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da\Desktop\mproj\mproj_tool\data\"/>
    </mc:Choice>
  </mc:AlternateContent>
  <xr:revisionPtr revIDLastSave="0" documentId="13_ncr:1_{C22BD2A0-2D3F-474A-AA4F-9806EE410D90}" xr6:coauthVersionLast="47" xr6:coauthVersionMax="47" xr10:uidLastSave="{00000000-0000-0000-0000-000000000000}"/>
  <bookViews>
    <workbookView xWindow="1065" yWindow="4155" windowWidth="26730" windowHeight="13320" xr2:uid="{00000000-000D-0000-FFFF-FFFF00000000}"/>
  </bookViews>
  <sheets>
    <sheet name="Sheet1" sheetId="1" r:id="rId1"/>
    <sheet name="Tabelle1" sheetId="2" r:id="rId2"/>
    <sheet name="Tabelle2" sheetId="3" r:id="rId3"/>
  </sheets>
  <definedNames>
    <definedName name="_xlnm._FilterDatabase" localSheetId="0" hidden="1">Sheet1!$A$1:$U$32336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1" i="3" l="1"/>
  <c r="B441" i="3"/>
  <c r="B464" i="3"/>
  <c r="C467" i="3"/>
  <c r="C468" i="3"/>
  <c r="B553" i="3"/>
  <c r="B598" i="3"/>
  <c r="C897" i="3"/>
  <c r="C899" i="3"/>
  <c r="B903" i="3"/>
  <c r="C1113" i="3"/>
  <c r="C1114" i="3"/>
  <c r="B1115" i="3"/>
  <c r="B1118" i="3"/>
  <c r="C1323" i="3"/>
  <c r="C1326" i="3"/>
  <c r="C1338" i="3"/>
  <c r="C1371" i="3"/>
  <c r="C1409" i="3"/>
  <c r="C1568" i="3"/>
  <c r="C1606" i="3"/>
  <c r="C1621" i="3"/>
  <c r="C1674" i="3"/>
  <c r="C1689" i="3"/>
  <c r="C1725" i="3"/>
  <c r="C1872" i="3"/>
  <c r="C1875" i="3"/>
  <c r="C1926" i="3"/>
  <c r="C2081" i="3"/>
  <c r="C2114" i="3"/>
  <c r="C2199" i="3"/>
  <c r="C2200" i="3"/>
  <c r="C2202" i="3"/>
  <c r="B2213" i="3"/>
  <c r="C2214" i="3"/>
  <c r="C2225" i="3"/>
  <c r="C2349" i="3"/>
  <c r="C2392" i="3"/>
  <c r="C2422" i="3"/>
  <c r="C2533" i="3"/>
  <c r="C2726" i="3"/>
  <c r="C2810" i="3"/>
  <c r="C2849" i="3"/>
  <c r="C2852" i="3"/>
  <c r="B2976" i="3"/>
  <c r="C2984" i="3"/>
  <c r="C3002" i="3"/>
  <c r="C3047" i="3"/>
  <c r="C3092" i="3"/>
  <c r="C3182" i="3"/>
  <c r="C3236" i="3"/>
  <c r="C3331" i="3"/>
  <c r="C3435" i="3"/>
  <c r="C3485" i="3"/>
  <c r="C3514" i="3"/>
  <c r="C3516" i="3"/>
  <c r="B3517" i="3"/>
  <c r="C3519" i="3"/>
  <c r="B3520" i="3"/>
  <c r="C3522" i="3"/>
  <c r="C3525" i="3"/>
  <c r="C3530" i="3"/>
  <c r="C3532" i="3"/>
  <c r="C3534" i="3"/>
  <c r="C3535" i="3"/>
  <c r="C3536" i="3"/>
  <c r="C3640" i="3"/>
  <c r="C3654" i="3"/>
  <c r="C3666" i="3"/>
  <c r="C3730" i="3"/>
  <c r="C3771" i="3"/>
  <c r="C3861" i="3"/>
  <c r="D4076" i="3"/>
  <c r="C4090" i="3"/>
  <c r="C4103" i="3"/>
  <c r="C4114" i="3"/>
  <c r="B4126" i="3"/>
  <c r="C4131" i="3"/>
  <c r="C4132" i="3"/>
  <c r="C4133" i="3"/>
  <c r="C4135" i="3"/>
  <c r="C4137" i="3"/>
  <c r="C4138" i="3"/>
  <c r="B4145" i="3"/>
  <c r="C4154" i="3"/>
  <c r="C4168" i="3"/>
  <c r="C4196" i="3"/>
  <c r="B4205" i="3"/>
  <c r="C4208" i="3"/>
  <c r="C4209" i="3"/>
  <c r="C4210" i="3"/>
  <c r="B4223" i="3"/>
  <c r="B4230" i="3"/>
  <c r="B4237" i="3"/>
  <c r="C4312" i="3"/>
  <c r="B4318" i="3"/>
  <c r="B4319" i="3"/>
  <c r="C4323" i="3"/>
  <c r="C4325" i="3"/>
  <c r="C4327" i="3"/>
  <c r="B4333" i="3"/>
  <c r="B4366" i="3"/>
  <c r="C4373" i="3"/>
  <c r="B4374" i="3"/>
  <c r="C4402" i="3"/>
  <c r="C4426" i="3"/>
  <c r="B4432" i="3"/>
  <c r="C4437" i="3"/>
  <c r="C4439" i="3"/>
  <c r="C4440" i="3"/>
  <c r="C4441" i="3"/>
  <c r="B4497" i="3"/>
  <c r="B4499" i="3"/>
  <c r="B4509" i="3"/>
  <c r="B4510" i="3"/>
  <c r="B4511" i="3"/>
  <c r="C4514" i="3"/>
  <c r="C4515" i="3"/>
  <c r="C4516" i="3"/>
  <c r="C4537" i="3"/>
  <c r="B4590" i="3"/>
  <c r="C4592" i="3"/>
  <c r="C4631" i="3"/>
  <c r="B4645" i="3"/>
  <c r="B4646" i="3"/>
  <c r="B4647" i="3"/>
  <c r="B4649" i="3"/>
  <c r="C4650" i="3"/>
  <c r="C4689" i="3"/>
  <c r="C4700" i="3"/>
  <c r="B4701" i="3"/>
  <c r="B4755" i="3"/>
  <c r="B4930" i="3"/>
  <c r="C4959" i="3"/>
  <c r="B4960" i="3"/>
  <c r="C4962" i="3"/>
  <c r="C4963" i="3"/>
  <c r="C4964" i="3"/>
  <c r="B4966" i="3"/>
  <c r="B4967" i="3"/>
  <c r="C4975" i="3"/>
  <c r="C5011" i="3"/>
  <c r="C5012" i="3"/>
  <c r="C5016" i="3"/>
  <c r="C5017" i="3"/>
  <c r="C5018" i="3"/>
  <c r="C5019" i="3"/>
  <c r="B5031" i="3"/>
  <c r="C5048" i="3"/>
  <c r="B5057" i="3"/>
  <c r="D5060" i="3"/>
  <c r="B5087" i="3"/>
  <c r="C5110" i="3"/>
  <c r="C5115" i="3"/>
  <c r="C5139" i="3"/>
  <c r="C5150" i="3"/>
  <c r="C5152" i="3"/>
  <c r="C5153" i="3"/>
  <c r="C5154" i="3"/>
  <c r="C5155" i="3"/>
  <c r="C5164" i="3"/>
  <c r="C5170" i="3"/>
  <c r="C5176" i="3"/>
  <c r="C5177" i="3"/>
  <c r="B5189" i="3"/>
  <c r="C5213" i="3"/>
  <c r="C5233" i="3"/>
  <c r="C5240" i="3"/>
  <c r="C5241" i="3"/>
  <c r="B5242" i="3"/>
  <c r="B5243" i="3"/>
  <c r="B5244" i="3"/>
  <c r="C5247" i="3"/>
  <c r="C5248" i="3"/>
  <c r="C5249" i="3"/>
  <c r="C5271" i="3"/>
  <c r="C5272" i="3"/>
  <c r="C5273" i="3"/>
  <c r="B5304" i="3"/>
  <c r="B5312" i="3"/>
  <c r="C5317" i="3"/>
  <c r="C5319" i="3"/>
  <c r="C5321" i="3"/>
  <c r="C5362" i="3"/>
  <c r="B5469" i="3"/>
  <c r="B5474" i="3"/>
  <c r="B5510" i="3"/>
  <c r="B5511" i="3"/>
  <c r="C5522" i="3"/>
  <c r="C5556" i="3"/>
  <c r="B5570" i="3"/>
  <c r="B5571" i="3"/>
  <c r="C5584" i="3"/>
  <c r="C5630" i="3"/>
  <c r="C5706" i="3"/>
  <c r="C5708" i="3"/>
  <c r="C5804" i="3"/>
  <c r="C5855" i="3"/>
  <c r="C5872" i="3"/>
  <c r="C5889" i="3"/>
  <c r="C5890" i="3"/>
  <c r="C5891" i="3"/>
  <c r="C5892" i="3"/>
  <c r="C5895" i="3"/>
  <c r="C5902" i="3"/>
  <c r="C5905" i="3"/>
  <c r="C5922" i="3"/>
  <c r="C5933" i="3"/>
  <c r="C5955" i="3"/>
  <c r="C5967" i="3"/>
  <c r="C5968" i="3"/>
  <c r="C6006" i="3"/>
  <c r="C6013" i="3"/>
  <c r="B6017" i="3"/>
  <c r="B6018" i="3"/>
  <c r="C6019" i="3"/>
  <c r="C6022" i="3"/>
  <c r="B6026" i="3"/>
  <c r="B6027" i="3"/>
  <c r="C6028" i="3"/>
  <c r="C6036" i="3"/>
  <c r="B6037" i="3"/>
  <c r="C6040" i="3"/>
  <c r="C6042" i="3"/>
  <c r="C6049" i="3"/>
  <c r="C6053" i="3"/>
  <c r="C6054" i="3"/>
  <c r="C6055" i="3"/>
  <c r="C6059" i="3"/>
  <c r="C6109" i="3"/>
  <c r="D6177" i="3"/>
  <c r="C6265" i="3"/>
  <c r="C6266" i="3"/>
  <c r="C6267" i="3"/>
  <c r="D6271" i="3"/>
  <c r="C6272" i="3"/>
  <c r="D6273" i="3"/>
  <c r="C6274" i="3"/>
  <c r="D6275" i="3"/>
  <c r="B6290" i="3"/>
  <c r="B6291" i="3"/>
  <c r="B6292" i="3"/>
  <c r="C6294" i="3"/>
  <c r="C6295" i="3"/>
  <c r="C6296" i="3"/>
  <c r="D6300" i="3"/>
  <c r="C6301" i="3"/>
  <c r="D6302" i="3"/>
  <c r="C6303" i="3"/>
  <c r="D6304" i="3"/>
  <c r="B6318" i="3"/>
  <c r="B6319" i="3"/>
  <c r="B6320" i="3"/>
  <c r="C6322" i="3"/>
  <c r="C6323" i="3"/>
  <c r="C6324" i="3"/>
  <c r="D6328" i="3"/>
  <c r="C6329" i="3"/>
  <c r="D6330" i="3"/>
  <c r="C6331" i="3"/>
  <c r="D6332" i="3"/>
  <c r="B6350" i="3"/>
  <c r="B6351" i="3"/>
  <c r="B6352" i="3"/>
  <c r="B6353" i="3"/>
  <c r="B6354" i="3"/>
  <c r="B6355" i="3"/>
  <c r="C6368" i="3"/>
  <c r="C6369" i="3"/>
  <c r="B6370" i="3"/>
  <c r="B6371" i="3"/>
  <c r="C6372" i="3"/>
  <c r="C6380" i="3"/>
  <c r="C6381" i="3"/>
  <c r="C6383" i="3"/>
  <c r="B6394" i="3"/>
  <c r="C6401" i="3"/>
  <c r="B6403" i="3"/>
  <c r="C6407" i="3"/>
  <c r="C6408" i="3"/>
  <c r="B6436" i="3"/>
  <c r="C6674" i="3"/>
  <c r="C6684" i="3"/>
  <c r="C6698" i="3"/>
  <c r="C6708" i="3"/>
  <c r="C6809" i="3"/>
  <c r="C6831" i="3"/>
  <c r="C6833" i="3"/>
  <c r="C6836" i="3"/>
  <c r="C6853" i="3"/>
  <c r="C6923" i="3"/>
  <c r="C6941" i="3"/>
  <c r="C6955" i="3"/>
  <c r="C6973" i="3"/>
  <c r="C6993" i="3"/>
  <c r="C7018" i="3"/>
  <c r="C7019" i="3"/>
  <c r="C7026" i="3"/>
  <c r="C7051" i="3"/>
  <c r="C7052" i="3"/>
  <c r="C7059" i="3"/>
  <c r="C7067" i="3"/>
  <c r="C7077" i="3"/>
  <c r="C7091" i="3"/>
  <c r="C7099" i="3"/>
  <c r="C7109" i="3"/>
  <c r="C7124" i="3"/>
  <c r="C7162" i="3"/>
  <c r="C7184" i="3"/>
  <c r="C7193" i="3"/>
  <c r="C7210" i="3"/>
  <c r="C7220" i="3"/>
  <c r="C7237" i="3"/>
  <c r="C7250" i="3"/>
  <c r="C7267" i="3"/>
  <c r="C7288" i="3"/>
  <c r="C7306" i="3"/>
  <c r="C7316" i="3"/>
  <c r="C7317" i="3"/>
  <c r="C7322" i="3"/>
  <c r="C7340" i="3"/>
  <c r="C7350" i="3"/>
  <c r="C7351" i="3"/>
  <c r="C7386" i="3"/>
  <c r="C7395" i="3"/>
  <c r="B7401" i="3"/>
  <c r="C7402" i="3"/>
  <c r="B7409" i="3"/>
  <c r="C7433" i="3"/>
  <c r="C7491" i="3"/>
  <c r="C7507" i="3"/>
  <c r="D7508" i="3"/>
  <c r="C7538" i="3"/>
  <c r="C7544" i="3"/>
  <c r="C7574" i="3"/>
  <c r="B7621" i="3"/>
  <c r="B7627" i="3"/>
  <c r="D7685" i="3"/>
  <c r="C7688" i="3"/>
  <c r="C7698" i="3"/>
  <c r="D7727" i="3"/>
  <c r="C7850" i="3"/>
  <c r="C7858" i="3"/>
  <c r="C7867" i="3"/>
  <c r="C7876" i="3"/>
  <c r="C7903" i="3"/>
  <c r="C7915" i="3"/>
  <c r="C7923" i="3"/>
  <c r="C7997" i="3"/>
  <c r="C8009" i="3"/>
  <c r="C8021" i="3"/>
  <c r="C8033" i="3"/>
  <c r="C8049" i="3"/>
  <c r="C8050" i="3"/>
  <c r="C8125" i="3"/>
  <c r="C8144" i="3"/>
  <c r="C8165" i="3"/>
  <c r="C8185" i="3"/>
  <c r="C8206" i="3"/>
  <c r="C8207" i="3"/>
  <c r="C8280" i="3"/>
  <c r="B8308" i="3"/>
  <c r="C8336" i="3"/>
  <c r="C8344" i="3"/>
  <c r="C8352" i="3"/>
  <c r="C8719" i="3"/>
  <c r="C8737" i="3"/>
  <c r="C8778" i="3"/>
  <c r="C8913" i="3"/>
  <c r="C8922" i="3"/>
  <c r="C9091" i="3"/>
  <c r="C9094" i="3"/>
  <c r="C9148" i="3"/>
  <c r="C9151" i="3"/>
  <c r="C9165" i="3"/>
  <c r="C9168" i="3"/>
  <c r="C9361" i="3"/>
  <c r="C9367" i="3"/>
  <c r="C9433" i="3"/>
  <c r="C9455" i="3"/>
  <c r="C9477" i="3"/>
  <c r="C9499" i="3"/>
  <c r="C9522" i="3"/>
  <c r="C9543" i="3"/>
  <c r="C9563" i="3"/>
  <c r="C9587" i="3"/>
  <c r="C9609" i="3"/>
  <c r="C9631" i="3"/>
  <c r="C9651" i="3"/>
  <c r="C9671" i="3"/>
  <c r="C9689" i="3"/>
  <c r="C9713" i="3"/>
  <c r="C9735" i="3"/>
  <c r="C9757" i="3"/>
  <c r="C9778" i="3"/>
  <c r="C9799" i="3"/>
  <c r="C9821" i="3"/>
  <c r="C9844" i="3"/>
  <c r="C9865" i="3"/>
  <c r="E9991" i="3"/>
  <c r="B9994" i="3"/>
  <c r="C10025" i="3"/>
  <c r="C10028" i="3"/>
  <c r="C10038" i="3"/>
  <c r="C10042" i="3"/>
  <c r="C10204" i="3"/>
  <c r="B10206" i="3"/>
  <c r="C10225" i="3"/>
  <c r="C10245" i="3"/>
  <c r="B10247" i="3"/>
  <c r="C10385" i="3"/>
  <c r="C10422" i="3"/>
  <c r="C10461" i="3"/>
  <c r="B10558" i="3"/>
  <c r="C10589" i="3"/>
  <c r="C10600" i="3"/>
  <c r="C10667" i="3"/>
  <c r="C10721" i="3"/>
  <c r="C10732" i="3"/>
  <c r="C10788" i="3"/>
  <c r="C10799" i="3"/>
  <c r="C10846" i="3"/>
  <c r="C10847" i="3"/>
  <c r="C10854" i="3"/>
  <c r="C10861" i="3"/>
  <c r="C10901" i="3"/>
  <c r="C10908" i="3"/>
  <c r="C10942" i="3"/>
  <c r="C10943" i="3"/>
  <c r="C10950" i="3"/>
  <c r="C10959" i="3"/>
  <c r="C10997" i="3"/>
  <c r="C10998" i="3"/>
  <c r="C11005" i="3"/>
  <c r="C11014" i="3"/>
  <c r="C11052" i="3"/>
  <c r="C11053" i="3"/>
  <c r="C11060" i="3"/>
  <c r="C11069" i="3"/>
  <c r="C11187" i="3"/>
  <c r="C11222" i="3"/>
  <c r="C11266" i="3"/>
  <c r="B11417" i="3"/>
  <c r="B11418" i="3"/>
  <c r="B11422" i="3"/>
  <c r="B11423" i="3"/>
  <c r="B11429" i="3"/>
  <c r="E11430" i="3"/>
  <c r="C11432" i="3"/>
  <c r="B11434" i="3"/>
  <c r="C11436" i="3"/>
  <c r="C11444" i="3"/>
  <c r="B11471" i="3"/>
  <c r="B11472" i="3"/>
  <c r="E11632" i="3"/>
  <c r="B11634" i="3"/>
  <c r="E11690" i="3"/>
  <c r="B11692" i="3"/>
  <c r="C11769" i="3"/>
  <c r="C11799" i="3"/>
  <c r="C11829" i="3"/>
  <c r="C11859" i="3"/>
  <c r="C11889" i="3"/>
  <c r="C11911" i="3"/>
  <c r="B11915" i="3"/>
  <c r="B11917" i="3"/>
  <c r="C11926" i="3"/>
  <c r="B11929" i="3"/>
  <c r="C11966" i="3"/>
  <c r="C11988" i="3"/>
  <c r="B11992" i="3"/>
  <c r="B11994" i="3"/>
  <c r="C12003" i="3"/>
  <c r="B12006" i="3"/>
  <c r="B12045" i="3"/>
  <c r="C12082" i="3"/>
  <c r="B12086" i="3"/>
  <c r="C12087" i="3"/>
  <c r="B12094" i="3"/>
  <c r="C12110" i="3"/>
  <c r="B12114" i="3"/>
  <c r="C12115" i="3"/>
  <c r="B12123" i="3"/>
  <c r="C12142" i="3"/>
  <c r="B12146" i="3"/>
  <c r="C12147" i="3"/>
  <c r="B12154" i="3"/>
  <c r="C12182" i="3"/>
  <c r="C12184" i="3"/>
  <c r="C12188" i="3"/>
  <c r="C12190" i="3"/>
  <c r="C12194" i="3"/>
  <c r="C12197" i="3"/>
  <c r="C12207" i="3"/>
  <c r="C12211" i="3"/>
  <c r="C12694" i="3"/>
  <c r="C12742" i="3"/>
  <c r="C12757" i="3"/>
  <c r="C12766" i="3"/>
  <c r="C12772" i="3"/>
  <c r="C12907" i="3"/>
  <c r="B12909" i="3"/>
  <c r="C12938" i="3"/>
  <c r="B12940" i="3"/>
  <c r="C12974" i="3"/>
  <c r="B12976" i="3"/>
  <c r="C13025" i="3"/>
  <c r="B13027" i="3"/>
  <c r="B13060" i="3"/>
  <c r="B13089" i="3"/>
  <c r="B13120" i="3"/>
  <c r="C13143" i="3"/>
  <c r="C13144" i="3"/>
  <c r="C13153" i="3"/>
  <c r="B13155" i="3"/>
  <c r="B13169" i="3"/>
  <c r="B13172" i="3"/>
  <c r="C13203" i="3"/>
  <c r="B13205" i="3"/>
  <c r="C13237" i="3"/>
  <c r="C13273" i="3"/>
  <c r="C13306" i="3"/>
  <c r="C13340" i="3"/>
  <c r="C13366" i="3"/>
  <c r="B13369" i="3"/>
  <c r="C13432" i="3"/>
  <c r="C14041" i="3"/>
  <c r="C14076" i="3"/>
  <c r="C14110" i="3"/>
  <c r="C14307" i="3"/>
  <c r="C14338" i="3"/>
  <c r="C14340" i="3"/>
  <c r="B14382" i="3"/>
  <c r="C14412" i="3"/>
  <c r="C14432" i="3"/>
  <c r="B14447" i="3"/>
  <c r="C14483" i="3"/>
  <c r="C14674" i="3"/>
  <c r="C14715" i="3"/>
  <c r="C14758" i="3"/>
  <c r="C14792" i="3"/>
  <c r="C14795" i="3"/>
  <c r="C14799" i="3"/>
  <c r="C14800" i="3"/>
  <c r="C14805" i="3"/>
  <c r="C14835" i="3"/>
  <c r="C14838" i="3"/>
  <c r="C14842" i="3"/>
  <c r="C14843" i="3"/>
  <c r="C14848" i="3"/>
  <c r="C14878" i="3"/>
  <c r="C14881" i="3"/>
  <c r="C14885" i="3"/>
  <c r="C14886" i="3"/>
  <c r="C14891" i="3"/>
  <c r="C15010" i="3"/>
  <c r="C15032" i="3"/>
  <c r="C15054" i="3"/>
  <c r="C15074" i="3"/>
  <c r="C15097" i="3"/>
  <c r="C15119" i="3"/>
  <c r="C15159" i="3"/>
  <c r="C15182" i="3"/>
  <c r="C15205" i="3"/>
  <c r="C15871" i="3"/>
  <c r="B15887" i="3"/>
  <c r="C15906" i="3"/>
  <c r="C15937" i="3"/>
  <c r="B15953" i="3"/>
  <c r="C15972" i="3"/>
  <c r="B15988" i="3"/>
  <c r="C16008" i="3"/>
  <c r="B16024" i="3"/>
  <c r="C16062" i="3"/>
  <c r="C16216" i="3"/>
  <c r="C16246" i="3"/>
  <c r="C16276" i="3"/>
  <c r="C16306" i="3"/>
  <c r="B16332" i="3"/>
  <c r="B16334" i="3"/>
  <c r="C16342" i="3"/>
  <c r="B16344" i="3"/>
  <c r="C16382" i="3"/>
  <c r="C16439" i="3"/>
  <c r="C16441" i="3"/>
  <c r="C16712" i="3"/>
  <c r="B16714" i="3"/>
  <c r="C16759" i="3"/>
  <c r="C16774" i="3"/>
  <c r="C16789" i="3"/>
  <c r="C16807" i="3"/>
  <c r="C16823" i="3"/>
  <c r="C16833" i="3"/>
  <c r="C16839" i="3"/>
  <c r="C16857" i="3"/>
  <c r="C16871" i="3"/>
  <c r="C16880" i="3"/>
  <c r="C16886" i="3"/>
  <c r="C16894" i="3"/>
  <c r="C16897" i="3"/>
  <c r="C16901" i="3"/>
  <c r="C16902" i="3"/>
  <c r="C16938" i="3"/>
  <c r="C16941" i="3"/>
  <c r="C16945" i="3"/>
  <c r="C16946" i="3"/>
  <c r="C16982" i="3"/>
  <c r="C16985" i="3"/>
  <c r="C16989" i="3"/>
  <c r="C16990" i="3"/>
  <c r="C17053" i="3"/>
  <c r="C17072" i="3"/>
  <c r="C17230" i="3"/>
  <c r="C17232" i="3"/>
  <c r="C17242" i="3"/>
  <c r="C17244" i="3"/>
  <c r="B17258" i="3"/>
  <c r="C17261" i="3"/>
  <c r="B17265" i="3"/>
  <c r="B17276" i="3"/>
  <c r="C17279" i="3"/>
  <c r="B17283" i="3"/>
  <c r="C17305" i="3"/>
  <c r="C17327" i="3"/>
  <c r="C17349" i="3"/>
  <c r="B17351" i="3"/>
  <c r="C17381" i="3"/>
  <c r="B17383" i="3"/>
  <c r="C17414" i="3"/>
  <c r="B17416" i="3"/>
  <c r="C17449" i="3"/>
  <c r="B17451" i="3"/>
  <c r="C17484" i="3"/>
  <c r="B17486" i="3"/>
  <c r="C17519" i="3"/>
  <c r="B17521" i="3"/>
  <c r="C17552" i="3"/>
  <c r="B17554" i="3"/>
  <c r="C17584" i="3"/>
  <c r="B17586" i="3"/>
  <c r="C17615" i="3"/>
  <c r="B17617" i="3"/>
  <c r="C17651" i="3"/>
  <c r="B17653" i="3"/>
  <c r="C17671" i="3"/>
  <c r="C17691" i="3"/>
  <c r="C17711" i="3"/>
  <c r="C17731" i="3"/>
  <c r="C17750" i="3"/>
  <c r="C17770" i="3"/>
  <c r="C17789" i="3"/>
  <c r="C18105" i="3"/>
  <c r="C18133" i="3"/>
  <c r="C18156" i="3"/>
  <c r="B18197" i="3"/>
  <c r="B18199" i="3"/>
  <c r="B18270" i="3"/>
  <c r="B18272" i="3"/>
  <c r="C18436" i="3"/>
  <c r="C18437" i="3"/>
  <c r="C18438" i="3"/>
  <c r="C18439" i="3"/>
  <c r="D18442" i="3"/>
  <c r="C18443" i="3"/>
  <c r="D18444" i="3"/>
  <c r="C18445" i="3"/>
  <c r="D18446" i="3"/>
  <c r="C18460" i="3"/>
  <c r="C18461" i="3"/>
  <c r="C18462" i="3"/>
  <c r="C18463" i="3"/>
  <c r="D18466" i="3"/>
  <c r="C18467" i="3"/>
  <c r="D18468" i="3"/>
  <c r="C18469" i="3"/>
  <c r="D18470" i="3"/>
  <c r="C18587" i="3"/>
  <c r="C18815" i="3"/>
  <c r="B18823" i="3"/>
  <c r="B18829" i="3"/>
  <c r="C18840" i="3"/>
  <c r="B18848" i="3"/>
  <c r="B18854" i="3"/>
  <c r="C18865" i="3"/>
  <c r="B18873" i="3"/>
  <c r="B18879" i="3"/>
  <c r="C18936" i="3"/>
  <c r="C18957" i="3"/>
  <c r="C19009" i="3"/>
  <c r="C19030" i="3"/>
  <c r="C19082" i="3"/>
  <c r="C19103" i="3"/>
  <c r="C19155" i="3"/>
  <c r="C19176" i="3"/>
  <c r="C19228" i="3"/>
  <c r="C19249" i="3"/>
  <c r="C19301" i="3"/>
  <c r="C19322" i="3"/>
  <c r="C19374" i="3"/>
  <c r="C19395" i="3"/>
  <c r="C19448" i="3"/>
  <c r="C19502" i="3"/>
  <c r="C19525" i="3"/>
  <c r="C19548" i="3"/>
  <c r="C19571" i="3"/>
  <c r="B19705" i="3"/>
  <c r="C19723" i="3"/>
  <c r="C19724" i="3"/>
  <c r="C19739" i="3"/>
  <c r="C19759" i="3"/>
  <c r="B19761" i="3"/>
  <c r="C19952" i="3"/>
  <c r="C19971" i="3"/>
  <c r="C20015" i="3"/>
  <c r="C20057" i="3"/>
  <c r="C20098" i="3"/>
  <c r="C20140" i="3"/>
  <c r="C20183" i="3"/>
  <c r="C20224" i="3"/>
  <c r="C20266" i="3"/>
  <c r="C20310" i="3"/>
  <c r="C20329" i="3"/>
  <c r="C20382" i="3"/>
  <c r="C20510" i="3"/>
  <c r="C20528" i="3"/>
  <c r="C20596" i="3"/>
  <c r="C20636" i="3"/>
  <c r="C20676" i="3"/>
  <c r="C20716" i="3"/>
  <c r="C20765" i="3"/>
  <c r="C20807" i="3"/>
  <c r="C20851" i="3"/>
  <c r="C20904" i="3"/>
  <c r="C20925" i="3"/>
  <c r="C21083" i="3"/>
  <c r="C21125" i="3"/>
  <c r="C21169" i="3"/>
  <c r="C21220" i="3"/>
  <c r="C21241" i="3"/>
  <c r="C21483" i="3"/>
  <c r="C21524" i="3"/>
  <c r="C21568" i="3"/>
  <c r="C21720" i="3"/>
  <c r="B21722" i="3"/>
  <c r="C21748" i="3"/>
  <c r="B21751" i="3"/>
  <c r="C21828" i="3"/>
  <c r="B21830" i="3"/>
  <c r="C21855" i="3"/>
  <c r="B21857" i="3"/>
  <c r="C22176" i="3"/>
  <c r="C22196" i="3"/>
  <c r="C22200" i="3"/>
  <c r="C22222" i="3"/>
  <c r="C22244" i="3"/>
  <c r="B22276" i="3"/>
  <c r="B22316" i="3"/>
  <c r="B22352" i="3"/>
  <c r="B22353" i="3"/>
  <c r="C22370" i="3"/>
  <c r="C22396" i="3"/>
  <c r="C22398" i="3"/>
  <c r="C22413" i="3"/>
  <c r="C22467" i="3"/>
  <c r="C22479" i="3"/>
  <c r="C22537" i="3"/>
  <c r="C22556" i="3"/>
  <c r="C22687" i="3"/>
  <c r="C22689" i="3"/>
  <c r="C22701" i="3"/>
  <c r="C22703" i="3"/>
  <c r="C22704" i="3"/>
  <c r="C22705" i="3"/>
  <c r="C22767" i="3"/>
  <c r="B22771" i="3"/>
  <c r="C22773" i="3"/>
  <c r="C22785" i="3"/>
  <c r="C22787" i="3"/>
  <c r="C22788" i="3"/>
  <c r="C22791" i="3"/>
  <c r="C22794" i="3"/>
  <c r="C22797" i="3"/>
  <c r="C22799" i="3"/>
  <c r="C22800" i="3"/>
  <c r="C22803" i="3"/>
  <c r="C22806" i="3"/>
  <c r="C22811" i="3"/>
  <c r="C22812" i="3"/>
  <c r="C22814" i="3"/>
  <c r="C22815" i="3"/>
  <c r="B22816" i="3"/>
  <c r="C22819" i="3"/>
  <c r="C22822" i="3"/>
  <c r="C23075" i="3"/>
  <c r="B23084" i="3"/>
  <c r="B23150" i="3"/>
  <c r="C23313" i="3"/>
  <c r="C23340" i="3"/>
  <c r="C23351" i="3"/>
  <c r="B23392" i="3"/>
  <c r="B23394" i="3"/>
  <c r="B23418" i="3"/>
  <c r="B23704" i="3"/>
  <c r="C23705" i="3"/>
  <c r="B23706" i="3"/>
  <c r="B23707" i="3"/>
  <c r="B23708" i="3"/>
  <c r="C23710" i="3"/>
  <c r="B23713" i="3"/>
  <c r="B23715" i="3"/>
  <c r="B23719" i="3"/>
  <c r="B23720" i="3"/>
  <c r="B23721" i="3"/>
  <c r="C23723" i="3"/>
  <c r="B23726" i="3"/>
  <c r="B23728" i="3"/>
  <c r="C23744" i="3"/>
  <c r="B23747" i="3"/>
  <c r="C23820" i="3"/>
  <c r="C23865" i="3"/>
  <c r="C23905" i="3"/>
  <c r="C23949" i="3"/>
  <c r="C23990" i="3"/>
  <c r="C24033" i="3"/>
  <c r="C24074" i="3"/>
  <c r="C24117" i="3"/>
  <c r="C24160" i="3"/>
  <c r="C24201" i="3"/>
  <c r="C24260" i="3"/>
  <c r="B24263" i="3"/>
  <c r="C24423" i="3"/>
  <c r="C24448" i="3"/>
  <c r="B24472" i="3"/>
  <c r="B24473" i="3"/>
  <c r="B24476" i="3"/>
  <c r="B24478" i="3"/>
  <c r="C24480" i="3"/>
  <c r="B24487" i="3"/>
  <c r="B24488" i="3"/>
  <c r="B24491" i="3"/>
  <c r="B24493" i="3"/>
  <c r="C24495" i="3"/>
  <c r="C24511" i="3"/>
  <c r="C24512" i="3"/>
  <c r="C24519" i="3"/>
  <c r="C24530" i="3"/>
  <c r="C24909" i="3"/>
  <c r="C24913" i="3"/>
  <c r="C24933" i="3"/>
  <c r="C24934" i="3"/>
  <c r="C24941" i="3"/>
  <c r="C24952" i="3"/>
  <c r="C24990" i="3"/>
  <c r="C24991" i="3"/>
  <c r="D25027" i="3"/>
  <c r="D25028" i="3"/>
  <c r="C25033" i="3"/>
  <c r="B25070" i="3"/>
  <c r="B25115" i="3"/>
  <c r="C25148" i="3"/>
  <c r="B25182" i="3"/>
  <c r="C25229" i="3"/>
  <c r="C25230" i="3"/>
  <c r="B25515" i="3"/>
  <c r="C25566" i="3"/>
  <c r="C25592" i="3"/>
  <c r="C25701" i="3"/>
  <c r="C25702" i="3"/>
  <c r="C25703" i="3"/>
  <c r="C25704" i="3"/>
  <c r="C25736" i="3"/>
  <c r="C25737" i="3"/>
  <c r="C25738" i="3"/>
  <c r="C25739" i="3"/>
  <c r="C25771" i="3"/>
  <c r="C25772" i="3"/>
  <c r="C25773" i="3"/>
  <c r="C25774" i="3"/>
  <c r="C25775" i="3"/>
  <c r="C25776" i="3"/>
  <c r="C25812" i="3"/>
  <c r="C25813" i="3"/>
  <c r="C25814" i="3"/>
  <c r="C25815" i="3"/>
  <c r="C25846" i="3"/>
  <c r="C25847" i="3"/>
  <c r="C25848" i="3"/>
  <c r="C25849" i="3"/>
  <c r="C25880" i="3"/>
  <c r="C25881" i="3"/>
  <c r="C25882" i="3"/>
  <c r="C25883" i="3"/>
  <c r="C25884" i="3"/>
  <c r="C25885" i="3"/>
  <c r="C25922" i="3"/>
  <c r="C25923" i="3"/>
  <c r="C25924" i="3"/>
  <c r="C25925" i="3"/>
  <c r="C25957" i="3"/>
  <c r="C25958" i="3"/>
  <c r="C25959" i="3"/>
  <c r="C25960" i="3"/>
  <c r="C25992" i="3"/>
  <c r="C25993" i="3"/>
  <c r="C25994" i="3"/>
  <c r="C25995" i="3"/>
  <c r="C25996" i="3"/>
  <c r="C25997" i="3"/>
  <c r="C26033" i="3"/>
  <c r="C26034" i="3"/>
  <c r="C26035" i="3"/>
  <c r="C26036" i="3"/>
  <c r="C26069" i="3"/>
  <c r="C26070" i="3"/>
  <c r="C26071" i="3"/>
  <c r="C26072" i="3"/>
  <c r="C26105" i="3"/>
  <c r="C26106" i="3"/>
  <c r="C26107" i="3"/>
  <c r="C26108" i="3"/>
  <c r="C26141" i="3"/>
  <c r="C26142" i="3"/>
  <c r="C26143" i="3"/>
  <c r="C26144" i="3"/>
  <c r="C26145" i="3"/>
  <c r="C26146" i="3"/>
  <c r="C26183" i="3"/>
  <c r="C26184" i="3"/>
  <c r="C26185" i="3"/>
  <c r="C26186" i="3"/>
  <c r="C26218" i="3"/>
  <c r="C26219" i="3"/>
  <c r="C26220" i="3"/>
  <c r="C26221" i="3"/>
  <c r="C26253" i="3"/>
  <c r="C26254" i="3"/>
  <c r="C26255" i="3"/>
  <c r="C26256" i="3"/>
  <c r="C26288" i="3"/>
  <c r="C26289" i="3"/>
  <c r="C26290" i="3"/>
  <c r="C26291" i="3"/>
  <c r="C26292" i="3"/>
  <c r="C26293" i="3"/>
  <c r="C26329" i="3"/>
  <c r="C26330" i="3"/>
  <c r="C26331" i="3"/>
  <c r="C26332" i="3"/>
  <c r="C26364" i="3"/>
  <c r="C26365" i="3"/>
  <c r="C26366" i="3"/>
  <c r="C26367" i="3"/>
  <c r="C26399" i="3"/>
  <c r="C26400" i="3"/>
  <c r="C26401" i="3"/>
  <c r="C26402" i="3"/>
  <c r="C26403" i="3"/>
  <c r="C26404" i="3"/>
  <c r="C26440" i="3"/>
  <c r="C26441" i="3"/>
  <c r="C26442" i="3"/>
  <c r="C26443" i="3"/>
  <c r="C26475" i="3"/>
  <c r="C26476" i="3"/>
  <c r="C26477" i="3"/>
  <c r="C26478" i="3"/>
  <c r="C26510" i="3"/>
  <c r="C26511" i="3"/>
  <c r="C26512" i="3"/>
  <c r="C26513" i="3"/>
  <c r="C26514" i="3"/>
  <c r="C26515" i="3"/>
  <c r="C26551" i="3"/>
  <c r="C26552" i="3"/>
  <c r="C26553" i="3"/>
  <c r="C26554" i="3"/>
  <c r="C26587" i="3"/>
  <c r="C26588" i="3"/>
  <c r="C26589" i="3"/>
  <c r="C26590" i="3"/>
  <c r="C26623" i="3"/>
  <c r="C26624" i="3"/>
  <c r="C26625" i="3"/>
  <c r="C26626" i="3"/>
  <c r="C26627" i="3"/>
  <c r="C26628" i="3"/>
  <c r="C26665" i="3"/>
  <c r="C26666" i="3"/>
  <c r="C26667" i="3"/>
  <c r="C26668" i="3"/>
  <c r="C26700" i="3"/>
  <c r="C26701" i="3"/>
  <c r="C26702" i="3"/>
  <c r="C26703" i="3"/>
  <c r="C26735" i="3"/>
  <c r="C26736" i="3"/>
  <c r="C26737" i="3"/>
  <c r="C26738" i="3"/>
  <c r="C26739" i="3"/>
  <c r="C26740" i="3"/>
  <c r="C26776" i="3"/>
  <c r="C26777" i="3"/>
  <c r="C26778" i="3"/>
  <c r="C26779" i="3"/>
  <c r="C26812" i="3"/>
  <c r="C26813" i="3"/>
  <c r="C26814" i="3"/>
  <c r="C26815" i="3"/>
  <c r="C26816" i="3"/>
  <c r="C26817" i="3"/>
  <c r="C26854" i="3"/>
  <c r="C26855" i="3"/>
  <c r="C26856" i="3"/>
  <c r="C26857" i="3"/>
  <c r="C26891" i="3"/>
  <c r="C26892" i="3"/>
  <c r="C26893" i="3"/>
  <c r="C26894" i="3"/>
  <c r="C26927" i="3"/>
  <c r="C26928" i="3"/>
  <c r="C26929" i="3"/>
  <c r="C26930" i="3"/>
  <c r="C26931" i="3"/>
  <c r="C26932" i="3"/>
  <c r="C26969" i="3"/>
  <c r="C26970" i="3"/>
  <c r="C26971" i="3"/>
  <c r="C26972" i="3"/>
  <c r="C27006" i="3"/>
  <c r="C27007" i="3"/>
  <c r="C27008" i="3"/>
  <c r="C27009" i="3"/>
  <c r="C27042" i="3"/>
  <c r="C27043" i="3"/>
  <c r="C27044" i="3"/>
  <c r="C27045" i="3"/>
  <c r="C27080" i="3"/>
  <c r="C27081" i="3"/>
  <c r="C27082" i="3"/>
  <c r="C27083" i="3"/>
  <c r="C27084" i="3"/>
  <c r="C27085" i="3"/>
  <c r="C27122" i="3"/>
  <c r="C27123" i="3"/>
  <c r="C27124" i="3"/>
  <c r="C27125" i="3"/>
  <c r="C27126" i="3"/>
  <c r="C27127" i="3"/>
  <c r="C27200" i="3"/>
  <c r="C27201" i="3"/>
  <c r="C27202" i="3"/>
  <c r="C27203" i="3"/>
  <c r="C27236" i="3"/>
  <c r="C27237" i="3"/>
  <c r="C27238" i="3"/>
  <c r="C27239" i="3"/>
  <c r="B27343" i="3"/>
  <c r="B27344" i="3"/>
  <c r="B27385" i="3"/>
  <c r="B27386" i="3"/>
  <c r="C27393" i="3"/>
  <c r="C27394" i="3"/>
  <c r="C27395" i="3"/>
  <c r="C27396" i="3"/>
  <c r="C27429" i="3"/>
  <c r="C27430" i="3"/>
  <c r="C27431" i="3"/>
  <c r="C27432" i="3"/>
  <c r="C27465" i="3"/>
  <c r="C27466" i="3"/>
  <c r="C27467" i="3"/>
  <c r="C27468" i="3"/>
  <c r="C27501" i="3"/>
  <c r="C27502" i="3"/>
  <c r="C27503" i="3"/>
  <c r="C27504" i="3"/>
  <c r="C27538" i="3"/>
  <c r="C27539" i="3"/>
  <c r="C27540" i="3"/>
  <c r="C27541" i="3"/>
  <c r="C27542" i="3"/>
  <c r="C27543" i="3"/>
  <c r="C27580" i="3"/>
  <c r="C27581" i="3"/>
  <c r="C27582" i="3"/>
  <c r="C27583" i="3"/>
  <c r="C27584" i="3"/>
  <c r="C27585" i="3"/>
  <c r="C27622" i="3"/>
  <c r="C27623" i="3"/>
  <c r="C27624" i="3"/>
  <c r="C27625" i="3"/>
  <c r="C27658" i="3"/>
  <c r="C27659" i="3"/>
  <c r="C27660" i="3"/>
  <c r="C27661" i="3"/>
  <c r="C27694" i="3"/>
  <c r="C27695" i="3"/>
  <c r="C27696" i="3"/>
  <c r="C27697" i="3"/>
  <c r="C27730" i="3"/>
  <c r="C27731" i="3"/>
  <c r="C27732" i="3"/>
  <c r="C27733" i="3"/>
  <c r="C27767" i="3"/>
  <c r="C27768" i="3"/>
  <c r="C27769" i="3"/>
  <c r="C27770" i="3"/>
  <c r="C27771" i="3"/>
  <c r="C27772" i="3"/>
  <c r="C27809" i="3"/>
  <c r="C27810" i="3"/>
  <c r="C27811" i="3"/>
  <c r="C27812" i="3"/>
  <c r="C27813" i="3"/>
  <c r="C27814" i="3"/>
  <c r="C27851" i="3"/>
  <c r="C27852" i="3"/>
  <c r="C27853" i="3"/>
  <c r="C27854" i="3"/>
  <c r="C27887" i="3"/>
  <c r="C27888" i="3"/>
  <c r="C27889" i="3"/>
  <c r="C27890" i="3"/>
  <c r="C27923" i="3"/>
  <c r="C27924" i="3"/>
  <c r="C27925" i="3"/>
  <c r="C27926" i="3"/>
  <c r="C27959" i="3"/>
  <c r="C27960" i="3"/>
  <c r="C27961" i="3"/>
  <c r="C27962" i="3"/>
  <c r="C27996" i="3"/>
  <c r="C27997" i="3"/>
  <c r="C27998" i="3"/>
  <c r="C27999" i="3"/>
  <c r="C28000" i="3"/>
  <c r="C28001" i="3"/>
  <c r="C28038" i="3"/>
  <c r="C28039" i="3"/>
  <c r="C28040" i="3"/>
  <c r="C28041" i="3"/>
  <c r="C28042" i="3"/>
  <c r="C28043" i="3"/>
  <c r="C28080" i="3"/>
  <c r="C28081" i="3"/>
  <c r="C28082" i="3"/>
  <c r="C28083" i="3"/>
  <c r="C28115" i="3"/>
  <c r="C28116" i="3"/>
  <c r="C28117" i="3"/>
  <c r="C28118" i="3"/>
  <c r="C28150" i="3"/>
  <c r="C28151" i="3"/>
  <c r="C28152" i="3"/>
  <c r="C28153" i="3"/>
  <c r="C28185" i="3"/>
  <c r="C28186" i="3"/>
  <c r="C28187" i="3"/>
  <c r="C28188" i="3"/>
  <c r="C28221" i="3"/>
  <c r="C28222" i="3"/>
  <c r="C28223" i="3"/>
  <c r="C28224" i="3"/>
  <c r="C28225" i="3"/>
  <c r="C28226" i="3"/>
  <c r="C28262" i="3"/>
  <c r="C28263" i="3"/>
  <c r="C28264" i="3"/>
  <c r="C28265" i="3"/>
  <c r="C28266" i="3"/>
  <c r="C28267" i="3"/>
  <c r="C28303" i="3"/>
  <c r="C28304" i="3"/>
  <c r="C28305" i="3"/>
  <c r="C28306" i="3"/>
  <c r="C28339" i="3"/>
  <c r="C28340" i="3"/>
  <c r="C28341" i="3"/>
  <c r="C28342" i="3"/>
  <c r="C28375" i="3"/>
  <c r="C28376" i="3"/>
  <c r="C28377" i="3"/>
  <c r="C28378" i="3"/>
  <c r="C28411" i="3"/>
  <c r="C28412" i="3"/>
  <c r="C28413" i="3"/>
  <c r="C28414" i="3"/>
  <c r="C28448" i="3"/>
  <c r="C28449" i="3"/>
  <c r="C28450" i="3"/>
  <c r="C28451" i="3"/>
  <c r="C28452" i="3"/>
  <c r="C28453" i="3"/>
  <c r="C28490" i="3"/>
  <c r="C28491" i="3"/>
  <c r="C28492" i="3"/>
  <c r="C28493" i="3"/>
  <c r="C28494" i="3"/>
  <c r="C28495" i="3"/>
  <c r="C28578" i="3"/>
  <c r="C28586" i="3"/>
  <c r="C28587" i="3"/>
  <c r="B28588" i="3"/>
  <c r="C28590" i="3"/>
  <c r="B28591" i="3"/>
  <c r="C28592" i="3"/>
  <c r="C28593" i="3"/>
  <c r="C28594" i="3"/>
  <c r="B28596" i="3"/>
  <c r="C28597" i="3"/>
  <c r="B28599" i="3"/>
  <c r="B28600" i="3"/>
  <c r="B28601" i="3"/>
  <c r="B28602" i="3"/>
  <c r="C28603" i="3"/>
  <c r="B28607" i="3"/>
  <c r="C28631" i="3"/>
  <c r="C28671" i="3"/>
  <c r="C28692" i="3"/>
  <c r="B28693" i="3"/>
  <c r="C28698" i="3"/>
  <c r="C28699" i="3"/>
  <c r="C28728" i="3"/>
  <c r="C28745" i="3"/>
  <c r="B28746" i="3"/>
  <c r="C28751" i="3"/>
  <c r="C28752" i="3"/>
  <c r="C28780" i="3"/>
  <c r="B28788" i="3"/>
  <c r="C28794" i="3"/>
  <c r="C28822" i="3"/>
  <c r="B28830" i="3"/>
  <c r="C28836" i="3"/>
  <c r="B28860" i="3"/>
  <c r="B28861" i="3"/>
  <c r="C29223" i="3"/>
  <c r="C29250" i="3"/>
  <c r="C29306" i="3"/>
  <c r="C29328" i="3"/>
  <c r="C29350" i="3"/>
  <c r="C29375" i="3"/>
  <c r="C29396" i="3"/>
  <c r="C29417" i="3"/>
  <c r="C29438" i="3"/>
  <c r="B29461" i="3"/>
  <c r="B29462" i="3"/>
  <c r="B29466" i="3"/>
  <c r="B29467" i="3"/>
  <c r="B29473" i="3"/>
  <c r="E29474" i="3"/>
  <c r="C29476" i="3"/>
  <c r="B29478" i="3"/>
  <c r="C29480" i="3"/>
  <c r="B29481" i="3"/>
  <c r="C29488" i="3"/>
  <c r="B29512" i="3"/>
  <c r="B29513" i="3"/>
  <c r="B29574" i="3"/>
  <c r="B29575" i="3"/>
  <c r="B29576" i="3"/>
  <c r="C29710" i="3"/>
  <c r="C29735" i="3"/>
  <c r="C29804" i="3"/>
  <c r="C29878" i="3"/>
  <c r="B29909" i="3"/>
  <c r="C29913" i="3"/>
  <c r="C29992" i="3"/>
  <c r="C30064" i="3"/>
  <c r="C30077" i="3"/>
  <c r="C30088" i="3"/>
  <c r="C30090" i="3"/>
  <c r="B30192" i="3"/>
  <c r="C30198" i="3"/>
  <c r="B30207" i="3"/>
  <c r="C30213" i="3"/>
  <c r="B30225" i="3"/>
  <c r="B30228" i="3"/>
  <c r="C30232" i="3"/>
  <c r="C30253" i="3"/>
  <c r="B30256" i="3"/>
  <c r="B30266" i="3"/>
  <c r="B30269" i="3"/>
  <c r="C30273" i="3"/>
  <c r="B30296" i="3"/>
  <c r="B30348" i="3"/>
  <c r="B30351" i="3"/>
  <c r="C30355" i="3"/>
  <c r="C30356" i="3"/>
  <c r="C30363" i="3"/>
  <c r="C30366" i="3"/>
  <c r="B30378" i="3"/>
  <c r="B30428" i="3"/>
  <c r="B30431" i="3"/>
  <c r="C30435" i="3"/>
  <c r="C30436" i="3"/>
  <c r="C30443" i="3"/>
  <c r="C30446" i="3"/>
  <c r="B30458" i="3"/>
  <c r="B30713" i="3"/>
  <c r="B30783" i="3"/>
  <c r="C30933" i="3"/>
  <c r="B30949" i="3"/>
  <c r="C30966" i="3"/>
  <c r="B30982" i="3"/>
  <c r="C31050" i="3"/>
  <c r="C31122" i="3"/>
  <c r="C31194" i="3"/>
  <c r="C31607" i="3"/>
  <c r="C31650" i="3"/>
  <c r="C31754" i="3"/>
  <c r="B32307" i="3"/>
  <c r="C32309" i="3"/>
  <c r="C32310" i="3"/>
  <c r="C32312" i="3"/>
  <c r="C32313" i="3"/>
  <c r="C32314" i="3"/>
  <c r="C32315" i="3"/>
  <c r="C32316" i="3"/>
  <c r="C32317" i="3"/>
  <c r="C32318" i="3"/>
  <c r="C32319" i="3"/>
  <c r="C32320" i="3"/>
  <c r="C32321" i="3"/>
  <c r="C32323" i="3"/>
  <c r="E32324" i="3"/>
  <c r="C32325" i="3"/>
  <c r="C32326" i="3"/>
  <c r="C32327" i="3"/>
  <c r="C32328" i="3"/>
  <c r="C32329" i="3"/>
  <c r="C32330" i="3"/>
  <c r="C32331" i="3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2" i="2"/>
</calcChain>
</file>

<file path=xl/sharedStrings.xml><?xml version="1.0" encoding="utf-8"?>
<sst xmlns="http://schemas.openxmlformats.org/spreadsheetml/2006/main" count="82347" uniqueCount="3890">
  <si>
    <t>150</t>
  </si>
  <si>
    <t/>
  </si>
  <si>
    <t>14</t>
  </si>
  <si>
    <t>MESSUHR</t>
  </si>
  <si>
    <t>mm</t>
  </si>
  <si>
    <t>1/1</t>
  </si>
  <si>
    <t>80</t>
  </si>
  <si>
    <t>50000000</t>
  </si>
  <si>
    <t>4</t>
  </si>
  <si>
    <t>1</t>
  </si>
  <si>
    <t>FORM- UND LAGEMESSGERÄT</t>
  </si>
  <si>
    <t>0,000</t>
  </si>
  <si>
    <t>1/444</t>
  </si>
  <si>
    <t>20</t>
  </si>
  <si>
    <t>170</t>
  </si>
  <si>
    <t>46</t>
  </si>
  <si>
    <t>X</t>
  </si>
  <si>
    <t>1/60</t>
  </si>
  <si>
    <t>180</t>
  </si>
  <si>
    <t>45</t>
  </si>
  <si>
    <t>11</t>
  </si>
  <si>
    <t>190</t>
  </si>
  <si>
    <t>16</t>
  </si>
  <si>
    <t>32</t>
  </si>
  <si>
    <t>30</t>
  </si>
  <si>
    <t>70</t>
  </si>
  <si>
    <t>10</t>
  </si>
  <si>
    <t>Länge</t>
  </si>
  <si>
    <t>50000001</t>
  </si>
  <si>
    <t>Abstand</t>
  </si>
  <si>
    <t>40</t>
  </si>
  <si>
    <t>50</t>
  </si>
  <si>
    <t>Gewindetiefe</t>
  </si>
  <si>
    <t>60</t>
  </si>
  <si>
    <t>Aussen-ø</t>
  </si>
  <si>
    <t>2</t>
  </si>
  <si>
    <t>Gewinde</t>
  </si>
  <si>
    <t>90</t>
  </si>
  <si>
    <t>Koaxialität</t>
  </si>
  <si>
    <t>3</t>
  </si>
  <si>
    <t>0</t>
  </si>
  <si>
    <t>50000002</t>
  </si>
  <si>
    <t>6</t>
  </si>
  <si>
    <t>5</t>
  </si>
  <si>
    <t>50000003</t>
  </si>
  <si>
    <t>13</t>
  </si>
  <si>
    <t>50000005</t>
  </si>
  <si>
    <t>Bohrungs-ø</t>
  </si>
  <si>
    <t>Bohrungstiefe</t>
  </si>
  <si>
    <t>Fase</t>
  </si>
  <si>
    <t>7</t>
  </si>
  <si>
    <t>59</t>
  </si>
  <si>
    <t>50000007</t>
  </si>
  <si>
    <t>33</t>
  </si>
  <si>
    <t>Winkel</t>
  </si>
  <si>
    <t>°</t>
  </si>
  <si>
    <t>Gratfreiheit</t>
  </si>
  <si>
    <t>49</t>
  </si>
  <si>
    <t>Verpackung</t>
  </si>
  <si>
    <t>12</t>
  </si>
  <si>
    <t>25</t>
  </si>
  <si>
    <t>15</t>
  </si>
  <si>
    <t>85</t>
  </si>
  <si>
    <t>18</t>
  </si>
  <si>
    <t>19</t>
  </si>
  <si>
    <t>21</t>
  </si>
  <si>
    <t>75</t>
  </si>
  <si>
    <t>Fräsbreite</t>
  </si>
  <si>
    <t>17</t>
  </si>
  <si>
    <t>62</t>
  </si>
  <si>
    <t>27</t>
  </si>
  <si>
    <t>28</t>
  </si>
  <si>
    <t>26</t>
  </si>
  <si>
    <t>24</t>
  </si>
  <si>
    <t>69</t>
  </si>
  <si>
    <t>36</t>
  </si>
  <si>
    <t>23</t>
  </si>
  <si>
    <t>37</t>
  </si>
  <si>
    <t>39</t>
  </si>
  <si>
    <t>34</t>
  </si>
  <si>
    <t>41</t>
  </si>
  <si>
    <t>35</t>
  </si>
  <si>
    <t>38</t>
  </si>
  <si>
    <t>44</t>
  </si>
  <si>
    <t>43</t>
  </si>
  <si>
    <t>42</t>
  </si>
  <si>
    <t>54</t>
  </si>
  <si>
    <t>Sichtprüfung</t>
  </si>
  <si>
    <t>50000008</t>
  </si>
  <si>
    <t>9</t>
  </si>
  <si>
    <t>105</t>
  </si>
  <si>
    <t>Höhe</t>
  </si>
  <si>
    <t>Radius</t>
  </si>
  <si>
    <t>22</t>
  </si>
  <si>
    <t>Planlauf</t>
  </si>
  <si>
    <t>Rautiefe</t>
  </si>
  <si>
    <t>Innen-ø</t>
  </si>
  <si>
    <t>Rundlauf</t>
  </si>
  <si>
    <t>Rundheit</t>
  </si>
  <si>
    <t>56</t>
  </si>
  <si>
    <t>57</t>
  </si>
  <si>
    <t>53</t>
  </si>
  <si>
    <t>63</t>
  </si>
  <si>
    <t>65</t>
  </si>
  <si>
    <t>64</t>
  </si>
  <si>
    <t>101</t>
  </si>
  <si>
    <t>50000011</t>
  </si>
  <si>
    <t>50000012</t>
  </si>
  <si>
    <t>Einstichbreite</t>
  </si>
  <si>
    <t>48</t>
  </si>
  <si>
    <t>51</t>
  </si>
  <si>
    <t>58</t>
  </si>
  <si>
    <t>55</t>
  </si>
  <si>
    <t>66</t>
  </si>
  <si>
    <t>50000013</t>
  </si>
  <si>
    <t>8</t>
  </si>
  <si>
    <t>50000014</t>
  </si>
  <si>
    <t>Fasen-ø</t>
  </si>
  <si>
    <t>50000015</t>
  </si>
  <si>
    <t>31</t>
  </si>
  <si>
    <t>50000016</t>
  </si>
  <si>
    <t>50000017</t>
  </si>
  <si>
    <t>50000018</t>
  </si>
  <si>
    <t>52</t>
  </si>
  <si>
    <t>68</t>
  </si>
  <si>
    <t>76</t>
  </si>
  <si>
    <t>77</t>
  </si>
  <si>
    <t>82</t>
  </si>
  <si>
    <t>74</t>
  </si>
  <si>
    <t>93</t>
  </si>
  <si>
    <t>97</t>
  </si>
  <si>
    <t>50000025</t>
  </si>
  <si>
    <t>81</t>
  </si>
  <si>
    <t>Ebenheit</t>
  </si>
  <si>
    <t>84</t>
  </si>
  <si>
    <t>50000027</t>
  </si>
  <si>
    <t>61</t>
  </si>
  <si>
    <t>50000033</t>
  </si>
  <si>
    <t>50000034</t>
  </si>
  <si>
    <t>50000040</t>
  </si>
  <si>
    <t>50000044</t>
  </si>
  <si>
    <t>50000045</t>
  </si>
  <si>
    <t>Prüfhülse</t>
  </si>
  <si>
    <t>50000050</t>
  </si>
  <si>
    <t>Bohrungs-ø38,4+/-0,15</t>
  </si>
  <si>
    <t>50000054</t>
  </si>
  <si>
    <t>Achtung</t>
  </si>
  <si>
    <t>50000061</t>
  </si>
  <si>
    <t>50000062</t>
  </si>
  <si>
    <t>50000086</t>
  </si>
  <si>
    <t>Bohrungsabstand</t>
  </si>
  <si>
    <t>50000089</t>
  </si>
  <si>
    <t>50000100</t>
  </si>
  <si>
    <t>Durchmesser</t>
  </si>
  <si>
    <t>Fasenlänge</t>
  </si>
  <si>
    <t>50000111</t>
  </si>
  <si>
    <t>506.1</t>
  </si>
  <si>
    <t>89</t>
  </si>
  <si>
    <t>50000128</t>
  </si>
  <si>
    <t>50000131</t>
  </si>
  <si>
    <t>50000140</t>
  </si>
  <si>
    <t>50000160</t>
  </si>
  <si>
    <t>50000179</t>
  </si>
  <si>
    <t>50000205</t>
  </si>
  <si>
    <t>29</t>
  </si>
  <si>
    <t>50000212</t>
  </si>
  <si>
    <t>50000213</t>
  </si>
  <si>
    <t>50000217</t>
  </si>
  <si>
    <t>50000220</t>
  </si>
  <si>
    <t>50000221</t>
  </si>
  <si>
    <t>50000223</t>
  </si>
  <si>
    <t>Einstichbr.1,65+0,06/-0,03</t>
  </si>
  <si>
    <t>50000226</t>
  </si>
  <si>
    <t>50000231</t>
  </si>
  <si>
    <t>Symmetrie</t>
  </si>
  <si>
    <t>50000242</t>
  </si>
  <si>
    <t>50000243</t>
  </si>
  <si>
    <t>Einstichtiefe</t>
  </si>
  <si>
    <t>Breite</t>
  </si>
  <si>
    <t>50000244</t>
  </si>
  <si>
    <t>Bohrungsabstand12,85±0,1</t>
  </si>
  <si>
    <t>Einst.-tief0,15+0,07/-0,01</t>
  </si>
  <si>
    <t>50000246</t>
  </si>
  <si>
    <t>50000249</t>
  </si>
  <si>
    <t>Einstich-ø</t>
  </si>
  <si>
    <t>50000250</t>
  </si>
  <si>
    <t>Kantenbruch</t>
  </si>
  <si>
    <t>50000251</t>
  </si>
  <si>
    <t>50000252</t>
  </si>
  <si>
    <t>Parallelität</t>
  </si>
  <si>
    <t>50000255</t>
  </si>
  <si>
    <t>50000259</t>
  </si>
  <si>
    <t>Mass:</t>
  </si>
  <si>
    <t>50000264</t>
  </si>
  <si>
    <t>Ausführung:</t>
  </si>
  <si>
    <t>50000265</t>
  </si>
  <si>
    <t>50000267</t>
  </si>
  <si>
    <t>50000268</t>
  </si>
  <si>
    <t>50000269</t>
  </si>
  <si>
    <t>50000270</t>
  </si>
  <si>
    <t>50000271</t>
  </si>
  <si>
    <t>50000274</t>
  </si>
  <si>
    <t>50000275</t>
  </si>
  <si>
    <t>50000276</t>
  </si>
  <si>
    <t>Einstichø12,9-0,016/-0,066</t>
  </si>
  <si>
    <t>Freistichabstand</t>
  </si>
  <si>
    <t>50000277</t>
  </si>
  <si>
    <t>50000278</t>
  </si>
  <si>
    <t>50000279</t>
  </si>
  <si>
    <t>50000280</t>
  </si>
  <si>
    <t>50000285</t>
  </si>
  <si>
    <t>Aussen-ø44,105+0,015/-0,06</t>
  </si>
  <si>
    <t>50000286</t>
  </si>
  <si>
    <t>50000291</t>
  </si>
  <si>
    <t>50000296</t>
  </si>
  <si>
    <t>50000297</t>
  </si>
  <si>
    <t>50000298</t>
  </si>
  <si>
    <t>Sichtprüfung:</t>
  </si>
  <si>
    <t>Paßl.16,5+/-0,5</t>
  </si>
  <si>
    <t>50000299</t>
  </si>
  <si>
    <t>Summenplanlauf</t>
  </si>
  <si>
    <t>Kalibrieren</t>
  </si>
  <si>
    <t>50000300</t>
  </si>
  <si>
    <t>???</t>
  </si>
  <si>
    <t>50000302</t>
  </si>
  <si>
    <t>50000303</t>
  </si>
  <si>
    <t>50000305</t>
  </si>
  <si>
    <t>50000307</t>
  </si>
  <si>
    <t>50000310</t>
  </si>
  <si>
    <t>50000311</t>
  </si>
  <si>
    <t>50000313</t>
  </si>
  <si>
    <t>Einstich-ø23,8+0,05/-0,1</t>
  </si>
  <si>
    <t>50000316</t>
  </si>
  <si>
    <t>Freistichdm.14,0-0,1</t>
  </si>
  <si>
    <t>50000317</t>
  </si>
  <si>
    <t>50000352</t>
  </si>
  <si>
    <t>Sauberkeit</t>
  </si>
  <si>
    <t>50000359</t>
  </si>
  <si>
    <t>50000360</t>
  </si>
  <si>
    <t>50000362</t>
  </si>
  <si>
    <t>Visuell</t>
  </si>
  <si>
    <t>50000363</t>
  </si>
  <si>
    <t>50000365</t>
  </si>
  <si>
    <t>50000366</t>
  </si>
  <si>
    <t>50000367</t>
  </si>
  <si>
    <t>50000368</t>
  </si>
  <si>
    <t>Zylinderform</t>
  </si>
  <si>
    <t>50000369</t>
  </si>
  <si>
    <t>50000370</t>
  </si>
  <si>
    <t>50000371</t>
  </si>
  <si>
    <t>50000373</t>
  </si>
  <si>
    <t>50000376</t>
  </si>
  <si>
    <t>50000379</t>
  </si>
  <si>
    <t>Bohrungs-ø25,65+0,02/+0,06</t>
  </si>
  <si>
    <t>Bohrungs-ø4E7+0,032/+0,020</t>
  </si>
  <si>
    <t>50000381</t>
  </si>
  <si>
    <t>50000382</t>
  </si>
  <si>
    <t>50000384</t>
  </si>
  <si>
    <t>50000385</t>
  </si>
  <si>
    <t>50000387</t>
  </si>
  <si>
    <t>Durchmesser26,9-0,04/-0,12</t>
  </si>
  <si>
    <t>Bohrungsø4E7+0,032/+0,020</t>
  </si>
  <si>
    <t>50000388</t>
  </si>
  <si>
    <t>50000389</t>
  </si>
  <si>
    <t>Bohrungs-ø25,65+0,06/+0,02</t>
  </si>
  <si>
    <t>50000390</t>
  </si>
  <si>
    <t>Bohrtiefe.2,3+0,05</t>
  </si>
  <si>
    <t>Bohrungs-ø24,15+0,12/+0,04</t>
  </si>
  <si>
    <t>50000391</t>
  </si>
  <si>
    <t>50000392</t>
  </si>
  <si>
    <t>50000393</t>
  </si>
  <si>
    <t>Bohrungs-ø23+0,04/+0,12</t>
  </si>
  <si>
    <t>Bohrungs-ø13+0.05/+0.2</t>
  </si>
  <si>
    <t>50000394</t>
  </si>
  <si>
    <t>Bohrungs-ø24,1+0,12/+0,04</t>
  </si>
  <si>
    <t>50000395</t>
  </si>
  <si>
    <t>Bohrungsabst.5,4+0,1/-0,05</t>
  </si>
  <si>
    <t>50000396</t>
  </si>
  <si>
    <t>Bohrungs-ø13,00+0,20/+0,05</t>
  </si>
  <si>
    <t>50000397</t>
  </si>
  <si>
    <t>50000399</t>
  </si>
  <si>
    <t>Freistich-ø11,7-0,04/-0,12</t>
  </si>
  <si>
    <t>50000400</t>
  </si>
  <si>
    <t>Durchmesser24,0-0,04/-0,12</t>
  </si>
  <si>
    <t>Durchmesser23,0-0,04/-0,12</t>
  </si>
  <si>
    <t>50000401</t>
  </si>
  <si>
    <t>50000402</t>
  </si>
  <si>
    <t>Durchmesser26,0-0,04/-0,12</t>
  </si>
  <si>
    <t>Durchmesser24,2-0,05/-0,20</t>
  </si>
  <si>
    <t>50000403</t>
  </si>
  <si>
    <t>Bohrungsabst.5,6+0,1/-0,05</t>
  </si>
  <si>
    <t>50000404</t>
  </si>
  <si>
    <t>Aussen-ø26.9-0.04/-0.12</t>
  </si>
  <si>
    <t>Bohrungs-ø25.65+0.06/+0.02</t>
  </si>
  <si>
    <t>Bohrungs-ø24.1+0.12/+0.04</t>
  </si>
  <si>
    <t>Bohrungs-ø22.5+0.12/+0.04</t>
  </si>
  <si>
    <t>Bohrungs-ø18.5+0.02/+0.06</t>
  </si>
  <si>
    <t>50000407</t>
  </si>
  <si>
    <t>Bohrtiefe5,4+0,1/-0,05</t>
  </si>
  <si>
    <t>50000408</t>
  </si>
  <si>
    <t>Durchmesser20,6-0,05/-0,20</t>
  </si>
  <si>
    <t>Durchmesser9,25+0,01/-0,10</t>
  </si>
  <si>
    <t>Durchmesser26,4-0,05/-0,2</t>
  </si>
  <si>
    <t>50000409</t>
  </si>
  <si>
    <t>50000410</t>
  </si>
  <si>
    <t>50000411</t>
  </si>
  <si>
    <t>50000413</t>
  </si>
  <si>
    <t>50000414</t>
  </si>
  <si>
    <t>50000415</t>
  </si>
  <si>
    <t>50000416</t>
  </si>
  <si>
    <t>50000418</t>
  </si>
  <si>
    <t>50000419</t>
  </si>
  <si>
    <t>50000420</t>
  </si>
  <si>
    <t>50000423</t>
  </si>
  <si>
    <t>50000424</t>
  </si>
  <si>
    <t>50000425</t>
  </si>
  <si>
    <t>50000426</t>
  </si>
  <si>
    <t>Freistich-ø11,7-0,05/-0,12</t>
  </si>
  <si>
    <t>50000427</t>
  </si>
  <si>
    <t>50000428</t>
  </si>
  <si>
    <t>50000429</t>
  </si>
  <si>
    <t>50000430</t>
  </si>
  <si>
    <t>50000431</t>
  </si>
  <si>
    <t>50000432</t>
  </si>
  <si>
    <t>50000433</t>
  </si>
  <si>
    <t>50000434</t>
  </si>
  <si>
    <t>50000435</t>
  </si>
  <si>
    <t>50000438</t>
  </si>
  <si>
    <t>50000439</t>
  </si>
  <si>
    <t>Bohrungs-ø6,3-0,022/-0,037</t>
  </si>
  <si>
    <t>50000440</t>
  </si>
  <si>
    <t>50000443</t>
  </si>
  <si>
    <t>50000444</t>
  </si>
  <si>
    <t>50000447</t>
  </si>
  <si>
    <t>50000448</t>
  </si>
  <si>
    <t>50000449</t>
  </si>
  <si>
    <t>Scharfkantig</t>
  </si>
  <si>
    <t>Achtung:</t>
  </si>
  <si>
    <t>50000450</t>
  </si>
  <si>
    <t>50000451</t>
  </si>
  <si>
    <t>50000452</t>
  </si>
  <si>
    <t>50000453</t>
  </si>
  <si>
    <t>50000454</t>
  </si>
  <si>
    <t>50000455</t>
  </si>
  <si>
    <t>50000457</t>
  </si>
  <si>
    <t>50000458</t>
  </si>
  <si>
    <t>50000459</t>
  </si>
  <si>
    <t>50000461</t>
  </si>
  <si>
    <t>Rost</t>
  </si>
  <si>
    <t>Schlag-Druckstellen,</t>
  </si>
  <si>
    <t>50000462</t>
  </si>
  <si>
    <t>50000467</t>
  </si>
  <si>
    <t>50000486</t>
  </si>
  <si>
    <t>50000490</t>
  </si>
  <si>
    <t>50000493</t>
  </si>
  <si>
    <t>50000497</t>
  </si>
  <si>
    <t>50000500</t>
  </si>
  <si>
    <t>50000502</t>
  </si>
  <si>
    <t>50000505</t>
  </si>
  <si>
    <t>50000506</t>
  </si>
  <si>
    <t>50000507</t>
  </si>
  <si>
    <t>50000508</t>
  </si>
  <si>
    <t>Alle</t>
  </si>
  <si>
    <t>50000509</t>
  </si>
  <si>
    <t>Bohrungsø12F8+0,043/+0,016</t>
  </si>
  <si>
    <t>Freistich-ø</t>
  </si>
  <si>
    <t>50000510</t>
  </si>
  <si>
    <t>50000511</t>
  </si>
  <si>
    <t>Bohrungsø14F8+0,043/+0,016</t>
  </si>
  <si>
    <t>50000512</t>
  </si>
  <si>
    <t>50000513</t>
  </si>
  <si>
    <t>50000515</t>
  </si>
  <si>
    <t>50000516</t>
  </si>
  <si>
    <t>50000519</t>
  </si>
  <si>
    <t>50000520</t>
  </si>
  <si>
    <t>Bohrungsø19,5-0,002/-0,010</t>
  </si>
  <si>
    <t>50000521</t>
  </si>
  <si>
    <t>50000522</t>
  </si>
  <si>
    <t>50000524</t>
  </si>
  <si>
    <t>50000526</t>
  </si>
  <si>
    <t>50000527</t>
  </si>
  <si>
    <t>50000528</t>
  </si>
  <si>
    <t>50000529</t>
  </si>
  <si>
    <t>50000531</t>
  </si>
  <si>
    <t>50000532</t>
  </si>
  <si>
    <t>50000533</t>
  </si>
  <si>
    <t>50000534</t>
  </si>
  <si>
    <t>50000535</t>
  </si>
  <si>
    <t>50000536</t>
  </si>
  <si>
    <t>50000537</t>
  </si>
  <si>
    <t>50000538</t>
  </si>
  <si>
    <t>50000539</t>
  </si>
  <si>
    <t>50000540</t>
  </si>
  <si>
    <t>Gesamtlänge</t>
  </si>
  <si>
    <t>50000541</t>
  </si>
  <si>
    <t>50000544</t>
  </si>
  <si>
    <t>50000545</t>
  </si>
  <si>
    <t>50000549</t>
  </si>
  <si>
    <t>Bohrungsø24K6+0,002/-0,011</t>
  </si>
  <si>
    <t>Bohrungsø28K6+0,002/-0,011</t>
  </si>
  <si>
    <t>50000550</t>
  </si>
  <si>
    <t>Bohrungsø28N6-0,011/-0,024</t>
  </si>
  <si>
    <t>Bohrungsø42K6+0,003/-0,013</t>
  </si>
  <si>
    <t>50000551</t>
  </si>
  <si>
    <t>50000553</t>
  </si>
  <si>
    <t>50000555</t>
  </si>
  <si>
    <t>50000592</t>
  </si>
  <si>
    <t>50000593</t>
  </si>
  <si>
    <t>50000595</t>
  </si>
  <si>
    <t>50000598</t>
  </si>
  <si>
    <t>50000605</t>
  </si>
  <si>
    <t>50000606</t>
  </si>
  <si>
    <t>Einstichø10,4-0,030/-0,065</t>
  </si>
  <si>
    <t>Einstich-ø9,3-0,030/-0,065</t>
  </si>
  <si>
    <t>50000607</t>
  </si>
  <si>
    <t>Einstichø19,02-0,03/-0,067</t>
  </si>
  <si>
    <t>Einstichø17,83-0,03/-0,065</t>
  </si>
  <si>
    <t>Bohrungsø14,8+0,027/+0,010</t>
  </si>
  <si>
    <t>Bohrungsø18,5+0,043/+0,018</t>
  </si>
  <si>
    <t>50000608</t>
  </si>
  <si>
    <t>Freistdm17,83-0,030/-0,065</t>
  </si>
  <si>
    <t>Bohrungsø14,8+0,032/+0,016</t>
  </si>
  <si>
    <t>50000609</t>
  </si>
  <si>
    <t>50000610</t>
  </si>
  <si>
    <t>50000613</t>
  </si>
  <si>
    <t>50000615</t>
  </si>
  <si>
    <t>50000616</t>
  </si>
  <si>
    <t>50000618</t>
  </si>
  <si>
    <t>50000619</t>
  </si>
  <si>
    <t>50000620</t>
  </si>
  <si>
    <t>Durchmesser13+0,034/+0,018</t>
  </si>
  <si>
    <t>50000622</t>
  </si>
  <si>
    <t>Bohrungsø15N7-0,005/-0,023</t>
  </si>
  <si>
    <t>50000625</t>
  </si>
  <si>
    <t>50000627</t>
  </si>
  <si>
    <t>50000629</t>
  </si>
  <si>
    <t>50000631</t>
  </si>
  <si>
    <t>Zapfenø13+0,034/+0,018</t>
  </si>
  <si>
    <t>50000633</t>
  </si>
  <si>
    <t>50000638</t>
  </si>
  <si>
    <t>50000640</t>
  </si>
  <si>
    <t>50000643</t>
  </si>
  <si>
    <t>50000645</t>
  </si>
  <si>
    <t>50000648</t>
  </si>
  <si>
    <t>50000658</t>
  </si>
  <si>
    <t>50000676</t>
  </si>
  <si>
    <t>Freistichdm.5,1+0,15/-0,05</t>
  </si>
  <si>
    <t>50000699</t>
  </si>
  <si>
    <t>50000704</t>
  </si>
  <si>
    <t>50000715</t>
  </si>
  <si>
    <t>50000730</t>
  </si>
  <si>
    <t>50000733</t>
  </si>
  <si>
    <t>50000735</t>
  </si>
  <si>
    <t>50000741</t>
  </si>
  <si>
    <t>50000743</t>
  </si>
  <si>
    <t>50000746</t>
  </si>
  <si>
    <t>50000750</t>
  </si>
  <si>
    <t>Gewinde-Gratfreiheit</t>
  </si>
  <si>
    <t>50000752</t>
  </si>
  <si>
    <t>50000757</t>
  </si>
  <si>
    <t>50000762</t>
  </si>
  <si>
    <t>50000764</t>
  </si>
  <si>
    <t>50000799</t>
  </si>
  <si>
    <t>50000800</t>
  </si>
  <si>
    <t>Requalifizierung</t>
  </si>
  <si>
    <t>50000802</t>
  </si>
  <si>
    <t>50000806</t>
  </si>
  <si>
    <t>50000807</t>
  </si>
  <si>
    <t>Nuttiefe</t>
  </si>
  <si>
    <t>50000809</t>
  </si>
  <si>
    <t>50000810</t>
  </si>
  <si>
    <t>50000814</t>
  </si>
  <si>
    <t>50000816</t>
  </si>
  <si>
    <t>50000817</t>
  </si>
  <si>
    <t>50000825</t>
  </si>
  <si>
    <t>50000827</t>
  </si>
  <si>
    <t>Bohrungsø6,35+0,020/+0,005</t>
  </si>
  <si>
    <t>50000837</t>
  </si>
  <si>
    <t>50000838</t>
  </si>
  <si>
    <t>50000840</t>
  </si>
  <si>
    <t>50000842</t>
  </si>
  <si>
    <t>Einstich-ø56±0,25</t>
  </si>
  <si>
    <t>50000869</t>
  </si>
  <si>
    <t>50000887</t>
  </si>
  <si>
    <t>Bohrungsø17F8+0,043/+0,016</t>
  </si>
  <si>
    <t>50000889</t>
  </si>
  <si>
    <t>Bohrungs-ø15+0,044/+0,020</t>
  </si>
  <si>
    <t>50000891</t>
  </si>
  <si>
    <t>50000893</t>
  </si>
  <si>
    <t>50000895</t>
  </si>
  <si>
    <t>50000896</t>
  </si>
  <si>
    <t>50000898</t>
  </si>
  <si>
    <t>50000899</t>
  </si>
  <si>
    <t>50000901</t>
  </si>
  <si>
    <t>50000902</t>
  </si>
  <si>
    <t>50000903</t>
  </si>
  <si>
    <t>50000904</t>
  </si>
  <si>
    <t>Exzentrizität</t>
  </si>
  <si>
    <t>50000907</t>
  </si>
  <si>
    <t>50000911</t>
  </si>
  <si>
    <t>50000926</t>
  </si>
  <si>
    <t>50000927</t>
  </si>
  <si>
    <t>50000936</t>
  </si>
  <si>
    <t>50000946</t>
  </si>
  <si>
    <t>50000968</t>
  </si>
  <si>
    <t>50000972</t>
  </si>
  <si>
    <t>50001006</t>
  </si>
  <si>
    <t>50001035</t>
  </si>
  <si>
    <t>50001045</t>
  </si>
  <si>
    <t>Bohrungsø27N7-0,007/-0,028</t>
  </si>
  <si>
    <t>50001051</t>
  </si>
  <si>
    <t>Bohrung27N7-0,007/-0,028</t>
  </si>
  <si>
    <t>50001056</t>
  </si>
  <si>
    <t>Bohrungsø14E7+0,050/+0,032</t>
  </si>
  <si>
    <t>50001058</t>
  </si>
  <si>
    <t>Einstichø25e7-0,040/-0,061</t>
  </si>
  <si>
    <t>50001059</t>
  </si>
  <si>
    <t>Bohr.-ø13,5P7-0,011/-0,029</t>
  </si>
  <si>
    <t>50001062</t>
  </si>
  <si>
    <t>Bohrungs-ø6N7-0,004/-0,016</t>
  </si>
  <si>
    <t>Bohrungs-ø9N7-0,004/-0,019</t>
  </si>
  <si>
    <t>Bohrungs-ø5F8+0,028/+0,010</t>
  </si>
  <si>
    <t>50001066</t>
  </si>
  <si>
    <t>50001070</t>
  </si>
  <si>
    <t>Aussenø42,5r6+0,050/+0,034</t>
  </si>
  <si>
    <t>50001076</t>
  </si>
  <si>
    <t>50001081</t>
  </si>
  <si>
    <t>Außenø80,85e8-0,072/-0,126</t>
  </si>
  <si>
    <t>50001082</t>
  </si>
  <si>
    <t>50001083</t>
  </si>
  <si>
    <t>50001084</t>
  </si>
  <si>
    <t>50001091</t>
  </si>
  <si>
    <t>50001092</t>
  </si>
  <si>
    <t>50001098</t>
  </si>
  <si>
    <t>50001109</t>
  </si>
  <si>
    <t>50001161</t>
  </si>
  <si>
    <t>50001167</t>
  </si>
  <si>
    <t>50001194</t>
  </si>
  <si>
    <t>50001197</t>
  </si>
  <si>
    <t>50001244</t>
  </si>
  <si>
    <t>50001257</t>
  </si>
  <si>
    <t>WZW</t>
  </si>
  <si>
    <t>50001258</t>
  </si>
  <si>
    <t>50001259</t>
  </si>
  <si>
    <t>Außen-ø9,933-9,697</t>
  </si>
  <si>
    <t>50001283</t>
  </si>
  <si>
    <t>50001307</t>
  </si>
  <si>
    <t>50001421</t>
  </si>
  <si>
    <t>Aussen-ø34,7±0,1</t>
  </si>
  <si>
    <t>Aussen-ø26±0,2</t>
  </si>
  <si>
    <t>Aussen-ø29±0,05</t>
  </si>
  <si>
    <t>Rechtwinkligkeit</t>
  </si>
  <si>
    <t>50001452</t>
  </si>
  <si>
    <t>50001453</t>
  </si>
  <si>
    <t>50001455</t>
  </si>
  <si>
    <t>50001456</t>
  </si>
  <si>
    <t>SW</t>
  </si>
  <si>
    <t>Fräsmass</t>
  </si>
  <si>
    <t>50001457</t>
  </si>
  <si>
    <t>50001458</t>
  </si>
  <si>
    <t>50001462</t>
  </si>
  <si>
    <t>50001467</t>
  </si>
  <si>
    <t>Vierkantlage</t>
  </si>
  <si>
    <t>50001468</t>
  </si>
  <si>
    <t>50001469</t>
  </si>
  <si>
    <t>Zapfenlänge</t>
  </si>
  <si>
    <t>Kantenbrüche</t>
  </si>
  <si>
    <t>50001470</t>
  </si>
  <si>
    <t>50001473</t>
  </si>
  <si>
    <t>50001474</t>
  </si>
  <si>
    <t>50003830</t>
  </si>
  <si>
    <t>50003838</t>
  </si>
  <si>
    <t>50003842</t>
  </si>
  <si>
    <t>Aussen-ø44,105+0,015/-0,060</t>
  </si>
  <si>
    <t>Freistichtiefe</t>
  </si>
  <si>
    <t>Passungslänge</t>
  </si>
  <si>
    <t>50003893</t>
  </si>
  <si>
    <t>50003917</t>
  </si>
  <si>
    <t>50003921</t>
  </si>
  <si>
    <t>50003975</t>
  </si>
  <si>
    <t>50003976</t>
  </si>
  <si>
    <t>50003977</t>
  </si>
  <si>
    <t>50003978</t>
  </si>
  <si>
    <t>50003982</t>
  </si>
  <si>
    <t>50003983</t>
  </si>
  <si>
    <t>50003996</t>
  </si>
  <si>
    <t>Bohrungsø25,7+0,028/+0,007</t>
  </si>
  <si>
    <t>50004009</t>
  </si>
  <si>
    <t>50004079</t>
  </si>
  <si>
    <t>50004104</t>
  </si>
  <si>
    <t>50004108</t>
  </si>
  <si>
    <t>50004109</t>
  </si>
  <si>
    <t>50004110</t>
  </si>
  <si>
    <t>50004121</t>
  </si>
  <si>
    <t>50004170</t>
  </si>
  <si>
    <t>50004172</t>
  </si>
  <si>
    <t>50004177</t>
  </si>
  <si>
    <t>Abstand15+/-0,1</t>
  </si>
  <si>
    <t>Freistich-ø8,4+/-0,1</t>
  </si>
  <si>
    <t>Abstand3+/-0,1</t>
  </si>
  <si>
    <t>Fase0,5+/-0,1</t>
  </si>
  <si>
    <t>50004191</t>
  </si>
  <si>
    <t>50004196</t>
  </si>
  <si>
    <t>50004197</t>
  </si>
  <si>
    <t>50004198</t>
  </si>
  <si>
    <t>50004199</t>
  </si>
  <si>
    <t>50004202</t>
  </si>
  <si>
    <t>50004205</t>
  </si>
  <si>
    <t>50004211</t>
  </si>
  <si>
    <t>50005201</t>
  </si>
  <si>
    <t>50005202</t>
  </si>
  <si>
    <t>50005251</t>
  </si>
  <si>
    <t>50005256</t>
  </si>
  <si>
    <t>50005329</t>
  </si>
  <si>
    <t>Aussen-ø23-0,2mm</t>
  </si>
  <si>
    <t>50005355</t>
  </si>
  <si>
    <t>50005401</t>
  </si>
  <si>
    <t>50005421</t>
  </si>
  <si>
    <t>50005468</t>
  </si>
  <si>
    <t>Aussen-ø9,522+0,008-0,056</t>
  </si>
  <si>
    <t>50005536</t>
  </si>
  <si>
    <t>Oberfläche</t>
  </si>
  <si>
    <t>50005537</t>
  </si>
  <si>
    <t>Bohrungs-ø30+0,2</t>
  </si>
  <si>
    <t>Bohrungs-ø29,5±0,1</t>
  </si>
  <si>
    <t>50005600</t>
  </si>
  <si>
    <t>Eckenmass</t>
  </si>
  <si>
    <t>Bohrungsdurchgängigkeit</t>
  </si>
  <si>
    <t>50005748</t>
  </si>
  <si>
    <t>50006156</t>
  </si>
  <si>
    <t>50006172</t>
  </si>
  <si>
    <t>50006173</t>
  </si>
  <si>
    <t>50006174</t>
  </si>
  <si>
    <t>50006175</t>
  </si>
  <si>
    <t>50006176</t>
  </si>
  <si>
    <t>50006177</t>
  </si>
  <si>
    <t>50006178</t>
  </si>
  <si>
    <t>50006276</t>
  </si>
  <si>
    <t>Bohrungs-ø14,8±0,1</t>
  </si>
  <si>
    <t>50006308</t>
  </si>
  <si>
    <t>50006309</t>
  </si>
  <si>
    <t>50006324</t>
  </si>
  <si>
    <t>Beschädigung:</t>
  </si>
  <si>
    <t>50006329</t>
  </si>
  <si>
    <t>50006332</t>
  </si>
  <si>
    <t>50006340</t>
  </si>
  <si>
    <t>50006342</t>
  </si>
  <si>
    <t>50006362</t>
  </si>
  <si>
    <t>50006365</t>
  </si>
  <si>
    <t>50006384</t>
  </si>
  <si>
    <t>50006410</t>
  </si>
  <si>
    <t>50006783</t>
  </si>
  <si>
    <t>50006885</t>
  </si>
  <si>
    <t>50006886</t>
  </si>
  <si>
    <t>50006949</t>
  </si>
  <si>
    <t>Ausführung</t>
  </si>
  <si>
    <t>50006972</t>
  </si>
  <si>
    <t>50006976</t>
  </si>
  <si>
    <t>Aussen-ø37-0,05/-0,2</t>
  </si>
  <si>
    <t>50006996</t>
  </si>
  <si>
    <t>50007005</t>
  </si>
  <si>
    <t>50007012</t>
  </si>
  <si>
    <t>50018213</t>
  </si>
  <si>
    <t>50018502</t>
  </si>
  <si>
    <t>Position</t>
  </si>
  <si>
    <t>50018671</t>
  </si>
  <si>
    <t>50018760</t>
  </si>
  <si>
    <t>50018954</t>
  </si>
  <si>
    <t>50018999</t>
  </si>
  <si>
    <t>50019161</t>
  </si>
  <si>
    <t>50019193</t>
  </si>
  <si>
    <t>50019194</t>
  </si>
  <si>
    <t>50019289</t>
  </si>
  <si>
    <t>50019320</t>
  </si>
  <si>
    <t>50019502</t>
  </si>
  <si>
    <t>Frästiefe</t>
  </si>
  <si>
    <t>Geradheit</t>
  </si>
  <si>
    <t>50019517</t>
  </si>
  <si>
    <t>50019518</t>
  </si>
  <si>
    <t>Aussen-ø15,15+0,1</t>
  </si>
  <si>
    <t>50019519</t>
  </si>
  <si>
    <t>50019521</t>
  </si>
  <si>
    <t>50019522</t>
  </si>
  <si>
    <t>Innen-ø33,6H6</t>
  </si>
  <si>
    <t>50019523</t>
  </si>
  <si>
    <t>50019529</t>
  </si>
  <si>
    <t>Bohrungs-ø5,02+0,01/-0,005</t>
  </si>
  <si>
    <t>50019545</t>
  </si>
  <si>
    <t>50019594</t>
  </si>
  <si>
    <t>50019595</t>
  </si>
  <si>
    <t>50019629</t>
  </si>
  <si>
    <t>50019630</t>
  </si>
  <si>
    <t>50019631</t>
  </si>
  <si>
    <t>50019632</t>
  </si>
  <si>
    <t>50019652</t>
  </si>
  <si>
    <t>50019660</t>
  </si>
  <si>
    <t>50019661</t>
  </si>
  <si>
    <t>50019714</t>
  </si>
  <si>
    <t>50019715</t>
  </si>
  <si>
    <t>50019716</t>
  </si>
  <si>
    <t>50019717</t>
  </si>
  <si>
    <t>50019718</t>
  </si>
  <si>
    <t>50019719</t>
  </si>
  <si>
    <t>50019721</t>
  </si>
  <si>
    <t>50019729</t>
  </si>
  <si>
    <t>11,1+0,2</t>
  </si>
  <si>
    <t>13,6±0,1</t>
  </si>
  <si>
    <t>14,28±0,1</t>
  </si>
  <si>
    <t>50019730</t>
  </si>
  <si>
    <t>50019776</t>
  </si>
  <si>
    <t>50019778</t>
  </si>
  <si>
    <t>50019779</t>
  </si>
  <si>
    <t>50019780</t>
  </si>
  <si>
    <t>50019781</t>
  </si>
  <si>
    <t>50019782</t>
  </si>
  <si>
    <t>50019790</t>
  </si>
  <si>
    <t>50019797</t>
  </si>
  <si>
    <t>50019802</t>
  </si>
  <si>
    <t>50019815</t>
  </si>
  <si>
    <t>50019822</t>
  </si>
  <si>
    <t>50019823</t>
  </si>
  <si>
    <t>50019896</t>
  </si>
  <si>
    <t>50019898</t>
  </si>
  <si>
    <t>50019899</t>
  </si>
  <si>
    <t>50019900</t>
  </si>
  <si>
    <t>50019901</t>
  </si>
  <si>
    <t>Aussen-ø18,15+0,1</t>
  </si>
  <si>
    <t>50019977</t>
  </si>
  <si>
    <t>50019978</t>
  </si>
  <si>
    <t>50019979</t>
  </si>
  <si>
    <t>50019980</t>
  </si>
  <si>
    <t>50019981</t>
  </si>
  <si>
    <t>50019989</t>
  </si>
  <si>
    <t>50019990</t>
  </si>
  <si>
    <t>50019991</t>
  </si>
  <si>
    <t>50020015</t>
  </si>
  <si>
    <t>Aussen-ø22,15+0,1</t>
  </si>
  <si>
    <t>50020020</t>
  </si>
  <si>
    <t>50020021</t>
  </si>
  <si>
    <t>50020029</t>
  </si>
  <si>
    <t>50020031</t>
  </si>
  <si>
    <t>50020032</t>
  </si>
  <si>
    <t>50020033</t>
  </si>
  <si>
    <t>50020042</t>
  </si>
  <si>
    <t>50020043</t>
  </si>
  <si>
    <t>50020044</t>
  </si>
  <si>
    <t>50020048</t>
  </si>
  <si>
    <t>50020060</t>
  </si>
  <si>
    <t>50020152</t>
  </si>
  <si>
    <t>50020161</t>
  </si>
  <si>
    <t>50020171</t>
  </si>
  <si>
    <t>50020172</t>
  </si>
  <si>
    <t>50020173</t>
  </si>
  <si>
    <t>50020187</t>
  </si>
  <si>
    <t>50020259</t>
  </si>
  <si>
    <t>50020269</t>
  </si>
  <si>
    <t>50020311</t>
  </si>
  <si>
    <t>50020313</t>
  </si>
  <si>
    <t>50020314</t>
  </si>
  <si>
    <t>50020315</t>
  </si>
  <si>
    <t>50020316</t>
  </si>
  <si>
    <t>50020317</t>
  </si>
  <si>
    <t>50020318</t>
  </si>
  <si>
    <t>50020319</t>
  </si>
  <si>
    <t>50020331</t>
  </si>
  <si>
    <t>50020332</t>
  </si>
  <si>
    <t>50020333</t>
  </si>
  <si>
    <t>50020334</t>
  </si>
  <si>
    <t>50020335</t>
  </si>
  <si>
    <t>50020336</t>
  </si>
  <si>
    <t>50020339</t>
  </si>
  <si>
    <t>50020340</t>
  </si>
  <si>
    <t>50020401</t>
  </si>
  <si>
    <t>50020404</t>
  </si>
  <si>
    <t>Bohrungs-ø17+0,04/+0,02</t>
  </si>
  <si>
    <t>50020408</t>
  </si>
  <si>
    <t>50020410</t>
  </si>
  <si>
    <t>50020430</t>
  </si>
  <si>
    <t>50020436</t>
  </si>
  <si>
    <t>50020441</t>
  </si>
  <si>
    <t>43,5+-0,025</t>
  </si>
  <si>
    <t>50020445</t>
  </si>
  <si>
    <t>50020457</t>
  </si>
  <si>
    <t>50020489</t>
  </si>
  <si>
    <t>50020490</t>
  </si>
  <si>
    <t>50020491</t>
  </si>
  <si>
    <t>50020494</t>
  </si>
  <si>
    <t>50020495</t>
  </si>
  <si>
    <t>50020522</t>
  </si>
  <si>
    <t>Freistich-ø12,5-0,2</t>
  </si>
  <si>
    <t>50020585</t>
  </si>
  <si>
    <t>50020586</t>
  </si>
  <si>
    <t>50020587</t>
  </si>
  <si>
    <t>50020588</t>
  </si>
  <si>
    <t>50020589</t>
  </si>
  <si>
    <t>50020592</t>
  </si>
  <si>
    <t>50020593</t>
  </si>
  <si>
    <t>50020605</t>
  </si>
  <si>
    <t>50020608</t>
  </si>
  <si>
    <t>50020609</t>
  </si>
  <si>
    <t>50020610</t>
  </si>
  <si>
    <t>Letztteilabnahme</t>
  </si>
  <si>
    <t>50020611</t>
  </si>
  <si>
    <t>50020613</t>
  </si>
  <si>
    <t>50020620</t>
  </si>
  <si>
    <t>50020621</t>
  </si>
  <si>
    <t>50020622</t>
  </si>
  <si>
    <t>50020623</t>
  </si>
  <si>
    <t>50020624</t>
  </si>
  <si>
    <t>50020625</t>
  </si>
  <si>
    <t>50020666</t>
  </si>
  <si>
    <t>50020667</t>
  </si>
  <si>
    <t>50020668</t>
  </si>
  <si>
    <t>50020669</t>
  </si>
  <si>
    <t>50020670</t>
  </si>
  <si>
    <t>50020672</t>
  </si>
  <si>
    <t>50020673</t>
  </si>
  <si>
    <t>50020707</t>
  </si>
  <si>
    <t>50020708</t>
  </si>
  <si>
    <t>50020709</t>
  </si>
  <si>
    <t>Innen-ø45,8±0,05</t>
  </si>
  <si>
    <t>Aussen-ø60±0,05</t>
  </si>
  <si>
    <t>Aussen-ø64-0,03/+0,05</t>
  </si>
  <si>
    <t>50020710</t>
  </si>
  <si>
    <t>50020781</t>
  </si>
  <si>
    <t>50020786</t>
  </si>
  <si>
    <t>50020787</t>
  </si>
  <si>
    <t>50020788</t>
  </si>
  <si>
    <t>50020790</t>
  </si>
  <si>
    <t>50020815</t>
  </si>
  <si>
    <t>50020817</t>
  </si>
  <si>
    <t>50020818</t>
  </si>
  <si>
    <t>50020839</t>
  </si>
  <si>
    <t>50020840</t>
  </si>
  <si>
    <t>50020841</t>
  </si>
  <si>
    <t>50020846</t>
  </si>
  <si>
    <t>50020848</t>
  </si>
  <si>
    <t>50020871</t>
  </si>
  <si>
    <t>50020872</t>
  </si>
  <si>
    <t>50020873</t>
  </si>
  <si>
    <t>50020874</t>
  </si>
  <si>
    <t>50021373</t>
  </si>
  <si>
    <t>50021463</t>
  </si>
  <si>
    <t>50021543</t>
  </si>
  <si>
    <t>50021545</t>
  </si>
  <si>
    <t>50021546</t>
  </si>
  <si>
    <t>50021547</t>
  </si>
  <si>
    <t>50021548</t>
  </si>
  <si>
    <t>50021549</t>
  </si>
  <si>
    <t>50021550</t>
  </si>
  <si>
    <t>50021594</t>
  </si>
  <si>
    <t>50021595</t>
  </si>
  <si>
    <t>50021596</t>
  </si>
  <si>
    <t>50021597</t>
  </si>
  <si>
    <t>50021598</t>
  </si>
  <si>
    <t>50021607</t>
  </si>
  <si>
    <t>Aussen-ø18,35+0,1</t>
  </si>
  <si>
    <t>50021609</t>
  </si>
  <si>
    <t>Kern-ø</t>
  </si>
  <si>
    <t>Prozessparameter</t>
  </si>
  <si>
    <t>50021644</t>
  </si>
  <si>
    <t>50021669</t>
  </si>
  <si>
    <t>50021690</t>
  </si>
  <si>
    <t>50021699</t>
  </si>
  <si>
    <t>50021742</t>
  </si>
  <si>
    <t>50021763</t>
  </si>
  <si>
    <t>50021764</t>
  </si>
  <si>
    <t>50021765</t>
  </si>
  <si>
    <t>50021766</t>
  </si>
  <si>
    <t>Zapfenø2,6±0,05</t>
  </si>
  <si>
    <t>50021767</t>
  </si>
  <si>
    <t>Aussen-ø19,00±0,15</t>
  </si>
  <si>
    <t>50021768</t>
  </si>
  <si>
    <t>Teilkreis</t>
  </si>
  <si>
    <t>50021794</t>
  </si>
  <si>
    <t>50021795</t>
  </si>
  <si>
    <t>50021796</t>
  </si>
  <si>
    <t>50021797</t>
  </si>
  <si>
    <t>50021801</t>
  </si>
  <si>
    <t>50021802</t>
  </si>
  <si>
    <t>50021846</t>
  </si>
  <si>
    <t>50021847</t>
  </si>
  <si>
    <t>50021848</t>
  </si>
  <si>
    <t>50021896</t>
  </si>
  <si>
    <t>50021897</t>
  </si>
  <si>
    <t>50021918</t>
  </si>
  <si>
    <t>50021924</t>
  </si>
  <si>
    <t>50021952</t>
  </si>
  <si>
    <t>50021954</t>
  </si>
  <si>
    <t>50021955</t>
  </si>
  <si>
    <t>50021956</t>
  </si>
  <si>
    <t>50021957</t>
  </si>
  <si>
    <t>50021959</t>
  </si>
  <si>
    <t>50021960</t>
  </si>
  <si>
    <t>50021961</t>
  </si>
  <si>
    <t>50021962</t>
  </si>
  <si>
    <t>50021963</t>
  </si>
  <si>
    <t>50021979</t>
  </si>
  <si>
    <t>50022060</t>
  </si>
  <si>
    <t>50022067</t>
  </si>
  <si>
    <t>50022068</t>
  </si>
  <si>
    <t>50022083</t>
  </si>
  <si>
    <t>50022086</t>
  </si>
  <si>
    <t>50022087</t>
  </si>
  <si>
    <t>50022092</t>
  </si>
  <si>
    <t>50022102</t>
  </si>
  <si>
    <t>50022116</t>
  </si>
  <si>
    <t>50022117</t>
  </si>
  <si>
    <t>50022120</t>
  </si>
  <si>
    <t>50022121</t>
  </si>
  <si>
    <t>50022235</t>
  </si>
  <si>
    <t>50022236</t>
  </si>
  <si>
    <t>50022237</t>
  </si>
  <si>
    <t>50022244</t>
  </si>
  <si>
    <t>50022281</t>
  </si>
  <si>
    <t>50022282</t>
  </si>
  <si>
    <t>50022317</t>
  </si>
  <si>
    <t>50022356</t>
  </si>
  <si>
    <t>50022357</t>
  </si>
  <si>
    <t>50022358</t>
  </si>
  <si>
    <t>50022439</t>
  </si>
  <si>
    <t>50022514</t>
  </si>
  <si>
    <t>50022596</t>
  </si>
  <si>
    <t>50022600</t>
  </si>
  <si>
    <t>50022640</t>
  </si>
  <si>
    <t>50022670</t>
  </si>
  <si>
    <t>50022681</t>
  </si>
  <si>
    <t>50022682</t>
  </si>
  <si>
    <t>50022683</t>
  </si>
  <si>
    <t>50022773</t>
  </si>
  <si>
    <t>50022790</t>
  </si>
  <si>
    <t>50022853</t>
  </si>
  <si>
    <t>50022877</t>
  </si>
  <si>
    <t>50022967</t>
  </si>
  <si>
    <t>50022979</t>
  </si>
  <si>
    <t>Aussen-ø32+0,05</t>
  </si>
  <si>
    <t>Aussen-ø31,9±0,1</t>
  </si>
  <si>
    <t>Innen-ø27,2±0,2</t>
  </si>
  <si>
    <t>50022985</t>
  </si>
  <si>
    <t>Bohrungs-ø2,7+0,1</t>
  </si>
  <si>
    <t>Zapfenø2,64±0,03</t>
  </si>
  <si>
    <t>50022986</t>
  </si>
  <si>
    <t>50022991</t>
  </si>
  <si>
    <t>50022992</t>
  </si>
  <si>
    <t>50023032</t>
  </si>
  <si>
    <t>50023064</t>
  </si>
  <si>
    <t>50023097</t>
  </si>
  <si>
    <t>50023112</t>
  </si>
  <si>
    <t>50023158</t>
  </si>
  <si>
    <t>50023160</t>
  </si>
  <si>
    <t>50023161</t>
  </si>
  <si>
    <t>50023162</t>
  </si>
  <si>
    <t>50023163</t>
  </si>
  <si>
    <t>50023164</t>
  </si>
  <si>
    <t>50023165</t>
  </si>
  <si>
    <t>50023166</t>
  </si>
  <si>
    <t>50023167</t>
  </si>
  <si>
    <t>50023168</t>
  </si>
  <si>
    <t>50023169</t>
  </si>
  <si>
    <t>50023170</t>
  </si>
  <si>
    <t>50023171</t>
  </si>
  <si>
    <t>50023177</t>
  </si>
  <si>
    <t>50023184</t>
  </si>
  <si>
    <t>50023220</t>
  </si>
  <si>
    <t>Zentrierungen</t>
  </si>
  <si>
    <t>50023295</t>
  </si>
  <si>
    <t>50023296</t>
  </si>
  <si>
    <t>50023297</t>
  </si>
  <si>
    <t>50023298</t>
  </si>
  <si>
    <t>50023299</t>
  </si>
  <si>
    <t>50023316</t>
  </si>
  <si>
    <t>50023317</t>
  </si>
  <si>
    <t>50023373</t>
  </si>
  <si>
    <t>50023381</t>
  </si>
  <si>
    <t>Konzentrizität</t>
  </si>
  <si>
    <t>50023382</t>
  </si>
  <si>
    <t>50023385</t>
  </si>
  <si>
    <t>50023409</t>
  </si>
  <si>
    <t>50023410</t>
  </si>
  <si>
    <t>50023411</t>
  </si>
  <si>
    <t>50023412</t>
  </si>
  <si>
    <t>50023413</t>
  </si>
  <si>
    <t>50023414</t>
  </si>
  <si>
    <t>50023454</t>
  </si>
  <si>
    <t>50023459</t>
  </si>
  <si>
    <t>50023521</t>
  </si>
  <si>
    <t>Fräsbr.22.95-0.116/-0.032</t>
  </si>
  <si>
    <t>50023522</t>
  </si>
  <si>
    <t>50023540</t>
  </si>
  <si>
    <t>50023576</t>
  </si>
  <si>
    <t>50023577</t>
  </si>
  <si>
    <t>50023578</t>
  </si>
  <si>
    <t>50023579</t>
  </si>
  <si>
    <t>50023580</t>
  </si>
  <si>
    <t>50023581</t>
  </si>
  <si>
    <t>50023582</t>
  </si>
  <si>
    <t>50023583</t>
  </si>
  <si>
    <t>50023584</t>
  </si>
  <si>
    <t>50023586</t>
  </si>
  <si>
    <t>50023588</t>
  </si>
  <si>
    <t>50023589</t>
  </si>
  <si>
    <t>50023590</t>
  </si>
  <si>
    <t>50023592</t>
  </si>
  <si>
    <t>50023594</t>
  </si>
  <si>
    <t>50023595</t>
  </si>
  <si>
    <t>50023596</t>
  </si>
  <si>
    <t>50023597</t>
  </si>
  <si>
    <t>50023713</t>
  </si>
  <si>
    <t>50023718</t>
  </si>
  <si>
    <t>50023731</t>
  </si>
  <si>
    <t>50023741</t>
  </si>
  <si>
    <t>50023742</t>
  </si>
  <si>
    <t>50023743</t>
  </si>
  <si>
    <t>50023744</t>
  </si>
  <si>
    <t>50023783</t>
  </si>
  <si>
    <t>50023787</t>
  </si>
  <si>
    <t>50023789</t>
  </si>
  <si>
    <t>Innen-ø10,12±0,05</t>
  </si>
  <si>
    <t>50023790</t>
  </si>
  <si>
    <t>Innen-ø46+0,1</t>
  </si>
  <si>
    <t>Innen-ø34,0±0,1</t>
  </si>
  <si>
    <t>Innen-ø31,5±0,05</t>
  </si>
  <si>
    <t>Innen-ø25,0-0,6</t>
  </si>
  <si>
    <t>Innen-ø3,5±0,1</t>
  </si>
  <si>
    <t>Innen-ø2,92+0,01</t>
  </si>
  <si>
    <t>Innen-ø15,4±0,1</t>
  </si>
  <si>
    <t>Innen-ø18,0±0,1</t>
  </si>
  <si>
    <t>Innen-ø18,94+0,03</t>
  </si>
  <si>
    <t>Innen-ø34,8±0,05</t>
  </si>
  <si>
    <t>Innen-ø32,4±0,04</t>
  </si>
  <si>
    <t>50023791</t>
  </si>
  <si>
    <t>Innen-ø18,49</t>
  </si>
  <si>
    <t>Abstand0,25±0,05</t>
  </si>
  <si>
    <t>50023795</t>
  </si>
  <si>
    <t>50023796</t>
  </si>
  <si>
    <t>50023803</t>
  </si>
  <si>
    <t>Text</t>
  </si>
  <si>
    <t>50023811</t>
  </si>
  <si>
    <t>50023831</t>
  </si>
  <si>
    <t>50023877</t>
  </si>
  <si>
    <t>Aussen-ø20±0,05</t>
  </si>
  <si>
    <t>50023878</t>
  </si>
  <si>
    <t>50023879</t>
  </si>
  <si>
    <t>50023884</t>
  </si>
  <si>
    <t>50023908</t>
  </si>
  <si>
    <t>50023912</t>
  </si>
  <si>
    <t>50023950</t>
  </si>
  <si>
    <t>50023951</t>
  </si>
  <si>
    <t>50023952</t>
  </si>
  <si>
    <t>50023953</t>
  </si>
  <si>
    <t>50023954</t>
  </si>
  <si>
    <t>0,8/Pt10</t>
  </si>
  <si>
    <t>50023955</t>
  </si>
  <si>
    <t>50023956</t>
  </si>
  <si>
    <t>50023957</t>
  </si>
  <si>
    <t>Nutbreite</t>
  </si>
  <si>
    <t>50023977</t>
  </si>
  <si>
    <t>50023980</t>
  </si>
  <si>
    <t>50024009</t>
  </si>
  <si>
    <t>50024010</t>
  </si>
  <si>
    <t>50024058</t>
  </si>
  <si>
    <t>Vorhandensein</t>
  </si>
  <si>
    <t>50024133</t>
  </si>
  <si>
    <t>50024156</t>
  </si>
  <si>
    <t>50024174</t>
  </si>
  <si>
    <t>50024273</t>
  </si>
  <si>
    <t>Fasendurchmesser</t>
  </si>
  <si>
    <t>50024325</t>
  </si>
  <si>
    <t>50024333</t>
  </si>
  <si>
    <t>50024364</t>
  </si>
  <si>
    <t>50024378</t>
  </si>
  <si>
    <t>50024389</t>
  </si>
  <si>
    <t>50024390</t>
  </si>
  <si>
    <t>50024449</t>
  </si>
  <si>
    <t>50024450</t>
  </si>
  <si>
    <t>50024451</t>
  </si>
  <si>
    <t>50024539</t>
  </si>
  <si>
    <t>50024575</t>
  </si>
  <si>
    <t>Innen-ø17,4±0,06</t>
  </si>
  <si>
    <t>Aussen-ø20±0,1</t>
  </si>
  <si>
    <t>50024591</t>
  </si>
  <si>
    <t>50025926</t>
  </si>
  <si>
    <t>50025927</t>
  </si>
  <si>
    <t>50025930</t>
  </si>
  <si>
    <t>50025993</t>
  </si>
  <si>
    <t>50026001</t>
  </si>
  <si>
    <t>50026007</t>
  </si>
  <si>
    <t>50026010</t>
  </si>
  <si>
    <t>50026021</t>
  </si>
  <si>
    <t>50026196</t>
  </si>
  <si>
    <t>50026263</t>
  </si>
  <si>
    <t>50026276</t>
  </si>
  <si>
    <t>50026278</t>
  </si>
  <si>
    <t>Aussen-ø12</t>
  </si>
  <si>
    <t>Aussen-ø11,88</t>
  </si>
  <si>
    <t>50026396</t>
  </si>
  <si>
    <t>50026397</t>
  </si>
  <si>
    <t>50026398</t>
  </si>
  <si>
    <t>50026478</t>
  </si>
  <si>
    <t>50026483</t>
  </si>
  <si>
    <t>x</t>
  </si>
  <si>
    <t>50026542</t>
  </si>
  <si>
    <t>50026543</t>
  </si>
  <si>
    <t>Prüfmerkmal</t>
  </si>
  <si>
    <t>Sollwert</t>
  </si>
  <si>
    <t>Merkmalsgewichtung</t>
  </si>
  <si>
    <t>Maßeinheit</t>
  </si>
  <si>
    <t>Stichprobenverfahren</t>
  </si>
  <si>
    <t>Lenkungsmethode</t>
  </si>
  <si>
    <t>Plangruppe</t>
  </si>
  <si>
    <t>KnotenPlan</t>
  </si>
  <si>
    <t>Arbeitsplatz</t>
  </si>
  <si>
    <t>Plangruppenzähler</t>
  </si>
  <si>
    <t>Folge</t>
  </si>
  <si>
    <t>Plantyp</t>
  </si>
  <si>
    <t>Kurztext Vorgang</t>
  </si>
  <si>
    <t>Gültig ab</t>
  </si>
  <si>
    <t>N</t>
  </si>
  <si>
    <t>96161</t>
  </si>
  <si>
    <t>CNC-Drehen</t>
  </si>
  <si>
    <t>Komplett fertigdrehen</t>
  </si>
  <si>
    <t>CNC-Drehen      49/H</t>
  </si>
  <si>
    <t>INDEX C</t>
  </si>
  <si>
    <t>Drehen</t>
  </si>
  <si>
    <t>AF32</t>
  </si>
  <si>
    <t>Drehen ohne Querbohrungen</t>
  </si>
  <si>
    <t>50000006</t>
  </si>
  <si>
    <t>Außen feindrehen, rollieren und Ventilsi</t>
  </si>
  <si>
    <t>S32PC</t>
  </si>
  <si>
    <t>Aussenkontur vordrehen - im Bereich der</t>
  </si>
  <si>
    <t>161SIRNG</t>
  </si>
  <si>
    <t>Fertigdrehen und auf beigestellten Stabd</t>
  </si>
  <si>
    <t>Stabdorn auf Transportbrett setzen</t>
  </si>
  <si>
    <t>Aussenkontur vordrehen und Stege fräsen</t>
  </si>
  <si>
    <t>SPINNCNC</t>
  </si>
  <si>
    <t>Beidseitig drehen, Bohrung und Quer-</t>
  </si>
  <si>
    <t>BENZB3.1</t>
  </si>
  <si>
    <t>Außen feindrehen,</t>
  </si>
  <si>
    <t>Planparallel und Aussenkontur drehen;</t>
  </si>
  <si>
    <t>Automat komplett Drehen nach Zeichnung</t>
  </si>
  <si>
    <t>INDEXABC</t>
  </si>
  <si>
    <t>Bohrung ø17 mit Freilegung (1.S)u. ø20x5</t>
  </si>
  <si>
    <t>Exzenter drehen ø34.2;</t>
  </si>
  <si>
    <t>Automat kpl. Drehen</t>
  </si>
  <si>
    <t>50000020</t>
  </si>
  <si>
    <t>DREHEN</t>
  </si>
  <si>
    <t>50000022</t>
  </si>
  <si>
    <t>CNC-DREHEN</t>
  </si>
  <si>
    <t>50000024</t>
  </si>
  <si>
    <t>Aussenkontur drehen, Stege fräsen</t>
  </si>
  <si>
    <t>SF 51</t>
  </si>
  <si>
    <t>Automat Drehen; Grat nur zulässig Richtu</t>
  </si>
  <si>
    <t>Planflaeche (Rz 4 !!!!) und Bohrung</t>
  </si>
  <si>
    <t>Fertigdrehen</t>
  </si>
  <si>
    <t>Drehen Mehrspindelautomaten</t>
  </si>
  <si>
    <t>Planflaeche u.Bohrung Ra.1,6 Hartdrehen.</t>
  </si>
  <si>
    <t>Vorderseite der Außenkontur fertigdrehen</t>
  </si>
  <si>
    <t>Innen- u. Außenkontur der Abstichseite f</t>
  </si>
  <si>
    <t>Automat komplett drehen</t>
  </si>
  <si>
    <t>Komplett drehen</t>
  </si>
  <si>
    <t>50000064</t>
  </si>
  <si>
    <t>Planflächen,Kontur u.Innendrm.hartdrehen</t>
  </si>
  <si>
    <t>50000071</t>
  </si>
  <si>
    <t>AF32C</t>
  </si>
  <si>
    <t>Vordrehen ohne ø21 / 1,5; ø31.2 H7 und ø</t>
  </si>
  <si>
    <t>50000081</t>
  </si>
  <si>
    <t>50000084</t>
  </si>
  <si>
    <t>50000097</t>
  </si>
  <si>
    <t>96162</t>
  </si>
  <si>
    <t>50000098</t>
  </si>
  <si>
    <t>Dichtsitz hartdrehen u. Planfläche fein-</t>
  </si>
  <si>
    <t>Beidseitig drehen, Bohrung und Querbohru</t>
  </si>
  <si>
    <t>Drehen Einspindelautomaten</t>
  </si>
  <si>
    <t>Komplett nach Zeichnug bearbeiten</t>
  </si>
  <si>
    <t>Komplett Drehen</t>
  </si>
  <si>
    <t>Drehen Durchmesser 6 mm</t>
  </si>
  <si>
    <t>Bohrung ø25.42 vordrehen auf 25,415 +0,0</t>
  </si>
  <si>
    <t>50000227</t>
  </si>
  <si>
    <t>2.Seite fertigdrehen</t>
  </si>
  <si>
    <t>INDEX200</t>
  </si>
  <si>
    <t>Kpl. Drehen</t>
  </si>
  <si>
    <t>Innen- u. Außenkontur fertigdrehen</t>
  </si>
  <si>
    <t>Komplett Fertigdrehen</t>
  </si>
  <si>
    <t>Drehen, Querbohrungen einbringen und</t>
  </si>
  <si>
    <t>CNC-Drehen FDL</t>
  </si>
  <si>
    <t>Drehen Komplett</t>
  </si>
  <si>
    <t>AF 32 C Vordrehen O H N E  ø21 /</t>
  </si>
  <si>
    <t>SD 50 Vordrehen O H N E</t>
  </si>
  <si>
    <t>Komplett n. Zeichnung fertigdrehen und</t>
  </si>
  <si>
    <t>Komplett n. Zeichnung fertigdrehen</t>
  </si>
  <si>
    <t>EMCOANK</t>
  </si>
  <si>
    <t>Teil Abstechen</t>
  </si>
  <si>
    <t>1. und 2. Seite drehen</t>
  </si>
  <si>
    <t>Teil komplett fertigdrehen</t>
  </si>
  <si>
    <t>Komplett von Automat fertigdrehen</t>
  </si>
  <si>
    <t>09-CNC-V</t>
  </si>
  <si>
    <t>Komplettbearbeitung incl. Querbohren</t>
  </si>
  <si>
    <t>Automat Drehen; Bohrung ø18 vorgebohrt</t>
  </si>
  <si>
    <t>Schraege 35° und ø18R8 drehen</t>
  </si>
  <si>
    <t>CNC-Drehen und Sechskant bürsten</t>
  </si>
  <si>
    <t>HPL - Bürsten</t>
  </si>
  <si>
    <t>CNC-Drehen, Benzinger 2-MB</t>
  </si>
  <si>
    <t>50000289</t>
  </si>
  <si>
    <t>Automat drehen mit Gewinde</t>
  </si>
  <si>
    <t>Innen- und Außenkontur vordrehen nach</t>
  </si>
  <si>
    <t>S51PC</t>
  </si>
  <si>
    <t>Drehen S51PCA</t>
  </si>
  <si>
    <t>Automat drehen</t>
  </si>
  <si>
    <t>Rueckseite ø12.8H12 planen und entgraten</t>
  </si>
  <si>
    <t>Planseite und Maß 7.33 Fertigdrehen</t>
  </si>
  <si>
    <t>Automat kpl. drehen</t>
  </si>
  <si>
    <t>Automat Drehen</t>
  </si>
  <si>
    <t>Zapfen andrehen</t>
  </si>
  <si>
    <t>ø7.5 Drehen</t>
  </si>
  <si>
    <t>Drehen  und Flächen anschlagen</t>
  </si>
  <si>
    <t>Bohrung fertigdrehen</t>
  </si>
  <si>
    <t>Eine Seite planen   284/H</t>
  </si>
  <si>
    <t>Plan- und Spann-ø drehen (Halbautomaten)</t>
  </si>
  <si>
    <t>Komplette Drehbearbeitung durchführen</t>
  </si>
  <si>
    <t>Innendurchmesser fertigdrehen und ausbla</t>
  </si>
  <si>
    <t>CNC-Drehen (O-Ring-Nut)</t>
  </si>
  <si>
    <t>Außendurchmesser fertig drehen</t>
  </si>
  <si>
    <t>Automat drehen (Fertigfallend)</t>
  </si>
  <si>
    <t>50000377</t>
  </si>
  <si>
    <t>50000378</t>
  </si>
  <si>
    <t>Drehen auf INDEX C100</t>
  </si>
  <si>
    <t>ø9 und ø4 drehen, aus- u. abblasen</t>
  </si>
  <si>
    <t>ø9H9 und ø4F7 drehen, aus- u. abblasen</t>
  </si>
  <si>
    <t>50000398</t>
  </si>
  <si>
    <t>ø9 H9, (ø4 + 8) F7 drehen und reiben</t>
  </si>
  <si>
    <t>ø9; ø4; ø12 und ø19.6 fertigdrehen; aus-</t>
  </si>
  <si>
    <t>Innenkontur fertigdrehen</t>
  </si>
  <si>
    <t>ø9 H9 und ø4 F7 drehen und reiben</t>
  </si>
  <si>
    <t>Drm.9 drehen und Drm.4 reiben; aus-u.abb</t>
  </si>
  <si>
    <t>CNC-Drehen (2. Seite)</t>
  </si>
  <si>
    <t>CNC-Drehen D9 und D4</t>
  </si>
  <si>
    <t>CNC-Drehen (2.Seite)</t>
  </si>
  <si>
    <t>Fase 2 x 45° drehen</t>
  </si>
  <si>
    <t>ø6.3U7 Drehen und Fasen</t>
  </si>
  <si>
    <t>2. Seite drehen</t>
  </si>
  <si>
    <t>ø20D8 Drehen und Rueckseite Fasen</t>
  </si>
  <si>
    <t>Exzenter Drehen und Butzen auf</t>
  </si>
  <si>
    <t>Automat drehen (Bohrm. ø0.84+0.1)</t>
  </si>
  <si>
    <t>Bohrung ø10.05H11 Ausdrehen u. Nute ein-</t>
  </si>
  <si>
    <t>kompl. Ausdrehen, Reiben, Entgraten</t>
  </si>
  <si>
    <t>Drehen und Querbohren</t>
  </si>
  <si>
    <t>Bohrung ø10.05H11 Ausdrehen u. Nute</t>
  </si>
  <si>
    <t>Automat komplett fertigdrehen</t>
  </si>
  <si>
    <t>Automat drehen (Bohrm.ø0.84+0.1)</t>
  </si>
  <si>
    <t>2x Bohrung ø5E7 kalibrieren</t>
  </si>
  <si>
    <t>1. Seite plandrehen (Seite R7/R23)</t>
  </si>
  <si>
    <t>2. Seite plandrehen (Seite R7/R8)</t>
  </si>
  <si>
    <t>1. und 2. Seite Drehen</t>
  </si>
  <si>
    <t>Innen-Drm. 14H7 fertigdrehen</t>
  </si>
  <si>
    <t>Bund und Stirnseite vordrehen</t>
  </si>
  <si>
    <t>Schaft,Stirnseite und Bohrung drehen</t>
  </si>
  <si>
    <t>Bohrung Drehen und Fasen (mit Ueberwurfm</t>
  </si>
  <si>
    <t>Drehen und Fräsen;</t>
  </si>
  <si>
    <t>Spann-ø23.9 -0.05 andrehen</t>
  </si>
  <si>
    <t>Bei ø23.9 spannen:1.Seite drehen u.dann</t>
  </si>
  <si>
    <t>Bohrung drehen und fasen</t>
  </si>
  <si>
    <t>Spanndurchmesser andrehen</t>
  </si>
  <si>
    <t>An Verzahnung druecken; Sonderspannung ø</t>
  </si>
  <si>
    <t>Bohrung hart- u. weichdrehen</t>
  </si>
  <si>
    <t>Außendurchmesser drehen und Bohrung vor-</t>
  </si>
  <si>
    <t>Bohrung drehen</t>
  </si>
  <si>
    <t>Bohrung und Aussendurchmesser drehen</t>
  </si>
  <si>
    <t>Komplett drehen und Fräsen;</t>
  </si>
  <si>
    <t>Bohrung ø19.5 drehen</t>
  </si>
  <si>
    <t>Automat vordrehen, Innendrm.fertig</t>
  </si>
  <si>
    <t>Vordrehen vom Mehrspindelautomaten und i</t>
  </si>
  <si>
    <t>CNC-Drehen, Fertigdrehen auf FDL</t>
  </si>
  <si>
    <t>Komplett n. Zeichnung drehen</t>
  </si>
  <si>
    <t>Vordrehen Mehrspindelautomaten und in</t>
  </si>
  <si>
    <t>CNC-Drehen - Fertigdrehen auf FDL</t>
  </si>
  <si>
    <t>Aussen-DRM vordrehen, Kugel-DRM mit Roll</t>
  </si>
  <si>
    <t>Vordrehen - Mehrspindelautomaten und in</t>
  </si>
  <si>
    <t>2.Seite Kpl. Drehen</t>
  </si>
  <si>
    <t>Komplett beidseitig fertigdrehen</t>
  </si>
  <si>
    <t>CNC-Drehen komplett</t>
  </si>
  <si>
    <t>Rückseite drehen</t>
  </si>
  <si>
    <t>Fertigdrehen (Halbautomaten)</t>
  </si>
  <si>
    <t>Innenkontur Fertigdrehen; Teile in TW.</t>
  </si>
  <si>
    <t>Kpl. bearbeiten nach Drehteilzeichnung</t>
  </si>
  <si>
    <t>Spann-ø60±0.01 andrehen und beidseitig</t>
  </si>
  <si>
    <t>CNC-Drehen 2-MB</t>
  </si>
  <si>
    <t>Innen-ø Fertigdrehen</t>
  </si>
  <si>
    <t>Automat drehen; Butzenfrei drehen</t>
  </si>
  <si>
    <t>Bohrung 20 H8 drehen u.100% Pruefen</t>
  </si>
  <si>
    <t>Fase andrehen (nach Zeichnung)</t>
  </si>
  <si>
    <t>Komplett nach Zeichnung drehen</t>
  </si>
  <si>
    <t>PCBUCHSE</t>
  </si>
  <si>
    <t>SC9-46</t>
  </si>
  <si>
    <t>Drehen auf Schütte S32PC C</t>
  </si>
  <si>
    <t>Drehen auf Schütte S32PC G</t>
  </si>
  <si>
    <t>Drehen auf Schütte A36PC H</t>
  </si>
  <si>
    <t>CNC-Drehen komplett Innen und Außen fert</t>
  </si>
  <si>
    <t>Fertigdrehen und Ventilsitz prägen</t>
  </si>
  <si>
    <t>CNC-Drehen beidseitig</t>
  </si>
  <si>
    <t>BENZIN C</t>
  </si>
  <si>
    <t>Innenkontur feindrehen</t>
  </si>
  <si>
    <t>Drehen Mehrspindelautomat</t>
  </si>
  <si>
    <t>Bohrung ø28 Drehen und Einstich Drehen</t>
  </si>
  <si>
    <t>ø28 drehen</t>
  </si>
  <si>
    <t>Bohrungen ø8.5 und ø9.5 feindrehen und</t>
  </si>
  <si>
    <t>Kpl. fertigdrehen in zwei Aufspannungen</t>
  </si>
  <si>
    <t>2. Seite mit Planeinstich drehen; 15°-Sc</t>
  </si>
  <si>
    <t>Innenkontur beidseitig vordrehen und</t>
  </si>
  <si>
    <t>50000628</t>
  </si>
  <si>
    <t>Querbohrungen (6x)einbringen,Innen vordr</t>
  </si>
  <si>
    <t>Innen vordrehen und auf</t>
  </si>
  <si>
    <t>50000630</t>
  </si>
  <si>
    <t>50000632</t>
  </si>
  <si>
    <t>Einstich-ø28 Drehen</t>
  </si>
  <si>
    <t>CNC-Drehen Benzinger TNC</t>
  </si>
  <si>
    <t>1. Seite CNC-Drehen</t>
  </si>
  <si>
    <t>2. Seite CNC-Drehen</t>
  </si>
  <si>
    <t>Schweißgrat abdrehen</t>
  </si>
  <si>
    <t>Drehen, SW fräsen und bürsten</t>
  </si>
  <si>
    <t>CNC-drehen</t>
  </si>
  <si>
    <t>ø5n7 und Kontur drehen</t>
  </si>
  <si>
    <t>Automat drehen;</t>
  </si>
  <si>
    <t>Automat drehen (Butzenlos)</t>
  </si>
  <si>
    <t>Automat drehen, Außen-ø überdrehen</t>
  </si>
  <si>
    <t>Bohrung drehen und Querbohren (Beistellm</t>
  </si>
  <si>
    <t>Abstechbutzen entfernen</t>
  </si>
  <si>
    <t>Planflaeche an Drm. 0.8 planen und</t>
  </si>
  <si>
    <t>Automat drehen und Abstichfahne entferne</t>
  </si>
  <si>
    <t>Drehen komplett</t>
  </si>
  <si>
    <t>Drehen komplett + Entgraten</t>
  </si>
  <si>
    <t>Drehen Einspindelautomaten komplett</t>
  </si>
  <si>
    <t>Absatz u. Exzenterbohrung fertigen</t>
  </si>
  <si>
    <t>Rändel rollen</t>
  </si>
  <si>
    <t>Fase 0.3 +0.1x30°±5° drehen</t>
  </si>
  <si>
    <t>CNC-Drehen Planflächen und Entgraten mit</t>
  </si>
  <si>
    <t>Innendurchmesser D 27 H7 hartdrehen</t>
  </si>
  <si>
    <t>ø42F7 Drehen und 3.5 Planen</t>
  </si>
  <si>
    <t>CNC-Drehen - Außen-ø und beide</t>
  </si>
  <si>
    <t>Einstich und Innenform drehen; Mittel-</t>
  </si>
  <si>
    <t>CNC-drehen - Außen-ø bzw. komplett Ferti</t>
  </si>
  <si>
    <t>Aussendm. und beide Planflächen drehen u</t>
  </si>
  <si>
    <t>1.Seite ø17.05±0.02 drehen</t>
  </si>
  <si>
    <t>2.Seite hartdrehen (Maß 3.5)</t>
  </si>
  <si>
    <t>CNC-Drehen Außen-ø, beide Planseiten und</t>
  </si>
  <si>
    <t>CNC-Drehen (kpl. spanende</t>
  </si>
  <si>
    <t>50000923</t>
  </si>
  <si>
    <t>ø42H7 und Einstich Drehen</t>
  </si>
  <si>
    <t>Bohrung ausdrehen u.fasen.  135/H</t>
  </si>
  <si>
    <t>Bohrung ø12, Länge 20-0.2 u. Zahnbreite</t>
  </si>
  <si>
    <t>50000960</t>
  </si>
  <si>
    <t>Entgraten</t>
  </si>
  <si>
    <t>50000966</t>
  </si>
  <si>
    <t>Bohrung ø8; Länge 20 und Zahnbreite dreh</t>
  </si>
  <si>
    <t>Bohrung; Länge u.Zahnbreite drehen;</t>
  </si>
  <si>
    <t>Bohrung beidseitig fasen</t>
  </si>
  <si>
    <t>Einstich drehen</t>
  </si>
  <si>
    <t>Bohrung D 27 N7 drehen</t>
  </si>
  <si>
    <t>50001052</t>
  </si>
  <si>
    <t>Aussendurchmesser drehen</t>
  </si>
  <si>
    <t>Bohrung D. 27 N7 drehen</t>
  </si>
  <si>
    <t>50001075</t>
  </si>
  <si>
    <t>Aussen ø vordrehen und beidseitig plandr</t>
  </si>
  <si>
    <t>Außen-ø, Planfächen und Bohrung drehen</t>
  </si>
  <si>
    <t>Komplette Außenkontur drehen</t>
  </si>
  <si>
    <t>Beidseitig planen und fasen</t>
  </si>
  <si>
    <t>Komplette Außenkontur drehen und fasen</t>
  </si>
  <si>
    <t>50001089</t>
  </si>
  <si>
    <t>CNC-Drehen ø13 und ø10</t>
  </si>
  <si>
    <t>CNC-Drehen ø13, ø10 und 30</t>
  </si>
  <si>
    <t>Vordrehen</t>
  </si>
  <si>
    <t>Fertigdrehen und Aussendurchmesser rände</t>
  </si>
  <si>
    <t>Drm. 9.5f7 hartdrehen</t>
  </si>
  <si>
    <t>50001132</t>
  </si>
  <si>
    <t>Kugelseite spannen; ø10h8 drehen; Fasen</t>
  </si>
  <si>
    <t>Passung ø15.5 drehen</t>
  </si>
  <si>
    <t>Passung DRM 15,5 drehen</t>
  </si>
  <si>
    <t>Komplett drehen Mehrspindlerautomat</t>
  </si>
  <si>
    <t>Kpl. Drehen nach Zeichnung und Pruefanwe</t>
  </si>
  <si>
    <t>Vor- und Fertigdrehen</t>
  </si>
  <si>
    <t>Komplettbearbeitung</t>
  </si>
  <si>
    <t>Drehen Mehrspindelautomaten mit Einflach</t>
  </si>
  <si>
    <t>Automat drehen; mit ø25.9</t>
  </si>
  <si>
    <t>INDEX G</t>
  </si>
  <si>
    <t>Drehen und Fräsen komplett</t>
  </si>
  <si>
    <t>Bohrung ø12; Länge 20 und Zahnbreite dre</t>
  </si>
  <si>
    <t>50003849</t>
  </si>
  <si>
    <t>Dichtsitz und Planfl. fertigdrehen</t>
  </si>
  <si>
    <t>50003866</t>
  </si>
  <si>
    <t>50003903</t>
  </si>
  <si>
    <t>Fertigdrehen ( Halbautomaten )</t>
  </si>
  <si>
    <t>Drm. 15 fertigdrehen</t>
  </si>
  <si>
    <t>Drehen und bohren</t>
  </si>
  <si>
    <t>Feindrehen</t>
  </si>
  <si>
    <t>BENZB2.1</t>
  </si>
  <si>
    <t>Komplett fertigen</t>
  </si>
  <si>
    <t>MS 40</t>
  </si>
  <si>
    <t>Feindrehen und rollieren des Aussendurch</t>
  </si>
  <si>
    <t>Komplett CNC - drehen</t>
  </si>
  <si>
    <t>Drehen ø49,995 und Planfläche feindrehen</t>
  </si>
  <si>
    <t>Fertigdrehen und prägen</t>
  </si>
  <si>
    <t>50004250</t>
  </si>
  <si>
    <t>Automat  drehen inkl. Querbohrung</t>
  </si>
  <si>
    <t>Stabdorn mit Teilen bestücken</t>
  </si>
  <si>
    <t>50005249</t>
  </si>
  <si>
    <t>50005250</t>
  </si>
  <si>
    <t>CNC-Drehen ø13, 10 und 30</t>
  </si>
  <si>
    <t>Drehen ø23</t>
  </si>
  <si>
    <t>Vordrehen mit Gewinde</t>
  </si>
  <si>
    <t>Komplett nach Zeichnung fertigdrehen</t>
  </si>
  <si>
    <t>Feindrehen 1. Seite</t>
  </si>
  <si>
    <t>Feindrehen 2. Seite</t>
  </si>
  <si>
    <t>Drehen und Bohren</t>
  </si>
  <si>
    <t>BENZB1.1</t>
  </si>
  <si>
    <t>Feindrehen und rollieren</t>
  </si>
  <si>
    <t>Vordrehen mit 12- Kant</t>
  </si>
  <si>
    <t>BENZB1.2</t>
  </si>
  <si>
    <t>50006219</t>
  </si>
  <si>
    <t>AT-drehen</t>
  </si>
  <si>
    <t>Dichtsitz drehen u. Planfläche fein-</t>
  </si>
  <si>
    <t>Automat kpl. drehen - Index ABC</t>
  </si>
  <si>
    <t>Dichtsitz drehen und prägen</t>
  </si>
  <si>
    <t>Drehen, bohren und entgraten</t>
  </si>
  <si>
    <t>Drehen (Bohrung D 18 P7)</t>
  </si>
  <si>
    <t>Freistich drehen</t>
  </si>
  <si>
    <t>Komplett drehen AF 32 C</t>
  </si>
  <si>
    <t>50018741</t>
  </si>
  <si>
    <t>Bohrung einbringen und fertigdrehen</t>
  </si>
  <si>
    <t>Komplette Drehbearbeitung</t>
  </si>
  <si>
    <t>BENZB1.3</t>
  </si>
  <si>
    <t>Komplett Drehen (Aø und 2x  Planfläche)</t>
  </si>
  <si>
    <t>Drehen beidseitig und Bürsten</t>
  </si>
  <si>
    <t>Komplett drehen, bohren und fräsen</t>
  </si>
  <si>
    <t>S51 PC Vordrehen</t>
  </si>
  <si>
    <t>S36 PC Vordrehen</t>
  </si>
  <si>
    <t>AF 32 C Vordrehen</t>
  </si>
  <si>
    <t>Vordrehen mit 12-Kant</t>
  </si>
  <si>
    <t>TAJMAC</t>
  </si>
  <si>
    <t>MS52-F</t>
  </si>
  <si>
    <t>Innenkontur fertig bearbeiten</t>
  </si>
  <si>
    <t>MS40-MGH</t>
  </si>
  <si>
    <t>Drehen und fräsen</t>
  </si>
  <si>
    <t>Absatz drehen</t>
  </si>
  <si>
    <t>Dichtsitz, Führungszapfen und Dichtkante</t>
  </si>
  <si>
    <t>Drehen 1. Seite</t>
  </si>
  <si>
    <t>Führungszapfen und Dichtkante feindrehen</t>
  </si>
  <si>
    <t>ZAHN-FDL</t>
  </si>
  <si>
    <t>Drehen, messen, kalibrieren, messen</t>
  </si>
  <si>
    <t>S 51 PC Vordrehen</t>
  </si>
  <si>
    <t>S51PC Vordrehen</t>
  </si>
  <si>
    <t>Drehen Seite 1</t>
  </si>
  <si>
    <t>Drehen Seite 2</t>
  </si>
  <si>
    <t>Vordrehen+Querbohren</t>
  </si>
  <si>
    <t>Außen feindrehen, rollieren</t>
  </si>
  <si>
    <t>Drehen, Bohren und entgraten</t>
  </si>
  <si>
    <t>Feindrehen und rolliern</t>
  </si>
  <si>
    <t>Feindrehen Ø25</t>
  </si>
  <si>
    <t>Komplett bearbeiten</t>
  </si>
  <si>
    <t>Gewinde M31x1 und Innen-Ø25 H7 drehen</t>
  </si>
  <si>
    <t>Drehen S32PC</t>
  </si>
  <si>
    <t>Feindrehen Seite 1</t>
  </si>
  <si>
    <t>Einstich, Führungszapfen, Dichtkante fei</t>
  </si>
  <si>
    <t>Einstich, Führungszapfen und Dichtkante</t>
  </si>
  <si>
    <t>Automatendrehen</t>
  </si>
  <si>
    <t>MS52-S</t>
  </si>
  <si>
    <t>2x Bund andrehen</t>
  </si>
  <si>
    <t>Fertigdrehen 1</t>
  </si>
  <si>
    <t>Drehen + Bohren komplett</t>
  </si>
  <si>
    <t>Drehen und nach Verpackungs-</t>
  </si>
  <si>
    <t>Komplett drehen und rollieren</t>
  </si>
  <si>
    <t>Drehen 1. Aufspannung</t>
  </si>
  <si>
    <t>Drehen 2. Aufspannung</t>
  </si>
  <si>
    <t>Hartdrehen</t>
  </si>
  <si>
    <t>komplett fertig Drehen</t>
  </si>
  <si>
    <t>Beidseitig drehen und bohren.</t>
  </si>
  <si>
    <t>Beidseitig drehen, Bohrung und Stirn-</t>
  </si>
  <si>
    <t>Drehen 1 Aufspannung</t>
  </si>
  <si>
    <t>Drehen 2 Aufspannung</t>
  </si>
  <si>
    <t>50020458</t>
  </si>
  <si>
    <t>Vordrehen und Querbohren</t>
  </si>
  <si>
    <t>komplett fertig Drehen und Bohren</t>
  </si>
  <si>
    <t>Vorschruppen</t>
  </si>
  <si>
    <t>50020752</t>
  </si>
  <si>
    <t>Drehen "S51PC B"; ohne Bürsten</t>
  </si>
  <si>
    <t>Drehen "S51PC" + Takamaz; Bürsten des</t>
  </si>
  <si>
    <t>Drehen und Kopfkontur Fräsen "C200"</t>
  </si>
  <si>
    <t>Hartdrehen/fräsen Innendurchmesser</t>
  </si>
  <si>
    <t>Hartdrehen/fräsen Innenkontur</t>
  </si>
  <si>
    <t>Drehen und Kopfkontur Fräsen "G 200"</t>
  </si>
  <si>
    <t>Drehen in 2 Aufspannungen</t>
  </si>
  <si>
    <t>Vordrehen 1</t>
  </si>
  <si>
    <t>Vordrehen 2</t>
  </si>
  <si>
    <t>50021561</t>
  </si>
  <si>
    <t>Vordrehen mit 12-Kant /SC9-46</t>
  </si>
  <si>
    <t>50021562</t>
  </si>
  <si>
    <t>Vordrehen mit 12-Kant/SC9-46</t>
  </si>
  <si>
    <t>Komplett n. Zeichnung (mit Gew.)</t>
  </si>
  <si>
    <t>AF32C Vordr. OHNE Gew.</t>
  </si>
  <si>
    <t>BENZB1.4</t>
  </si>
  <si>
    <t>Drehen auf SC9-46</t>
  </si>
  <si>
    <t>Vordrehen AF32C + TAKAMAZ (ohne Gewinde)</t>
  </si>
  <si>
    <t>AF32C Vordr. O H N E Gew.</t>
  </si>
  <si>
    <t>50021953</t>
  </si>
  <si>
    <t>Drehen Mehrspindler</t>
  </si>
  <si>
    <t>50021958</t>
  </si>
  <si>
    <t>Drehen und Fräsen komplett (Zentrieren,</t>
  </si>
  <si>
    <t>Teile mit Chargennummer kennzeichnen</t>
  </si>
  <si>
    <t>50022084</t>
  </si>
  <si>
    <t>50022085</t>
  </si>
  <si>
    <t>50022238</t>
  </si>
  <si>
    <t>50022245</t>
  </si>
  <si>
    <t>50022252</t>
  </si>
  <si>
    <t>50022274</t>
  </si>
  <si>
    <t>Vordrehen S51PC (ohne Gewinde)</t>
  </si>
  <si>
    <t>Hartdrehen Innendurchmesser</t>
  </si>
  <si>
    <t>Hartdrehen Innendurchmesser, DMC lasern</t>
  </si>
  <si>
    <t>50022697</t>
  </si>
  <si>
    <t>Drehen und fasen</t>
  </si>
  <si>
    <t>50022859</t>
  </si>
  <si>
    <t>50022861</t>
  </si>
  <si>
    <t>Komplettbearbeitung mit Schrägbohrung</t>
  </si>
  <si>
    <t>50022881</t>
  </si>
  <si>
    <t>Drehen komplett C100</t>
  </si>
  <si>
    <t>Drehen komplett MS 40</t>
  </si>
  <si>
    <t>Drehen C100</t>
  </si>
  <si>
    <t>Drehen komplett C200</t>
  </si>
  <si>
    <t>50023031</t>
  </si>
  <si>
    <t>Drehen, Fräsen und Bohren komplett</t>
  </si>
  <si>
    <t>Drehen und Fräsen</t>
  </si>
  <si>
    <t>50023393</t>
  </si>
  <si>
    <t>50023417</t>
  </si>
  <si>
    <t>50023418</t>
  </si>
  <si>
    <t>50023423</t>
  </si>
  <si>
    <t>Komplett Drehen und Bohren</t>
  </si>
  <si>
    <t>Komplett fertigbearbeiten</t>
  </si>
  <si>
    <t>Beidseitig drehen, bohren und gewinden</t>
  </si>
  <si>
    <t>MS 24</t>
  </si>
  <si>
    <t>Drehen; Messen; Kalibrieren; Messen</t>
  </si>
  <si>
    <t>Drehen komplett mit 6-Kant stoßen</t>
  </si>
  <si>
    <t>DMC lasern</t>
  </si>
  <si>
    <t>Drehen und Kopfkontur Fräsen "SC9-46.1"</t>
  </si>
  <si>
    <t>Lasern DMC</t>
  </si>
  <si>
    <t>Drehen komplett mit 6-Kant stoßen, Gewin</t>
  </si>
  <si>
    <t>Drehen komplett, Gewinde gerollt</t>
  </si>
  <si>
    <t>50026731</t>
  </si>
  <si>
    <t>Kurztext</t>
  </si>
  <si>
    <t>max.</t>
  </si>
  <si>
    <t>der</t>
  </si>
  <si>
    <t>Oberflächen</t>
  </si>
  <si>
    <t>und</t>
  </si>
  <si>
    <t>Maschinenabnahme</t>
  </si>
  <si>
    <t>gemäß</t>
  </si>
  <si>
    <t>Pb</t>
  </si>
  <si>
    <t>8.5.1.3</t>
  </si>
  <si>
    <t>gem.</t>
  </si>
  <si>
    <t>Einstelldatenblatt</t>
  </si>
  <si>
    <t>Zwischenprüfung</t>
  </si>
  <si>
    <t>8.5.1.1</t>
  </si>
  <si>
    <t>+/-0,05</t>
  </si>
  <si>
    <t>+/-0,1</t>
  </si>
  <si>
    <t>+/-0,2</t>
  </si>
  <si>
    <t>h6-0/-0,008</t>
  </si>
  <si>
    <t>M4</t>
  </si>
  <si>
    <t>-</t>
  </si>
  <si>
    <t>6g</t>
  </si>
  <si>
    <t>h6</t>
  </si>
  <si>
    <t>0/-0,008</t>
  </si>
  <si>
    <t>Gewindelänge</t>
  </si>
  <si>
    <t>zu</t>
  </si>
  <si>
    <t>A</t>
  </si>
  <si>
    <t>siehe</t>
  </si>
  <si>
    <t>produktspezifische</t>
  </si>
  <si>
    <t>AA</t>
  </si>
  <si>
    <t>allgem.</t>
  </si>
  <si>
    <t>prozessbezogene</t>
  </si>
  <si>
    <t>+/-0,15</t>
  </si>
  <si>
    <t>+/-0,03</t>
  </si>
  <si>
    <t>Konus</t>
  </si>
  <si>
    <t>:</t>
  </si>
  <si>
    <t>±0,2</t>
  </si>
  <si>
    <t>Bohrtiefe</t>
  </si>
  <si>
    <t>±0,1</t>
  </si>
  <si>
    <t>M10-6g</t>
  </si>
  <si>
    <t>+/-0,02</t>
  </si>
  <si>
    <t>+/-0,04</t>
  </si>
  <si>
    <t>Pt</t>
  </si>
  <si>
    <t>1°</t>
  </si>
  <si>
    <t>+2°</t>
  </si>
  <si>
    <t>±0,06</t>
  </si>
  <si>
    <t>±0,04</t>
  </si>
  <si>
    <t>±0,08</t>
  </si>
  <si>
    <t>±0,040</t>
  </si>
  <si>
    <t>±0,10</t>
  </si>
  <si>
    <t>±0,025</t>
  </si>
  <si>
    <t>Ra</t>
  </si>
  <si>
    <t>/</t>
  </si>
  <si>
    <t>+/-</t>
  </si>
  <si>
    <t>+/-0,07</t>
  </si>
  <si>
    <t>Fräsabstand</t>
  </si>
  <si>
    <t>a.d.</t>
  </si>
  <si>
    <t>Stegkanten</t>
  </si>
  <si>
    <t>Bohrungs-ø16</t>
  </si>
  <si>
    <t>Prüfen</t>
  </si>
  <si>
    <t>Span</t>
  </si>
  <si>
    <t>in</t>
  </si>
  <si>
    <t>Sacklochbohrung</t>
  </si>
  <si>
    <t>h7</t>
  </si>
  <si>
    <t>0/-0,012</t>
  </si>
  <si>
    <t>Einstichabstand</t>
  </si>
  <si>
    <t>±</t>
  </si>
  <si>
    <t>0.05</t>
  </si>
  <si>
    <t>Ventilsitzhöhe</t>
  </si>
  <si>
    <t>0.08</t>
  </si>
  <si>
    <t>ø4</t>
  </si>
  <si>
    <t>+</t>
  </si>
  <si>
    <t>RK</t>
  </si>
  <si>
    <t>Abstand-ø</t>
  </si>
  <si>
    <t>±0,03</t>
  </si>
  <si>
    <t>1,6±</t>
  </si>
  <si>
    <t>ø</t>
  </si>
  <si>
    <t>max</t>
  </si>
  <si>
    <t>+/-0,030</t>
  </si>
  <si>
    <t>±0,015</t>
  </si>
  <si>
    <t>ø3</t>
  </si>
  <si>
    <t>an</t>
  </si>
  <si>
    <t>ø1,9</t>
  </si>
  <si>
    <t>Rechtwinklichkeit</t>
  </si>
  <si>
    <t>max.0,05</t>
  </si>
  <si>
    <t>±0,13</t>
  </si>
  <si>
    <t>Einstichbr.7,3</t>
  </si>
  <si>
    <t>Rz</t>
  </si>
  <si>
    <t>±0,05</t>
  </si>
  <si>
    <t>Allgemeine</t>
  </si>
  <si>
    <t>+/-0,025</t>
  </si>
  <si>
    <t>B</t>
  </si>
  <si>
    <t>Bohrungs-ø17</t>
  </si>
  <si>
    <t>H7</t>
  </si>
  <si>
    <t>45°</t>
  </si>
  <si>
    <t>±0,07</t>
  </si>
  <si>
    <t>Einstichbr.</t>
  </si>
  <si>
    <t>4,4+0,01/+0,07</t>
  </si>
  <si>
    <t>Einstich-ø22,5</t>
  </si>
  <si>
    <t>100%Prüfen-Span</t>
  </si>
  <si>
    <t>+/-0,08</t>
  </si>
  <si>
    <t>ø13</t>
  </si>
  <si>
    <t>+/-0.08</t>
  </si>
  <si>
    <t>G</t>
  </si>
  <si>
    <t>(indirekte</t>
  </si>
  <si>
    <t>Messung)</t>
  </si>
  <si>
    <t>B.Ø16,5</t>
  </si>
  <si>
    <t>Funktion:</t>
  </si>
  <si>
    <t>Der</t>
  </si>
  <si>
    <t>Lehrring</t>
  </si>
  <si>
    <t>darf</t>
  </si>
  <si>
    <t>im</t>
  </si>
  <si>
    <t>+/-01</t>
  </si>
  <si>
    <t>+/-0,020</t>
  </si>
  <si>
    <t>Bohrungs-ø16,5</t>
  </si>
  <si>
    <t>Sacklochbohr.</t>
  </si>
  <si>
    <t>ø2,2</t>
  </si>
  <si>
    <t>Bohrungsø31E10</t>
  </si>
  <si>
    <t>C</t>
  </si>
  <si>
    <t>ø2</t>
  </si>
  <si>
    <t>Außen-ø</t>
  </si>
  <si>
    <t>0/</t>
  </si>
  <si>
    <t>+/</t>
  </si>
  <si>
    <t>+/-0,010</t>
  </si>
  <si>
    <t>Bohrungs-ø25,3</t>
  </si>
  <si>
    <t>±0,15</t>
  </si>
  <si>
    <t>Bohrtiefe7</t>
  </si>
  <si>
    <t>7,25-0,1</t>
  </si>
  <si>
    <t>4,65-0,1</t>
  </si>
  <si>
    <t>9,6-0,1</t>
  </si>
  <si>
    <t>2,9-0,1</t>
  </si>
  <si>
    <t>Bohrungs-ø18</t>
  </si>
  <si>
    <t>Bohrungs-ø26,5</t>
  </si>
  <si>
    <t>43,28-0,05</t>
  </si>
  <si>
    <t>max.0,1</t>
  </si>
  <si>
    <t>18,5±0,2</t>
  </si>
  <si>
    <t>PB</t>
  </si>
  <si>
    <t>r6</t>
  </si>
  <si>
    <t>4,7-0,1</t>
  </si>
  <si>
    <t>19,1+0,1</t>
  </si>
  <si>
    <t>auf</t>
  </si>
  <si>
    <t>1,96±0,05</t>
  </si>
  <si>
    <t>Zapfendurchmesser</t>
  </si>
  <si>
    <t>1,2+0,2</t>
  </si>
  <si>
    <t>Butzenhöhe</t>
  </si>
  <si>
    <t>zul.</t>
  </si>
  <si>
    <t>(Dichtsitz-Vorbohrer)</t>
  </si>
  <si>
    <t>15,5+0,05/-0,10</t>
  </si>
  <si>
    <t>3,3+0,05/+0,2</t>
  </si>
  <si>
    <t>max.0,2</t>
  </si>
  <si>
    <t>9,55±0,15</t>
  </si>
  <si>
    <t>Zapfen</t>
  </si>
  <si>
    <t>+/0,1</t>
  </si>
  <si>
    <t>2,2±0,1</t>
  </si>
  <si>
    <t>8,3-0,1</t>
  </si>
  <si>
    <t>zulässig</t>
  </si>
  <si>
    <t>allg.</t>
  </si>
  <si>
    <t>Ra.</t>
  </si>
  <si>
    <t>±0,3</t>
  </si>
  <si>
    <t>8,05+0,04</t>
  </si>
  <si>
    <t>0/+0,021</t>
  </si>
  <si>
    <t>22,05+0,1</t>
  </si>
  <si>
    <t>Dichtfläche</t>
  </si>
  <si>
    <t>3,7+0,05/+0,2</t>
  </si>
  <si>
    <t>+/-0,3</t>
  </si>
  <si>
    <t>+/-1</t>
  </si>
  <si>
    <t>M12</t>
  </si>
  <si>
    <t>Bohrungsø16,945H7</t>
  </si>
  <si>
    <t>0/+0,018</t>
  </si>
  <si>
    <t>mal</t>
  </si>
  <si>
    <t>ø21</t>
  </si>
  <si>
    <t>ø22</t>
  </si>
  <si>
    <t>Rz4</t>
  </si>
  <si>
    <t>Rz10</t>
  </si>
  <si>
    <t>H11</t>
  </si>
  <si>
    <t>0/-0,075</t>
  </si>
  <si>
    <t>Kugeldm.</t>
  </si>
  <si>
    <t>Freistichdm.</t>
  </si>
  <si>
    <t>Rmax.</t>
  </si>
  <si>
    <t>+/-0.1</t>
  </si>
  <si>
    <t>Aussen</t>
  </si>
  <si>
    <t>30°</t>
  </si>
  <si>
    <t>-0,17°</t>
  </si>
  <si>
    <t>130°</t>
  </si>
  <si>
    <t>M10x1-6G</t>
  </si>
  <si>
    <t>120°</t>
  </si>
  <si>
    <t>10°</t>
  </si>
  <si>
    <t>Bohrungs-ø46</t>
  </si>
  <si>
    <t>5+0,05/+0,2</t>
  </si>
  <si>
    <t>/-0,1</t>
  </si>
  <si>
    <t>Teilkreisdurchmesser</t>
  </si>
  <si>
    <t>ZU</t>
  </si>
  <si>
    <t>max:</t>
  </si>
  <si>
    <t>Bohrungø16,945</t>
  </si>
  <si>
    <t>Aussen-ø30,95</t>
  </si>
  <si>
    <t>Bohrungs-ø16,945</t>
  </si>
  <si>
    <t>Bohrungs-ø19,2</t>
  </si>
  <si>
    <t>Luftnutentiefe</t>
  </si>
  <si>
    <t>Bohrungs-ø2,8</t>
  </si>
  <si>
    <t>Bohrungs-ø3</t>
  </si>
  <si>
    <t>am</t>
  </si>
  <si>
    <t>ø46,96-0,05</t>
  </si>
  <si>
    <t>ø30,95</t>
  </si>
  <si>
    <t>Druckstellen</t>
  </si>
  <si>
    <t>Schlag</t>
  </si>
  <si>
    <t>12,85±0,1</t>
  </si>
  <si>
    <t>Fräsbreite2</t>
  </si>
  <si>
    <t>Einstich</t>
  </si>
  <si>
    <t>(x3)</t>
  </si>
  <si>
    <t>Ansenkung</t>
  </si>
  <si>
    <t>+0,25/</t>
  </si>
  <si>
    <t>Einsich</t>
  </si>
  <si>
    <t>15°</t>
  </si>
  <si>
    <t>+/-1°</t>
  </si>
  <si>
    <t>100%-Sichtprüfung</t>
  </si>
  <si>
    <t>ob</t>
  </si>
  <si>
    <t>die</t>
  </si>
  <si>
    <t>Ringnuten</t>
  </si>
  <si>
    <t>f7-0,020/-0,041</t>
  </si>
  <si>
    <t>2,7+0,2</t>
  </si>
  <si>
    <t>Rpk</t>
  </si>
  <si>
    <t>3x</t>
  </si>
  <si>
    <t>messe</t>
  </si>
  <si>
    <t>Schlagstellen</t>
  </si>
  <si>
    <t>Fasen</t>
  </si>
  <si>
    <t>ø9,5</t>
  </si>
  <si>
    <t>/0,05/</t>
  </si>
  <si>
    <t>M31x1-6H</t>
  </si>
  <si>
    <t>Aussen-ø34</t>
  </si>
  <si>
    <t>32,7±0,15</t>
  </si>
  <si>
    <t>33±0,15</t>
  </si>
  <si>
    <t>soll</t>
  </si>
  <si>
    <t>scharfkantig</t>
  </si>
  <si>
    <t>0/+0,025</t>
  </si>
  <si>
    <t>Bohrungs-ø31,2</t>
  </si>
  <si>
    <t>+0,025.</t>
  </si>
  <si>
    <t>Nur</t>
  </si>
  <si>
    <t>Teile</t>
  </si>
  <si>
    <t>M31</t>
  </si>
  <si>
    <t>-6H</t>
  </si>
  <si>
    <t>6H</t>
  </si>
  <si>
    <t>Oberfläche/Spann-ø</t>
  </si>
  <si>
    <t>Druck/Sc</t>
  </si>
  <si>
    <t>+/-0,005</t>
  </si>
  <si>
    <t>+/-0,06</t>
  </si>
  <si>
    <t>(</t>
  </si>
  <si>
    <t>)</t>
  </si>
  <si>
    <t>Verpacken</t>
  </si>
  <si>
    <t>nach</t>
  </si>
  <si>
    <t>Verpackungsanweisung</t>
  </si>
  <si>
    <t>Späne</t>
  </si>
  <si>
    <t>den</t>
  </si>
  <si>
    <t>Einstichen</t>
  </si>
  <si>
    <t>außen.</t>
  </si>
  <si>
    <t>Bohrung</t>
  </si>
  <si>
    <t>ø53,2</t>
  </si>
  <si>
    <t>Einstellteile</t>
  </si>
  <si>
    <t>Ausschuss</t>
  </si>
  <si>
    <t>kurze</t>
  </si>
  <si>
    <t>wegen</t>
  </si>
  <si>
    <t>6+0,1</t>
  </si>
  <si>
    <t>7,5+0,2</t>
  </si>
  <si>
    <t>2,5+0,2</t>
  </si>
  <si>
    <t>Vorbohrer</t>
  </si>
  <si>
    <t>7,5±0,1</t>
  </si>
  <si>
    <t>4+/-0,1</t>
  </si>
  <si>
    <t>0,5±0,2</t>
  </si>
  <si>
    <t>bei</t>
  </si>
  <si>
    <t>Ø21,5</t>
  </si>
  <si>
    <t>max.0,5</t>
  </si>
  <si>
    <t>Einstichbr.2,5</t>
  </si>
  <si>
    <t>Außen-ø15,95</t>
  </si>
  <si>
    <t>+/-0,01</t>
  </si>
  <si>
    <t>M</t>
  </si>
  <si>
    <t>0,75-6e</t>
  </si>
  <si>
    <t>Bohrungsab.</t>
  </si>
  <si>
    <t>M30</t>
  </si>
  <si>
    <t>H6</t>
  </si>
  <si>
    <t>0/+0,011</t>
  </si>
  <si>
    <t>-2°</t>
  </si>
  <si>
    <t>R8</t>
  </si>
  <si>
    <t>18,5±0,05</t>
  </si>
  <si>
    <t>3,4+0,2</t>
  </si>
  <si>
    <t>6±0,1</t>
  </si>
  <si>
    <t>9±0,1</t>
  </si>
  <si>
    <t>2,3+0,2</t>
  </si>
  <si>
    <t>9,7+0,1</t>
  </si>
  <si>
    <t>11,5+0,1</t>
  </si>
  <si>
    <t>13+0,05</t>
  </si>
  <si>
    <t>10,1+0,03</t>
  </si>
  <si>
    <t>9,95+0,03</t>
  </si>
  <si>
    <t>max.0,6</t>
  </si>
  <si>
    <t>Bei</t>
  </si>
  <si>
    <t>44,105+0,015/-0,06</t>
  </si>
  <si>
    <t>+/-0,006</t>
  </si>
  <si>
    <t>+/-0,055</t>
  </si>
  <si>
    <t>H12</t>
  </si>
  <si>
    <t>0/-0,21</t>
  </si>
  <si>
    <t>h12</t>
  </si>
  <si>
    <t>0/-0,18</t>
  </si>
  <si>
    <t>H13</t>
  </si>
  <si>
    <t>0/+0,22</t>
  </si>
  <si>
    <t>±0,25</t>
  </si>
  <si>
    <t>19,7+0,3</t>
  </si>
  <si>
    <t>±0,20</t>
  </si>
  <si>
    <t>M18</t>
  </si>
  <si>
    <t>4c</t>
  </si>
  <si>
    <t>Gratfreih.</t>
  </si>
  <si>
    <t>bzw</t>
  </si>
  <si>
    <t>19,0+0,2</t>
  </si>
  <si>
    <t>33,5-0,2</t>
  </si>
  <si>
    <t>Zentrierung</t>
  </si>
  <si>
    <t>36±0,1</t>
  </si>
  <si>
    <t>34,225+0,015/-0,06</t>
  </si>
  <si>
    <t>19+0,2</t>
  </si>
  <si>
    <t>Rillenabstand</t>
  </si>
  <si>
    <t>Werkzeugwechsel:</t>
  </si>
  <si>
    <t>Rillen</t>
  </si>
  <si>
    <t>Einxelh.</t>
  </si>
  <si>
    <t>23,7+/-0,05</t>
  </si>
  <si>
    <t>Rillentiefe</t>
  </si>
  <si>
    <t>4,25±0,05</t>
  </si>
  <si>
    <t>12,1±0,1</t>
  </si>
  <si>
    <t>8,8±0,1</t>
  </si>
  <si>
    <t>5,4±0,1</t>
  </si>
  <si>
    <t>60°</t>
  </si>
  <si>
    <t>3°</t>
  </si>
  <si>
    <t>25,5±0,03</t>
  </si>
  <si>
    <t>14,75±0,03</t>
  </si>
  <si>
    <t>2,33±0,03</t>
  </si>
  <si>
    <t>5,95±0,05</t>
  </si>
  <si>
    <t>2,5±0,1</t>
  </si>
  <si>
    <t>max.0,0095</t>
  </si>
  <si>
    <t>konkav</t>
  </si>
  <si>
    <t>Konkav</t>
  </si>
  <si>
    <t>3,8±0,1</t>
  </si>
  <si>
    <t>(vor</t>
  </si>
  <si>
    <t>Werkzeugwechsel)</t>
  </si>
  <si>
    <t>(nach</t>
  </si>
  <si>
    <t>Werkzeugwechsel</t>
  </si>
  <si>
    <t>0.02</t>
  </si>
  <si>
    <t>Bohr.ø</t>
  </si>
  <si>
    <t>h9</t>
  </si>
  <si>
    <t>/-0,07</t>
  </si>
  <si>
    <t>5/8''-24UNEF-2A-4e</t>
  </si>
  <si>
    <t>Rauhigkeit</t>
  </si>
  <si>
    <t>Sichtprüfung/Grat</t>
  </si>
  <si>
    <t>±0,35</t>
  </si>
  <si>
    <t>M14</t>
  </si>
  <si>
    <t>6e</t>
  </si>
  <si>
    <t>1,25-6e(3c)</t>
  </si>
  <si>
    <t>18.55</t>
  </si>
  <si>
    <t>0.1</t>
  </si>
  <si>
    <t>+/-0,35</t>
  </si>
  <si>
    <t>min.</t>
  </si>
  <si>
    <t>M10x1</t>
  </si>
  <si>
    <t>keg.</t>
  </si>
  <si>
    <t>kurz</t>
  </si>
  <si>
    <t>M12x1,5-6e</t>
  </si>
  <si>
    <t>min.20,88</t>
  </si>
  <si>
    <t>keg</t>
  </si>
  <si>
    <t>7±0,05</t>
  </si>
  <si>
    <t>kegl.</t>
  </si>
  <si>
    <t>Rundlauf,</t>
  </si>
  <si>
    <t>M10x1-6e</t>
  </si>
  <si>
    <t>25±0,1</t>
  </si>
  <si>
    <t>3,0-0,2</t>
  </si>
  <si>
    <t>3,0+0,1</t>
  </si>
  <si>
    <t>4,0±0,1</t>
  </si>
  <si>
    <t>14,0±0,2</t>
  </si>
  <si>
    <t>9,5-0,2</t>
  </si>
  <si>
    <t>14,5±0,2</t>
  </si>
  <si>
    <t>7,3±0,1</t>
  </si>
  <si>
    <t>22,5-0,1</t>
  </si>
  <si>
    <t>14,03±0,05</t>
  </si>
  <si>
    <t>10,0±0,2</t>
  </si>
  <si>
    <t>11,5±0,2</t>
  </si>
  <si>
    <t>3,5+0,2</t>
  </si>
  <si>
    <t>R3/8</t>
  </si>
  <si>
    <t>vor</t>
  </si>
  <si>
    <t>Ob.</t>
  </si>
  <si>
    <t>Rundlauf(Gewinde)0,04</t>
  </si>
  <si>
    <t>übrigen</t>
  </si>
  <si>
    <t>Maße</t>
  </si>
  <si>
    <t>6,5+0,15</t>
  </si>
  <si>
    <t>4H7</t>
  </si>
  <si>
    <t>Bohrungsø</t>
  </si>
  <si>
    <t>Bohrungsø.</t>
  </si>
  <si>
    <t>R</t>
  </si>
  <si>
    <t>3/8"</t>
  </si>
  <si>
    <t>Zentriertiefe</t>
  </si>
  <si>
    <t>Fräslänge</t>
  </si>
  <si>
    <t>Bohrungs-ø18,6</t>
  </si>
  <si>
    <t>0,25+0,1</t>
  </si>
  <si>
    <t>1±0,2</t>
  </si>
  <si>
    <t>Zylindrizität</t>
  </si>
  <si>
    <t>Rmax</t>
  </si>
  <si>
    <t>Bohrungs-ø35</t>
  </si>
  <si>
    <t>+/-0,5</t>
  </si>
  <si>
    <t>Ausen-ø</t>
  </si>
  <si>
    <t>max.0,015</t>
  </si>
  <si>
    <t>Bohrungs-ø44</t>
  </si>
  <si>
    <t>Fräsmaß</t>
  </si>
  <si>
    <t>Wichtig</t>
  </si>
  <si>
    <t>!!!</t>
  </si>
  <si>
    <t>Bohrungs-ø22</t>
  </si>
  <si>
    <t>Bohrungs-ø24,1</t>
  </si>
  <si>
    <t>30-0,05/-0,30</t>
  </si>
  <si>
    <t>Ziehriefen</t>
  </si>
  <si>
    <t>kt.</t>
  </si>
  <si>
    <t>H9</t>
  </si>
  <si>
    <t>0/+0,036</t>
  </si>
  <si>
    <t>Bohrungs-ø22,5</t>
  </si>
  <si>
    <t>16,7+/-0,1</t>
  </si>
  <si>
    <t>45,5-0,2</t>
  </si>
  <si>
    <t>9±0,2</t>
  </si>
  <si>
    <t>12,5±0,1</t>
  </si>
  <si>
    <t>16,1±0,1</t>
  </si>
  <si>
    <t>22,5±0,2</t>
  </si>
  <si>
    <t>2,3+0,1</t>
  </si>
  <si>
    <t>Radiustiefe</t>
  </si>
  <si>
    <t>25,65+0,06/0,02</t>
  </si>
  <si>
    <t>24,1+0,12/0,04</t>
  </si>
  <si>
    <t>22,5+0,06/0,02</t>
  </si>
  <si>
    <t>18,5+0,06/0,02</t>
  </si>
  <si>
    <t>3±0,1</t>
  </si>
  <si>
    <t>26,9-0,04/0,12</t>
  </si>
  <si>
    <t>26,0-0,04/0,12</t>
  </si>
  <si>
    <t>26,0+0,15/-0,2</t>
  </si>
  <si>
    <t>6-kant</t>
  </si>
  <si>
    <t>max.Rz</t>
  </si>
  <si>
    <t>42-0,04/-0,20</t>
  </si>
  <si>
    <t>5,4+0,1/-0,05</t>
  </si>
  <si>
    <t>7±0,2</t>
  </si>
  <si>
    <t>18,6+0,2</t>
  </si>
  <si>
    <t>23+0,12/+0,04</t>
  </si>
  <si>
    <t>21,1+0,12/+0,04</t>
  </si>
  <si>
    <t>19,6+0,06/+0,02</t>
  </si>
  <si>
    <t>12+0,05/+0,01</t>
  </si>
  <si>
    <t>8,7-0,2</t>
  </si>
  <si>
    <t>3,8-0,1</t>
  </si>
  <si>
    <t>24-0,04/-0,12</t>
  </si>
  <si>
    <t>23-0,04/-0,12</t>
  </si>
  <si>
    <t>23,5-0,2</t>
  </si>
  <si>
    <t>12,24+0,01/-0,10</t>
  </si>
  <si>
    <t>9/16-18</t>
  </si>
  <si>
    <t>UNF-2A</t>
  </si>
  <si>
    <t>1+0,3</t>
  </si>
  <si>
    <t>max.0,15</t>
  </si>
  <si>
    <t>26,3±0,05</t>
  </si>
  <si>
    <t>Bohrungsø25,7</t>
  </si>
  <si>
    <t>Bohrung-ø24,15</t>
  </si>
  <si>
    <t>G1/4</t>
  </si>
  <si>
    <t>22+0,2</t>
  </si>
  <si>
    <t>24,1+0,04/+0,12</t>
  </si>
  <si>
    <t>26-0,04/-0,12</t>
  </si>
  <si>
    <t>26±0,05</t>
  </si>
  <si>
    <t>30-0,05/-0,3</t>
  </si>
  <si>
    <t>GewindeM10x1</t>
  </si>
  <si>
    <t>Keg</t>
  </si>
  <si>
    <t>4E7+0,032/+0,020</t>
  </si>
  <si>
    <t>Bohrungs-ø19,6</t>
  </si>
  <si>
    <t>41-0,2</t>
  </si>
  <si>
    <t>9+0,2</t>
  </si>
  <si>
    <t>17,7±0,1</t>
  </si>
  <si>
    <t>1,5-0,05</t>
  </si>
  <si>
    <t>2,4±0,1</t>
  </si>
  <si>
    <t>Bohrtiefe5,6</t>
  </si>
  <si>
    <t>19,1+0,2</t>
  </si>
  <si>
    <t>DOKU:4,10-0,5</t>
  </si>
  <si>
    <t>Rz25</t>
  </si>
  <si>
    <t>Versenkung</t>
  </si>
  <si>
    <t>60°x1</t>
  </si>
  <si>
    <t>kant</t>
  </si>
  <si>
    <t>24,1+0,12/+0,04</t>
  </si>
  <si>
    <t>26,9-0,04/-0,1</t>
  </si>
  <si>
    <t>2,2+0,2</t>
  </si>
  <si>
    <t>M14x1,5-6e</t>
  </si>
  <si>
    <t>max.0,07</t>
  </si>
  <si>
    <t>14,8±0,1</t>
  </si>
  <si>
    <t>22,5+0,06/+0,02</t>
  </si>
  <si>
    <t>18,5+0,02/+0,06</t>
  </si>
  <si>
    <t>G1/4A</t>
  </si>
  <si>
    <t>15±0,1</t>
  </si>
  <si>
    <t>2,3+0,05</t>
  </si>
  <si>
    <t>3,5±0,1</t>
  </si>
  <si>
    <t>18,5+0,06/+0,02</t>
  </si>
  <si>
    <t>13+0,20/+0,05</t>
  </si>
  <si>
    <t>26,4-0,05/-0,2</t>
  </si>
  <si>
    <t>G1/8"</t>
  </si>
  <si>
    <t>Bohrungsø4</t>
  </si>
  <si>
    <t>Bohrungs-ø21,1</t>
  </si>
  <si>
    <t>Bohrungs-ø18,5</t>
  </si>
  <si>
    <t>v.Ob.</t>
  </si>
  <si>
    <t>6-Kant</t>
  </si>
  <si>
    <t>16,2+0,2</t>
  </si>
  <si>
    <t>22,5+0,12/0,04</t>
  </si>
  <si>
    <t>18,5+0,20/-0,15</t>
  </si>
  <si>
    <t>Durchm.</t>
  </si>
  <si>
    <t>26,9-0,04/-0,12</t>
  </si>
  <si>
    <t>26+0,15/-0,20</t>
  </si>
  <si>
    <t>17,9±0,1</t>
  </si>
  <si>
    <t>19,6+0,02/+0,06</t>
  </si>
  <si>
    <t>46-0,2</t>
  </si>
  <si>
    <t>Gew.-Zapfen</t>
  </si>
  <si>
    <t>14-0,2</t>
  </si>
  <si>
    <t>23+0,12/0,04</t>
  </si>
  <si>
    <t>26,4-0,2</t>
  </si>
  <si>
    <t>1/4"</t>
  </si>
  <si>
    <t>NPT</t>
  </si>
  <si>
    <t>max.01</t>
  </si>
  <si>
    <t>Bohrungsø4E7</t>
  </si>
  <si>
    <t>47,93-0,04/-0,22</t>
  </si>
  <si>
    <t>11,43±0,25</t>
  </si>
  <si>
    <t>17,8±0,1</t>
  </si>
  <si>
    <t>6,1±0,05</t>
  </si>
  <si>
    <t>25,65+0,06/+0,02</t>
  </si>
  <si>
    <t>24,1+0,1</t>
  </si>
  <si>
    <t>Gew.Freist.</t>
  </si>
  <si>
    <t>11,2-0,05/-0,3</t>
  </si>
  <si>
    <t>Rauhtiefe</t>
  </si>
  <si>
    <t>-0,02/</t>
  </si>
  <si>
    <t>10,9±0,05</t>
  </si>
  <si>
    <t>Kant</t>
  </si>
  <si>
    <t>Einstichab.</t>
  </si>
  <si>
    <t>Einstichbr.0,9</t>
  </si>
  <si>
    <t>Bohrungsø8</t>
  </si>
  <si>
    <t>13,0+0,20/+0,05</t>
  </si>
  <si>
    <t>-0.2</t>
  </si>
  <si>
    <t>+0.2</t>
  </si>
  <si>
    <t>+0.04/+0.12</t>
  </si>
  <si>
    <t>21.1+0.04/+0.12</t>
  </si>
  <si>
    <t>19.1+0,2</t>
  </si>
  <si>
    <t>-0.1</t>
  </si>
  <si>
    <t>±0.2</t>
  </si>
  <si>
    <t>±0.1</t>
  </si>
  <si>
    <t>-0.05</t>
  </si>
  <si>
    <t>-0.12/-0.04</t>
  </si>
  <si>
    <t>±0.05</t>
  </si>
  <si>
    <t>0.15</t>
  </si>
  <si>
    <t>48,5-0,2</t>
  </si>
  <si>
    <t>10±0,2</t>
  </si>
  <si>
    <t>18,5+0,12/+0,04</t>
  </si>
  <si>
    <t>12,24+0,05/-0,08</t>
  </si>
  <si>
    <t>45.5</t>
  </si>
  <si>
    <t>0.2</t>
  </si>
  <si>
    <t>1/8"-27</t>
  </si>
  <si>
    <t>30-0.05/-0.3</t>
  </si>
  <si>
    <t>Einstich-ø26</t>
  </si>
  <si>
    <t>Bohrungsabsatz</t>
  </si>
  <si>
    <t>23,0+0,12/+0,04</t>
  </si>
  <si>
    <t>7/16-20</t>
  </si>
  <si>
    <t>50,5-0,2</t>
  </si>
  <si>
    <t>22,5+0,12/+0,04</t>
  </si>
  <si>
    <t>26+0,15/-0,2</t>
  </si>
  <si>
    <t>1/8"</t>
  </si>
  <si>
    <t>25,65+0,02/0,06</t>
  </si>
  <si>
    <t>24,1+0,04/0,12</t>
  </si>
  <si>
    <t>22,5+0,04/0,12</t>
  </si>
  <si>
    <t>26,0-0,04/-0,12</t>
  </si>
  <si>
    <t>x1,5</t>
  </si>
  <si>
    <t>-6e</t>
  </si>
  <si>
    <t>30-0,05</t>
  </si>
  <si>
    <t>16,1+0,1</t>
  </si>
  <si>
    <t>22,5+0,02/+0,06</t>
  </si>
  <si>
    <t>30-0,05/0,30</t>
  </si>
  <si>
    <t>-0.03/-0,2</t>
  </si>
  <si>
    <t>Einstich-ø11,7</t>
  </si>
  <si>
    <t>20.3+0,15/-0,20</t>
  </si>
  <si>
    <t>21,1+0,04/+0,12</t>
  </si>
  <si>
    <t>Bohrungs-ø12</t>
  </si>
  <si>
    <t>41-0,02</t>
  </si>
  <si>
    <t xml:space="preserve"> A</t>
  </si>
  <si>
    <t>30-0,05/</t>
  </si>
  <si>
    <t>Gew.</t>
  </si>
  <si>
    <t>7/16"</t>
  </si>
  <si>
    <t>UNF</t>
  </si>
  <si>
    <t>2A</t>
  </si>
  <si>
    <t>6,2±0,05</t>
  </si>
  <si>
    <t>1/4"Keg.</t>
  </si>
  <si>
    <t>Bohr.-ø</t>
  </si>
  <si>
    <t>F7</t>
  </si>
  <si>
    <t>9+0,20</t>
  </si>
  <si>
    <t>13+0,2/+0,05</t>
  </si>
  <si>
    <t>max.0,10</t>
  </si>
  <si>
    <t>46,5-0,2</t>
  </si>
  <si>
    <t>24,2-0,05/-0,20</t>
  </si>
  <si>
    <t>9,25+0,01/-0,10</t>
  </si>
  <si>
    <t>20,6-0,05/-0,20</t>
  </si>
  <si>
    <t>12+0,01/+0,05</t>
  </si>
  <si>
    <t>23+0,04/+0,12</t>
  </si>
  <si>
    <t>13+0,05/+0,20</t>
  </si>
  <si>
    <t>UN</t>
  </si>
  <si>
    <t>0/+0,030</t>
  </si>
  <si>
    <t>41,5-0,2</t>
  </si>
  <si>
    <t>6+0,05</t>
  </si>
  <si>
    <t>6G</t>
  </si>
  <si>
    <t>9/16-18UNF</t>
  </si>
  <si>
    <t>48,5+0,10</t>
  </si>
  <si>
    <t>2,1+0,1</t>
  </si>
  <si>
    <t>12,9+0,15/-0,1</t>
  </si>
  <si>
    <t>23,3-0,05/-0,3</t>
  </si>
  <si>
    <t>/-0,2</t>
  </si>
  <si>
    <t>18,5+0,2/-0,15</t>
  </si>
  <si>
    <t>8,5+0,3/-0,1</t>
  </si>
  <si>
    <t>1+/-0,1</t>
  </si>
  <si>
    <t>±1°</t>
  </si>
  <si>
    <t>15,22+0,06</t>
  </si>
  <si>
    <t>13,0±0,2</t>
  </si>
  <si>
    <t>9,3+0,2</t>
  </si>
  <si>
    <t>M12x1</t>
  </si>
  <si>
    <t>5H</t>
  </si>
  <si>
    <t>Schlüsselw</t>
  </si>
  <si>
    <t>19,0-0,13</t>
  </si>
  <si>
    <t>20,5±0,05</t>
  </si>
  <si>
    <t>18h9</t>
  </si>
  <si>
    <t>17,95-0,1</t>
  </si>
  <si>
    <t>5,5±0,1</t>
  </si>
  <si>
    <t>14,9+/</t>
  </si>
  <si>
    <t>0/+0,18</t>
  </si>
  <si>
    <t>13±0,2</t>
  </si>
  <si>
    <t>21,4±0,1</t>
  </si>
  <si>
    <t>Plan</t>
  </si>
  <si>
    <t>u.</t>
  </si>
  <si>
    <t>Bohrungs-ø8</t>
  </si>
  <si>
    <t>(Bohr.8+/-0,2)</t>
  </si>
  <si>
    <t>(Bohr.11+/-0,2)</t>
  </si>
  <si>
    <t>Schlüsselweite</t>
  </si>
  <si>
    <t>(2mal)</t>
  </si>
  <si>
    <t>Einstich-ø28,1</t>
  </si>
  <si>
    <t>M28</t>
  </si>
  <si>
    <t>x0,5</t>
  </si>
  <si>
    <t>x0,75</t>
  </si>
  <si>
    <t>Wird</t>
  </si>
  <si>
    <t>Werkzeugkorrektur</t>
  </si>
  <si>
    <t>keine</t>
  </si>
  <si>
    <t>±0.3</t>
  </si>
  <si>
    <t>+0.4</t>
  </si>
  <si>
    <t>0.3</t>
  </si>
  <si>
    <t>Bohrungs-ø10,05H11</t>
  </si>
  <si>
    <t>0/+0,09</t>
  </si>
  <si>
    <t>0/+0,14</t>
  </si>
  <si>
    <t>Einstich-ø10,66H11</t>
  </si>
  <si>
    <t>0/+0,11</t>
  </si>
  <si>
    <t>Einstichbr.1,1</t>
  </si>
  <si>
    <t>±0,035</t>
  </si>
  <si>
    <t>Einzelheit</t>
  </si>
  <si>
    <t>y</t>
  </si>
  <si>
    <t>Bohrungsø15D10</t>
  </si>
  <si>
    <t>-0,42/</t>
  </si>
  <si>
    <t>Bohrungs-ø20</t>
  </si>
  <si>
    <t>Bohrungs-ø16,2</t>
  </si>
  <si>
    <t>Bohrungs-ø5</t>
  </si>
  <si>
    <t>d10</t>
  </si>
  <si>
    <t>h11</t>
  </si>
  <si>
    <t>M24x1,5-6g</t>
  </si>
  <si>
    <t>D11</t>
  </si>
  <si>
    <t>Bohrungsø10,05</t>
  </si>
  <si>
    <t>Einstichø10,66</t>
  </si>
  <si>
    <t>Bohrungs-ø6,05</t>
  </si>
  <si>
    <t>0/+0,015</t>
  </si>
  <si>
    <t>Bohrungsspitze</t>
  </si>
  <si>
    <t>Bohrungs-ø5,97</t>
  </si>
  <si>
    <t>Einstichdm.</t>
  </si>
  <si>
    <t>M14x1-6e</t>
  </si>
  <si>
    <t>Außen-ø28,5e8</t>
  </si>
  <si>
    <t>Außenø31,5f8</t>
  </si>
  <si>
    <t>±0,4</t>
  </si>
  <si>
    <t>Fasen-ø10,9</t>
  </si>
  <si>
    <t>Fasen-ø17,7</t>
  </si>
  <si>
    <t>h13</t>
  </si>
  <si>
    <t>9,7±0,1</t>
  </si>
  <si>
    <t>14,3+0,07/+0,12</t>
  </si>
  <si>
    <t>M17x0,75</t>
  </si>
  <si>
    <t>Pt20</t>
  </si>
  <si>
    <t>Pt25</t>
  </si>
  <si>
    <t>Gewindeflankenwinkel</t>
  </si>
  <si>
    <t>±30</t>
  </si>
  <si>
    <t>1,4±0,1</t>
  </si>
  <si>
    <t>Lehrenhaltig</t>
  </si>
  <si>
    <t>min.6</t>
  </si>
  <si>
    <t>±0,02</t>
  </si>
  <si>
    <t>M27x1-6H</t>
  </si>
  <si>
    <t>lang</t>
  </si>
  <si>
    <t>Aussen-ø29</t>
  </si>
  <si>
    <t>stark</t>
  </si>
  <si>
    <t>allgemein</t>
  </si>
  <si>
    <t>optoelktr.</t>
  </si>
  <si>
    <t>Prüfvorrichtung</t>
  </si>
  <si>
    <t>Einstichbr</t>
  </si>
  <si>
    <t>20,6-0,2</t>
  </si>
  <si>
    <t>Rz16</t>
  </si>
  <si>
    <t>k11</t>
  </si>
  <si>
    <t>Außen-ø12</t>
  </si>
  <si>
    <t>f7</t>
  </si>
  <si>
    <t>Außen-ø22</t>
  </si>
  <si>
    <t>Abstand/Bohrtiefe</t>
  </si>
  <si>
    <t>H8</t>
  </si>
  <si>
    <t>0/+0,027</t>
  </si>
  <si>
    <t>2,7+0,1</t>
  </si>
  <si>
    <t>16±0,5</t>
  </si>
  <si>
    <t>6+0,5</t>
  </si>
  <si>
    <t>h8</t>
  </si>
  <si>
    <t>0/-0,033</t>
  </si>
  <si>
    <t>Außen-ø17</t>
  </si>
  <si>
    <t>f8</t>
  </si>
  <si>
    <t>M5-6G</t>
  </si>
  <si>
    <t>Bohr-ø</t>
  </si>
  <si>
    <t>Rz.</t>
  </si>
  <si>
    <t>Aussen-ø35,4</t>
  </si>
  <si>
    <t>Rmax.6,3;</t>
  </si>
  <si>
    <t>Rpm</t>
  </si>
  <si>
    <t>Erhöhung</t>
  </si>
  <si>
    <t>47,1-0,2</t>
  </si>
  <si>
    <t>Marameter</t>
  </si>
  <si>
    <t>1/1000</t>
  </si>
  <si>
    <t>/Rz63</t>
  </si>
  <si>
    <t>11+0,1</t>
  </si>
  <si>
    <t>+/-0,13</t>
  </si>
  <si>
    <t>Bohrungs-ø31,3</t>
  </si>
  <si>
    <t>Radiusdm.</t>
  </si>
  <si>
    <t>Freistich-ø19,7</t>
  </si>
  <si>
    <t>M22</t>
  </si>
  <si>
    <t>LH</t>
  </si>
  <si>
    <t>Radiusabstand</t>
  </si>
  <si>
    <t>0/+0,13</t>
  </si>
  <si>
    <t>26,0±0,2</t>
  </si>
  <si>
    <t>26,0+0,35</t>
  </si>
  <si>
    <t>79,85±0,1</t>
  </si>
  <si>
    <t>0,5+0,2</t>
  </si>
  <si>
    <t>Obeflächen</t>
  </si>
  <si>
    <t>93,5±0,05</t>
  </si>
  <si>
    <t>55±0,2</t>
  </si>
  <si>
    <t>40±0,1</t>
  </si>
  <si>
    <t>24±0,2</t>
  </si>
  <si>
    <t>20-0,05</t>
  </si>
  <si>
    <t>22,1-0,05</t>
  </si>
  <si>
    <t>22±0,2</t>
  </si>
  <si>
    <t>2°±10'</t>
  </si>
  <si>
    <t>Rändelabstand</t>
  </si>
  <si>
    <t>8±0,5</t>
  </si>
  <si>
    <t>g7</t>
  </si>
  <si>
    <t>0/+0,033</t>
  </si>
  <si>
    <t>69,17±0,09</t>
  </si>
  <si>
    <t>23,4±0,1</t>
  </si>
  <si>
    <t>44,1±0,1</t>
  </si>
  <si>
    <t>0,6max.</t>
  </si>
  <si>
    <t>23,05+0,01/-0,04</t>
  </si>
  <si>
    <t>22,5±0,1</t>
  </si>
  <si>
    <t>21,9±0,1</t>
  </si>
  <si>
    <t>Rändeldm.</t>
  </si>
  <si>
    <t>Rändeltiefe</t>
  </si>
  <si>
    <t>2+0,03/+0,12</t>
  </si>
  <si>
    <t>Aussen-ø20,5</t>
  </si>
  <si>
    <t>18+0,052/+0,032</t>
  </si>
  <si>
    <t>Rauheit</t>
  </si>
  <si>
    <t>Drehmaß</t>
  </si>
  <si>
    <t>min</t>
  </si>
  <si>
    <t>durch</t>
  </si>
  <si>
    <t>Maschinenbediener</t>
  </si>
  <si>
    <t>Endkontrolle</t>
  </si>
  <si>
    <t>WZ-Wechsel</t>
  </si>
  <si>
    <t>Aussen-ø20,50</t>
  </si>
  <si>
    <t>Aussen-ø20</t>
  </si>
  <si>
    <t>ø18</t>
  </si>
  <si>
    <t>Außen-ø17,82</t>
  </si>
  <si>
    <t>Außen-ø16,65</t>
  </si>
  <si>
    <t>Aussen-ø11,1</t>
  </si>
  <si>
    <t>Einstich-ø13,8</t>
  </si>
  <si>
    <t>Einstich-ø9,3</t>
  </si>
  <si>
    <t>Einstichbr2,5</t>
  </si>
  <si>
    <t>0,0025-/max</t>
  </si>
  <si>
    <t>11,1-0,040/-0,052</t>
  </si>
  <si>
    <t>21,8-0,048/-0,065</t>
  </si>
  <si>
    <t>20,6-0,048/-0,065</t>
  </si>
  <si>
    <t>Einstichbr.3,5</t>
  </si>
  <si>
    <t>Summenrundlauf</t>
  </si>
  <si>
    <t>Bohrtiefe12,6</t>
  </si>
  <si>
    <t>Außen-ø22,14</t>
  </si>
  <si>
    <t>0/+0,022</t>
  </si>
  <si>
    <t>16,4±0,08</t>
  </si>
  <si>
    <t>Bohrungs-ø28,8</t>
  </si>
  <si>
    <t>Einstich-ø29,5</t>
  </si>
  <si>
    <t>M32</t>
  </si>
  <si>
    <t>M5</t>
  </si>
  <si>
    <t>A-B</t>
  </si>
  <si>
    <t>Gefertigt</t>
  </si>
  <si>
    <t>Sach</t>
  </si>
  <si>
    <t>Nr.:</t>
  </si>
  <si>
    <t>0876-22.1</t>
  </si>
  <si>
    <t>+0.034/+0.018</t>
  </si>
  <si>
    <t>15,3+0,2</t>
  </si>
  <si>
    <t>+/-0,125</t>
  </si>
  <si>
    <t>32.5</t>
  </si>
  <si>
    <t>C10</t>
  </si>
  <si>
    <t>Planfläche</t>
  </si>
  <si>
    <t>M8</t>
  </si>
  <si>
    <t>(innen)</t>
  </si>
  <si>
    <t>Bohrungs-ø19,5</t>
  </si>
  <si>
    <t>M26x1,5-6g</t>
  </si>
  <si>
    <t>Gewinde-Adm.</t>
  </si>
  <si>
    <t>Größtm.25,968</t>
  </si>
  <si>
    <t>M26</t>
  </si>
  <si>
    <t>Einst.Abst.</t>
  </si>
  <si>
    <t>Einst.</t>
  </si>
  <si>
    <t>2,9±0,1</t>
  </si>
  <si>
    <t>50-0,3</t>
  </si>
  <si>
    <t>gewölbt</t>
  </si>
  <si>
    <t>Bohr.</t>
  </si>
  <si>
    <t>±0,01</t>
  </si>
  <si>
    <t>(+0,015)</t>
  </si>
  <si>
    <t>Wurzelgrat</t>
  </si>
  <si>
    <t>(Bohrungs-ø44,5)</t>
  </si>
  <si>
    <t>(Bohrungs-ø2,6)</t>
  </si>
  <si>
    <t>±1</t>
  </si>
  <si>
    <t>43±0,2</t>
  </si>
  <si>
    <t>2,9±0,2</t>
  </si>
  <si>
    <t>3H9</t>
  </si>
  <si>
    <t>2x</t>
  </si>
  <si>
    <t>Butzenfreiheit</t>
  </si>
  <si>
    <t>Langlochlänge</t>
  </si>
  <si>
    <t>Langlochbreite</t>
  </si>
  <si>
    <t>8H7</t>
  </si>
  <si>
    <t>15H7</t>
  </si>
  <si>
    <t>Bohrungs-ø12,1</t>
  </si>
  <si>
    <t>0/+0,016</t>
  </si>
  <si>
    <t>5,2±0,1</t>
  </si>
  <si>
    <t>14,7±</t>
  </si>
  <si>
    <t>0,02/A</t>
  </si>
  <si>
    <t>0,1/A</t>
  </si>
  <si>
    <t>0/-0,021</t>
  </si>
  <si>
    <t>Rz6,3</t>
  </si>
  <si>
    <t>Aussen-ø36,5</t>
  </si>
  <si>
    <t>Außen-ø42</t>
  </si>
  <si>
    <t>8-0,017/-0,043</t>
  </si>
  <si>
    <t>e7</t>
  </si>
  <si>
    <t>6U7</t>
  </si>
  <si>
    <t>0,050-0,075</t>
  </si>
  <si>
    <t>max.Ra</t>
  </si>
  <si>
    <t>Mittenversatz</t>
  </si>
  <si>
    <t>27H7</t>
  </si>
  <si>
    <t>0/-0,018</t>
  </si>
  <si>
    <t>max.0,045</t>
  </si>
  <si>
    <t>Zur</t>
  </si>
  <si>
    <t>Info!</t>
  </si>
  <si>
    <t>0,8-0,06</t>
  </si>
  <si>
    <t>=</t>
  </si>
  <si>
    <t>(0,4-0,03)</t>
  </si>
  <si>
    <t>Konformität</t>
  </si>
  <si>
    <t>Sintermaß</t>
  </si>
  <si>
    <t>(max)</t>
  </si>
  <si>
    <t>(min)</t>
  </si>
  <si>
    <t>Bohrungs-ø27,0</t>
  </si>
  <si>
    <t>(Mittelwert)</t>
  </si>
  <si>
    <t>pro</t>
  </si>
  <si>
    <t>Vordrehmaß</t>
  </si>
  <si>
    <t>1.Seite</t>
  </si>
  <si>
    <t>ø26,95</t>
  </si>
  <si>
    <t>Bohrungs-ø14</t>
  </si>
  <si>
    <t>(2x)</t>
  </si>
  <si>
    <t>2°</t>
  </si>
  <si>
    <t>12,0-0,030-0,010</t>
  </si>
  <si>
    <t>max.0,006</t>
  </si>
  <si>
    <t>0/-0,030</t>
  </si>
  <si>
    <t>6±0,2</t>
  </si>
  <si>
    <t>6+0,25/+0,15</t>
  </si>
  <si>
    <t>(Bohr.ø</t>
  </si>
  <si>
    <t>9)</t>
  </si>
  <si>
    <t>5)</t>
  </si>
  <si>
    <t>(Bohr.ø13,5)</t>
  </si>
  <si>
    <t>13,5P7-0,011/-0,029</t>
  </si>
  <si>
    <t>30F7</t>
  </si>
  <si>
    <t>13+0,02+0,005</t>
  </si>
  <si>
    <t>10+0,03+0,018</t>
  </si>
  <si>
    <t>8,5°</t>
  </si>
  <si>
    <t>+/-0,1°</t>
  </si>
  <si>
    <t>0/-0,039</t>
  </si>
  <si>
    <t>Bohrungs-ø34,05H8</t>
  </si>
  <si>
    <t>0/+0,039</t>
  </si>
  <si>
    <t>9,5f7-0,013/-0,028</t>
  </si>
  <si>
    <t>0/-0,022</t>
  </si>
  <si>
    <t>M12x1-6g</t>
  </si>
  <si>
    <t>Grat</t>
  </si>
  <si>
    <t>6+0,05/+0,08</t>
  </si>
  <si>
    <t>M10</t>
  </si>
  <si>
    <t>Gewindeabstand</t>
  </si>
  <si>
    <t>max.2</t>
  </si>
  <si>
    <t>15,5H7</t>
  </si>
  <si>
    <t>M16</t>
  </si>
  <si>
    <t>Drehm.</t>
  </si>
  <si>
    <t>M15</t>
  </si>
  <si>
    <t>Innensechskant</t>
  </si>
  <si>
    <t>SW3</t>
  </si>
  <si>
    <t>Innensechsk.</t>
  </si>
  <si>
    <t>Tiefe</t>
  </si>
  <si>
    <t>2±0,2</t>
  </si>
  <si>
    <t>26,2±0,10</t>
  </si>
  <si>
    <t>1,5±0,1</t>
  </si>
  <si>
    <t>2±0,1</t>
  </si>
  <si>
    <t>1,5+0,03</t>
  </si>
  <si>
    <t>Bohrtiefe6,6</t>
  </si>
  <si>
    <t>20,4-0,01/-0,05</t>
  </si>
  <si>
    <t>Zapfenø</t>
  </si>
  <si>
    <t>18,01+0,04</t>
  </si>
  <si>
    <t>18+0,05/-0,2</t>
  </si>
  <si>
    <t>19,5+0,07/+0,02</t>
  </si>
  <si>
    <t>M6</t>
  </si>
  <si>
    <t>M6-Kernloch</t>
  </si>
  <si>
    <t>6,85+0,15</t>
  </si>
  <si>
    <t>3,95+0,15</t>
  </si>
  <si>
    <t>9,8±0,1</t>
  </si>
  <si>
    <t>7,2±0,1</t>
  </si>
  <si>
    <t>1,8±0,1</t>
  </si>
  <si>
    <t>0,2±0,1x45°</t>
  </si>
  <si>
    <t>1±0,2x45°</t>
  </si>
  <si>
    <t>±0,09</t>
  </si>
  <si>
    <t>Zentriert.</t>
  </si>
  <si>
    <t>11+0,2</t>
  </si>
  <si>
    <t>Vierkant</t>
  </si>
  <si>
    <t>Fräsflachenmaß</t>
  </si>
  <si>
    <t>Fasend</t>
  </si>
  <si>
    <t>6,4±0,2</t>
  </si>
  <si>
    <t>zulässige</t>
  </si>
  <si>
    <t>0,3+0,3</t>
  </si>
  <si>
    <t>Lage</t>
  </si>
  <si>
    <t>/Nut</t>
  </si>
  <si>
    <t>1,5+0,2</t>
  </si>
  <si>
    <t>Fräsm.</t>
  </si>
  <si>
    <t>4±0,1</t>
  </si>
  <si>
    <t>Kontrolle</t>
  </si>
  <si>
    <t>Bohrungs-ø25,9</t>
  </si>
  <si>
    <t>-0,005/</t>
  </si>
  <si>
    <t>-0,025/</t>
  </si>
  <si>
    <t>Zapfen-ø</t>
  </si>
  <si>
    <t>Innen</t>
  </si>
  <si>
    <t>mit</t>
  </si>
  <si>
    <t>Prüfstiften</t>
  </si>
  <si>
    <t>0,3-0,8</t>
  </si>
  <si>
    <t>28.30</t>
  </si>
  <si>
    <t>4.0</t>
  </si>
  <si>
    <t>+0.3</t>
  </si>
  <si>
    <t>0.50</t>
  </si>
  <si>
    <t>0.20</t>
  </si>
  <si>
    <t>47.15</t>
  </si>
  <si>
    <t>(Einzelheit</t>
  </si>
  <si>
    <t>X)</t>
  </si>
  <si>
    <t>73,4±0,05</t>
  </si>
  <si>
    <t>gratfrei</t>
  </si>
  <si>
    <t>bürsten</t>
  </si>
  <si>
    <t>h70/-0,018</t>
  </si>
  <si>
    <t>Radius-ø12,5</t>
  </si>
  <si>
    <t>16-0,05/-0,015</t>
  </si>
  <si>
    <t>M27x0,5-6g</t>
  </si>
  <si>
    <t>1/</t>
  </si>
  <si>
    <t>0,6/Pt4</t>
  </si>
  <si>
    <t>21±0,1</t>
  </si>
  <si>
    <t>0,1bis</t>
  </si>
  <si>
    <t>Stichprobe</t>
  </si>
  <si>
    <t>Ø</t>
  </si>
  <si>
    <t>zun</t>
  </si>
  <si>
    <t>M27</t>
  </si>
  <si>
    <t>Rundlauf0,05</t>
  </si>
  <si>
    <t>12,5-0,2</t>
  </si>
  <si>
    <t>10,5±0,1</t>
  </si>
  <si>
    <t>0,8±0,2</t>
  </si>
  <si>
    <t>x45°</t>
  </si>
  <si>
    <t>Rk</t>
  </si>
  <si>
    <t>M36</t>
  </si>
  <si>
    <t>6h</t>
  </si>
  <si>
    <t>(FK2)</t>
  </si>
  <si>
    <t>(FK6)</t>
  </si>
  <si>
    <t>AB</t>
  </si>
  <si>
    <t>(FK3)</t>
  </si>
  <si>
    <t>Gewindeauslauf</t>
  </si>
  <si>
    <t>Fanken-ø</t>
  </si>
  <si>
    <t>-0,015/</t>
  </si>
  <si>
    <t>-1°</t>
  </si>
  <si>
    <t>+4°</t>
  </si>
  <si>
    <t>0,1-0,3</t>
  </si>
  <si>
    <t>bis</t>
  </si>
  <si>
    <t>innen</t>
  </si>
  <si>
    <t>Gesamtplanlauf</t>
  </si>
  <si>
    <t>RZ</t>
  </si>
  <si>
    <t>40°</t>
  </si>
  <si>
    <t>±3°</t>
  </si>
  <si>
    <t>Rundh.</t>
  </si>
  <si>
    <t>&amp;</t>
  </si>
  <si>
    <t>Zylinderf.</t>
  </si>
  <si>
    <t>Aussen-ø44</t>
  </si>
  <si>
    <t>(B-ø)</t>
  </si>
  <si>
    <t>(A-ø)</t>
  </si>
  <si>
    <t>17,5+0,15/-0,20</t>
  </si>
  <si>
    <t>2,50+0,05/-0,10</t>
  </si>
  <si>
    <t>8,8+0,05/-0,10</t>
  </si>
  <si>
    <t>5,5+0,2/-0,15</t>
  </si>
  <si>
    <t>4,5+/-0,15</t>
  </si>
  <si>
    <t>RautiefeRz</t>
  </si>
  <si>
    <t>0,05A</t>
  </si>
  <si>
    <t>5±0,1mm</t>
  </si>
  <si>
    <t>18,5+0,04/+0,12</t>
  </si>
  <si>
    <t>M14X1,5-6e</t>
  </si>
  <si>
    <t>Kein</t>
  </si>
  <si>
    <t>Butzen</t>
  </si>
  <si>
    <t>2,2±0,05</t>
  </si>
  <si>
    <t>Rundl.</t>
  </si>
  <si>
    <t>Einstellplan</t>
  </si>
  <si>
    <t>Länge55,1</t>
  </si>
  <si>
    <t>Bohrungs-ø9,5</t>
  </si>
  <si>
    <t>Ø9,5</t>
  </si>
  <si>
    <t>/0,05</t>
  </si>
  <si>
    <t>Bodendicke</t>
  </si>
  <si>
    <t>Länge53,35</t>
  </si>
  <si>
    <t>Aussen-ø22,9</t>
  </si>
  <si>
    <t>max.0,01</t>
  </si>
  <si>
    <t>zum</t>
  </si>
  <si>
    <t>M36x1</t>
  </si>
  <si>
    <t>M36x0,5-6h</t>
  </si>
  <si>
    <t>Außen</t>
  </si>
  <si>
    <t>M36x0,5</t>
  </si>
  <si>
    <t>36x1-6g</t>
  </si>
  <si>
    <t>36x0,5-6g</t>
  </si>
  <si>
    <t>25x0,5</t>
  </si>
  <si>
    <t>0,25±0,05</t>
  </si>
  <si>
    <t>16,73+0,03/-0,01,</t>
  </si>
  <si>
    <t>tief</t>
  </si>
  <si>
    <t>0,02,</t>
  </si>
  <si>
    <t>Bohrungs</t>
  </si>
  <si>
    <t>2+0,015/-0,05</t>
  </si>
  <si>
    <t>Aussen-ø37,5</t>
  </si>
  <si>
    <t>35-0,2</t>
  </si>
  <si>
    <t>Sw</t>
  </si>
  <si>
    <t>0,2/-0,05</t>
  </si>
  <si>
    <t>Bohrungs-ø16,9</t>
  </si>
  <si>
    <t>Gesamthöhe</t>
  </si>
  <si>
    <t>Stegbreite</t>
  </si>
  <si>
    <t>Dichtkante)</t>
  </si>
  <si>
    <t>M25x0,5-6g</t>
  </si>
  <si>
    <t>Flanken-</t>
  </si>
  <si>
    <t>M25x0,5</t>
  </si>
  <si>
    <t>max.1,5</t>
  </si>
  <si>
    <t>+/-2°</t>
  </si>
  <si>
    <t>/Pt</t>
  </si>
  <si>
    <t>M14,8</t>
  </si>
  <si>
    <t>Zapfen-ø4,8</t>
  </si>
  <si>
    <t>Fasentiefe</t>
  </si>
  <si>
    <t>0,252±0,05</t>
  </si>
  <si>
    <t>Fasenversatz</t>
  </si>
  <si>
    <t>Aussen-ø18</t>
  </si>
  <si>
    <t>Aussen-ø37</t>
  </si>
  <si>
    <t>1+0,1</t>
  </si>
  <si>
    <t>Pt22/1,5</t>
  </si>
  <si>
    <t>Aussen-ø37,400</t>
  </si>
  <si>
    <t>62,1+0,07/-0,10</t>
  </si>
  <si>
    <t>46,1+0,03/+0,20</t>
  </si>
  <si>
    <t>±2°</t>
  </si>
  <si>
    <t>49+0,10/-0,07</t>
  </si>
  <si>
    <t>5,57±</t>
  </si>
  <si>
    <t>+/-0020</t>
  </si>
  <si>
    <t>Aussen-ø37,4</t>
  </si>
  <si>
    <t>7+</t>
  </si>
  <si>
    <t>Eckenmaß</t>
  </si>
  <si>
    <t>von</t>
  </si>
  <si>
    <t>messen</t>
  </si>
  <si>
    <t>ø32,58</t>
  </si>
  <si>
    <t>Bohrungs-ø29,2</t>
  </si>
  <si>
    <t>0,3/Pt10</t>
  </si>
  <si>
    <t>0,25/Pt8</t>
  </si>
  <si>
    <t>über</t>
  </si>
  <si>
    <t>Pt10</t>
  </si>
  <si>
    <t>45°±1°</t>
  </si>
  <si>
    <t>(ø</t>
  </si>
  <si>
    <t>33,50)</t>
  </si>
  <si>
    <t>33,10)</t>
  </si>
  <si>
    <t>32,58)</t>
  </si>
  <si>
    <t>Stk./54</t>
  </si>
  <si>
    <t>letztes</t>
  </si>
  <si>
    <t>Teil</t>
  </si>
  <si>
    <t>vor/nach</t>
  </si>
  <si>
    <t>Wzw.</t>
  </si>
  <si>
    <t>P7</t>
  </si>
  <si>
    <t>37-0,05/-0,2</t>
  </si>
  <si>
    <t>max.0,4</t>
  </si>
  <si>
    <t>Aussen-ø39</t>
  </si>
  <si>
    <t>-0,05/-</t>
  </si>
  <si>
    <t>41,6±0,1</t>
  </si>
  <si>
    <t>Materialnummer</t>
  </si>
  <si>
    <t>+/--0,1</t>
  </si>
  <si>
    <t>Mat.Nr.:</t>
  </si>
  <si>
    <t>Bohrungs-ø4,09</t>
  </si>
  <si>
    <t>Bohrungs-ø2,4</t>
  </si>
  <si>
    <t>A/C</t>
  </si>
  <si>
    <t>R1</t>
  </si>
  <si>
    <t>±0,5</t>
  </si>
  <si>
    <t>24,2+0,1</t>
  </si>
  <si>
    <t>leichtgängig</t>
  </si>
  <si>
    <t>Fasen-ø34,9</t>
  </si>
  <si>
    <t>Einstich-ø33,7</t>
  </si>
  <si>
    <t>Einstich-ø28</t>
  </si>
  <si>
    <t>Bohrungs-R5</t>
  </si>
  <si>
    <t>Werkstückträger</t>
  </si>
  <si>
    <t>(12mal)</t>
  </si>
  <si>
    <t>Stk./Blister.</t>
  </si>
  <si>
    <t>bzw.</t>
  </si>
  <si>
    <t>max.0,010</t>
  </si>
  <si>
    <t>ø2-Bohrung</t>
  </si>
  <si>
    <t>Späne/Konturschäden</t>
  </si>
  <si>
    <t>Druck-</t>
  </si>
  <si>
    <t>24±0,05</t>
  </si>
  <si>
    <t>Fasen-ø35,3</t>
  </si>
  <si>
    <t>17,000+0,005/+0,015</t>
  </si>
  <si>
    <t>22,000+0,005/+0,015</t>
  </si>
  <si>
    <t>5+</t>
  </si>
  <si>
    <t>24±0,075</t>
  </si>
  <si>
    <t>Zusatzmaß</t>
  </si>
  <si>
    <t>(Index</t>
  </si>
  <si>
    <t>12) 1,5 ±0,1</t>
  </si>
  <si>
    <t>12) ø34,5 ±0,1</t>
  </si>
  <si>
    <t>Fasen-ø34,8</t>
  </si>
  <si>
    <t>Übergang</t>
  </si>
  <si>
    <t>Gewindeanfang</t>
  </si>
  <si>
    <t>0,1+0,035/-0,015</t>
  </si>
  <si>
    <t>0,35±0,05</t>
  </si>
  <si>
    <t>8,1+0,1</t>
  </si>
  <si>
    <t>M25</t>
  </si>
  <si>
    <t>+/-0,040</t>
  </si>
  <si>
    <t>4,4+0,05/+0,2</t>
  </si>
  <si>
    <t>Rachenlehre</t>
  </si>
  <si>
    <t>Planflächen</t>
  </si>
  <si>
    <t>sicherstellen,</t>
  </si>
  <si>
    <t>(gebürstete</t>
  </si>
  <si>
    <t>Stellen)</t>
  </si>
  <si>
    <t>prüfen</t>
  </si>
  <si>
    <t>304-Bohrungs-ø4</t>
  </si>
  <si>
    <t>0,033/+0,003</t>
  </si>
  <si>
    <t>314-Bohrungstiefe</t>
  </si>
  <si>
    <t>2.</t>
  </si>
  <si>
    <t>Seite</t>
  </si>
  <si>
    <t>309-Bohrungs-ø4</t>
  </si>
  <si>
    <t>302-Bohrungstiefe</t>
  </si>
  <si>
    <t>206-Bohrungs-ø3,54</t>
  </si>
  <si>
    <t>228-Bohrungs-ø3,54</t>
  </si>
  <si>
    <t>200-Bohrungstiefe</t>
  </si>
  <si>
    <t>234-Bohrungstiefe</t>
  </si>
  <si>
    <t>141-Einstichbreite</t>
  </si>
  <si>
    <t>103-Einstich-ø17,3</t>
  </si>
  <si>
    <t>17-Aussen-ø20,2</t>
  </si>
  <si>
    <t>4-Aussen-ø26,7</t>
  </si>
  <si>
    <t>0,015/-0,065</t>
  </si>
  <si>
    <t>Planeinstich</t>
  </si>
  <si>
    <t>ø16,9</t>
  </si>
  <si>
    <t>ø11,1</t>
  </si>
  <si>
    <t>Einstich-ø3,5</t>
  </si>
  <si>
    <t>Aussen-ø5</t>
  </si>
  <si>
    <t>18-Aussen-ø28,8</t>
  </si>
  <si>
    <t>Nut</t>
  </si>
  <si>
    <t>Bohrungs-ø2</t>
  </si>
  <si>
    <t>Bohrungs-ø4</t>
  </si>
  <si>
    <t>ø4,5</t>
  </si>
  <si>
    <t>Bohrungs-ø2,1</t>
  </si>
  <si>
    <t>ø2,4</t>
  </si>
  <si>
    <t>ø25,3</t>
  </si>
  <si>
    <t>B.</t>
  </si>
  <si>
    <t>ø3,54</t>
  </si>
  <si>
    <t>Zentrierdurchmesser</t>
  </si>
  <si>
    <t>W:</t>
  </si>
  <si>
    <t>MAE</t>
  </si>
  <si>
    <t>Senkung;</t>
  </si>
  <si>
    <t>Z</t>
  </si>
  <si>
    <t>ø3,3</t>
  </si>
  <si>
    <t>(6,13-6,22)</t>
  </si>
  <si>
    <t>ø19,57</t>
  </si>
  <si>
    <t>(Fase</t>
  </si>
  <si>
    <t>ø20,2)</t>
  </si>
  <si>
    <t>ø13,8</t>
  </si>
  <si>
    <t>(Frästasche-Einstellmaß)</t>
  </si>
  <si>
    <t>Bohrerabstand</t>
  </si>
  <si>
    <t>(1,96-14,01)</t>
  </si>
  <si>
    <t>Bohrungs-ø3,54</t>
  </si>
  <si>
    <t>1-Koaxialität</t>
  </si>
  <si>
    <t>(ø2</t>
  </si>
  <si>
    <t>ø3,54-y)</t>
  </si>
  <si>
    <t>2-Koaxialität</t>
  </si>
  <si>
    <t>83,54-x)</t>
  </si>
  <si>
    <t>202-Position</t>
  </si>
  <si>
    <t>ø0,1</t>
  </si>
  <si>
    <t>223-Position</t>
  </si>
  <si>
    <t>229-Position</t>
  </si>
  <si>
    <t>ø0,07</t>
  </si>
  <si>
    <t>205-Position</t>
  </si>
  <si>
    <t>305-Position</t>
  </si>
  <si>
    <t>310-Position</t>
  </si>
  <si>
    <t>ø0,05zu</t>
  </si>
  <si>
    <t>D</t>
  </si>
  <si>
    <t>324-Position</t>
  </si>
  <si>
    <t>318-Position</t>
  </si>
  <si>
    <t>ø0,15</t>
  </si>
  <si>
    <t>319-Position</t>
  </si>
  <si>
    <t>6-Rundheit</t>
  </si>
  <si>
    <t>(ø26,7</t>
  </si>
  <si>
    <t>-0,05)</t>
  </si>
  <si>
    <t>7-Geradheit</t>
  </si>
  <si>
    <t>15-Ebenheit</t>
  </si>
  <si>
    <t>(auf</t>
  </si>
  <si>
    <t>Planfl.</t>
  </si>
  <si>
    <t>8-Planlauf</t>
  </si>
  <si>
    <t>14-Planlauf</t>
  </si>
  <si>
    <t>5-Planlauf</t>
  </si>
  <si>
    <t>Frästaschen</t>
  </si>
  <si>
    <t>Stecklehre</t>
  </si>
  <si>
    <t>prüfen.</t>
  </si>
  <si>
    <t>Prüfung</t>
  </si>
  <si>
    <t>Endprüfung</t>
  </si>
  <si>
    <t>Vorbohren</t>
  </si>
  <si>
    <t>ø1,8</t>
  </si>
  <si>
    <t>16-Rautiefe</t>
  </si>
  <si>
    <t>Rzmax</t>
  </si>
  <si>
    <t>102-Rautiefe</t>
  </si>
  <si>
    <t>Ptmax</t>
  </si>
  <si>
    <t>A-A</t>
  </si>
  <si>
    <t>111-Radius</t>
  </si>
  <si>
    <t>112-Radius</t>
  </si>
  <si>
    <t>T</t>
  </si>
  <si>
    <t>135-Rautiefe</t>
  </si>
  <si>
    <t>136-Rautiefe</t>
  </si>
  <si>
    <t>130-Radius</t>
  </si>
  <si>
    <t>131-Radius</t>
  </si>
  <si>
    <t>127+128-Radius</t>
  </si>
  <si>
    <t>138+139-Winkel</t>
  </si>
  <si>
    <t>2,5°</t>
  </si>
  <si>
    <t>210-Rautiefe</t>
  </si>
  <si>
    <t>233-Rautiefe</t>
  </si>
  <si>
    <t>Y</t>
  </si>
  <si>
    <t>201-Radius</t>
  </si>
  <si>
    <t>221-Radius</t>
  </si>
  <si>
    <t>209-Kantenbruch</t>
  </si>
  <si>
    <t>0,1-0,5</t>
  </si>
  <si>
    <t>231-Kantenbruch</t>
  </si>
  <si>
    <t>208-Winkel</t>
  </si>
  <si>
    <t>232-Winkel</t>
  </si>
  <si>
    <t>Ein</t>
  </si>
  <si>
    <t>Wzw</t>
  </si>
  <si>
    <t>messen.</t>
  </si>
  <si>
    <t>min.31</t>
  </si>
  <si>
    <t>max.31,8</t>
  </si>
  <si>
    <t>R2</t>
  </si>
  <si>
    <t>0,8x2/Rmax</t>
  </si>
  <si>
    <t>ø13,15</t>
  </si>
  <si>
    <t>für</t>
  </si>
  <si>
    <t>min.31;</t>
  </si>
  <si>
    <t>±0,075</t>
  </si>
  <si>
    <t>6,97±</t>
  </si>
  <si>
    <t>Aussen-ø13,15</t>
  </si>
  <si>
    <t>Aussen-ø15,15</t>
  </si>
  <si>
    <t>Außen-ø37,4</t>
  </si>
  <si>
    <t>ø33,4</t>
  </si>
  <si>
    <t>ø33,6</t>
  </si>
  <si>
    <t>Drehmaß-ø</t>
  </si>
  <si>
    <t>Innen-ø33,6</t>
  </si>
  <si>
    <t>Freistich-ø36,1</t>
  </si>
  <si>
    <t>M36x0,5-6H</t>
  </si>
  <si>
    <t>0,8x3/Rmax6,3</t>
  </si>
  <si>
    <t>Rz12,5</t>
  </si>
  <si>
    <t>Rz20</t>
  </si>
  <si>
    <t>ohne</t>
  </si>
  <si>
    <t>Absatz</t>
  </si>
  <si>
    <t>Innen-ø33,46</t>
  </si>
  <si>
    <t>Innen-ø33,4</t>
  </si>
  <si>
    <t>Das</t>
  </si>
  <si>
    <t>letzte</t>
  </si>
  <si>
    <t>Teil/</t>
  </si>
  <si>
    <t>Aussen-ø22,15</t>
  </si>
  <si>
    <t>Rollierbereich</t>
  </si>
  <si>
    <t>10±0,6</t>
  </si>
  <si>
    <t>Rolliertiefe</t>
  </si>
  <si>
    <t>(10±0,6)</t>
  </si>
  <si>
    <t>Bohrungs-ø4,8</t>
  </si>
  <si>
    <t>ø5</t>
  </si>
  <si>
    <t>85°</t>
  </si>
  <si>
    <t>0,5°</t>
  </si>
  <si>
    <t>Bohrungs-ø6,8</t>
  </si>
  <si>
    <t>+0,5°/-0,25°</t>
  </si>
  <si>
    <t>R1,2</t>
  </si>
  <si>
    <t>Bohrungs-ø20,02</t>
  </si>
  <si>
    <t>Bohrungs-ø28,08</t>
  </si>
  <si>
    <t>Aussen-ø34,15</t>
  </si>
  <si>
    <t>ø20</t>
  </si>
  <si>
    <t>ø28</t>
  </si>
  <si>
    <t>0,4-0,7</t>
  </si>
  <si>
    <t>+/-0,015</t>
  </si>
  <si>
    <t>(FK3)Bohrungs-ø</t>
  </si>
  <si>
    <t>ø14,935</t>
  </si>
  <si>
    <t>(Fk2)Rundlauf</t>
  </si>
  <si>
    <t>Rk3</t>
  </si>
  <si>
    <t>ø52,010</t>
  </si>
  <si>
    <t>MIN</t>
  </si>
  <si>
    <t>MAX</t>
  </si>
  <si>
    <t>MITTEL</t>
  </si>
  <si>
    <t>ø73,94</t>
  </si>
  <si>
    <t>A/B</t>
  </si>
  <si>
    <t>7,28±0,04</t>
  </si>
  <si>
    <t>Zapfenbreite</t>
  </si>
  <si>
    <t>A/B/C</t>
  </si>
  <si>
    <t>Rz12</t>
  </si>
  <si>
    <t>33,1-0,2</t>
  </si>
  <si>
    <t>(ø8,5)</t>
  </si>
  <si>
    <t>37-0,2/-0,05</t>
  </si>
  <si>
    <t>(ø18,15)</t>
  </si>
  <si>
    <t>12-0,1</t>
  </si>
  <si>
    <t>Kugel-øabstand</t>
  </si>
  <si>
    <t>2,65+/-0,05</t>
  </si>
  <si>
    <t>4,5±0,075</t>
  </si>
  <si>
    <t>8,7±</t>
  </si>
  <si>
    <t>(ø34)</t>
  </si>
  <si>
    <t>allgemeiner</t>
  </si>
  <si>
    <t>3+0,1</t>
  </si>
  <si>
    <t>(ø15,15)</t>
  </si>
  <si>
    <t>(ø29,5)</t>
  </si>
  <si>
    <t>(ø30)</t>
  </si>
  <si>
    <t>0,4-0,6</t>
  </si>
  <si>
    <t>4,5±0,1</t>
  </si>
  <si>
    <t>Waschprogramm</t>
  </si>
  <si>
    <t>Arbeitsbegleitschein</t>
  </si>
  <si>
    <t>Teil/Lochkis</t>
  </si>
  <si>
    <t>Freistich</t>
  </si>
  <si>
    <t>ø37,4</t>
  </si>
  <si>
    <t>ø33,46</t>
  </si>
  <si>
    <t>ø33,6H6</t>
  </si>
  <si>
    <t>(+0,005/+0,021)</t>
  </si>
  <si>
    <t>Freitstich</t>
  </si>
  <si>
    <t>ø36,1</t>
  </si>
  <si>
    <t>0,05zu</t>
  </si>
  <si>
    <t>Pt4/1</t>
  </si>
  <si>
    <t>8,5+0,2</t>
  </si>
  <si>
    <t>2,65±</t>
  </si>
  <si>
    <t>9-0,1</t>
  </si>
  <si>
    <t>1+0,2</t>
  </si>
  <si>
    <t>Letztes</t>
  </si>
  <si>
    <t>Lochkiste</t>
  </si>
  <si>
    <t>Flanken-ø</t>
  </si>
  <si>
    <t>Ventlsitzhöhe</t>
  </si>
  <si>
    <t>5,3±0,1</t>
  </si>
  <si>
    <t>(ø22,15)</t>
  </si>
  <si>
    <t>0,5±0,1</t>
  </si>
  <si>
    <t>Bohrungs-ø29</t>
  </si>
  <si>
    <t>18,2)</t>
  </si>
  <si>
    <t>0,05/</t>
  </si>
  <si>
    <t>Teilkreis-ø</t>
  </si>
  <si>
    <t>3-0,03/-0,20</t>
  </si>
  <si>
    <t>M32x1-6g</t>
  </si>
  <si>
    <t>Aussen-ø29,95</t>
  </si>
  <si>
    <t>Bohrungs-ø12,5</t>
  </si>
  <si>
    <t>Bohrungs-ø15</t>
  </si>
  <si>
    <t>(H7)</t>
  </si>
  <si>
    <t>Bohrungs-ø21</t>
  </si>
  <si>
    <t>Bohrungs-ø24,8</t>
  </si>
  <si>
    <t>Einstich-ø25</t>
  </si>
  <si>
    <t>Einstich-ø15,5</t>
  </si>
  <si>
    <t>Einstich-ø21,5</t>
  </si>
  <si>
    <t>Aussen-ø29,8</t>
  </si>
  <si>
    <t>Bohrungs-ø1</t>
  </si>
  <si>
    <t>Bohrungs-ø2,5</t>
  </si>
  <si>
    <t>1Pt8</t>
  </si>
  <si>
    <t>Kontrolllänge</t>
  </si>
  <si>
    <t>Schnittpunkt</t>
  </si>
  <si>
    <t>7,5+/-0,05</t>
  </si>
  <si>
    <t>Bohrungs-ø3,2</t>
  </si>
  <si>
    <t>Aussen-ø4,7</t>
  </si>
  <si>
    <t>Aussen-ø2,8</t>
  </si>
  <si>
    <t>0,05-0,10</t>
  </si>
  <si>
    <t>Bohrungs-ø13</t>
  </si>
  <si>
    <t>Bohrungs-ø2,9</t>
  </si>
  <si>
    <t>(ø2)</t>
  </si>
  <si>
    <t>(ø3,2)</t>
  </si>
  <si>
    <t>14,41±0,05</t>
  </si>
  <si>
    <t>3,4±0,05</t>
  </si>
  <si>
    <t>Pt4</t>
  </si>
  <si>
    <t>Bohrerspitze</t>
  </si>
  <si>
    <t>Bohrungs-ø13,5</t>
  </si>
  <si>
    <t>Bohrungs-ø3,1</t>
  </si>
  <si>
    <t>ø4,9</t>
  </si>
  <si>
    <t>u</t>
  </si>
  <si>
    <t>Außen-ø15</t>
  </si>
  <si>
    <t>4,7+/-0,1</t>
  </si>
  <si>
    <t>Bohrungs-ø14,5</t>
  </si>
  <si>
    <t>67,9±0,05</t>
  </si>
  <si>
    <t>35.9</t>
  </si>
  <si>
    <t>37-0,2</t>
  </si>
  <si>
    <t>13.52-0,1</t>
  </si>
  <si>
    <t>4.5±</t>
  </si>
  <si>
    <t>17,35±0,15</t>
  </si>
  <si>
    <t>Abst</t>
  </si>
  <si>
    <t>Zentrierø</t>
  </si>
  <si>
    <t>ø1,5</t>
  </si>
  <si>
    <t>Rz16/Rz25</t>
  </si>
  <si>
    <t>Rillenform</t>
  </si>
  <si>
    <t>Projektor</t>
  </si>
  <si>
    <t>Sechsk.</t>
  </si>
  <si>
    <t>R1+-0,2</t>
  </si>
  <si>
    <t>Stillstand</t>
  </si>
  <si>
    <t>Maschine</t>
  </si>
  <si>
    <t>Arbeitsga</t>
  </si>
  <si>
    <t>Produktaudit</t>
  </si>
  <si>
    <t>Auditplan</t>
  </si>
  <si>
    <t>+/0,05</t>
  </si>
  <si>
    <t>M27,5</t>
  </si>
  <si>
    <t>-5g</t>
  </si>
  <si>
    <t>Fläche</t>
  </si>
  <si>
    <t>3,1+0,05/+0,2</t>
  </si>
  <si>
    <t>4,0+0,05/+0,2</t>
  </si>
  <si>
    <t>ø1</t>
  </si>
  <si>
    <t>5,0+0,05/+0,2</t>
  </si>
  <si>
    <t>5,5+0,05/+0,2</t>
  </si>
  <si>
    <t>Innendurchmesser</t>
  </si>
  <si>
    <t>(Drehmaß)</t>
  </si>
  <si>
    <t>BohrungsØ</t>
  </si>
  <si>
    <t>Bohrungs-ø34,4</t>
  </si>
  <si>
    <t>ø17,60</t>
  </si>
  <si>
    <t>Fasen-ø17,6</t>
  </si>
  <si>
    <t>Einstich-ø20,3</t>
  </si>
  <si>
    <t>ø20,22</t>
  </si>
  <si>
    <t>ø33,2</t>
  </si>
  <si>
    <t>Freiwinkel</t>
  </si>
  <si>
    <t>U</t>
  </si>
  <si>
    <t>zwischen</t>
  </si>
  <si>
    <t>0,5°-2°</t>
  </si>
  <si>
    <t>(am</t>
  </si>
  <si>
    <t>ø17)</t>
  </si>
  <si>
    <t>Wt</t>
  </si>
  <si>
    <t>ø34,4)</t>
  </si>
  <si>
    <t>ø34)</t>
  </si>
  <si>
    <t>(V,</t>
  </si>
  <si>
    <t>W,</t>
  </si>
  <si>
    <t>Z)</t>
  </si>
  <si>
    <t>(X)</t>
  </si>
  <si>
    <t>Vordrehmaße</t>
  </si>
  <si>
    <t>ø17</t>
  </si>
  <si>
    <t>ø34,4</t>
  </si>
  <si>
    <t>Rollierer</t>
  </si>
  <si>
    <t>ø20,220</t>
  </si>
  <si>
    <t>vermessen</t>
  </si>
  <si>
    <t>(Vordrehmaß)</t>
  </si>
  <si>
    <t>(Spann-Ø)</t>
  </si>
  <si>
    <t>Vordreh-Abstand</t>
  </si>
  <si>
    <t>±0,14</t>
  </si>
  <si>
    <t>±0,28</t>
  </si>
  <si>
    <t>±0,18</t>
  </si>
  <si>
    <t>Abstand-</t>
  </si>
  <si>
    <t>Aussen-ø25,15</t>
  </si>
  <si>
    <t>0,2/+0,05</t>
  </si>
  <si>
    <t>Stirnbohrungen</t>
  </si>
  <si>
    <t>ø6,2</t>
  </si>
  <si>
    <t>1±</t>
  </si>
  <si>
    <t>ø8,5</t>
  </si>
  <si>
    <t>ø25,15</t>
  </si>
  <si>
    <t>21,7±0,1</t>
  </si>
  <si>
    <t>0,8±0,2x45°</t>
  </si>
  <si>
    <t>,65±0,5</t>
  </si>
  <si>
    <t>8,45±0,1</t>
  </si>
  <si>
    <t>6,5±0,05</t>
  </si>
  <si>
    <t>18,2±0,05</t>
  </si>
  <si>
    <t>Sauberer</t>
  </si>
  <si>
    <t>37,6+0,005/-0,045</t>
  </si>
  <si>
    <t>ø6,5</t>
  </si>
  <si>
    <t>Innen-ø5,5</t>
  </si>
  <si>
    <t>(Fasen-ø)</t>
  </si>
  <si>
    <t>m</t>
  </si>
  <si>
    <t>Komplette</t>
  </si>
  <si>
    <t>Bearbeitung</t>
  </si>
  <si>
    <t>Aufsp.</t>
  </si>
  <si>
    <t>18,2±0,1</t>
  </si>
  <si>
    <t>(Vordrehen</t>
  </si>
  <si>
    <t>wenn</t>
  </si>
  <si>
    <t>nötig)</t>
  </si>
  <si>
    <t>/-</t>
  </si>
  <si>
    <t>M100x1</t>
  </si>
  <si>
    <t>mind.</t>
  </si>
  <si>
    <t>Funktionsprüfung</t>
  </si>
  <si>
    <t>Hüllbolzen</t>
  </si>
  <si>
    <t>+0,016/</t>
  </si>
  <si>
    <t>M85</t>
  </si>
  <si>
    <t>1-6H</t>
  </si>
  <si>
    <t>M84,9</t>
  </si>
  <si>
    <t>Bohrungs-ø24</t>
  </si>
  <si>
    <t>0,062/+0,016</t>
  </si>
  <si>
    <t>Bohrungs-ø21,3</t>
  </si>
  <si>
    <t>M42x1-6e</t>
  </si>
  <si>
    <t>Bohrungs-ø4,1</t>
  </si>
  <si>
    <t>0,112/+0,016</t>
  </si>
  <si>
    <t>0,8x2/Rmax10</t>
  </si>
  <si>
    <t>Aussen-ø38</t>
  </si>
  <si>
    <t>Bohrungs-ø11,7</t>
  </si>
  <si>
    <t>Allg.</t>
  </si>
  <si>
    <t>Kantenbr.</t>
  </si>
  <si>
    <t>Innenka.</t>
  </si>
  <si>
    <t>LD</t>
  </si>
  <si>
    <t>Beschädigungen</t>
  </si>
  <si>
    <t>18,2±0,03</t>
  </si>
  <si>
    <t>1,5±0,05</t>
  </si>
  <si>
    <t>8,2±0,2</t>
  </si>
  <si>
    <t>Innen-ø44,15</t>
  </si>
  <si>
    <t>Einstich-ø47,85</t>
  </si>
  <si>
    <t>Aussen-ø59,9</t>
  </si>
  <si>
    <t>max.5</t>
  </si>
  <si>
    <t>GLD</t>
  </si>
  <si>
    <t>Senkungsabstand</t>
  </si>
  <si>
    <t>Bohrungs-ø15,7</t>
  </si>
  <si>
    <t>Teilkreis-ø12,4</t>
  </si>
  <si>
    <t>Bohrungs-ø0,8</t>
  </si>
  <si>
    <t>Bohrungs-ø1,6</t>
  </si>
  <si>
    <t>Bohrungs-ø1,8</t>
  </si>
  <si>
    <t>max.0,03</t>
  </si>
  <si>
    <t>(ø1,8)</t>
  </si>
  <si>
    <t>max.0,020</t>
  </si>
  <si>
    <t>Aussen-ø3,0</t>
  </si>
  <si>
    <t>Prüfen-Span</t>
  </si>
  <si>
    <t>ø2,5</t>
  </si>
  <si>
    <t>Bohrø</t>
  </si>
  <si>
    <t>31,75±0,15</t>
  </si>
  <si>
    <t>Aussenø</t>
  </si>
  <si>
    <t>Einstichø</t>
  </si>
  <si>
    <t>x)</t>
  </si>
  <si>
    <t>Paßlänge</t>
  </si>
  <si>
    <t>(FK6)Parallelität</t>
  </si>
  <si>
    <t>Aussen-ø35,1</t>
  </si>
  <si>
    <t>Bohrungs-ø32,5</t>
  </si>
  <si>
    <t>Bohrungs-ø30,8</t>
  </si>
  <si>
    <t>Bohrungs-ø25,8</t>
  </si>
  <si>
    <t>Aussen-ø34,5</t>
  </si>
  <si>
    <t>(Fräsung)</t>
  </si>
  <si>
    <t>ø11,9</t>
  </si>
  <si>
    <t>Bohrungs-ø6</t>
  </si>
  <si>
    <t>(4x)</t>
  </si>
  <si>
    <t>ø6</t>
  </si>
  <si>
    <t>Einstich-ø23</t>
  </si>
  <si>
    <t>ø23</t>
  </si>
  <si>
    <t>ø0,4</t>
  </si>
  <si>
    <t>DE</t>
  </si>
  <si>
    <t>R0,4</t>
  </si>
  <si>
    <t>Druck-,Schlagstellen</t>
  </si>
  <si>
    <t>Schleifen</t>
  </si>
  <si>
    <t>ø35,02</t>
  </si>
  <si>
    <t>Lesbarkeit</t>
  </si>
  <si>
    <t>DMC</t>
  </si>
  <si>
    <t>Code</t>
  </si>
  <si>
    <t>Komplettvermessung</t>
  </si>
  <si>
    <t>3D</t>
  </si>
  <si>
    <t>K-Kolben</t>
  </si>
  <si>
    <t>/+0,184</t>
  </si>
  <si>
    <t>M85,3x1-6H</t>
  </si>
  <si>
    <t>max.0,08</t>
  </si>
  <si>
    <t>Außen-ø34,5</t>
  </si>
  <si>
    <t>Außen-ø14</t>
  </si>
  <si>
    <t>M32x1</t>
  </si>
  <si>
    <t>Innen-ø10</t>
  </si>
  <si>
    <t>Innen-ø23,5</t>
  </si>
  <si>
    <t>Fasen-ø29</t>
  </si>
  <si>
    <t>M14x1</t>
  </si>
  <si>
    <t>M10x0,5</t>
  </si>
  <si>
    <t>Innen-ø7,5</t>
  </si>
  <si>
    <t>9H7</t>
  </si>
  <si>
    <t>Einstich-Ø30,55</t>
  </si>
  <si>
    <t>(gerieben)</t>
  </si>
  <si>
    <t>(Planfläche</t>
  </si>
  <si>
    <t>Bohrungsø3</t>
  </si>
  <si>
    <t>ø24</t>
  </si>
  <si>
    <t>Einstichdurchmesser</t>
  </si>
  <si>
    <t>Einstich-ø11</t>
  </si>
  <si>
    <t>(9H7)</t>
  </si>
  <si>
    <t>Einstich-ø10,2</t>
  </si>
  <si>
    <t>Einstich-ø10,25</t>
  </si>
  <si>
    <t>ø30,55</t>
  </si>
  <si>
    <t>ø9</t>
  </si>
  <si>
    <t>(ø9H7)</t>
  </si>
  <si>
    <t>Werkstückkanten</t>
  </si>
  <si>
    <t>Wn</t>
  </si>
  <si>
    <t>Außen-ø13,96</t>
  </si>
  <si>
    <t>(M14x1)</t>
  </si>
  <si>
    <t>(M10x0,5)</t>
  </si>
  <si>
    <t>M10,</t>
  </si>
  <si>
    <t>M14,</t>
  </si>
  <si>
    <t>M32;</t>
  </si>
  <si>
    <t>Aussen-ø19,98</t>
  </si>
  <si>
    <t>Aussen-ø5,95</t>
  </si>
  <si>
    <t>Aussen-ø3,3</t>
  </si>
  <si>
    <t>(ø15,7)</t>
  </si>
  <si>
    <t>Freistichtabstand</t>
  </si>
  <si>
    <t>Aussen-ø3</t>
  </si>
  <si>
    <t>Bohrungs-ø4,3</t>
  </si>
  <si>
    <t>ø5,8</t>
  </si>
  <si>
    <t>ø5,5</t>
  </si>
  <si>
    <t>Bohrungs-ø3,6</t>
  </si>
  <si>
    <t>ø5,1</t>
  </si>
  <si>
    <t>Bohrungs-ø3,4</t>
  </si>
  <si>
    <t>ø4,7</t>
  </si>
  <si>
    <t>Bohrungs-ø2,2</t>
  </si>
  <si>
    <t>ø3,7</t>
  </si>
  <si>
    <t>Gewindekern-ø</t>
  </si>
  <si>
    <t>8,3+0,2</t>
  </si>
  <si>
    <t>vom</t>
  </si>
  <si>
    <t>M31x1</t>
  </si>
  <si>
    <t>52,2±0,05</t>
  </si>
  <si>
    <t>41,3±0,2</t>
  </si>
  <si>
    <t>Oberflächen:</t>
  </si>
  <si>
    <t>Bohrspitze</t>
  </si>
  <si>
    <t>45,45-0,05</t>
  </si>
  <si>
    <t>36,8-0,2</t>
  </si>
  <si>
    <t>5,1-0,3</t>
  </si>
  <si>
    <t>0,2+0,2</t>
  </si>
  <si>
    <t>5,5±0,2</t>
  </si>
  <si>
    <t>12,5±0,2</t>
  </si>
  <si>
    <t>0,50+/-0,05</t>
  </si>
  <si>
    <t>+/-0,050</t>
  </si>
  <si>
    <t>0,1;</t>
  </si>
  <si>
    <t>0,08/</t>
  </si>
  <si>
    <t>Pt3</t>
  </si>
  <si>
    <t>Zapfen-ø5,8</t>
  </si>
  <si>
    <t>18,0±</t>
  </si>
  <si>
    <t>ø2,6±0,05</t>
  </si>
  <si>
    <t>ø5,5±0,1</t>
  </si>
  <si>
    <t>Aussen-ø2,6±</t>
  </si>
  <si>
    <t>Zapfen-ø4,9</t>
  </si>
  <si>
    <t>Bohrungs-ø8,5</t>
  </si>
  <si>
    <t>Bohrungs-ø29,5</t>
  </si>
  <si>
    <t>Bohrungs-ø30</t>
  </si>
  <si>
    <t>Bohrungs-ø29,9</t>
  </si>
  <si>
    <t>Bohrungs-ø30,9</t>
  </si>
  <si>
    <t>Fasen-ø32,4</t>
  </si>
  <si>
    <t>0,8x2</t>
  </si>
  <si>
    <t>1,35±0,05</t>
  </si>
  <si>
    <t>56,3+0,1</t>
  </si>
  <si>
    <t>(gratfrei</t>
  </si>
  <si>
    <t>ø30,9)</t>
  </si>
  <si>
    <t>Aussen-ø33,49</t>
  </si>
  <si>
    <t>ø22,5</t>
  </si>
  <si>
    <t>3x0,25,</t>
  </si>
  <si>
    <t>Aussen-ø21,48</t>
  </si>
  <si>
    <t>Bohrungs-ø14,7</t>
  </si>
  <si>
    <t>Bohrungs-ø0,6</t>
  </si>
  <si>
    <t>Einstich-ø14,7</t>
  </si>
  <si>
    <t>Bohrungs-ø19</t>
  </si>
  <si>
    <t>Bohrungs-ø6,45</t>
  </si>
  <si>
    <t>Bohrungs-ø6,12</t>
  </si>
  <si>
    <t>Einstich-ø6,45</t>
  </si>
  <si>
    <t>23,5x0,5-6g</t>
  </si>
  <si>
    <t>Aussen-ø9,75</t>
  </si>
  <si>
    <t>Aussen-ø9,54</t>
  </si>
  <si>
    <t>Bohrungs-ø1,57</t>
  </si>
  <si>
    <t>M2</t>
  </si>
  <si>
    <t>Bohrungs-ø3,02</t>
  </si>
  <si>
    <t>ø16,4</t>
  </si>
  <si>
    <t>(ø5</t>
  </si>
  <si>
    <t>+0,03)</t>
  </si>
  <si>
    <t>Planl.</t>
  </si>
  <si>
    <t>(Einz.</t>
  </si>
  <si>
    <t>Innen-ø22,035</t>
  </si>
  <si>
    <t>Messuhr</t>
  </si>
  <si>
    <t>Innen-ø25</t>
  </si>
  <si>
    <t>Innen-ø12,2</t>
  </si>
  <si>
    <t>Innen-ø14,6</t>
  </si>
  <si>
    <t>Innen-ø20</t>
  </si>
  <si>
    <t>Aussen-ø27</t>
  </si>
  <si>
    <t>19,55±</t>
  </si>
  <si>
    <t>5,9-0,1</t>
  </si>
  <si>
    <t>13,9+-0,05</t>
  </si>
  <si>
    <t>15,8±</t>
  </si>
  <si>
    <t>Bohrungs-ø14,1</t>
  </si>
  <si>
    <t>Bohrungs-ø3,5</t>
  </si>
  <si>
    <t>Rz8</t>
  </si>
  <si>
    <t>Rz6,3,</t>
  </si>
  <si>
    <t>Ringspan</t>
  </si>
  <si>
    <t>aussen</t>
  </si>
  <si>
    <t>entfernen!</t>
  </si>
  <si>
    <t>Bohrungs-ø12,2</t>
  </si>
  <si>
    <t>(+0,018)</t>
  </si>
  <si>
    <t>Bohrungs-ø22,035H7</t>
  </si>
  <si>
    <t>(+0,021)</t>
  </si>
  <si>
    <t>Bohrungs-ø22,035</t>
  </si>
  <si>
    <t>Bohrungs-ø25H7</t>
  </si>
  <si>
    <t>Bohrung-ø25</t>
  </si>
  <si>
    <t>Bohrungs-ø25,0</t>
  </si>
  <si>
    <t>Einstich-ø14,6</t>
  </si>
  <si>
    <t>(6x)</t>
  </si>
  <si>
    <t>Aussen-ø39,7</t>
  </si>
  <si>
    <t>Aussen-ø41,85</t>
  </si>
  <si>
    <t>Einstich-ø39,35</t>
  </si>
  <si>
    <t>Einstich-ø31,4</t>
  </si>
  <si>
    <t>Bohrungs-ø30,1</t>
  </si>
  <si>
    <t>Bohrungs-ø33,8</t>
  </si>
  <si>
    <t>Bohrungs-ø34,8</t>
  </si>
  <si>
    <t>Gewindeflanken-ø</t>
  </si>
  <si>
    <t>M11,5x0,5</t>
  </si>
  <si>
    <t>Aussen-ø14,1</t>
  </si>
  <si>
    <t>Innen-ø12,7</t>
  </si>
  <si>
    <t>Innen-ø10,7</t>
  </si>
  <si>
    <t>+/-0,016</t>
  </si>
  <si>
    <t>-0,01/</t>
  </si>
  <si>
    <t>0/+0,008</t>
  </si>
  <si>
    <t>Aussen-ø25</t>
  </si>
  <si>
    <t>Aussen-ø12,25</t>
  </si>
  <si>
    <t>Aussen-ø10,77</t>
  </si>
  <si>
    <t>Zentrier-ø</t>
  </si>
  <si>
    <t>Chargenzeichen</t>
  </si>
  <si>
    <t>Umfang</t>
  </si>
  <si>
    <t>ø25</t>
  </si>
  <si>
    <t>M25x0,5-5g</t>
  </si>
  <si>
    <t>Masse</t>
  </si>
  <si>
    <t>einfügen</t>
  </si>
  <si>
    <t>12,75±</t>
  </si>
  <si>
    <t>6,15±0,1</t>
  </si>
  <si>
    <t>Aussen-ø2,6</t>
  </si>
  <si>
    <t>Bohrungs-ø1,5±</t>
  </si>
  <si>
    <t>(ø1,5)</t>
  </si>
  <si>
    <t>ø1,6</t>
  </si>
  <si>
    <t>M97x1</t>
  </si>
  <si>
    <t>Bohrungs-ø10,01</t>
  </si>
  <si>
    <t>Aussen-ø13,5</t>
  </si>
  <si>
    <t>Aussen-ø25,6</t>
  </si>
  <si>
    <t>0,03/+0,07</t>
  </si>
  <si>
    <t>M38x1-6e</t>
  </si>
  <si>
    <t>(beidseitig)</t>
  </si>
  <si>
    <t>R0,2</t>
  </si>
  <si>
    <t>-0,1(2x)</t>
  </si>
  <si>
    <t>35,9-0,02/-0,02</t>
  </si>
  <si>
    <t>6,2+0,05</t>
  </si>
  <si>
    <t>Innen-ø21,3</t>
  </si>
  <si>
    <t>35,9±0,02</t>
  </si>
  <si>
    <t>1±0,05</t>
  </si>
  <si>
    <t>Bohrungs-ø5,5</t>
  </si>
  <si>
    <t>Vorgabe</t>
  </si>
  <si>
    <t>3,65±0,05</t>
  </si>
  <si>
    <t>Aussen-ø18,15</t>
  </si>
  <si>
    <t>Kundenkennung</t>
  </si>
  <si>
    <t>Ausschnitt N</t>
  </si>
  <si>
    <t>6,55±</t>
  </si>
  <si>
    <t>5g</t>
  </si>
  <si>
    <t>Gratfreiheit,</t>
  </si>
  <si>
    <t>Druckstel</t>
  </si>
  <si>
    <t>Aussen-ø28,15</t>
  </si>
  <si>
    <t>Aussen-ø28,08</t>
  </si>
  <si>
    <t>1,84±0,025</t>
  </si>
  <si>
    <t>Bohrungs-ø26</t>
  </si>
  <si>
    <t>Bohrungs-ø24,05</t>
  </si>
  <si>
    <t>Bohrungs-ø18,8</t>
  </si>
  <si>
    <t>(Fräsung</t>
  </si>
  <si>
    <t>17,3)</t>
  </si>
  <si>
    <t>Bohrungs-ø4,5</t>
  </si>
  <si>
    <t>(bei</t>
  </si>
  <si>
    <t>21,5)</t>
  </si>
  <si>
    <t>6,6±0,05</t>
  </si>
  <si>
    <t>E</t>
  </si>
  <si>
    <t>Ebenh.</t>
  </si>
  <si>
    <t>Rechtwinkl.</t>
  </si>
  <si>
    <t>max8</t>
  </si>
  <si>
    <t>Aussen-ø9,98</t>
  </si>
  <si>
    <t>Bohrungs-ø1,5</t>
  </si>
  <si>
    <t>Einstich-ø24,6</t>
  </si>
  <si>
    <t>Einstich-ø19,5</t>
  </si>
  <si>
    <t>Bohrungs-ø18,3</t>
  </si>
  <si>
    <t>Einstich-ø20,6</t>
  </si>
  <si>
    <t>Einstich-ø17</t>
  </si>
  <si>
    <t>Einstich-ø15,75</t>
  </si>
  <si>
    <t>Fasen-ø26,2</t>
  </si>
  <si>
    <t>ø22,6</t>
  </si>
  <si>
    <t>ø12,9</t>
  </si>
  <si>
    <t>Rautiefe/</t>
  </si>
  <si>
    <t>Vollständigkeit-Kontur</t>
  </si>
  <si>
    <t>(Fläche</t>
  </si>
  <si>
    <t>Visuelle</t>
  </si>
  <si>
    <t>bezüglich</t>
  </si>
  <si>
    <t>Beschädigunge</t>
  </si>
  <si>
    <t>Innengewinde</t>
  </si>
  <si>
    <t>Außengewinde</t>
  </si>
  <si>
    <t>M31,5x1</t>
  </si>
  <si>
    <t>Außenø32</t>
  </si>
  <si>
    <t>Bohrkreis-ø28,5</t>
  </si>
  <si>
    <t>Innen-ø1,2</t>
  </si>
  <si>
    <t>Bohrungs-ø35,75</t>
  </si>
  <si>
    <t>Aussen-ø39,9</t>
  </si>
  <si>
    <t>Bohrungs-ø25</t>
  </si>
  <si>
    <t>9±0,15</t>
  </si>
  <si>
    <t>17,01+0,018</t>
  </si>
  <si>
    <t>Rz15</t>
  </si>
  <si>
    <t>3,1±0,1</t>
  </si>
  <si>
    <t>4,8±0,2</t>
  </si>
  <si>
    <t>14,3+0,1</t>
  </si>
  <si>
    <t>5±0,1</t>
  </si>
  <si>
    <t>120°±1°</t>
  </si>
  <si>
    <t>44,3-0,2</t>
  </si>
  <si>
    <t>49,95-0,1</t>
  </si>
  <si>
    <t>Rz30</t>
  </si>
  <si>
    <t>12,2+0,2</t>
  </si>
  <si>
    <t>Längsbohrungen</t>
  </si>
  <si>
    <t>ø4,0</t>
  </si>
  <si>
    <t>Bohrungs-ø15,0</t>
  </si>
  <si>
    <t>Bohrungs-ø3,0</t>
  </si>
  <si>
    <t>Pt6</t>
  </si>
  <si>
    <t>Allgemein</t>
  </si>
  <si>
    <t>Aussen-ø35-01</t>
  </si>
  <si>
    <t>LP</t>
  </si>
  <si>
    <t>Aussen-ø35-0,1</t>
  </si>
  <si>
    <t>GN</t>
  </si>
  <si>
    <t>54,1±0,15</t>
  </si>
  <si>
    <t>Außem</t>
  </si>
  <si>
    <t>54,6+0,15</t>
  </si>
  <si>
    <t>30,25±0,1</t>
  </si>
  <si>
    <t>29±0,3</t>
  </si>
  <si>
    <t>38,3±0,1</t>
  </si>
  <si>
    <t>43,35±0,3</t>
  </si>
  <si>
    <t>31,45max</t>
  </si>
  <si>
    <t>54,2±0,15</t>
  </si>
  <si>
    <t>13,1±0,1</t>
  </si>
  <si>
    <t>f9</t>
  </si>
  <si>
    <t>Passfederlänge</t>
  </si>
  <si>
    <t>Passfederbreite</t>
  </si>
  <si>
    <t>P9</t>
  </si>
  <si>
    <t>Passfedertiefe</t>
  </si>
  <si>
    <t>E10</t>
  </si>
  <si>
    <t>Langloch</t>
  </si>
  <si>
    <t>M25x1,5</t>
  </si>
  <si>
    <t>Innen-ø16,4</t>
  </si>
  <si>
    <t>Aussenkante</t>
  </si>
  <si>
    <t>abfahren</t>
  </si>
  <si>
    <t>Konturograph</t>
  </si>
  <si>
    <t>max.0,02</t>
  </si>
  <si>
    <t>(ø5+0,03)</t>
  </si>
  <si>
    <t>(Rz</t>
  </si>
  <si>
    <t>6,3,</t>
  </si>
  <si>
    <t>16)</t>
  </si>
  <si>
    <t>R1,0</t>
  </si>
  <si>
    <t>Aussen-ø50</t>
  </si>
  <si>
    <t>M44x1</t>
  </si>
  <si>
    <t>vor.</t>
  </si>
  <si>
    <t>Volle</t>
  </si>
  <si>
    <t>Einschraubtiefe</t>
  </si>
  <si>
    <t>Freistich-ø44,5</t>
  </si>
  <si>
    <t>ø4,1</t>
  </si>
  <si>
    <t>0,2-0,5</t>
  </si>
  <si>
    <t>ø19,76</t>
  </si>
  <si>
    <t>ø12,2</t>
  </si>
  <si>
    <t>(3D)</t>
  </si>
  <si>
    <t>ø14</t>
  </si>
  <si>
    <t>ø19,6</t>
  </si>
  <si>
    <t>ø18,7</t>
  </si>
  <si>
    <t>ø16</t>
  </si>
  <si>
    <t>0,2+0,05/-0,10</t>
  </si>
  <si>
    <t>0,03/C</t>
  </si>
  <si>
    <t>(ø9</t>
  </si>
  <si>
    <t>+0,04)</t>
  </si>
  <si>
    <t>0,03/A</t>
  </si>
  <si>
    <t>(ø19,76</t>
  </si>
  <si>
    <t>(ø12,2</t>
  </si>
  <si>
    <t>(ø6</t>
  </si>
  <si>
    <t>+0,15/-0,010)</t>
  </si>
  <si>
    <t>0,03/B</t>
  </si>
  <si>
    <t>Fräsungen</t>
  </si>
  <si>
    <t>0,2/Pt8</t>
  </si>
  <si>
    <t>(Einzelh.</t>
  </si>
  <si>
    <t>0,5/Pt8</t>
  </si>
  <si>
    <t>2/Pt8</t>
  </si>
  <si>
    <t>Y)</t>
  </si>
  <si>
    <t>Innenkanten,</t>
  </si>
  <si>
    <t>Außenkanten</t>
  </si>
  <si>
    <t>Zentrierspitze</t>
  </si>
  <si>
    <t>(70°</t>
  </si>
  <si>
    <t>±1°)</t>
  </si>
  <si>
    <t>Bohrungs-ø9H7</t>
  </si>
  <si>
    <t>Bohrungs-ø24H7</t>
  </si>
  <si>
    <t>Aussen-ø33,8</t>
  </si>
  <si>
    <t>Einstich-ø13</t>
  </si>
  <si>
    <t>ø11</t>
  </si>
  <si>
    <t>Bohrungs-ø10,5</t>
  </si>
  <si>
    <t>M23,5x0,5</t>
  </si>
  <si>
    <t>Aussen-ø26</t>
  </si>
  <si>
    <t>Einstich-ø24</t>
  </si>
  <si>
    <t>Einstich-ø15</t>
  </si>
  <si>
    <t>Aussen-ø13</t>
  </si>
  <si>
    <t>Bohrungs-ø8,1</t>
  </si>
  <si>
    <t>Bohrungs-ø11,5</t>
  </si>
  <si>
    <t>ø12</t>
  </si>
  <si>
    <t>Tlk-Durchmesser</t>
  </si>
  <si>
    <t>ø7,1</t>
  </si>
  <si>
    <t>ø6,75</t>
  </si>
  <si>
    <t>ø1,4</t>
  </si>
  <si>
    <t>ø8,1</t>
  </si>
  <si>
    <t>ø10,9</t>
  </si>
  <si>
    <t>ø0,7</t>
  </si>
  <si>
    <t>feingedreht</t>
  </si>
  <si>
    <t>3,2±0,02</t>
  </si>
  <si>
    <t>ø18,4</t>
  </si>
  <si>
    <t>ø8,15</t>
  </si>
  <si>
    <t>ø10</t>
  </si>
  <si>
    <t>ø17,8</t>
  </si>
  <si>
    <t>TR26,32x4</t>
  </si>
  <si>
    <t>Flanke</t>
  </si>
  <si>
    <t>Gewindesteigung</t>
  </si>
  <si>
    <t>(Trapezgewinde)</t>
  </si>
  <si>
    <t>M30,5x2-8c</t>
  </si>
  <si>
    <t>Kern</t>
  </si>
  <si>
    <t>Gewindefreistich</t>
  </si>
  <si>
    <t>(Gewide</t>
  </si>
  <si>
    <t>M30,5)</t>
  </si>
  <si>
    <t>53±0,05</t>
  </si>
  <si>
    <t>111±0,1</t>
  </si>
  <si>
    <t>51±0,1</t>
  </si>
  <si>
    <t>+0,17/</t>
  </si>
  <si>
    <t>16-0,5</t>
  </si>
  <si>
    <t>54+1</t>
  </si>
  <si>
    <t>7±</t>
  </si>
  <si>
    <t>75°</t>
  </si>
  <si>
    <t>146°</t>
  </si>
  <si>
    <t>13°</t>
  </si>
  <si>
    <t>28°</t>
  </si>
  <si>
    <t>(Abst.3,73)</t>
  </si>
  <si>
    <t>Innen-ø15</t>
  </si>
  <si>
    <t>(S)</t>
  </si>
  <si>
    <t>Kegelfuß</t>
  </si>
  <si>
    <t>24,7±0,05</t>
  </si>
  <si>
    <t>eingeengt</t>
  </si>
  <si>
    <t>(24,7±0,1)</t>
  </si>
  <si>
    <t>27±0,1</t>
  </si>
  <si>
    <t>Kugelfuß</t>
  </si>
  <si>
    <t>ø17,5</t>
  </si>
  <si>
    <t>36±0,3</t>
  </si>
  <si>
    <t>(ø58±0,3)</t>
  </si>
  <si>
    <t>49±0,15</t>
  </si>
  <si>
    <t>statt</t>
  </si>
  <si>
    <t>Fräsung</t>
  </si>
  <si>
    <t>20±0,2</t>
  </si>
  <si>
    <t>21,5+0,2-0,1</t>
  </si>
  <si>
    <t>18,5+0,2-0,1</t>
  </si>
  <si>
    <t>Passlänge</t>
  </si>
  <si>
    <t>0,05/10A</t>
  </si>
  <si>
    <t>41±</t>
  </si>
  <si>
    <t>59.5</t>
  </si>
  <si>
    <t>0.5</t>
  </si>
  <si>
    <t>Bohrungs-ø6,1</t>
  </si>
  <si>
    <t>/+0,216</t>
  </si>
  <si>
    <t>M6-6G</t>
  </si>
  <si>
    <t>M25x1.5-6e</t>
  </si>
  <si>
    <t>25-0.066/-0.032</t>
  </si>
  <si>
    <t>0.6</t>
  </si>
  <si>
    <t>16x0,75-6H</t>
  </si>
  <si>
    <t>1,5°</t>
  </si>
  <si>
    <t>(ø16,98)</t>
  </si>
  <si>
    <t>(ø21,98)</t>
  </si>
  <si>
    <t>Aussen-ø16,98/21,98</t>
  </si>
  <si>
    <t>2,54±</t>
  </si>
  <si>
    <t>Allgem.</t>
  </si>
  <si>
    <t>(ø3,4)</t>
  </si>
  <si>
    <t>3,8+0,02</t>
  </si>
  <si>
    <t>4x90°±1°</t>
  </si>
  <si>
    <t>6,5±0,2</t>
  </si>
  <si>
    <t>5+0,02</t>
  </si>
  <si>
    <t>x0,75-6H</t>
  </si>
  <si>
    <t>(ø4)</t>
  </si>
  <si>
    <t>Kennzeichnung(11SMn30+C)</t>
  </si>
  <si>
    <t>(ø3,8)</t>
  </si>
  <si>
    <t>Aussen-ø16,98</t>
  </si>
  <si>
    <t>Aussen-ø21,98</t>
  </si>
  <si>
    <t>(ø4,3)</t>
  </si>
  <si>
    <t>(ø5)</t>
  </si>
  <si>
    <t>ø52,015</t>
  </si>
  <si>
    <t>(F</t>
  </si>
  <si>
    <t>Merkmal)</t>
  </si>
  <si>
    <t>Merkmal</t>
  </si>
  <si>
    <t>(±0,09)</t>
  </si>
  <si>
    <t>ICL9_Gewinde</t>
  </si>
  <si>
    <t>M20x1,5-6g</t>
  </si>
  <si>
    <t>(Vor</t>
  </si>
  <si>
    <t>OB)</t>
  </si>
  <si>
    <t>Geometrie</t>
  </si>
  <si>
    <t>des</t>
  </si>
  <si>
    <t>Sechskantes</t>
  </si>
  <si>
    <t>ICL17_Abstand</t>
  </si>
  <si>
    <t>ICL19_Abstand</t>
  </si>
  <si>
    <t>SW18</t>
  </si>
  <si>
    <t>0,07/-0,01</t>
  </si>
  <si>
    <t>Bohrungs-ø1,4</t>
  </si>
  <si>
    <t>ICL1_Aussen-ø</t>
  </si>
  <si>
    <t>ICL2_Abstand</t>
  </si>
  <si>
    <t>cSC1/ICL1_ø20,7</t>
  </si>
  <si>
    <t>ICL20_ø15,6</t>
  </si>
  <si>
    <t>cSC4/ICL4_ø19,7</t>
  </si>
  <si>
    <t>pSC5/ICL5_ø18</t>
  </si>
  <si>
    <t>pSC7/ICL7_Rautiefe</t>
  </si>
  <si>
    <t>pSC8/ICL8_Rautiefe</t>
  </si>
  <si>
    <t>ICL10_Abstand</t>
  </si>
  <si>
    <t>ICL13_Rautiefe</t>
  </si>
  <si>
    <t>Rzmax10</t>
  </si>
  <si>
    <t>(ø10,6)</t>
  </si>
  <si>
    <t>ICL14_Rautiefe</t>
  </si>
  <si>
    <t>(ø15)</t>
  </si>
  <si>
    <t>ICL15_ø15</t>
  </si>
  <si>
    <t>pSC6/ICl6-Koax</t>
  </si>
  <si>
    <t>ø0,03</t>
  </si>
  <si>
    <t>ICL11_Planlauf</t>
  </si>
  <si>
    <t>ICL12_Planlauf</t>
  </si>
  <si>
    <t>Eckenr.(R.0,2/0,11)b.</t>
  </si>
  <si>
    <t>Bohrungst.30,35</t>
  </si>
  <si>
    <t>Bohr.ø10,25</t>
  </si>
  <si>
    <t>ø20,7</t>
  </si>
  <si>
    <t>Sechskant</t>
  </si>
  <si>
    <t>40,5±</t>
  </si>
  <si>
    <t>9,5±</t>
  </si>
  <si>
    <t>17,5±0,1</t>
  </si>
  <si>
    <t>Umdrehungen</t>
  </si>
  <si>
    <t>Kernlochtiefe</t>
  </si>
  <si>
    <t>max.14</t>
  </si>
  <si>
    <t>(R3,575)</t>
  </si>
  <si>
    <t>Innen-ø33</t>
  </si>
  <si>
    <t>Vermessung</t>
  </si>
  <si>
    <t>Sonstige</t>
  </si>
  <si>
    <t>Innen-ø22</t>
  </si>
  <si>
    <t>ICL18_Innen-ø</t>
  </si>
  <si>
    <t>cFC4/ICL1_ø20,7</t>
  </si>
  <si>
    <t>cFC4/ICL2_10,5</t>
  </si>
  <si>
    <t>cFC4/ICL3_3,5</t>
  </si>
  <si>
    <t>pSC6/ICL6_Koax.</t>
  </si>
  <si>
    <t>pSC9/ICL9_Gewinde</t>
  </si>
  <si>
    <t>ICl15_ø15</t>
  </si>
  <si>
    <t>ICL16_ø10,25</t>
  </si>
  <si>
    <t>Bezug</t>
  </si>
  <si>
    <t>52,9-0,1</t>
  </si>
  <si>
    <t>30°±2°</t>
  </si>
  <si>
    <t>22±0,1</t>
  </si>
  <si>
    <t>51,8±0,05</t>
  </si>
  <si>
    <t>36,2±0,1</t>
  </si>
  <si>
    <t>0,04±0,02</t>
  </si>
  <si>
    <t>3,9±0,1</t>
  </si>
  <si>
    <t>19,0±0,1</t>
  </si>
  <si>
    <t>24,0±0,1</t>
  </si>
  <si>
    <t>8,86±0,04</t>
  </si>
  <si>
    <t>0,7±0,03</t>
  </si>
  <si>
    <t>0,6+0,5/-0,1</t>
  </si>
  <si>
    <t>0,8+0,7/-0,1</t>
  </si>
  <si>
    <t>0,75±0,1</t>
  </si>
  <si>
    <t>0,7±0,1</t>
  </si>
  <si>
    <t>0,3±0,1</t>
  </si>
  <si>
    <t>15+0,2</t>
  </si>
  <si>
    <t>12±0,1</t>
  </si>
  <si>
    <t>6,0+0,1</t>
  </si>
  <si>
    <t>1,8+0,07</t>
  </si>
  <si>
    <t>0,2±0,1</t>
  </si>
  <si>
    <t>30°±1°</t>
  </si>
  <si>
    <t>2,92H7</t>
  </si>
  <si>
    <t>15°+20°/-5°</t>
  </si>
  <si>
    <t>160°±5°</t>
  </si>
  <si>
    <t>30°±5°</t>
  </si>
  <si>
    <t>0,4±0,2</t>
  </si>
  <si>
    <t>0,1±0,05</t>
  </si>
  <si>
    <t>45°±5°</t>
  </si>
  <si>
    <t>37,7±0,06</t>
  </si>
  <si>
    <t>0,6±0,2</t>
  </si>
  <si>
    <t>4,9±0,2</t>
  </si>
  <si>
    <t>3,3+0,1</t>
  </si>
  <si>
    <t>45°±2°</t>
  </si>
  <si>
    <t>1,8-0,1</t>
  </si>
  <si>
    <t>12,6±0,1</t>
  </si>
  <si>
    <t>1,0±0,2</t>
  </si>
  <si>
    <t>28,0-0,20</t>
  </si>
  <si>
    <t>28,9-0,05</t>
  </si>
  <si>
    <t>2°±1°</t>
  </si>
  <si>
    <t>3,5+0,5</t>
  </si>
  <si>
    <t>60°-5°</t>
  </si>
  <si>
    <t>0,25max.</t>
  </si>
  <si>
    <t>0,4±0,1</t>
  </si>
  <si>
    <t>(3x)</t>
  </si>
  <si>
    <t>0,9-0,15</t>
  </si>
  <si>
    <t>Dichtkontur(0,5-0,15)</t>
  </si>
  <si>
    <t>Dichtkontur/</t>
  </si>
  <si>
    <t>Planfläche(0,5-0,15)</t>
  </si>
  <si>
    <t>max.0,25</t>
  </si>
  <si>
    <t>max.0,3</t>
  </si>
  <si>
    <t>ø18,94</t>
  </si>
  <si>
    <t>0,2±0,05</t>
  </si>
  <si>
    <t>0,75±0,04</t>
  </si>
  <si>
    <t>3,5+0,1</t>
  </si>
  <si>
    <t>0,9±0,1</t>
  </si>
  <si>
    <t>Aussendurchmesser</t>
  </si>
  <si>
    <t>ø46</t>
  </si>
  <si>
    <t>ø31</t>
  </si>
  <si>
    <t>Schräge</t>
  </si>
  <si>
    <t>frei</t>
  </si>
  <si>
    <t>18,134±0,03</t>
  </si>
  <si>
    <t>ø35,4±0,05</t>
  </si>
  <si>
    <t>Radius0,3</t>
  </si>
  <si>
    <t>ø31±0,05/ø25,9±0,1)</t>
  </si>
  <si>
    <t>E)R0,2maxø15,4</t>
  </si>
  <si>
    <t>E)R0,25max</t>
  </si>
  <si>
    <t>E)R0,3±0,05</t>
  </si>
  <si>
    <t>E)R0,25max.</t>
  </si>
  <si>
    <t>E)</t>
  </si>
  <si>
    <t>maxR0,5</t>
  </si>
  <si>
    <t>(Gesamtlänge</t>
  </si>
  <si>
    <t>0,2)</t>
  </si>
  <si>
    <t>Innen-ø29</t>
  </si>
  <si>
    <t>Aussen-ø33</t>
  </si>
  <si>
    <t>Achtung!!</t>
  </si>
  <si>
    <t>Durch</t>
  </si>
  <si>
    <t>Achtung!</t>
  </si>
  <si>
    <t>20´</t>
  </si>
  <si>
    <t>0,05/A</t>
  </si>
  <si>
    <t>Erfüllung</t>
  </si>
  <si>
    <t>Hüllbedingung</t>
  </si>
  <si>
    <t>43±</t>
  </si>
  <si>
    <t>dem</t>
  </si>
  <si>
    <t>Gewinderollen</t>
  </si>
  <si>
    <t>7,0+0,068</t>
  </si>
  <si>
    <t>(ø14,2)</t>
  </si>
  <si>
    <t>Einstich-ø13,3</t>
  </si>
  <si>
    <t>11,96-0,032/-0,116</t>
  </si>
  <si>
    <t>Aussen-ø9,0</t>
  </si>
  <si>
    <t>-0,032/</t>
  </si>
  <si>
    <t>38°</t>
  </si>
  <si>
    <t>Aussen-ø15,7</t>
  </si>
  <si>
    <t>0,5x45°</t>
  </si>
  <si>
    <t>60°±3°</t>
  </si>
  <si>
    <t>PT</t>
  </si>
  <si>
    <t>(an</t>
  </si>
  <si>
    <t>Dichtfläche)</t>
  </si>
  <si>
    <t>SW6</t>
  </si>
  <si>
    <t>Kernbohrung</t>
  </si>
  <si>
    <t>ø6,1+0,2</t>
  </si>
  <si>
    <t>18±0,025</t>
  </si>
  <si>
    <t>ø3,5</t>
  </si>
  <si>
    <t>ø1,1</t>
  </si>
  <si>
    <t>ø11,98</t>
  </si>
  <si>
    <t>ø22,035</t>
  </si>
  <si>
    <t>ø21,5</t>
  </si>
  <si>
    <t>Paralleität</t>
  </si>
  <si>
    <t>Rz1,5</t>
  </si>
  <si>
    <t>Rk1</t>
  </si>
  <si>
    <t>0,1-0,2</t>
  </si>
  <si>
    <t>B.ø1,1</t>
  </si>
  <si>
    <t>rolliert</t>
  </si>
  <si>
    <t>22,035/</t>
  </si>
  <si>
    <t>MH</t>
  </si>
  <si>
    <t>PT8</t>
  </si>
  <si>
    <t>max0,25</t>
  </si>
  <si>
    <t>Bohrungs-ø14,9</t>
  </si>
  <si>
    <t>15,8±0,05</t>
  </si>
  <si>
    <t>15±0,04</t>
  </si>
  <si>
    <t>Bohrungs-ø6,6</t>
  </si>
  <si>
    <t>0,8±0,05</t>
  </si>
  <si>
    <t>5,637±</t>
  </si>
  <si>
    <t>M36x1-6g</t>
  </si>
  <si>
    <t>M27,5x1-6H</t>
  </si>
  <si>
    <t>(3xø2)</t>
  </si>
  <si>
    <t>(6x60°)</t>
  </si>
  <si>
    <t>Bohrø2</t>
  </si>
  <si>
    <t>Bohrungs-ø13,8</t>
  </si>
  <si>
    <t>140°</t>
  </si>
  <si>
    <t>Trapezgewinde</t>
  </si>
  <si>
    <t>M30,5</t>
  </si>
  <si>
    <t>2-8c</t>
  </si>
  <si>
    <t>(Planlauf)</t>
  </si>
  <si>
    <t>("Y")</t>
  </si>
  <si>
    <t>(Innenkante)</t>
  </si>
  <si>
    <t>Prüfmaß</t>
  </si>
  <si>
    <t>Innen-ø9</t>
  </si>
  <si>
    <t>±+0,05</t>
  </si>
  <si>
    <t>GX</t>
  </si>
  <si>
    <t>24,5±0,05</t>
  </si>
  <si>
    <t>Rz1max16</t>
  </si>
  <si>
    <t>Bohrungs-ø5±</t>
  </si>
  <si>
    <t>6,6±0,1</t>
  </si>
  <si>
    <t>ø11,85</t>
  </si>
  <si>
    <t>4,08±0,1</t>
  </si>
  <si>
    <t>3,8+-0,2</t>
  </si>
  <si>
    <t>R0,3</t>
  </si>
  <si>
    <t>(2x/</t>
  </si>
  <si>
    <t>62)</t>
  </si>
  <si>
    <t>63)</t>
  </si>
  <si>
    <t>64)</t>
  </si>
  <si>
    <t>(ø12,0135)</t>
  </si>
  <si>
    <t>45°±3°</t>
  </si>
  <si>
    <t>-0,8Rz3max12</t>
  </si>
  <si>
    <t>Rq1max</t>
  </si>
  <si>
    <t>Rzmax40</t>
  </si>
  <si>
    <t>R6,5</t>
  </si>
  <si>
    <t>ø27,5</t>
  </si>
  <si>
    <t>(Nut)</t>
  </si>
  <si>
    <t>R6</t>
  </si>
  <si>
    <t>oder</t>
  </si>
  <si>
    <t>Zentrierbohrung</t>
  </si>
  <si>
    <t>32°</t>
  </si>
  <si>
    <t>Werkzeugmaß</t>
  </si>
  <si>
    <t>Inhalt</t>
  </si>
  <si>
    <t>1,84±0,020</t>
  </si>
  <si>
    <t>6,6+0,1/-0,05</t>
  </si>
  <si>
    <t>27,713+-0,075</t>
  </si>
  <si>
    <t>15+-3°</t>
  </si>
  <si>
    <t>(Werkzeugmaß)</t>
  </si>
  <si>
    <t>(U)</t>
  </si>
  <si>
    <t>Rz3max16</t>
  </si>
  <si>
    <t>Rzmax8</t>
  </si>
  <si>
    <t>2,5+0,5</t>
  </si>
  <si>
    <t>0,1/0</t>
  </si>
  <si>
    <t>Gewindeflanke</t>
  </si>
  <si>
    <t>11,9-0,032/-0,116</t>
  </si>
  <si>
    <t>1,25/Rz6,3</t>
  </si>
  <si>
    <t>Schnittpunkt-ø</t>
  </si>
  <si>
    <t>FL</t>
  </si>
  <si>
    <t>ø12,819-12,959</t>
  </si>
  <si>
    <t>ø12,819</t>
  </si>
  <si>
    <t>ø12,959</t>
  </si>
  <si>
    <t>Aø</t>
  </si>
  <si>
    <t>ø13,933</t>
  </si>
  <si>
    <t>-0,064/</t>
  </si>
  <si>
    <t>Pt8</t>
  </si>
  <si>
    <t>Rzmax16</t>
  </si>
  <si>
    <t>Ptmax8</t>
  </si>
  <si>
    <t>0,02/G</t>
  </si>
  <si>
    <t>0,08/D</t>
  </si>
  <si>
    <t>(ww.</t>
  </si>
  <si>
    <t>0,5x45°)</t>
  </si>
  <si>
    <t>0,05/E</t>
  </si>
  <si>
    <t>0,05/B</t>
  </si>
  <si>
    <t>0,05/F</t>
  </si>
  <si>
    <t>(EPC)</t>
  </si>
  <si>
    <t>Rzmax6,3</t>
  </si>
  <si>
    <t>(Fräsung,</t>
  </si>
  <si>
    <t>oben)(EPC)</t>
  </si>
  <si>
    <t>3,7±0,2</t>
  </si>
  <si>
    <t>Kalibrierung</t>
  </si>
  <si>
    <t>Mitutoyo</t>
  </si>
  <si>
    <t>Schlag-,</t>
  </si>
  <si>
    <t>Druckst.</t>
  </si>
  <si>
    <t>0,8*45</t>
  </si>
  <si>
    <t>40,2+0,1</t>
  </si>
  <si>
    <t>0,03_G</t>
  </si>
  <si>
    <t>0,03_B</t>
  </si>
  <si>
    <t>(Vorhalten</t>
  </si>
  <si>
    <t>ECM)</t>
  </si>
  <si>
    <t>(Prüfmaß)</t>
  </si>
  <si>
    <t>Aufwurf</t>
  </si>
  <si>
    <t>0,2x1,25</t>
  </si>
  <si>
    <t>ø30</t>
  </si>
  <si>
    <t>0,01/G</t>
  </si>
  <si>
    <t>oben</t>
  </si>
  <si>
    <t>unten</t>
  </si>
  <si>
    <t>(doppelt</t>
  </si>
  <si>
    <t>bemaßt_305)</t>
  </si>
  <si>
    <t>(Fräserradius)</t>
  </si>
  <si>
    <t>3,45±0,05</t>
  </si>
  <si>
    <t>F</t>
  </si>
  <si>
    <t>(Kopfkontur)</t>
  </si>
  <si>
    <t>(geschlossener</t>
  </si>
  <si>
    <t>D)</t>
  </si>
  <si>
    <t>ECM</t>
  </si>
  <si>
    <t>umlaufend</t>
  </si>
  <si>
    <t>Rzmax25</t>
  </si>
  <si>
    <t>4,0+0,068</t>
  </si>
  <si>
    <t>(ø13,98)</t>
  </si>
  <si>
    <t>Einstich-ø9,95</t>
  </si>
  <si>
    <t>11,8-0,068/-0,116</t>
  </si>
  <si>
    <t>0,4x45°</t>
  </si>
  <si>
    <t>PT0,8/</t>
  </si>
  <si>
    <t>30+-1°</t>
  </si>
  <si>
    <t>20+-2°</t>
  </si>
  <si>
    <t>45+-0,5°</t>
  </si>
  <si>
    <t>ø1,5x0,9</t>
  </si>
  <si>
    <t>DIN</t>
  </si>
  <si>
    <t>R0,5max</t>
  </si>
  <si>
    <t>Innen-ø4</t>
  </si>
  <si>
    <t>Innen-ø2</t>
  </si>
  <si>
    <t>(B)</t>
  </si>
  <si>
    <t>(E)</t>
  </si>
  <si>
    <t>ø31,05</t>
  </si>
  <si>
    <t>GX,</t>
  </si>
  <si>
    <t>ø25,8</t>
  </si>
  <si>
    <t>13,87+-0,02</t>
  </si>
  <si>
    <t>ø26,4</t>
  </si>
  <si>
    <t>0,1-ø21,8</t>
  </si>
  <si>
    <t>Fertigungshilfsmittel</t>
  </si>
  <si>
    <t>Oberer_Grenzwert</t>
  </si>
  <si>
    <t>Unterer_Grenzwert</t>
  </si>
  <si>
    <t>Höhe 12,9 +/-0,05</t>
  </si>
  <si>
    <t>12,90</t>
  </si>
  <si>
    <t>12,95</t>
  </si>
  <si>
    <t>12,85</t>
  </si>
  <si>
    <t>Abstand 5,6 +/-0,1</t>
  </si>
  <si>
    <t>5,60</t>
  </si>
  <si>
    <t>5,70</t>
  </si>
  <si>
    <t>5,50</t>
  </si>
  <si>
    <t>2/30</t>
  </si>
  <si>
    <t>Bohrungstiefe 2,5 +/-0,1</t>
  </si>
  <si>
    <t>2,50</t>
  </si>
  <si>
    <t>2,60</t>
  </si>
  <si>
    <t>2,40</t>
  </si>
  <si>
    <t>Aussen-ø 5,785 h7 0/-0,012</t>
  </si>
  <si>
    <t>5,785</t>
  </si>
  <si>
    <t>HM</t>
  </si>
  <si>
    <t>5,773</t>
  </si>
  <si>
    <t>Aussen-ø 19,98 -0,018</t>
  </si>
  <si>
    <t>19,980</t>
  </si>
  <si>
    <t>19,962</t>
  </si>
  <si>
    <t>Aussen-ø 19,9 -0,050</t>
  </si>
  <si>
    <t>19,900</t>
  </si>
  <si>
    <t>19,850</t>
  </si>
  <si>
    <t>Aussen-ø 19,6 -0,1</t>
  </si>
  <si>
    <t>19,60</t>
  </si>
  <si>
    <t>19,50</t>
  </si>
  <si>
    <t>Einstich-ø 17,3 -0,050</t>
  </si>
  <si>
    <t>17,300</t>
  </si>
  <si>
    <t>17,250</t>
  </si>
  <si>
    <t>Einstichabstand 2,15 +/-0,1</t>
  </si>
  <si>
    <t>2,15</t>
  </si>
  <si>
    <t>2,25</t>
  </si>
  <si>
    <t>2,05</t>
  </si>
  <si>
    <t>Einstichbreite 1,6 +0,05</t>
  </si>
  <si>
    <t>1,60</t>
  </si>
  <si>
    <t>1,65</t>
  </si>
  <si>
    <t>1/222</t>
  </si>
  <si>
    <t>110</t>
  </si>
  <si>
    <t>Bohrungs-ø 4 + 0,020</t>
  </si>
  <si>
    <t>4,000</t>
  </si>
  <si>
    <t>4,020</t>
  </si>
  <si>
    <t>120</t>
  </si>
  <si>
    <t>Rundlauf max. 0,010 zu A</t>
  </si>
  <si>
    <t>0,010</t>
  </si>
  <si>
    <t>130</t>
  </si>
  <si>
    <t>Bohrungstiefe 4,9 +/-0,05</t>
  </si>
  <si>
    <t>4,90</t>
  </si>
  <si>
    <t>4,95</t>
  </si>
  <si>
    <t>4,85</t>
  </si>
  <si>
    <t>140</t>
  </si>
  <si>
    <t>Ventilsitzhöhe 10,59 ± 0,08</t>
  </si>
  <si>
    <t>10,590</t>
  </si>
  <si>
    <t>10,670</t>
  </si>
  <si>
    <t>10,510</t>
  </si>
  <si>
    <t>Radius 0,1 ± 0,03</t>
  </si>
  <si>
    <t>Konturenmessgerät</t>
  </si>
  <si>
    <t>0,100</t>
  </si>
  <si>
    <t>0,130</t>
  </si>
  <si>
    <t>0,070</t>
  </si>
  <si>
    <t>Planlauf max. 0,020 zu A</t>
  </si>
  <si>
    <t>0,020</t>
  </si>
  <si>
    <t>Rautiefe max. Pt 4</t>
  </si>
  <si>
    <t>0,00</t>
  </si>
  <si>
    <t>µm</t>
  </si>
  <si>
    <t>4,00</t>
  </si>
  <si>
    <t>Rautiefe max. RK 1,5</t>
  </si>
  <si>
    <t>Rauhigkeitsmessgerät</t>
  </si>
  <si>
    <t>1,50</t>
  </si>
  <si>
    <t>1/120</t>
  </si>
  <si>
    <t>Bohrungs-ø 4 +0,020</t>
  </si>
  <si>
    <t>Prüfmerkmal_Text_Voll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</si>
</sst>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14" fontId="0" fillId="0" borderId="0" xfId="0" applyNumberFormat="1" applyAlignment="1">
      <alignment horizontal="right" vertical="top"/>
    </xf>
    <xf numFmtId="0" fontId="0" fillId="3" borderId="0" xfId="0" applyFill="1" applyAlignment="1">
      <alignment vertical="top"/>
    </xf>
    <xf numFmtId="0" fontId="0" fillId="3" borderId="1" xfId="0" applyFill="1" applyBorder="1" applyAlignment="1">
      <alignment wrapText="1"/>
    </xf>
    <xf numFmtId="0" fontId="0" fillId="3" borderId="0" xfId="0" applyFill="1"/>
    <xf numFmtId="14" fontId="0" fillId="0" borderId="0" xfId="0" applyNumberFormat="1" applyAlignment="1">
      <alignment vertical="top"/>
    </xf>
    <xf numFmtId="9" fontId="0" fillId="0" borderId="0" xfId="0" applyNumberFormat="1" applyAlignment="1">
      <alignment vertical="top"/>
    </xf>
    <xf numFmtId="16" fontId="0" fillId="0" borderId="0" xfId="0" applyNumberFormat="1" applyAlignment="1">
      <alignment vertical="top"/>
    </xf>
    <xf numFmtId="17" fontId="0" fillId="0" borderId="0" xfId="0" applyNumberFormat="1" applyAlignment="1">
      <alignment vertical="top"/>
    </xf>
    <xf numFmtId="11" fontId="0" fillId="0" borderId="0" xfId="0" applyNumberFormat="1" applyAlignment="1">
      <alignment vertical="top"/>
    </xf>
    <xf numFmtId="20" fontId="0" fillId="0" borderId="0" xfId="0" applyNumberFormat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abSelected="1" workbookViewId="0">
      <selection activeCell="L13" sqref="L13"/>
    </sheetView>
  </sheetViews>
  <sheetFormatPr baseColWidth="10" defaultColWidth="9.140625" defaultRowHeight="12.75" x14ac:dyDescent="0.2"/>
  <cols>
    <col min="1" max="1" width="13" bestFit="1" customWidth="1"/>
    <col min="2" max="2" width="42" bestFit="1" customWidth="1"/>
    <col min="3" max="3" width="18" bestFit="1" customWidth="1"/>
    <col min="4" max="4" width="12" bestFit="1" customWidth="1"/>
    <col min="5" max="5" width="18" bestFit="1" customWidth="1"/>
    <col min="6" max="6" width="19" bestFit="1" customWidth="1"/>
    <col min="7" max="7" width="33" style="4" bestFit="1" customWidth="1"/>
    <col min="8" max="8" width="12" bestFit="1" customWidth="1"/>
    <col min="9" max="9" width="10" style="6" bestFit="1" customWidth="1"/>
    <col min="10" max="11" width="11" bestFit="1" customWidth="1"/>
    <col min="12" max="12" width="19" bestFit="1" customWidth="1"/>
    <col min="13" max="13" width="11" bestFit="1" customWidth="1"/>
    <col min="14" max="14" width="10" style="6" bestFit="1" customWidth="1"/>
    <col min="15" max="15" width="42" style="6" bestFit="1" customWidth="1"/>
    <col min="16" max="16" width="9" bestFit="1" customWidth="1"/>
    <col min="17" max="17" width="11" bestFit="1" customWidth="1"/>
    <col min="18" max="19" width="12" bestFit="1" customWidth="1"/>
    <col min="20" max="20" width="12" customWidth="1"/>
    <col min="21" max="21" width="10.85546875" style="4" bestFit="1" customWidth="1"/>
    <col min="22" max="22" width="40.85546875" style="4" bestFit="1" customWidth="1"/>
  </cols>
  <sheetData>
    <row r="1" spans="1:11" ht="25.5" x14ac:dyDescent="0.2">
      <c r="A1" s="1" t="s">
        <v>1103</v>
      </c>
      <c r="B1" s="13" t="s">
        <v>3889</v>
      </c>
      <c r="C1" s="1" t="s">
        <v>1104</v>
      </c>
      <c r="D1" s="1" t="s">
        <v>1106</v>
      </c>
      <c r="E1" s="13" t="s">
        <v>3817</v>
      </c>
      <c r="F1" s="13" t="s">
        <v>3818</v>
      </c>
      <c r="G1" s="14" t="s">
        <v>3816</v>
      </c>
      <c r="H1" s="2" t="s">
        <v>1105</v>
      </c>
      <c r="I1" s="5" t="s">
        <v>1107</v>
      </c>
      <c r="J1" s="2" t="s">
        <v>1108</v>
      </c>
      <c r="K1" s="2"/>
    </row>
    <row r="2" spans="1:11" x14ac:dyDescent="0.2">
      <c r="A2" t="s">
        <v>26</v>
      </c>
      <c r="B2" t="s">
        <v>3819</v>
      </c>
      <c r="C2" t="s">
        <v>3820</v>
      </c>
      <c r="D2" t="s">
        <v>4</v>
      </c>
      <c r="E2" t="s">
        <v>3821</v>
      </c>
      <c r="F2" t="s">
        <v>3822</v>
      </c>
      <c r="G2" t="s">
        <v>3</v>
      </c>
      <c r="H2" t="s">
        <v>1</v>
      </c>
      <c r="I2" t="s">
        <v>5</v>
      </c>
      <c r="J2" t="s">
        <v>1</v>
      </c>
    </row>
    <row r="3" spans="1:11" x14ac:dyDescent="0.2">
      <c r="A3" t="s">
        <v>13</v>
      </c>
      <c r="B3" t="s">
        <v>3823</v>
      </c>
      <c r="C3" t="s">
        <v>3824</v>
      </c>
      <c r="D3" t="s">
        <v>4</v>
      </c>
      <c r="E3" t="s">
        <v>3825</v>
      </c>
      <c r="F3" t="s">
        <v>3826</v>
      </c>
      <c r="G3" t="s">
        <v>3</v>
      </c>
      <c r="H3" t="s">
        <v>1</v>
      </c>
      <c r="I3" t="s">
        <v>3827</v>
      </c>
      <c r="J3" t="s">
        <v>1</v>
      </c>
    </row>
    <row r="4" spans="1:11" x14ac:dyDescent="0.2">
      <c r="A4" t="s">
        <v>24</v>
      </c>
      <c r="B4" t="s">
        <v>3828</v>
      </c>
      <c r="C4" t="s">
        <v>3829</v>
      </c>
      <c r="D4" t="s">
        <v>4</v>
      </c>
      <c r="E4" t="s">
        <v>3830</v>
      </c>
      <c r="F4" t="s">
        <v>3831</v>
      </c>
      <c r="G4" t="s">
        <v>3</v>
      </c>
      <c r="H4" t="s">
        <v>1</v>
      </c>
      <c r="I4" t="s">
        <v>3827</v>
      </c>
      <c r="J4" t="s">
        <v>1</v>
      </c>
    </row>
    <row r="5" spans="1:11" x14ac:dyDescent="0.2">
      <c r="A5" t="s">
        <v>30</v>
      </c>
      <c r="B5" t="s">
        <v>3832</v>
      </c>
      <c r="C5" t="s">
        <v>3833</v>
      </c>
      <c r="D5" t="s">
        <v>4</v>
      </c>
      <c r="E5" t="s">
        <v>3833</v>
      </c>
      <c r="F5" t="s">
        <v>3835</v>
      </c>
      <c r="G5" t="s">
        <v>3</v>
      </c>
      <c r="H5" t="s">
        <v>3834</v>
      </c>
      <c r="I5" t="s">
        <v>5</v>
      </c>
      <c r="J5" t="s">
        <v>53</v>
      </c>
    </row>
    <row r="6" spans="1:11" x14ac:dyDescent="0.2">
      <c r="A6" t="s">
        <v>31</v>
      </c>
      <c r="B6" t="s">
        <v>3836</v>
      </c>
      <c r="C6" t="s">
        <v>3837</v>
      </c>
      <c r="D6" t="s">
        <v>4</v>
      </c>
      <c r="E6" t="s">
        <v>3837</v>
      </c>
      <c r="F6" t="s">
        <v>3838</v>
      </c>
      <c r="G6" t="s">
        <v>3</v>
      </c>
      <c r="H6" t="s">
        <v>3834</v>
      </c>
      <c r="I6" t="s">
        <v>5</v>
      </c>
      <c r="J6" t="s">
        <v>53</v>
      </c>
    </row>
    <row r="7" spans="1:11" x14ac:dyDescent="0.2">
      <c r="A7" t="s">
        <v>33</v>
      </c>
      <c r="B7" t="s">
        <v>3839</v>
      </c>
      <c r="C7" t="s">
        <v>3840</v>
      </c>
      <c r="D7" t="s">
        <v>4</v>
      </c>
      <c r="E7" t="s">
        <v>3840</v>
      </c>
      <c r="F7" t="s">
        <v>3841</v>
      </c>
      <c r="G7" t="s">
        <v>3</v>
      </c>
      <c r="H7" t="s">
        <v>1</v>
      </c>
      <c r="I7" t="s">
        <v>3827</v>
      </c>
      <c r="J7" t="s">
        <v>1</v>
      </c>
    </row>
    <row r="8" spans="1:11" x14ac:dyDescent="0.2">
      <c r="A8" t="s">
        <v>25</v>
      </c>
      <c r="B8" t="s">
        <v>3842</v>
      </c>
      <c r="C8" t="s">
        <v>3843</v>
      </c>
      <c r="D8" t="s">
        <v>4</v>
      </c>
      <c r="E8" t="s">
        <v>3843</v>
      </c>
      <c r="F8" t="s">
        <v>3844</v>
      </c>
      <c r="G8" t="s">
        <v>3</v>
      </c>
      <c r="H8" t="s">
        <v>1</v>
      </c>
      <c r="I8" t="s">
        <v>3827</v>
      </c>
      <c r="J8" t="s">
        <v>1</v>
      </c>
    </row>
    <row r="9" spans="1:11" x14ac:dyDescent="0.2">
      <c r="A9" t="s">
        <v>6</v>
      </c>
      <c r="B9" t="s">
        <v>3845</v>
      </c>
      <c r="C9" t="s">
        <v>3846</v>
      </c>
      <c r="D9" t="s">
        <v>4</v>
      </c>
      <c r="E9" t="s">
        <v>3846</v>
      </c>
      <c r="F9" t="s">
        <v>3847</v>
      </c>
      <c r="G9" t="s">
        <v>3</v>
      </c>
      <c r="H9" t="s">
        <v>1</v>
      </c>
      <c r="I9" t="s">
        <v>3827</v>
      </c>
      <c r="J9" t="s">
        <v>1</v>
      </c>
    </row>
    <row r="10" spans="1:11" x14ac:dyDescent="0.2">
      <c r="A10" t="s">
        <v>37</v>
      </c>
      <c r="B10" t="s">
        <v>3848</v>
      </c>
      <c r="C10" t="s">
        <v>3849</v>
      </c>
      <c r="D10" t="s">
        <v>4</v>
      </c>
      <c r="E10" t="s">
        <v>3850</v>
      </c>
      <c r="F10" t="s">
        <v>3851</v>
      </c>
      <c r="G10" t="s">
        <v>3</v>
      </c>
      <c r="H10" t="s">
        <v>1</v>
      </c>
      <c r="I10" t="s">
        <v>3827</v>
      </c>
      <c r="J10" t="s">
        <v>1</v>
      </c>
    </row>
    <row r="11" spans="1:11" x14ac:dyDescent="0.2">
      <c r="A11" t="s">
        <v>90</v>
      </c>
      <c r="B11" t="s">
        <v>3852</v>
      </c>
      <c r="C11" t="s">
        <v>3853</v>
      </c>
      <c r="D11" t="s">
        <v>4</v>
      </c>
      <c r="E11" t="s">
        <v>3854</v>
      </c>
      <c r="F11" t="s">
        <v>3853</v>
      </c>
      <c r="G11" t="s">
        <v>3</v>
      </c>
      <c r="H11" t="s">
        <v>1</v>
      </c>
      <c r="I11" t="s">
        <v>3855</v>
      </c>
      <c r="J11" t="s">
        <v>1</v>
      </c>
    </row>
    <row r="12" spans="1:11" x14ac:dyDescent="0.2">
      <c r="A12" t="s">
        <v>3856</v>
      </c>
      <c r="B12" t="s">
        <v>3857</v>
      </c>
      <c r="C12" t="s">
        <v>3858</v>
      </c>
      <c r="D12" t="s">
        <v>4</v>
      </c>
      <c r="E12" t="s">
        <v>3859</v>
      </c>
      <c r="F12" t="s">
        <v>3858</v>
      </c>
      <c r="G12" t="s">
        <v>3</v>
      </c>
      <c r="H12" t="s">
        <v>3834</v>
      </c>
      <c r="I12" t="s">
        <v>5</v>
      </c>
      <c r="J12" t="s">
        <v>53</v>
      </c>
    </row>
    <row r="13" spans="1:11" x14ac:dyDescent="0.2">
      <c r="A13" t="s">
        <v>3860</v>
      </c>
      <c r="B13" t="s">
        <v>3861</v>
      </c>
      <c r="C13" t="s">
        <v>11</v>
      </c>
      <c r="D13" t="s">
        <v>4</v>
      </c>
      <c r="E13" t="s">
        <v>3862</v>
      </c>
      <c r="F13" t="s">
        <v>11</v>
      </c>
      <c r="G13" t="s">
        <v>10</v>
      </c>
      <c r="H13" t="s">
        <v>1</v>
      </c>
      <c r="I13" t="s">
        <v>12</v>
      </c>
      <c r="J13" t="s">
        <v>53</v>
      </c>
    </row>
    <row r="14" spans="1:11" x14ac:dyDescent="0.2">
      <c r="A14" t="s">
        <v>3863</v>
      </c>
      <c r="B14" t="s">
        <v>3864</v>
      </c>
      <c r="C14" t="s">
        <v>3865</v>
      </c>
      <c r="D14" t="s">
        <v>4</v>
      </c>
      <c r="E14" t="s">
        <v>3866</v>
      </c>
      <c r="F14" t="s">
        <v>3867</v>
      </c>
      <c r="G14" s="4" t="s">
        <v>3</v>
      </c>
      <c r="H14" t="s">
        <v>1</v>
      </c>
      <c r="I14" s="6" t="s">
        <v>17</v>
      </c>
      <c r="J14" t="s">
        <v>1</v>
      </c>
    </row>
    <row r="15" spans="1:11" x14ac:dyDescent="0.2">
      <c r="A15" t="s">
        <v>3868</v>
      </c>
      <c r="B15" t="s">
        <v>3869</v>
      </c>
      <c r="C15" t="s">
        <v>3870</v>
      </c>
      <c r="D15" t="s">
        <v>4</v>
      </c>
      <c r="E15" t="s">
        <v>3871</v>
      </c>
      <c r="F15" t="s">
        <v>3872</v>
      </c>
      <c r="G15" s="4" t="s">
        <v>3</v>
      </c>
      <c r="H15" t="s">
        <v>1</v>
      </c>
      <c r="I15" s="6" t="s">
        <v>5</v>
      </c>
      <c r="J15" t="s">
        <v>1</v>
      </c>
    </row>
    <row r="16" spans="1:11" x14ac:dyDescent="0.2">
      <c r="A16" t="s">
        <v>0</v>
      </c>
      <c r="B16" t="s">
        <v>3873</v>
      </c>
      <c r="C16" t="s">
        <v>3875</v>
      </c>
      <c r="D16" t="s">
        <v>4</v>
      </c>
      <c r="E16" t="s">
        <v>3876</v>
      </c>
      <c r="F16" t="s">
        <v>3877</v>
      </c>
      <c r="G16" s="4" t="s">
        <v>3874</v>
      </c>
      <c r="H16" t="s">
        <v>1</v>
      </c>
      <c r="I16" s="6" t="s">
        <v>12</v>
      </c>
      <c r="J16" t="s">
        <v>53</v>
      </c>
    </row>
    <row r="17" spans="1:10" x14ac:dyDescent="0.2">
      <c r="A17" t="s">
        <v>14</v>
      </c>
      <c r="B17" t="s">
        <v>3878</v>
      </c>
      <c r="C17" t="s">
        <v>11</v>
      </c>
      <c r="D17" t="s">
        <v>4</v>
      </c>
      <c r="E17" t="s">
        <v>3879</v>
      </c>
      <c r="F17" t="s">
        <v>11</v>
      </c>
      <c r="G17" s="4" t="s">
        <v>10</v>
      </c>
      <c r="H17" t="s">
        <v>1</v>
      </c>
      <c r="I17" s="6" t="s">
        <v>12</v>
      </c>
      <c r="J17" t="s">
        <v>1</v>
      </c>
    </row>
    <row r="18" spans="1:10" x14ac:dyDescent="0.2">
      <c r="A18" t="s">
        <v>18</v>
      </c>
      <c r="B18" t="s">
        <v>3880</v>
      </c>
      <c r="C18" t="s">
        <v>3881</v>
      </c>
      <c r="D18" t="s">
        <v>3882</v>
      </c>
      <c r="E18" t="s">
        <v>3883</v>
      </c>
      <c r="F18" t="s">
        <v>3881</v>
      </c>
      <c r="G18" s="4" t="s">
        <v>3874</v>
      </c>
      <c r="H18" t="s">
        <v>1</v>
      </c>
      <c r="I18" s="6" t="s">
        <v>12</v>
      </c>
      <c r="J18" t="s">
        <v>1</v>
      </c>
    </row>
    <row r="19" spans="1:10" x14ac:dyDescent="0.2">
      <c r="A19" t="s">
        <v>21</v>
      </c>
      <c r="B19" t="s">
        <v>3884</v>
      </c>
      <c r="C19" t="s">
        <v>3881</v>
      </c>
      <c r="D19" t="s">
        <v>3882</v>
      </c>
      <c r="E19" t="s">
        <v>3886</v>
      </c>
      <c r="F19" t="s">
        <v>3881</v>
      </c>
      <c r="G19" s="4" t="s">
        <v>3885</v>
      </c>
      <c r="H19" t="s">
        <v>1</v>
      </c>
      <c r="I19" s="6" t="s">
        <v>3855</v>
      </c>
      <c r="J19" t="s">
        <v>1</v>
      </c>
    </row>
    <row r="20" spans="1:10" x14ac:dyDescent="0.2">
      <c r="A20" t="s">
        <v>26</v>
      </c>
      <c r="B20" t="s">
        <v>3819</v>
      </c>
      <c r="C20" t="s">
        <v>3820</v>
      </c>
      <c r="D20" t="s">
        <v>4</v>
      </c>
      <c r="E20" t="s">
        <v>3821</v>
      </c>
      <c r="F20" t="s">
        <v>3822</v>
      </c>
      <c r="G20" t="s">
        <v>3</v>
      </c>
      <c r="H20" t="s">
        <v>1</v>
      </c>
      <c r="I20" t="s">
        <v>3887</v>
      </c>
      <c r="J20" t="s">
        <v>13</v>
      </c>
    </row>
    <row r="21" spans="1:10" x14ac:dyDescent="0.2">
      <c r="A21" t="s">
        <v>13</v>
      </c>
      <c r="B21" t="s">
        <v>3823</v>
      </c>
      <c r="C21" t="s">
        <v>3824</v>
      </c>
      <c r="D21" t="s">
        <v>4</v>
      </c>
      <c r="E21" t="s">
        <v>3825</v>
      </c>
      <c r="F21" t="s">
        <v>3826</v>
      </c>
      <c r="G21" t="s">
        <v>3</v>
      </c>
      <c r="H21" t="s">
        <v>1</v>
      </c>
      <c r="I21" t="s">
        <v>3827</v>
      </c>
      <c r="J21" t="s">
        <v>13</v>
      </c>
    </row>
    <row r="22" spans="1:10" x14ac:dyDescent="0.2">
      <c r="A22" t="s">
        <v>24</v>
      </c>
      <c r="B22" t="s">
        <v>3828</v>
      </c>
      <c r="C22" t="s">
        <v>3829</v>
      </c>
      <c r="D22" t="s">
        <v>4</v>
      </c>
      <c r="E22" t="s">
        <v>3830</v>
      </c>
      <c r="F22" t="s">
        <v>3831</v>
      </c>
      <c r="G22" t="s">
        <v>3</v>
      </c>
      <c r="H22" t="s">
        <v>1</v>
      </c>
      <c r="I22" t="s">
        <v>3827</v>
      </c>
      <c r="J22" t="s">
        <v>13</v>
      </c>
    </row>
    <row r="23" spans="1:10" x14ac:dyDescent="0.2">
      <c r="A23" t="s">
        <v>30</v>
      </c>
      <c r="B23" t="s">
        <v>3832</v>
      </c>
      <c r="C23" t="s">
        <v>3833</v>
      </c>
      <c r="D23" t="s">
        <v>4</v>
      </c>
      <c r="E23" t="s">
        <v>3833</v>
      </c>
      <c r="F23" t="s">
        <v>3835</v>
      </c>
      <c r="G23" t="s">
        <v>3</v>
      </c>
      <c r="H23" t="s">
        <v>3834</v>
      </c>
      <c r="I23" t="s">
        <v>3887</v>
      </c>
      <c r="J23" t="s">
        <v>53</v>
      </c>
    </row>
    <row r="24" spans="1:10" x14ac:dyDescent="0.2">
      <c r="A24" t="s">
        <v>31</v>
      </c>
      <c r="B24" t="s">
        <v>3836</v>
      </c>
      <c r="C24" t="s">
        <v>3837</v>
      </c>
      <c r="D24" t="s">
        <v>4</v>
      </c>
      <c r="E24" t="s">
        <v>3837</v>
      </c>
      <c r="F24" t="s">
        <v>3838</v>
      </c>
      <c r="G24" t="s">
        <v>3</v>
      </c>
      <c r="H24" t="s">
        <v>3834</v>
      </c>
      <c r="I24" t="s">
        <v>3887</v>
      </c>
      <c r="J24" t="s">
        <v>53</v>
      </c>
    </row>
    <row r="25" spans="1:10" x14ac:dyDescent="0.2">
      <c r="A25" t="s">
        <v>33</v>
      </c>
      <c r="B25" t="s">
        <v>3839</v>
      </c>
      <c r="C25" t="s">
        <v>3840</v>
      </c>
      <c r="D25" t="s">
        <v>4</v>
      </c>
      <c r="E25" t="s">
        <v>3840</v>
      </c>
      <c r="F25" t="s">
        <v>3841</v>
      </c>
      <c r="G25" t="s">
        <v>3</v>
      </c>
      <c r="H25" t="s">
        <v>1</v>
      </c>
      <c r="I25" t="s">
        <v>3827</v>
      </c>
      <c r="J25" t="s">
        <v>13</v>
      </c>
    </row>
    <row r="26" spans="1:10" x14ac:dyDescent="0.2">
      <c r="A26" t="s">
        <v>25</v>
      </c>
      <c r="B26" t="s">
        <v>3842</v>
      </c>
      <c r="C26" t="s">
        <v>3843</v>
      </c>
      <c r="D26" t="s">
        <v>4</v>
      </c>
      <c r="E26" t="s">
        <v>3843</v>
      </c>
      <c r="F26" t="s">
        <v>3844</v>
      </c>
      <c r="G26" t="s">
        <v>3</v>
      </c>
      <c r="H26" t="s">
        <v>1</v>
      </c>
      <c r="I26" t="s">
        <v>3827</v>
      </c>
      <c r="J26" t="s">
        <v>13</v>
      </c>
    </row>
    <row r="27" spans="1:10" x14ac:dyDescent="0.2">
      <c r="A27" t="s">
        <v>6</v>
      </c>
      <c r="B27" t="s">
        <v>3845</v>
      </c>
      <c r="C27" t="s">
        <v>3846</v>
      </c>
      <c r="D27" t="s">
        <v>4</v>
      </c>
      <c r="E27" t="s">
        <v>3846</v>
      </c>
      <c r="F27" t="s">
        <v>3847</v>
      </c>
      <c r="G27" t="s">
        <v>3</v>
      </c>
      <c r="H27" t="s">
        <v>1</v>
      </c>
      <c r="I27" t="s">
        <v>3827</v>
      </c>
      <c r="J27" t="s">
        <v>13</v>
      </c>
    </row>
    <row r="28" spans="1:10" x14ac:dyDescent="0.2">
      <c r="A28" t="s">
        <v>37</v>
      </c>
      <c r="B28" t="s">
        <v>3848</v>
      </c>
      <c r="C28" t="s">
        <v>3849</v>
      </c>
      <c r="D28" t="s">
        <v>4</v>
      </c>
      <c r="E28" t="s">
        <v>3850</v>
      </c>
      <c r="F28" t="s">
        <v>3851</v>
      </c>
      <c r="G28" t="s">
        <v>3</v>
      </c>
      <c r="H28" t="s">
        <v>1</v>
      </c>
      <c r="I28" t="s">
        <v>3827</v>
      </c>
      <c r="J28" t="s">
        <v>13</v>
      </c>
    </row>
    <row r="29" spans="1:10" x14ac:dyDescent="0.2">
      <c r="A29" t="s">
        <v>90</v>
      </c>
      <c r="B29" t="s">
        <v>3852</v>
      </c>
      <c r="C29" t="s">
        <v>3853</v>
      </c>
      <c r="D29" t="s">
        <v>4</v>
      </c>
      <c r="E29" t="s">
        <v>3854</v>
      </c>
      <c r="F29" t="s">
        <v>3853</v>
      </c>
      <c r="G29" t="s">
        <v>3</v>
      </c>
      <c r="H29" t="s">
        <v>1</v>
      </c>
      <c r="I29" t="s">
        <v>3855</v>
      </c>
      <c r="J29" t="s">
        <v>13</v>
      </c>
    </row>
    <row r="30" spans="1:10" x14ac:dyDescent="0.2">
      <c r="A30" t="s">
        <v>3856</v>
      </c>
      <c r="B30" t="s">
        <v>3888</v>
      </c>
      <c r="C30" t="s">
        <v>3858</v>
      </c>
      <c r="D30" t="s">
        <v>4</v>
      </c>
      <c r="E30" t="s">
        <v>3859</v>
      </c>
      <c r="F30" t="s">
        <v>3858</v>
      </c>
      <c r="G30" t="s">
        <v>3</v>
      </c>
      <c r="H30" t="s">
        <v>3834</v>
      </c>
      <c r="I30" t="s">
        <v>3887</v>
      </c>
      <c r="J30" t="s">
        <v>53</v>
      </c>
    </row>
  </sheetData>
  <autoFilter ref="A1:U32336" xr:uid="{00000000-0009-0000-0000-000000000000}"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55"/>
  <sheetViews>
    <sheetView workbookViewId="0">
      <selection activeCell="F3" sqref="F3"/>
    </sheetView>
  </sheetViews>
  <sheetFormatPr baseColWidth="10" defaultRowHeight="12.75" x14ac:dyDescent="0.2"/>
  <cols>
    <col min="1" max="1" width="12" bestFit="1" customWidth="1"/>
    <col min="2" max="2" width="7" bestFit="1" customWidth="1"/>
    <col min="3" max="3" width="9" bestFit="1" customWidth="1"/>
    <col min="4" max="5" width="12" bestFit="1" customWidth="1"/>
    <col min="6" max="6" width="19.42578125" customWidth="1"/>
    <col min="7" max="7" width="14" bestFit="1" customWidth="1"/>
    <col min="8" max="8" width="42" bestFit="1" customWidth="1"/>
    <col min="9" max="9" width="13" bestFit="1" customWidth="1"/>
  </cols>
  <sheetData>
    <row r="1" spans="1:9" ht="25.5" x14ac:dyDescent="0.2">
      <c r="A1" s="2" t="s">
        <v>1112</v>
      </c>
      <c r="B1" s="1" t="s">
        <v>1113</v>
      </c>
      <c r="C1" s="1" t="s">
        <v>1114</v>
      </c>
      <c r="D1" s="1" t="s">
        <v>1109</v>
      </c>
      <c r="E1" s="1" t="s">
        <v>1110</v>
      </c>
      <c r="F1" s="1"/>
      <c r="G1" s="1" t="s">
        <v>1111</v>
      </c>
      <c r="H1" s="1" t="s">
        <v>1115</v>
      </c>
      <c r="I1" s="1" t="s">
        <v>1116</v>
      </c>
    </row>
    <row r="2" spans="1:9" x14ac:dyDescent="0.2">
      <c r="A2" t="s">
        <v>9</v>
      </c>
      <c r="B2" t="s">
        <v>40</v>
      </c>
      <c r="C2" t="s">
        <v>1117</v>
      </c>
      <c r="D2" t="s">
        <v>7</v>
      </c>
      <c r="E2" t="s">
        <v>8</v>
      </c>
      <c r="F2" t="str">
        <f>D2&amp;E2</f>
        <v>500000004</v>
      </c>
      <c r="G2" t="s">
        <v>1118</v>
      </c>
      <c r="H2" t="s">
        <v>1119</v>
      </c>
      <c r="I2" s="3">
        <v>40179</v>
      </c>
    </row>
    <row r="3" spans="1:9" x14ac:dyDescent="0.2">
      <c r="A3" t="s">
        <v>35</v>
      </c>
      <c r="B3" t="s">
        <v>40</v>
      </c>
      <c r="C3" t="s">
        <v>1117</v>
      </c>
      <c r="D3" t="s">
        <v>7</v>
      </c>
      <c r="E3" t="s">
        <v>13</v>
      </c>
      <c r="F3" t="str">
        <f t="shared" ref="F3:F66" si="0">D3&amp;E3</f>
        <v>5000000020</v>
      </c>
      <c r="G3" t="s">
        <v>1118</v>
      </c>
      <c r="H3" t="s">
        <v>1119</v>
      </c>
      <c r="I3" s="3">
        <v>41690</v>
      </c>
    </row>
    <row r="4" spans="1:9" x14ac:dyDescent="0.2">
      <c r="A4" t="s">
        <v>9</v>
      </c>
      <c r="B4" t="s">
        <v>40</v>
      </c>
      <c r="C4" t="s">
        <v>1117</v>
      </c>
      <c r="D4" t="s">
        <v>28</v>
      </c>
      <c r="E4" t="s">
        <v>8</v>
      </c>
      <c r="F4" t="str">
        <f t="shared" si="0"/>
        <v>500000014</v>
      </c>
      <c r="G4" t="s">
        <v>1118</v>
      </c>
      <c r="H4" t="s">
        <v>1120</v>
      </c>
      <c r="I4" s="3">
        <v>40179</v>
      </c>
    </row>
    <row r="5" spans="1:9" x14ac:dyDescent="0.2">
      <c r="A5" t="s">
        <v>9</v>
      </c>
      <c r="B5" t="s">
        <v>40</v>
      </c>
      <c r="C5" t="s">
        <v>1117</v>
      </c>
      <c r="D5" t="s">
        <v>41</v>
      </c>
      <c r="E5" t="s">
        <v>42</v>
      </c>
      <c r="F5" t="str">
        <f t="shared" si="0"/>
        <v>500000026</v>
      </c>
      <c r="G5" t="s">
        <v>1118</v>
      </c>
      <c r="H5" t="s">
        <v>1121</v>
      </c>
      <c r="I5" s="3">
        <v>40179</v>
      </c>
    </row>
    <row r="6" spans="1:9" x14ac:dyDescent="0.2">
      <c r="A6" t="s">
        <v>9</v>
      </c>
      <c r="B6" t="s">
        <v>40</v>
      </c>
      <c r="C6" t="s">
        <v>1117</v>
      </c>
      <c r="D6" t="s">
        <v>44</v>
      </c>
      <c r="E6" t="s">
        <v>35</v>
      </c>
      <c r="F6" t="str">
        <f t="shared" si="0"/>
        <v>500000032</v>
      </c>
      <c r="G6" t="s">
        <v>1118</v>
      </c>
      <c r="H6" t="s">
        <v>1119</v>
      </c>
      <c r="I6" s="3">
        <v>40179</v>
      </c>
    </row>
    <row r="7" spans="1:9" x14ac:dyDescent="0.2">
      <c r="A7" t="s">
        <v>35</v>
      </c>
      <c r="B7" t="s">
        <v>40</v>
      </c>
      <c r="C7" t="s">
        <v>1117</v>
      </c>
      <c r="D7" t="s">
        <v>44</v>
      </c>
      <c r="E7" t="s">
        <v>115</v>
      </c>
      <c r="F7" t="str">
        <f t="shared" si="0"/>
        <v>500000038</v>
      </c>
      <c r="G7" t="s">
        <v>1122</v>
      </c>
      <c r="H7" t="s">
        <v>1123</v>
      </c>
      <c r="I7" s="3">
        <v>45461</v>
      </c>
    </row>
    <row r="8" spans="1:9" x14ac:dyDescent="0.2">
      <c r="A8" t="s">
        <v>9</v>
      </c>
      <c r="B8" t="s">
        <v>40</v>
      </c>
      <c r="C8" t="s">
        <v>1117</v>
      </c>
      <c r="D8" t="s">
        <v>46</v>
      </c>
      <c r="E8" t="s">
        <v>35</v>
      </c>
      <c r="F8" t="str">
        <f t="shared" si="0"/>
        <v>500000052</v>
      </c>
      <c r="G8" t="s">
        <v>1124</v>
      </c>
      <c r="H8" t="s">
        <v>1125</v>
      </c>
      <c r="I8" s="3">
        <v>40179</v>
      </c>
    </row>
    <row r="9" spans="1:9" x14ac:dyDescent="0.2">
      <c r="A9" t="s">
        <v>9</v>
      </c>
      <c r="B9" t="s">
        <v>40</v>
      </c>
      <c r="C9" t="s">
        <v>1117</v>
      </c>
      <c r="D9" t="s">
        <v>1126</v>
      </c>
      <c r="E9" t="s">
        <v>42</v>
      </c>
      <c r="F9" t="str">
        <f t="shared" si="0"/>
        <v>500000066</v>
      </c>
      <c r="G9" t="s">
        <v>1118</v>
      </c>
      <c r="H9" t="s">
        <v>1127</v>
      </c>
      <c r="I9" s="3">
        <v>40179</v>
      </c>
    </row>
    <row r="10" spans="1:9" x14ac:dyDescent="0.2">
      <c r="A10" t="s">
        <v>9</v>
      </c>
      <c r="B10" t="s">
        <v>40</v>
      </c>
      <c r="C10" t="s">
        <v>1117</v>
      </c>
      <c r="D10" t="s">
        <v>52</v>
      </c>
      <c r="E10" t="s">
        <v>20</v>
      </c>
      <c r="F10" t="str">
        <f t="shared" si="0"/>
        <v>5000000711</v>
      </c>
      <c r="G10" t="s">
        <v>1128</v>
      </c>
      <c r="H10" t="s">
        <v>1129</v>
      </c>
      <c r="I10" s="3">
        <v>40179</v>
      </c>
    </row>
    <row r="11" spans="1:9" x14ac:dyDescent="0.2">
      <c r="A11" t="s">
        <v>9</v>
      </c>
      <c r="B11" t="s">
        <v>40</v>
      </c>
      <c r="C11" t="s">
        <v>1117</v>
      </c>
      <c r="D11" t="s">
        <v>52</v>
      </c>
      <c r="E11" t="s">
        <v>42</v>
      </c>
      <c r="F11" t="str">
        <f t="shared" si="0"/>
        <v>500000076</v>
      </c>
      <c r="G11" t="s">
        <v>1130</v>
      </c>
      <c r="H11" t="s">
        <v>1131</v>
      </c>
      <c r="I11" s="3">
        <v>40179</v>
      </c>
    </row>
    <row r="12" spans="1:9" x14ac:dyDescent="0.2">
      <c r="A12" t="s">
        <v>9</v>
      </c>
      <c r="B12" t="s">
        <v>40</v>
      </c>
      <c r="C12" t="s">
        <v>1117</v>
      </c>
      <c r="D12" t="s">
        <v>52</v>
      </c>
      <c r="E12" t="s">
        <v>9</v>
      </c>
      <c r="F12" t="str">
        <f t="shared" si="0"/>
        <v>500000071</v>
      </c>
      <c r="G12" t="s">
        <v>1130</v>
      </c>
      <c r="H12" t="s">
        <v>1132</v>
      </c>
      <c r="I12" s="3">
        <v>40179</v>
      </c>
    </row>
    <row r="13" spans="1:9" x14ac:dyDescent="0.2">
      <c r="A13" t="s">
        <v>35</v>
      </c>
      <c r="B13" t="s">
        <v>40</v>
      </c>
      <c r="C13" t="s">
        <v>1117</v>
      </c>
      <c r="D13" t="s">
        <v>52</v>
      </c>
      <c r="E13" t="s">
        <v>59</v>
      </c>
      <c r="F13" t="str">
        <f t="shared" si="0"/>
        <v>5000000712</v>
      </c>
      <c r="G13" t="s">
        <v>1128</v>
      </c>
      <c r="H13" t="s">
        <v>1133</v>
      </c>
      <c r="I13" s="3">
        <v>40679</v>
      </c>
    </row>
    <row r="14" spans="1:9" x14ac:dyDescent="0.2">
      <c r="A14" t="s">
        <v>35</v>
      </c>
      <c r="B14" t="s">
        <v>40</v>
      </c>
      <c r="C14" t="s">
        <v>1117</v>
      </c>
      <c r="D14" t="s">
        <v>52</v>
      </c>
      <c r="E14" t="s">
        <v>68</v>
      </c>
      <c r="F14" t="str">
        <f t="shared" si="0"/>
        <v>5000000717</v>
      </c>
      <c r="G14" t="s">
        <v>1134</v>
      </c>
      <c r="H14" t="s">
        <v>1131</v>
      </c>
      <c r="I14" s="3">
        <v>40679</v>
      </c>
    </row>
    <row r="15" spans="1:9" x14ac:dyDescent="0.2">
      <c r="A15" t="s">
        <v>39</v>
      </c>
      <c r="B15" t="s">
        <v>40</v>
      </c>
      <c r="C15" t="s">
        <v>1117</v>
      </c>
      <c r="D15" t="s">
        <v>52</v>
      </c>
      <c r="E15" t="s">
        <v>76</v>
      </c>
      <c r="F15" t="str">
        <f t="shared" si="0"/>
        <v>5000000723</v>
      </c>
      <c r="G15" t="s">
        <v>1128</v>
      </c>
      <c r="H15" t="s">
        <v>1133</v>
      </c>
      <c r="I15" s="3">
        <v>41100</v>
      </c>
    </row>
    <row r="16" spans="1:9" x14ac:dyDescent="0.2">
      <c r="A16" t="s">
        <v>39</v>
      </c>
      <c r="B16" t="s">
        <v>40</v>
      </c>
      <c r="C16" t="s">
        <v>1117</v>
      </c>
      <c r="D16" t="s">
        <v>52</v>
      </c>
      <c r="E16" t="s">
        <v>70</v>
      </c>
      <c r="F16" t="str">
        <f t="shared" si="0"/>
        <v>5000000727</v>
      </c>
      <c r="G16" t="s">
        <v>1134</v>
      </c>
      <c r="H16" t="s">
        <v>1131</v>
      </c>
      <c r="I16" s="3">
        <v>41100</v>
      </c>
    </row>
    <row r="17" spans="1:9" x14ac:dyDescent="0.2">
      <c r="A17" t="s">
        <v>9</v>
      </c>
      <c r="B17" t="s">
        <v>40</v>
      </c>
      <c r="C17" t="s">
        <v>1117</v>
      </c>
      <c r="D17" t="s">
        <v>88</v>
      </c>
      <c r="E17" t="s">
        <v>89</v>
      </c>
      <c r="F17" t="str">
        <f t="shared" si="0"/>
        <v>500000089</v>
      </c>
      <c r="G17" t="s">
        <v>1134</v>
      </c>
      <c r="H17" t="s">
        <v>1127</v>
      </c>
      <c r="I17" s="3">
        <v>40179</v>
      </c>
    </row>
    <row r="18" spans="1:9" x14ac:dyDescent="0.2">
      <c r="A18" t="s">
        <v>35</v>
      </c>
      <c r="B18" t="s">
        <v>40</v>
      </c>
      <c r="C18" t="s">
        <v>1117</v>
      </c>
      <c r="D18" t="s">
        <v>88</v>
      </c>
      <c r="E18" t="s">
        <v>68</v>
      </c>
      <c r="F18" t="str">
        <f t="shared" si="0"/>
        <v>5000000817</v>
      </c>
      <c r="G18" t="s">
        <v>1134</v>
      </c>
      <c r="H18" t="s">
        <v>1127</v>
      </c>
      <c r="I18" s="3">
        <v>41705</v>
      </c>
    </row>
    <row r="19" spans="1:9" x14ac:dyDescent="0.2">
      <c r="A19" t="s">
        <v>39</v>
      </c>
      <c r="B19" t="s">
        <v>40</v>
      </c>
      <c r="C19" t="s">
        <v>1117</v>
      </c>
      <c r="D19" t="s">
        <v>88</v>
      </c>
      <c r="E19" t="s">
        <v>65</v>
      </c>
      <c r="F19" t="str">
        <f t="shared" si="0"/>
        <v>5000000821</v>
      </c>
      <c r="G19" t="s">
        <v>1128</v>
      </c>
      <c r="H19" t="s">
        <v>1135</v>
      </c>
      <c r="I19" s="3">
        <v>42395</v>
      </c>
    </row>
    <row r="20" spans="1:9" x14ac:dyDescent="0.2">
      <c r="A20" t="s">
        <v>39</v>
      </c>
      <c r="B20" t="s">
        <v>40</v>
      </c>
      <c r="C20" t="s">
        <v>1117</v>
      </c>
      <c r="D20" t="s">
        <v>88</v>
      </c>
      <c r="E20" t="s">
        <v>72</v>
      </c>
      <c r="F20" t="str">
        <f t="shared" si="0"/>
        <v>5000000826</v>
      </c>
      <c r="G20" t="s">
        <v>1134</v>
      </c>
      <c r="H20" t="s">
        <v>1127</v>
      </c>
      <c r="I20" s="3">
        <v>42395</v>
      </c>
    </row>
    <row r="21" spans="1:9" x14ac:dyDescent="0.2">
      <c r="A21" t="s">
        <v>8</v>
      </c>
      <c r="B21" t="s">
        <v>40</v>
      </c>
      <c r="C21" t="s">
        <v>1117</v>
      </c>
      <c r="D21" t="s">
        <v>88</v>
      </c>
      <c r="E21" t="s">
        <v>24</v>
      </c>
      <c r="F21" t="str">
        <f t="shared" si="0"/>
        <v>5000000830</v>
      </c>
      <c r="G21" t="s">
        <v>1136</v>
      </c>
      <c r="H21" t="s">
        <v>1137</v>
      </c>
      <c r="I21" s="3">
        <v>42685</v>
      </c>
    </row>
    <row r="22" spans="1:9" x14ac:dyDescent="0.2">
      <c r="A22" t="s">
        <v>89</v>
      </c>
      <c r="B22" t="s">
        <v>40</v>
      </c>
      <c r="C22" t="s">
        <v>1117</v>
      </c>
      <c r="D22" t="s">
        <v>106</v>
      </c>
      <c r="E22" t="s">
        <v>35</v>
      </c>
      <c r="F22" t="str">
        <f t="shared" si="0"/>
        <v>500000112</v>
      </c>
      <c r="G22" t="s">
        <v>1118</v>
      </c>
      <c r="H22" t="s">
        <v>1138</v>
      </c>
      <c r="I22" s="3">
        <v>40179</v>
      </c>
    </row>
    <row r="23" spans="1:9" x14ac:dyDescent="0.2">
      <c r="A23" t="s">
        <v>9</v>
      </c>
      <c r="B23" t="s">
        <v>40</v>
      </c>
      <c r="C23" t="s">
        <v>1117</v>
      </c>
      <c r="D23" t="s">
        <v>107</v>
      </c>
      <c r="E23" t="s">
        <v>39</v>
      </c>
      <c r="F23" t="str">
        <f t="shared" si="0"/>
        <v>500000123</v>
      </c>
      <c r="G23" t="s">
        <v>1134</v>
      </c>
      <c r="H23" t="s">
        <v>1127</v>
      </c>
      <c r="I23" s="3">
        <v>40179</v>
      </c>
    </row>
    <row r="24" spans="1:9" x14ac:dyDescent="0.2">
      <c r="A24" t="s">
        <v>35</v>
      </c>
      <c r="B24" t="s">
        <v>40</v>
      </c>
      <c r="C24" t="s">
        <v>1117</v>
      </c>
      <c r="D24" t="s">
        <v>107</v>
      </c>
      <c r="E24" t="s">
        <v>68</v>
      </c>
      <c r="F24" t="str">
        <f t="shared" si="0"/>
        <v>5000001217</v>
      </c>
      <c r="G24" t="s">
        <v>1134</v>
      </c>
      <c r="H24" t="s">
        <v>1127</v>
      </c>
      <c r="I24" s="3">
        <v>41705</v>
      </c>
    </row>
    <row r="25" spans="1:9" x14ac:dyDescent="0.2">
      <c r="A25" t="s">
        <v>39</v>
      </c>
      <c r="B25" t="s">
        <v>40</v>
      </c>
      <c r="C25" t="s">
        <v>1117</v>
      </c>
      <c r="D25" t="s">
        <v>107</v>
      </c>
      <c r="E25" t="s">
        <v>65</v>
      </c>
      <c r="F25" t="str">
        <f t="shared" si="0"/>
        <v>5000001221</v>
      </c>
      <c r="G25" t="s">
        <v>1128</v>
      </c>
      <c r="H25" t="s">
        <v>1135</v>
      </c>
      <c r="I25" s="3">
        <v>42395</v>
      </c>
    </row>
    <row r="26" spans="1:9" x14ac:dyDescent="0.2">
      <c r="A26" t="s">
        <v>39</v>
      </c>
      <c r="B26" t="s">
        <v>40</v>
      </c>
      <c r="C26" t="s">
        <v>1117</v>
      </c>
      <c r="D26" t="s">
        <v>107</v>
      </c>
      <c r="E26" t="s">
        <v>72</v>
      </c>
      <c r="F26" t="str">
        <f t="shared" si="0"/>
        <v>5000001226</v>
      </c>
      <c r="G26" t="s">
        <v>1134</v>
      </c>
      <c r="H26" t="s">
        <v>1127</v>
      </c>
      <c r="I26" s="3">
        <v>42395</v>
      </c>
    </row>
    <row r="27" spans="1:9" x14ac:dyDescent="0.2">
      <c r="A27" t="s">
        <v>8</v>
      </c>
      <c r="B27" t="s">
        <v>40</v>
      </c>
      <c r="C27" t="s">
        <v>1117</v>
      </c>
      <c r="D27" t="s">
        <v>107</v>
      </c>
      <c r="E27" t="s">
        <v>24</v>
      </c>
      <c r="F27" t="str">
        <f t="shared" si="0"/>
        <v>5000001230</v>
      </c>
      <c r="G27" t="s">
        <v>1136</v>
      </c>
      <c r="H27" t="s">
        <v>1137</v>
      </c>
      <c r="I27" s="3">
        <v>42685</v>
      </c>
    </row>
    <row r="28" spans="1:9" x14ac:dyDescent="0.2">
      <c r="A28" t="s">
        <v>89</v>
      </c>
      <c r="B28" t="s">
        <v>40</v>
      </c>
      <c r="C28" t="s">
        <v>1117</v>
      </c>
      <c r="D28" t="s">
        <v>114</v>
      </c>
      <c r="E28" t="s">
        <v>115</v>
      </c>
      <c r="F28" t="str">
        <f t="shared" si="0"/>
        <v>500000138</v>
      </c>
      <c r="G28" t="s">
        <v>1118</v>
      </c>
      <c r="H28" t="s">
        <v>1119</v>
      </c>
      <c r="I28" s="3">
        <v>40179</v>
      </c>
    </row>
    <row r="29" spans="1:9" x14ac:dyDescent="0.2">
      <c r="A29" t="s">
        <v>9</v>
      </c>
      <c r="B29" t="s">
        <v>40</v>
      </c>
      <c r="C29" t="s">
        <v>1117</v>
      </c>
      <c r="D29" t="s">
        <v>116</v>
      </c>
      <c r="E29" t="s">
        <v>39</v>
      </c>
      <c r="F29" t="str">
        <f t="shared" si="0"/>
        <v>500000143</v>
      </c>
      <c r="G29" t="s">
        <v>1124</v>
      </c>
      <c r="H29" t="s">
        <v>1139</v>
      </c>
      <c r="I29" s="3">
        <v>40179</v>
      </c>
    </row>
    <row r="30" spans="1:9" x14ac:dyDescent="0.2">
      <c r="A30" t="s">
        <v>35</v>
      </c>
      <c r="B30" t="s">
        <v>40</v>
      </c>
      <c r="C30" t="s">
        <v>1117</v>
      </c>
      <c r="D30" t="s">
        <v>116</v>
      </c>
      <c r="E30" t="s">
        <v>43</v>
      </c>
      <c r="F30" t="str">
        <f t="shared" si="0"/>
        <v>500000145</v>
      </c>
      <c r="G30" t="s">
        <v>1122</v>
      </c>
      <c r="H30" t="s">
        <v>1139</v>
      </c>
      <c r="I30" s="3">
        <v>44799</v>
      </c>
    </row>
    <row r="31" spans="1:9" x14ac:dyDescent="0.2">
      <c r="A31" t="s">
        <v>39</v>
      </c>
      <c r="B31" t="s">
        <v>40</v>
      </c>
      <c r="C31" t="s">
        <v>1117</v>
      </c>
      <c r="D31" t="s">
        <v>116</v>
      </c>
      <c r="E31" t="s">
        <v>115</v>
      </c>
      <c r="F31" t="str">
        <f t="shared" si="0"/>
        <v>500000148</v>
      </c>
      <c r="G31" t="s">
        <v>1140</v>
      </c>
      <c r="H31" t="s">
        <v>1139</v>
      </c>
      <c r="I31" s="3">
        <v>45209</v>
      </c>
    </row>
    <row r="32" spans="1:9" x14ac:dyDescent="0.2">
      <c r="A32" t="s">
        <v>89</v>
      </c>
      <c r="B32" t="s">
        <v>40</v>
      </c>
      <c r="C32" t="s">
        <v>1117</v>
      </c>
      <c r="D32" t="s">
        <v>118</v>
      </c>
      <c r="E32" t="s">
        <v>22</v>
      </c>
      <c r="F32" t="str">
        <f t="shared" si="0"/>
        <v>5000001516</v>
      </c>
      <c r="G32" t="s">
        <v>1118</v>
      </c>
      <c r="H32" t="s">
        <v>1141</v>
      </c>
      <c r="I32" s="3">
        <v>40179</v>
      </c>
    </row>
    <row r="33" spans="1:9" x14ac:dyDescent="0.2">
      <c r="A33" t="s">
        <v>89</v>
      </c>
      <c r="B33" t="s">
        <v>40</v>
      </c>
      <c r="C33" t="s">
        <v>1117</v>
      </c>
      <c r="D33" t="s">
        <v>118</v>
      </c>
      <c r="E33" t="s">
        <v>9</v>
      </c>
      <c r="F33" t="str">
        <f t="shared" si="0"/>
        <v>500000151</v>
      </c>
      <c r="G33" t="s">
        <v>1118</v>
      </c>
      <c r="H33" t="s">
        <v>1142</v>
      </c>
      <c r="I33" s="3">
        <v>40179</v>
      </c>
    </row>
    <row r="34" spans="1:9" x14ac:dyDescent="0.2">
      <c r="A34" t="s">
        <v>35</v>
      </c>
      <c r="B34" t="s">
        <v>40</v>
      </c>
      <c r="C34" t="s">
        <v>1117</v>
      </c>
      <c r="D34" t="s">
        <v>120</v>
      </c>
      <c r="E34" t="s">
        <v>43</v>
      </c>
      <c r="F34" t="str">
        <f t="shared" si="0"/>
        <v>500000165</v>
      </c>
      <c r="G34" t="s">
        <v>1140</v>
      </c>
      <c r="H34" t="s">
        <v>1139</v>
      </c>
      <c r="I34" s="3">
        <v>44792</v>
      </c>
    </row>
    <row r="35" spans="1:9" x14ac:dyDescent="0.2">
      <c r="A35" t="s">
        <v>89</v>
      </c>
      <c r="B35" t="s">
        <v>40</v>
      </c>
      <c r="C35" t="s">
        <v>1117</v>
      </c>
      <c r="D35" t="s">
        <v>121</v>
      </c>
      <c r="E35" t="s">
        <v>39</v>
      </c>
      <c r="F35" t="str">
        <f t="shared" si="0"/>
        <v>500000173</v>
      </c>
      <c r="G35" t="s">
        <v>1128</v>
      </c>
      <c r="H35" t="s">
        <v>1143</v>
      </c>
      <c r="I35" s="3">
        <v>40179</v>
      </c>
    </row>
    <row r="36" spans="1:9" x14ac:dyDescent="0.2">
      <c r="A36" t="s">
        <v>9</v>
      </c>
      <c r="B36" t="s">
        <v>40</v>
      </c>
      <c r="C36" t="s">
        <v>1117</v>
      </c>
      <c r="D36" t="s">
        <v>122</v>
      </c>
      <c r="E36" t="s">
        <v>115</v>
      </c>
      <c r="F36" t="str">
        <f t="shared" si="0"/>
        <v>500000188</v>
      </c>
      <c r="G36" t="s">
        <v>1134</v>
      </c>
      <c r="H36" t="s">
        <v>1127</v>
      </c>
      <c r="I36" s="3">
        <v>40179</v>
      </c>
    </row>
    <row r="37" spans="1:9" x14ac:dyDescent="0.2">
      <c r="A37" t="s">
        <v>35</v>
      </c>
      <c r="B37" t="s">
        <v>40</v>
      </c>
      <c r="C37" t="s">
        <v>1117</v>
      </c>
      <c r="D37" t="s">
        <v>122</v>
      </c>
      <c r="E37" t="s">
        <v>68</v>
      </c>
      <c r="F37" t="str">
        <f t="shared" si="0"/>
        <v>5000001817</v>
      </c>
      <c r="G37" t="s">
        <v>1134</v>
      </c>
      <c r="H37" t="s">
        <v>1127</v>
      </c>
      <c r="I37" s="3">
        <v>41705</v>
      </c>
    </row>
    <row r="38" spans="1:9" x14ac:dyDescent="0.2">
      <c r="A38" t="s">
        <v>39</v>
      </c>
      <c r="B38" t="s">
        <v>40</v>
      </c>
      <c r="C38" t="s">
        <v>1117</v>
      </c>
      <c r="D38" t="s">
        <v>122</v>
      </c>
      <c r="E38" t="s">
        <v>72</v>
      </c>
      <c r="F38" t="str">
        <f t="shared" si="0"/>
        <v>5000001826</v>
      </c>
      <c r="G38" t="s">
        <v>1136</v>
      </c>
      <c r="H38" t="s">
        <v>1127</v>
      </c>
      <c r="I38" s="3">
        <v>42291</v>
      </c>
    </row>
    <row r="39" spans="1:9" x14ac:dyDescent="0.2">
      <c r="A39" t="s">
        <v>8</v>
      </c>
      <c r="B39" t="s">
        <v>40</v>
      </c>
      <c r="C39" t="s">
        <v>1117</v>
      </c>
      <c r="D39" t="s">
        <v>122</v>
      </c>
      <c r="E39" t="s">
        <v>24</v>
      </c>
      <c r="F39" t="str">
        <f t="shared" si="0"/>
        <v>5000001830</v>
      </c>
      <c r="G39" t="s">
        <v>1122</v>
      </c>
      <c r="H39" t="s">
        <v>1135</v>
      </c>
      <c r="I39" s="3">
        <v>42341</v>
      </c>
    </row>
    <row r="40" spans="1:9" x14ac:dyDescent="0.2">
      <c r="A40" t="s">
        <v>8</v>
      </c>
      <c r="B40" t="s">
        <v>40</v>
      </c>
      <c r="C40" t="s">
        <v>1117</v>
      </c>
      <c r="D40" t="s">
        <v>122</v>
      </c>
      <c r="E40" t="s">
        <v>81</v>
      </c>
      <c r="F40" t="str">
        <f t="shared" si="0"/>
        <v>5000001835</v>
      </c>
      <c r="G40" t="s">
        <v>1136</v>
      </c>
      <c r="H40" t="s">
        <v>1127</v>
      </c>
      <c r="I40" s="3">
        <v>42341</v>
      </c>
    </row>
    <row r="41" spans="1:9" x14ac:dyDescent="0.2">
      <c r="A41" t="s">
        <v>43</v>
      </c>
      <c r="B41" t="s">
        <v>40</v>
      </c>
      <c r="C41" t="s">
        <v>1117</v>
      </c>
      <c r="D41" t="s">
        <v>122</v>
      </c>
      <c r="E41" t="s">
        <v>78</v>
      </c>
      <c r="F41" t="str">
        <f t="shared" si="0"/>
        <v>5000001839</v>
      </c>
      <c r="G41" t="s">
        <v>1128</v>
      </c>
      <c r="H41" t="s">
        <v>1135</v>
      </c>
      <c r="I41" s="3">
        <v>42395</v>
      </c>
    </row>
    <row r="42" spans="1:9" x14ac:dyDescent="0.2">
      <c r="A42" t="s">
        <v>43</v>
      </c>
      <c r="B42" t="s">
        <v>40</v>
      </c>
      <c r="C42" t="s">
        <v>1117</v>
      </c>
      <c r="D42" t="s">
        <v>122</v>
      </c>
      <c r="E42" t="s">
        <v>83</v>
      </c>
      <c r="F42" t="str">
        <f t="shared" si="0"/>
        <v>5000001844</v>
      </c>
      <c r="G42" t="s">
        <v>1136</v>
      </c>
      <c r="H42" t="s">
        <v>1127</v>
      </c>
      <c r="I42" s="3">
        <v>42395</v>
      </c>
    </row>
    <row r="43" spans="1:9" x14ac:dyDescent="0.2">
      <c r="A43" t="s">
        <v>42</v>
      </c>
      <c r="B43" t="s">
        <v>40</v>
      </c>
      <c r="C43" t="s">
        <v>1117</v>
      </c>
      <c r="D43" t="s">
        <v>122</v>
      </c>
      <c r="E43" t="s">
        <v>109</v>
      </c>
      <c r="F43" t="str">
        <f t="shared" si="0"/>
        <v>5000001848</v>
      </c>
      <c r="G43" t="s">
        <v>1136</v>
      </c>
      <c r="H43" t="s">
        <v>1137</v>
      </c>
      <c r="I43" s="3">
        <v>42634</v>
      </c>
    </row>
    <row r="44" spans="1:9" x14ac:dyDescent="0.2">
      <c r="A44" t="s">
        <v>50</v>
      </c>
      <c r="B44" t="s">
        <v>40</v>
      </c>
      <c r="C44" t="s">
        <v>1117</v>
      </c>
      <c r="D44" t="s">
        <v>122</v>
      </c>
      <c r="E44" t="s">
        <v>123</v>
      </c>
      <c r="F44" t="str">
        <f t="shared" si="0"/>
        <v>5000001852</v>
      </c>
      <c r="G44" t="s">
        <v>1134</v>
      </c>
      <c r="H44" t="s">
        <v>1137</v>
      </c>
      <c r="I44" s="3">
        <v>43206</v>
      </c>
    </row>
    <row r="45" spans="1:9" x14ac:dyDescent="0.2">
      <c r="A45" t="s">
        <v>89</v>
      </c>
      <c r="B45" t="s">
        <v>40</v>
      </c>
      <c r="C45" t="s">
        <v>1117</v>
      </c>
      <c r="D45" t="s">
        <v>1144</v>
      </c>
      <c r="E45" t="s">
        <v>43</v>
      </c>
      <c r="F45" t="str">
        <f t="shared" si="0"/>
        <v>500000205</v>
      </c>
      <c r="G45" t="s">
        <v>1118</v>
      </c>
      <c r="H45" t="s">
        <v>1145</v>
      </c>
      <c r="I45" s="3">
        <v>40179</v>
      </c>
    </row>
    <row r="46" spans="1:9" x14ac:dyDescent="0.2">
      <c r="A46" t="s">
        <v>89</v>
      </c>
      <c r="B46" t="s">
        <v>40</v>
      </c>
      <c r="C46" t="s">
        <v>1117</v>
      </c>
      <c r="D46" t="s">
        <v>1146</v>
      </c>
      <c r="E46" t="s">
        <v>50</v>
      </c>
      <c r="F46" t="str">
        <f t="shared" si="0"/>
        <v>500000227</v>
      </c>
      <c r="G46" t="s">
        <v>1118</v>
      </c>
      <c r="H46" t="s">
        <v>1147</v>
      </c>
      <c r="I46" s="3">
        <v>40179</v>
      </c>
    </row>
    <row r="47" spans="1:9" x14ac:dyDescent="0.2">
      <c r="A47" t="s">
        <v>89</v>
      </c>
      <c r="B47" t="s">
        <v>40</v>
      </c>
      <c r="C47" t="s">
        <v>1117</v>
      </c>
      <c r="D47" t="s">
        <v>1148</v>
      </c>
      <c r="E47" t="s">
        <v>43</v>
      </c>
      <c r="F47" t="str">
        <f t="shared" si="0"/>
        <v>500000245</v>
      </c>
      <c r="G47" t="s">
        <v>1118</v>
      </c>
      <c r="H47" t="s">
        <v>1147</v>
      </c>
      <c r="I47" s="3">
        <v>40179</v>
      </c>
    </row>
    <row r="48" spans="1:9" x14ac:dyDescent="0.2">
      <c r="A48" t="s">
        <v>9</v>
      </c>
      <c r="B48" t="s">
        <v>40</v>
      </c>
      <c r="C48" t="s">
        <v>1117</v>
      </c>
      <c r="D48" t="s">
        <v>131</v>
      </c>
      <c r="E48" t="s">
        <v>50</v>
      </c>
      <c r="F48" t="str">
        <f t="shared" si="0"/>
        <v>500000257</v>
      </c>
      <c r="G48" t="s">
        <v>1128</v>
      </c>
      <c r="H48" t="s">
        <v>1129</v>
      </c>
      <c r="I48" s="3">
        <v>40179</v>
      </c>
    </row>
    <row r="49" spans="1:9" x14ac:dyDescent="0.2">
      <c r="A49" t="s">
        <v>9</v>
      </c>
      <c r="B49" t="s">
        <v>40</v>
      </c>
      <c r="C49" t="s">
        <v>1117</v>
      </c>
      <c r="D49" t="s">
        <v>131</v>
      </c>
      <c r="E49" t="s">
        <v>9</v>
      </c>
      <c r="F49" t="str">
        <f t="shared" si="0"/>
        <v>500000251</v>
      </c>
      <c r="G49" t="s">
        <v>1130</v>
      </c>
      <c r="H49" t="s">
        <v>1131</v>
      </c>
      <c r="I49" s="3">
        <v>40179</v>
      </c>
    </row>
    <row r="50" spans="1:9" x14ac:dyDescent="0.2">
      <c r="A50" t="s">
        <v>9</v>
      </c>
      <c r="B50" t="s">
        <v>40</v>
      </c>
      <c r="C50" t="s">
        <v>1117</v>
      </c>
      <c r="D50" t="s">
        <v>131</v>
      </c>
      <c r="E50" t="s">
        <v>42</v>
      </c>
      <c r="F50" t="str">
        <f t="shared" si="0"/>
        <v>500000256</v>
      </c>
      <c r="G50" t="s">
        <v>1130</v>
      </c>
      <c r="H50" t="s">
        <v>1132</v>
      </c>
      <c r="I50" s="3">
        <v>40179</v>
      </c>
    </row>
    <row r="51" spans="1:9" x14ac:dyDescent="0.2">
      <c r="A51" t="s">
        <v>35</v>
      </c>
      <c r="B51" t="s">
        <v>40</v>
      </c>
      <c r="C51" t="s">
        <v>1117</v>
      </c>
      <c r="D51" t="s">
        <v>131</v>
      </c>
      <c r="E51" t="s">
        <v>59</v>
      </c>
      <c r="F51" t="str">
        <f t="shared" si="0"/>
        <v>5000002512</v>
      </c>
      <c r="G51" t="s">
        <v>1128</v>
      </c>
      <c r="H51" t="s">
        <v>1149</v>
      </c>
      <c r="I51" s="3">
        <v>40675</v>
      </c>
    </row>
    <row r="52" spans="1:9" x14ac:dyDescent="0.2">
      <c r="A52" t="s">
        <v>35</v>
      </c>
      <c r="B52" t="s">
        <v>40</v>
      </c>
      <c r="C52" t="s">
        <v>1117</v>
      </c>
      <c r="D52" t="s">
        <v>131</v>
      </c>
      <c r="E52" t="s">
        <v>22</v>
      </c>
      <c r="F52" t="str">
        <f t="shared" si="0"/>
        <v>5000002516</v>
      </c>
      <c r="G52" t="s">
        <v>1134</v>
      </c>
      <c r="H52" t="s">
        <v>1131</v>
      </c>
      <c r="I52" s="3">
        <v>40675</v>
      </c>
    </row>
    <row r="53" spans="1:9" x14ac:dyDescent="0.2">
      <c r="A53" t="s">
        <v>39</v>
      </c>
      <c r="B53" t="s">
        <v>40</v>
      </c>
      <c r="C53" t="s">
        <v>1117</v>
      </c>
      <c r="D53" t="s">
        <v>131</v>
      </c>
      <c r="E53" t="s">
        <v>93</v>
      </c>
      <c r="F53" t="str">
        <f t="shared" si="0"/>
        <v>5000002522</v>
      </c>
      <c r="G53" t="s">
        <v>1128</v>
      </c>
      <c r="H53" t="s">
        <v>1149</v>
      </c>
      <c r="I53" s="3">
        <v>41100</v>
      </c>
    </row>
    <row r="54" spans="1:9" x14ac:dyDescent="0.2">
      <c r="A54" t="s">
        <v>39</v>
      </c>
      <c r="B54" t="s">
        <v>40</v>
      </c>
      <c r="C54" t="s">
        <v>1117</v>
      </c>
      <c r="D54" t="s">
        <v>131</v>
      </c>
      <c r="E54" t="s">
        <v>72</v>
      </c>
      <c r="F54" t="str">
        <f t="shared" si="0"/>
        <v>5000002526</v>
      </c>
      <c r="G54" t="s">
        <v>1134</v>
      </c>
      <c r="H54" t="s">
        <v>1131</v>
      </c>
      <c r="I54" s="3">
        <v>41100</v>
      </c>
    </row>
    <row r="55" spans="1:9" x14ac:dyDescent="0.2">
      <c r="A55" t="s">
        <v>9</v>
      </c>
      <c r="B55" t="s">
        <v>40</v>
      </c>
      <c r="C55" t="s">
        <v>1117</v>
      </c>
      <c r="D55" t="s">
        <v>135</v>
      </c>
      <c r="E55" t="s">
        <v>9</v>
      </c>
      <c r="F55" t="str">
        <f t="shared" si="0"/>
        <v>500000271</v>
      </c>
      <c r="G55" t="s">
        <v>1134</v>
      </c>
      <c r="H55" t="s">
        <v>1127</v>
      </c>
      <c r="I55" s="3">
        <v>40179</v>
      </c>
    </row>
    <row r="56" spans="1:9" x14ac:dyDescent="0.2">
      <c r="A56" t="s">
        <v>35</v>
      </c>
      <c r="B56" t="s">
        <v>40</v>
      </c>
      <c r="C56" t="s">
        <v>1117</v>
      </c>
      <c r="D56" t="s">
        <v>135</v>
      </c>
      <c r="E56" t="s">
        <v>68</v>
      </c>
      <c r="F56" t="str">
        <f t="shared" si="0"/>
        <v>5000002717</v>
      </c>
      <c r="G56" t="s">
        <v>1134</v>
      </c>
      <c r="H56" t="s">
        <v>1127</v>
      </c>
      <c r="I56" s="3">
        <v>41705</v>
      </c>
    </row>
    <row r="57" spans="1:9" x14ac:dyDescent="0.2">
      <c r="A57" t="s">
        <v>39</v>
      </c>
      <c r="B57" t="s">
        <v>40</v>
      </c>
      <c r="C57" t="s">
        <v>1117</v>
      </c>
      <c r="D57" t="s">
        <v>135</v>
      </c>
      <c r="E57" t="s">
        <v>65</v>
      </c>
      <c r="F57" t="str">
        <f t="shared" si="0"/>
        <v>5000002721</v>
      </c>
      <c r="G57" t="s">
        <v>1128</v>
      </c>
      <c r="H57" t="s">
        <v>1135</v>
      </c>
      <c r="I57" s="3">
        <v>42395</v>
      </c>
    </row>
    <row r="58" spans="1:9" x14ac:dyDescent="0.2">
      <c r="A58" t="s">
        <v>39</v>
      </c>
      <c r="B58" t="s">
        <v>40</v>
      </c>
      <c r="C58" t="s">
        <v>1117</v>
      </c>
      <c r="D58" t="s">
        <v>135</v>
      </c>
      <c r="E58" t="s">
        <v>72</v>
      </c>
      <c r="F58" t="str">
        <f t="shared" si="0"/>
        <v>5000002726</v>
      </c>
      <c r="G58" t="s">
        <v>1134</v>
      </c>
      <c r="H58" t="s">
        <v>1127</v>
      </c>
      <c r="I58" s="3">
        <v>42395</v>
      </c>
    </row>
    <row r="59" spans="1:9" x14ac:dyDescent="0.2">
      <c r="A59" t="s">
        <v>8</v>
      </c>
      <c r="B59" t="s">
        <v>40</v>
      </c>
      <c r="C59" t="s">
        <v>1117</v>
      </c>
      <c r="D59" t="s">
        <v>135</v>
      </c>
      <c r="E59" t="s">
        <v>24</v>
      </c>
      <c r="F59" t="str">
        <f t="shared" si="0"/>
        <v>5000002730</v>
      </c>
      <c r="G59" t="s">
        <v>1136</v>
      </c>
      <c r="H59" t="s">
        <v>1137</v>
      </c>
      <c r="I59" s="3">
        <v>42685</v>
      </c>
    </row>
    <row r="60" spans="1:9" x14ac:dyDescent="0.2">
      <c r="A60" t="s">
        <v>89</v>
      </c>
      <c r="B60" t="s">
        <v>40</v>
      </c>
      <c r="C60" t="s">
        <v>1117</v>
      </c>
      <c r="D60" t="s">
        <v>137</v>
      </c>
      <c r="E60" t="s">
        <v>35</v>
      </c>
      <c r="F60" t="str">
        <f t="shared" si="0"/>
        <v>500000332</v>
      </c>
      <c r="G60" t="s">
        <v>1150</v>
      </c>
      <c r="H60" t="s">
        <v>1151</v>
      </c>
      <c r="I60" s="3">
        <v>40179</v>
      </c>
    </row>
    <row r="61" spans="1:9" x14ac:dyDescent="0.2">
      <c r="A61" t="s">
        <v>89</v>
      </c>
      <c r="B61" t="s">
        <v>40</v>
      </c>
      <c r="C61" t="s">
        <v>1117</v>
      </c>
      <c r="D61" t="s">
        <v>137</v>
      </c>
      <c r="E61" t="s">
        <v>50</v>
      </c>
      <c r="F61" t="str">
        <f t="shared" si="0"/>
        <v>500000337</v>
      </c>
      <c r="G61" t="s">
        <v>1118</v>
      </c>
      <c r="H61" t="s">
        <v>1152</v>
      </c>
      <c r="I61" s="3">
        <v>40179</v>
      </c>
    </row>
    <row r="62" spans="1:9" x14ac:dyDescent="0.2">
      <c r="A62" t="s">
        <v>9</v>
      </c>
      <c r="B62" t="s">
        <v>40</v>
      </c>
      <c r="C62" t="s">
        <v>1117</v>
      </c>
      <c r="D62" t="s">
        <v>138</v>
      </c>
      <c r="E62" t="s">
        <v>20</v>
      </c>
      <c r="F62" t="str">
        <f t="shared" si="0"/>
        <v>5000003411</v>
      </c>
      <c r="G62" t="s">
        <v>1134</v>
      </c>
      <c r="H62" t="s">
        <v>1127</v>
      </c>
      <c r="I62" s="3">
        <v>40179</v>
      </c>
    </row>
    <row r="63" spans="1:9" x14ac:dyDescent="0.2">
      <c r="A63" t="s">
        <v>35</v>
      </c>
      <c r="B63" t="s">
        <v>40</v>
      </c>
      <c r="C63" t="s">
        <v>1117</v>
      </c>
      <c r="D63" t="s">
        <v>138</v>
      </c>
      <c r="E63" t="s">
        <v>93</v>
      </c>
      <c r="F63" t="str">
        <f t="shared" si="0"/>
        <v>5000003422</v>
      </c>
      <c r="G63" t="s">
        <v>1136</v>
      </c>
      <c r="H63" t="s">
        <v>1127</v>
      </c>
      <c r="I63" s="3">
        <v>41851</v>
      </c>
    </row>
    <row r="64" spans="1:9" x14ac:dyDescent="0.2">
      <c r="A64" t="s">
        <v>39</v>
      </c>
      <c r="B64" t="s">
        <v>40</v>
      </c>
      <c r="C64" t="s">
        <v>1117</v>
      </c>
      <c r="D64" t="s">
        <v>138</v>
      </c>
      <c r="E64" t="s">
        <v>72</v>
      </c>
      <c r="F64" t="str">
        <f t="shared" si="0"/>
        <v>5000003426</v>
      </c>
      <c r="G64" t="s">
        <v>1122</v>
      </c>
      <c r="H64" t="s">
        <v>1135</v>
      </c>
      <c r="I64" s="3">
        <v>42341</v>
      </c>
    </row>
    <row r="65" spans="1:9" x14ac:dyDescent="0.2">
      <c r="A65" t="s">
        <v>39</v>
      </c>
      <c r="B65" t="s">
        <v>40</v>
      </c>
      <c r="C65" t="s">
        <v>1117</v>
      </c>
      <c r="D65" t="s">
        <v>138</v>
      </c>
      <c r="E65" t="s">
        <v>119</v>
      </c>
      <c r="F65" t="str">
        <f t="shared" si="0"/>
        <v>5000003431</v>
      </c>
      <c r="G65" t="s">
        <v>1136</v>
      </c>
      <c r="H65" t="s">
        <v>1127</v>
      </c>
      <c r="I65" s="3">
        <v>42341</v>
      </c>
    </row>
    <row r="66" spans="1:9" x14ac:dyDescent="0.2">
      <c r="A66" t="s">
        <v>8</v>
      </c>
      <c r="B66" t="s">
        <v>40</v>
      </c>
      <c r="C66" t="s">
        <v>1117</v>
      </c>
      <c r="D66" t="s">
        <v>138</v>
      </c>
      <c r="E66" t="s">
        <v>81</v>
      </c>
      <c r="F66" t="str">
        <f t="shared" si="0"/>
        <v>5000003435</v>
      </c>
      <c r="G66" t="s">
        <v>1128</v>
      </c>
      <c r="H66" t="s">
        <v>1135</v>
      </c>
      <c r="I66" s="3">
        <v>42395</v>
      </c>
    </row>
    <row r="67" spans="1:9" x14ac:dyDescent="0.2">
      <c r="A67" t="s">
        <v>8</v>
      </c>
      <c r="B67" t="s">
        <v>40</v>
      </c>
      <c r="C67" t="s">
        <v>1117</v>
      </c>
      <c r="D67" t="s">
        <v>138</v>
      </c>
      <c r="E67" t="s">
        <v>30</v>
      </c>
      <c r="F67" t="str">
        <f t="shared" ref="F67:F130" si="1">D67&amp;E67</f>
        <v>5000003440</v>
      </c>
      <c r="G67" t="s">
        <v>1136</v>
      </c>
      <c r="H67" t="s">
        <v>1127</v>
      </c>
      <c r="I67" s="3">
        <v>42395</v>
      </c>
    </row>
    <row r="68" spans="1:9" x14ac:dyDescent="0.2">
      <c r="A68" t="s">
        <v>43</v>
      </c>
      <c r="B68" t="s">
        <v>40</v>
      </c>
      <c r="C68" t="s">
        <v>1117</v>
      </c>
      <c r="D68" t="s">
        <v>138</v>
      </c>
      <c r="E68" t="s">
        <v>57</v>
      </c>
      <c r="F68" t="str">
        <f t="shared" si="1"/>
        <v>5000003449</v>
      </c>
      <c r="G68" t="s">
        <v>1136</v>
      </c>
      <c r="H68" t="s">
        <v>1137</v>
      </c>
      <c r="I68" s="3">
        <v>42543</v>
      </c>
    </row>
    <row r="69" spans="1:9" x14ac:dyDescent="0.2">
      <c r="A69" t="s">
        <v>42</v>
      </c>
      <c r="B69" t="s">
        <v>40</v>
      </c>
      <c r="C69" t="s">
        <v>1117</v>
      </c>
      <c r="D69" t="s">
        <v>138</v>
      </c>
      <c r="E69" t="s">
        <v>101</v>
      </c>
      <c r="F69" t="str">
        <f t="shared" si="1"/>
        <v>5000003453</v>
      </c>
      <c r="G69" t="s">
        <v>1134</v>
      </c>
      <c r="H69" t="s">
        <v>1137</v>
      </c>
      <c r="I69" s="3">
        <v>43206</v>
      </c>
    </row>
    <row r="70" spans="1:9" x14ac:dyDescent="0.2">
      <c r="A70" t="s">
        <v>9</v>
      </c>
      <c r="B70" t="s">
        <v>40</v>
      </c>
      <c r="C70" t="s">
        <v>1117</v>
      </c>
      <c r="D70" t="s">
        <v>139</v>
      </c>
      <c r="E70" t="s">
        <v>42</v>
      </c>
      <c r="F70" t="str">
        <f t="shared" si="1"/>
        <v>500000406</v>
      </c>
      <c r="G70" t="s">
        <v>1118</v>
      </c>
      <c r="H70" t="s">
        <v>1127</v>
      </c>
      <c r="I70" s="3">
        <v>40179</v>
      </c>
    </row>
    <row r="71" spans="1:9" x14ac:dyDescent="0.2">
      <c r="A71" t="s">
        <v>9</v>
      </c>
      <c r="B71" t="s">
        <v>40</v>
      </c>
      <c r="C71" t="s">
        <v>1117</v>
      </c>
      <c r="D71" t="s">
        <v>140</v>
      </c>
      <c r="E71" t="s">
        <v>8</v>
      </c>
      <c r="F71" t="str">
        <f t="shared" si="1"/>
        <v>500000444</v>
      </c>
      <c r="G71" t="s">
        <v>1118</v>
      </c>
      <c r="H71" t="s">
        <v>1153</v>
      </c>
      <c r="I71" s="3">
        <v>40179</v>
      </c>
    </row>
    <row r="72" spans="1:9" x14ac:dyDescent="0.2">
      <c r="A72" t="s">
        <v>89</v>
      </c>
      <c r="B72" t="s">
        <v>40</v>
      </c>
      <c r="C72" t="s">
        <v>1117</v>
      </c>
      <c r="D72" t="s">
        <v>141</v>
      </c>
      <c r="E72" t="s">
        <v>39</v>
      </c>
      <c r="F72" t="str">
        <f t="shared" si="1"/>
        <v>500000453</v>
      </c>
      <c r="G72" t="s">
        <v>1124</v>
      </c>
      <c r="H72" t="s">
        <v>1154</v>
      </c>
      <c r="I72" s="3">
        <v>40179</v>
      </c>
    </row>
    <row r="73" spans="1:9" x14ac:dyDescent="0.2">
      <c r="A73" t="s">
        <v>89</v>
      </c>
      <c r="B73" t="s">
        <v>40</v>
      </c>
      <c r="C73" t="s">
        <v>1117</v>
      </c>
      <c r="D73" t="s">
        <v>141</v>
      </c>
      <c r="E73" t="s">
        <v>89</v>
      </c>
      <c r="F73" t="str">
        <f t="shared" si="1"/>
        <v>500000459</v>
      </c>
      <c r="G73" t="s">
        <v>1118</v>
      </c>
      <c r="H73" t="s">
        <v>1155</v>
      </c>
      <c r="I73" s="3">
        <v>40179</v>
      </c>
    </row>
    <row r="74" spans="1:9" x14ac:dyDescent="0.2">
      <c r="A74" t="s">
        <v>9</v>
      </c>
      <c r="B74" t="s">
        <v>40</v>
      </c>
      <c r="C74" t="s">
        <v>1117</v>
      </c>
      <c r="D74" t="s">
        <v>143</v>
      </c>
      <c r="E74" t="s">
        <v>39</v>
      </c>
      <c r="F74" t="str">
        <f t="shared" si="1"/>
        <v>500000503</v>
      </c>
      <c r="G74" t="s">
        <v>1150</v>
      </c>
      <c r="H74" t="s">
        <v>1156</v>
      </c>
      <c r="I74" s="3">
        <v>40179</v>
      </c>
    </row>
    <row r="75" spans="1:9" x14ac:dyDescent="0.2">
      <c r="A75" t="s">
        <v>9</v>
      </c>
      <c r="B75" t="s">
        <v>40</v>
      </c>
      <c r="C75" t="s">
        <v>1117</v>
      </c>
      <c r="D75" t="s">
        <v>143</v>
      </c>
      <c r="E75" t="s">
        <v>42</v>
      </c>
      <c r="F75" t="str">
        <f t="shared" si="1"/>
        <v>500000506</v>
      </c>
      <c r="G75" t="s">
        <v>1118</v>
      </c>
      <c r="H75" t="s">
        <v>1157</v>
      </c>
      <c r="I75" s="3">
        <v>40179</v>
      </c>
    </row>
    <row r="76" spans="1:9" x14ac:dyDescent="0.2">
      <c r="A76" t="s">
        <v>9</v>
      </c>
      <c r="B76" t="s">
        <v>40</v>
      </c>
      <c r="C76" t="s">
        <v>1117</v>
      </c>
      <c r="D76" t="s">
        <v>145</v>
      </c>
      <c r="E76" t="s">
        <v>9</v>
      </c>
      <c r="F76" t="str">
        <f t="shared" si="1"/>
        <v>500000541</v>
      </c>
      <c r="G76" t="s">
        <v>1150</v>
      </c>
      <c r="H76" t="s">
        <v>1154</v>
      </c>
      <c r="I76" s="3">
        <v>40179</v>
      </c>
    </row>
    <row r="77" spans="1:9" x14ac:dyDescent="0.2">
      <c r="A77" t="s">
        <v>35</v>
      </c>
      <c r="B77" t="s">
        <v>40</v>
      </c>
      <c r="C77" t="s">
        <v>1117</v>
      </c>
      <c r="D77" t="s">
        <v>147</v>
      </c>
      <c r="E77" t="s">
        <v>43</v>
      </c>
      <c r="F77" t="str">
        <f t="shared" si="1"/>
        <v>500000615</v>
      </c>
      <c r="G77" t="s">
        <v>1140</v>
      </c>
      <c r="H77" t="s">
        <v>1139</v>
      </c>
      <c r="I77" s="3">
        <v>44792</v>
      </c>
    </row>
    <row r="78" spans="1:9" x14ac:dyDescent="0.2">
      <c r="A78" t="s">
        <v>9</v>
      </c>
      <c r="B78" t="s">
        <v>40</v>
      </c>
      <c r="C78" t="s">
        <v>1117</v>
      </c>
      <c r="D78" t="s">
        <v>148</v>
      </c>
      <c r="E78" t="s">
        <v>39</v>
      </c>
      <c r="F78" t="str">
        <f t="shared" si="1"/>
        <v>500000623</v>
      </c>
      <c r="G78" t="s">
        <v>1124</v>
      </c>
      <c r="H78" t="s">
        <v>1158</v>
      </c>
      <c r="I78" s="3">
        <v>40179</v>
      </c>
    </row>
    <row r="79" spans="1:9" x14ac:dyDescent="0.2">
      <c r="A79" t="s">
        <v>35</v>
      </c>
      <c r="B79" t="s">
        <v>40</v>
      </c>
      <c r="C79" t="s">
        <v>1117</v>
      </c>
      <c r="D79" t="s">
        <v>148</v>
      </c>
      <c r="E79" t="s">
        <v>43</v>
      </c>
      <c r="F79" t="str">
        <f t="shared" si="1"/>
        <v>500000625</v>
      </c>
      <c r="G79" t="s">
        <v>1140</v>
      </c>
      <c r="H79" t="s">
        <v>1159</v>
      </c>
      <c r="I79" s="3">
        <v>44792</v>
      </c>
    </row>
    <row r="80" spans="1:9" x14ac:dyDescent="0.2">
      <c r="A80" t="s">
        <v>89</v>
      </c>
      <c r="B80" t="s">
        <v>40</v>
      </c>
      <c r="C80" t="s">
        <v>1117</v>
      </c>
      <c r="D80" t="s">
        <v>1160</v>
      </c>
      <c r="E80" t="s">
        <v>39</v>
      </c>
      <c r="F80" t="str">
        <f t="shared" si="1"/>
        <v>500000643</v>
      </c>
      <c r="G80" t="s">
        <v>1118</v>
      </c>
      <c r="H80" t="s">
        <v>1161</v>
      </c>
      <c r="I80" s="3">
        <v>40179</v>
      </c>
    </row>
    <row r="81" spans="1:9" x14ac:dyDescent="0.2">
      <c r="A81" t="s">
        <v>9</v>
      </c>
      <c r="B81" t="s">
        <v>40</v>
      </c>
      <c r="C81" t="s">
        <v>1117</v>
      </c>
      <c r="D81" t="s">
        <v>1162</v>
      </c>
      <c r="E81" t="s">
        <v>50</v>
      </c>
      <c r="F81" t="str">
        <f t="shared" si="1"/>
        <v>500000717</v>
      </c>
      <c r="G81" t="s">
        <v>1163</v>
      </c>
      <c r="H81" t="s">
        <v>1164</v>
      </c>
      <c r="I81" s="3">
        <v>40179</v>
      </c>
    </row>
    <row r="82" spans="1:9" x14ac:dyDescent="0.2">
      <c r="A82" t="s">
        <v>89</v>
      </c>
      <c r="B82" t="s">
        <v>40</v>
      </c>
      <c r="C82" t="s">
        <v>1117</v>
      </c>
      <c r="D82" t="s">
        <v>1165</v>
      </c>
      <c r="E82" t="s">
        <v>39</v>
      </c>
      <c r="F82" t="str">
        <f t="shared" si="1"/>
        <v>500000813</v>
      </c>
      <c r="G82" t="s">
        <v>1118</v>
      </c>
      <c r="H82" t="s">
        <v>1119</v>
      </c>
      <c r="I82" s="3">
        <v>40179</v>
      </c>
    </row>
    <row r="83" spans="1:9" x14ac:dyDescent="0.2">
      <c r="A83" t="s">
        <v>89</v>
      </c>
      <c r="B83" t="s">
        <v>40</v>
      </c>
      <c r="C83" t="s">
        <v>1117</v>
      </c>
      <c r="D83" t="s">
        <v>1166</v>
      </c>
      <c r="E83" t="s">
        <v>39</v>
      </c>
      <c r="F83" t="str">
        <f t="shared" si="1"/>
        <v>500000843</v>
      </c>
      <c r="G83" t="s">
        <v>1118</v>
      </c>
      <c r="H83" t="s">
        <v>1119</v>
      </c>
      <c r="I83" s="3">
        <v>40179</v>
      </c>
    </row>
    <row r="84" spans="1:9" x14ac:dyDescent="0.2">
      <c r="A84" t="s">
        <v>9</v>
      </c>
      <c r="B84" t="s">
        <v>40</v>
      </c>
      <c r="C84" t="s">
        <v>1117</v>
      </c>
      <c r="D84" t="s">
        <v>149</v>
      </c>
      <c r="E84" t="s">
        <v>115</v>
      </c>
      <c r="F84" t="str">
        <f t="shared" si="1"/>
        <v>500000868</v>
      </c>
      <c r="G84" t="s">
        <v>1118</v>
      </c>
      <c r="H84" t="s">
        <v>1153</v>
      </c>
      <c r="I84" s="3">
        <v>40179</v>
      </c>
    </row>
    <row r="85" spans="1:9" x14ac:dyDescent="0.2">
      <c r="A85" t="s">
        <v>35</v>
      </c>
      <c r="B85" t="s">
        <v>40</v>
      </c>
      <c r="C85" t="s">
        <v>1117</v>
      </c>
      <c r="D85" t="s">
        <v>149</v>
      </c>
      <c r="E85" t="s">
        <v>20</v>
      </c>
      <c r="F85" t="str">
        <f t="shared" si="1"/>
        <v>5000008611</v>
      </c>
      <c r="G85" t="s">
        <v>1118</v>
      </c>
      <c r="H85" t="s">
        <v>1153</v>
      </c>
      <c r="I85" s="3">
        <v>40652</v>
      </c>
    </row>
    <row r="86" spans="1:9" x14ac:dyDescent="0.2">
      <c r="A86" t="s">
        <v>9</v>
      </c>
      <c r="B86" t="s">
        <v>40</v>
      </c>
      <c r="C86" t="s">
        <v>1117</v>
      </c>
      <c r="D86" t="s">
        <v>151</v>
      </c>
      <c r="E86" t="s">
        <v>35</v>
      </c>
      <c r="F86" t="str">
        <f t="shared" si="1"/>
        <v>500000892</v>
      </c>
      <c r="G86" t="s">
        <v>1150</v>
      </c>
      <c r="H86" t="s">
        <v>1154</v>
      </c>
      <c r="I86" s="3">
        <v>40179</v>
      </c>
    </row>
    <row r="87" spans="1:9" x14ac:dyDescent="0.2">
      <c r="A87" t="s">
        <v>89</v>
      </c>
      <c r="B87" t="s">
        <v>40</v>
      </c>
      <c r="C87" t="s">
        <v>1117</v>
      </c>
      <c r="D87" t="s">
        <v>1167</v>
      </c>
      <c r="E87" t="s">
        <v>115</v>
      </c>
      <c r="F87" t="str">
        <f t="shared" si="1"/>
        <v>500000978</v>
      </c>
      <c r="G87" t="s">
        <v>1168</v>
      </c>
      <c r="H87" t="s">
        <v>1119</v>
      </c>
      <c r="I87" s="3">
        <v>40179</v>
      </c>
    </row>
    <row r="88" spans="1:9" x14ac:dyDescent="0.2">
      <c r="A88" t="s">
        <v>89</v>
      </c>
      <c r="B88" t="s">
        <v>40</v>
      </c>
      <c r="C88" t="s">
        <v>1117</v>
      </c>
      <c r="D88" t="s">
        <v>1169</v>
      </c>
      <c r="E88" t="s">
        <v>35</v>
      </c>
      <c r="F88" t="str">
        <f t="shared" si="1"/>
        <v>500000982</v>
      </c>
      <c r="G88" t="s">
        <v>1118</v>
      </c>
      <c r="H88" t="s">
        <v>1119</v>
      </c>
      <c r="I88" s="3">
        <v>40179</v>
      </c>
    </row>
    <row r="89" spans="1:9" x14ac:dyDescent="0.2">
      <c r="A89" t="s">
        <v>9</v>
      </c>
      <c r="B89" t="s">
        <v>40</v>
      </c>
      <c r="C89" t="s">
        <v>1117</v>
      </c>
      <c r="D89" t="s">
        <v>152</v>
      </c>
      <c r="E89" t="s">
        <v>35</v>
      </c>
      <c r="F89" t="str">
        <f t="shared" si="1"/>
        <v>500001002</v>
      </c>
      <c r="G89" t="s">
        <v>1118</v>
      </c>
      <c r="H89" t="s">
        <v>1170</v>
      </c>
      <c r="I89" s="3">
        <v>40179</v>
      </c>
    </row>
    <row r="90" spans="1:9" x14ac:dyDescent="0.2">
      <c r="A90" t="s">
        <v>35</v>
      </c>
      <c r="B90" t="s">
        <v>40</v>
      </c>
      <c r="C90" t="s">
        <v>1117</v>
      </c>
      <c r="D90" t="s">
        <v>152</v>
      </c>
      <c r="E90" t="s">
        <v>76</v>
      </c>
      <c r="F90" t="str">
        <f t="shared" si="1"/>
        <v>5000010023</v>
      </c>
      <c r="G90" t="s">
        <v>1118</v>
      </c>
      <c r="H90" t="s">
        <v>1170</v>
      </c>
      <c r="I90" s="3">
        <v>40714</v>
      </c>
    </row>
    <row r="91" spans="1:9" x14ac:dyDescent="0.2">
      <c r="A91" t="s">
        <v>39</v>
      </c>
      <c r="B91" t="s">
        <v>40</v>
      </c>
      <c r="C91" t="s">
        <v>1117</v>
      </c>
      <c r="D91" t="s">
        <v>152</v>
      </c>
      <c r="E91" t="s">
        <v>70</v>
      </c>
      <c r="F91" t="str">
        <f t="shared" si="1"/>
        <v>5000010027</v>
      </c>
      <c r="G91" t="s">
        <v>1128</v>
      </c>
      <c r="H91" t="s">
        <v>1171</v>
      </c>
      <c r="I91" s="3">
        <v>41064</v>
      </c>
    </row>
    <row r="92" spans="1:9" x14ac:dyDescent="0.2">
      <c r="A92" t="s">
        <v>8</v>
      </c>
      <c r="B92" t="s">
        <v>40</v>
      </c>
      <c r="C92" t="s">
        <v>1117</v>
      </c>
      <c r="D92" t="s">
        <v>152</v>
      </c>
      <c r="E92" t="s">
        <v>109</v>
      </c>
      <c r="F92" t="str">
        <f t="shared" si="1"/>
        <v>5000010048</v>
      </c>
      <c r="G92" t="s">
        <v>1118</v>
      </c>
      <c r="H92" t="s">
        <v>1170</v>
      </c>
      <c r="I92" s="3">
        <v>41743</v>
      </c>
    </row>
    <row r="93" spans="1:9" x14ac:dyDescent="0.2">
      <c r="A93" t="s">
        <v>43</v>
      </c>
      <c r="B93" t="s">
        <v>40</v>
      </c>
      <c r="C93" t="s">
        <v>1117</v>
      </c>
      <c r="D93" t="s">
        <v>152</v>
      </c>
      <c r="E93" t="s">
        <v>123</v>
      </c>
      <c r="F93" t="str">
        <f t="shared" si="1"/>
        <v>5000010052</v>
      </c>
      <c r="G93" t="s">
        <v>1128</v>
      </c>
      <c r="H93" t="s">
        <v>1135</v>
      </c>
      <c r="I93" s="3">
        <v>42024</v>
      </c>
    </row>
    <row r="94" spans="1:9" x14ac:dyDescent="0.2">
      <c r="A94" t="s">
        <v>43</v>
      </c>
      <c r="B94" t="s">
        <v>40</v>
      </c>
      <c r="C94" t="s">
        <v>1117</v>
      </c>
      <c r="D94" t="s">
        <v>152</v>
      </c>
      <c r="E94" t="s">
        <v>136</v>
      </c>
      <c r="F94" t="str">
        <f t="shared" si="1"/>
        <v>5000010061</v>
      </c>
      <c r="G94" t="s">
        <v>1118</v>
      </c>
      <c r="H94" t="s">
        <v>1170</v>
      </c>
      <c r="I94" s="3">
        <v>42024</v>
      </c>
    </row>
    <row r="95" spans="1:9" x14ac:dyDescent="0.2">
      <c r="A95" t="s">
        <v>50</v>
      </c>
      <c r="B95" t="s">
        <v>40</v>
      </c>
      <c r="C95" t="s">
        <v>1117</v>
      </c>
      <c r="D95" t="s">
        <v>152</v>
      </c>
      <c r="E95" t="s">
        <v>103</v>
      </c>
      <c r="F95" t="str">
        <f t="shared" si="1"/>
        <v>5000010065</v>
      </c>
      <c r="G95" t="s">
        <v>1128</v>
      </c>
      <c r="H95" t="s">
        <v>1171</v>
      </c>
      <c r="I95" s="3">
        <v>42053</v>
      </c>
    </row>
    <row r="96" spans="1:9" x14ac:dyDescent="0.2">
      <c r="A96" t="s">
        <v>9</v>
      </c>
      <c r="B96" t="s">
        <v>40</v>
      </c>
      <c r="C96" t="s">
        <v>1117</v>
      </c>
      <c r="D96" t="s">
        <v>155</v>
      </c>
      <c r="E96" t="s">
        <v>50</v>
      </c>
      <c r="F96" t="str">
        <f t="shared" si="1"/>
        <v>500001117</v>
      </c>
      <c r="G96" t="s">
        <v>1118</v>
      </c>
      <c r="H96" t="s">
        <v>1170</v>
      </c>
      <c r="I96" s="3">
        <v>40179</v>
      </c>
    </row>
    <row r="97" spans="1:9" x14ac:dyDescent="0.2">
      <c r="A97" t="s">
        <v>35</v>
      </c>
      <c r="B97" t="s">
        <v>40</v>
      </c>
      <c r="C97" t="s">
        <v>1117</v>
      </c>
      <c r="D97" t="s">
        <v>155</v>
      </c>
      <c r="E97" t="s">
        <v>76</v>
      </c>
      <c r="F97" t="str">
        <f t="shared" si="1"/>
        <v>5000011123</v>
      </c>
      <c r="G97" t="s">
        <v>1118</v>
      </c>
      <c r="H97" t="s">
        <v>1170</v>
      </c>
      <c r="I97" s="3">
        <v>40714</v>
      </c>
    </row>
    <row r="98" spans="1:9" x14ac:dyDescent="0.2">
      <c r="A98" t="s">
        <v>39</v>
      </c>
      <c r="B98" t="s">
        <v>40</v>
      </c>
      <c r="C98" t="s">
        <v>1117</v>
      </c>
      <c r="D98" t="s">
        <v>155</v>
      </c>
      <c r="E98" t="s">
        <v>70</v>
      </c>
      <c r="F98" t="str">
        <f t="shared" si="1"/>
        <v>5000011127</v>
      </c>
      <c r="G98" t="s">
        <v>1128</v>
      </c>
      <c r="H98" t="s">
        <v>1171</v>
      </c>
      <c r="I98" s="3">
        <v>41123</v>
      </c>
    </row>
    <row r="99" spans="1:9" x14ac:dyDescent="0.2">
      <c r="A99" t="s">
        <v>39</v>
      </c>
      <c r="B99" t="s">
        <v>40</v>
      </c>
      <c r="C99" t="s">
        <v>1117</v>
      </c>
      <c r="D99" t="s">
        <v>155</v>
      </c>
      <c r="E99" t="s">
        <v>77</v>
      </c>
      <c r="F99" t="str">
        <f t="shared" si="1"/>
        <v>5000011137</v>
      </c>
      <c r="G99" t="s">
        <v>1118</v>
      </c>
      <c r="H99" t="s">
        <v>1170</v>
      </c>
      <c r="I99" s="3">
        <v>41123</v>
      </c>
    </row>
    <row r="100" spans="1:9" x14ac:dyDescent="0.2">
      <c r="A100" t="s">
        <v>8</v>
      </c>
      <c r="B100" t="s">
        <v>40</v>
      </c>
      <c r="C100" t="s">
        <v>1117</v>
      </c>
      <c r="D100" t="s">
        <v>155</v>
      </c>
      <c r="E100" t="s">
        <v>80</v>
      </c>
      <c r="F100" t="str">
        <f t="shared" si="1"/>
        <v>5000011141</v>
      </c>
      <c r="G100" t="s">
        <v>1128</v>
      </c>
      <c r="H100" t="s">
        <v>1171</v>
      </c>
      <c r="I100" s="3">
        <v>41743</v>
      </c>
    </row>
    <row r="101" spans="1:9" x14ac:dyDescent="0.2">
      <c r="A101" t="s">
        <v>8</v>
      </c>
      <c r="B101" t="s">
        <v>40</v>
      </c>
      <c r="C101" t="s">
        <v>1117</v>
      </c>
      <c r="D101" t="s">
        <v>155</v>
      </c>
      <c r="E101" t="s">
        <v>31</v>
      </c>
      <c r="F101" t="str">
        <f t="shared" si="1"/>
        <v>5000011150</v>
      </c>
      <c r="G101" t="s">
        <v>1118</v>
      </c>
      <c r="H101" t="s">
        <v>1170</v>
      </c>
      <c r="I101" s="3">
        <v>41743</v>
      </c>
    </row>
    <row r="102" spans="1:9" x14ac:dyDescent="0.2">
      <c r="A102" t="s">
        <v>50</v>
      </c>
      <c r="B102" t="s">
        <v>40</v>
      </c>
      <c r="C102" t="s">
        <v>1117</v>
      </c>
      <c r="D102" t="s">
        <v>155</v>
      </c>
      <c r="E102" t="s">
        <v>86</v>
      </c>
      <c r="F102" t="str">
        <f t="shared" si="1"/>
        <v>5000011154</v>
      </c>
      <c r="G102" t="s">
        <v>1128</v>
      </c>
      <c r="H102" t="s">
        <v>1171</v>
      </c>
      <c r="I102" s="3">
        <v>42053</v>
      </c>
    </row>
    <row r="103" spans="1:9" x14ac:dyDescent="0.2">
      <c r="A103" t="s">
        <v>9</v>
      </c>
      <c r="B103" t="s">
        <v>40</v>
      </c>
      <c r="C103" t="s">
        <v>1117</v>
      </c>
      <c r="D103" t="s">
        <v>158</v>
      </c>
      <c r="E103" t="s">
        <v>43</v>
      </c>
      <c r="F103" t="str">
        <f t="shared" si="1"/>
        <v>500001285</v>
      </c>
      <c r="G103" t="s">
        <v>1128</v>
      </c>
      <c r="H103" t="s">
        <v>1135</v>
      </c>
      <c r="I103" s="3">
        <v>40767</v>
      </c>
    </row>
    <row r="104" spans="1:9" x14ac:dyDescent="0.2">
      <c r="A104" t="s">
        <v>9</v>
      </c>
      <c r="B104" t="s">
        <v>40</v>
      </c>
      <c r="C104" t="s">
        <v>1117</v>
      </c>
      <c r="D104" t="s">
        <v>158</v>
      </c>
      <c r="E104" t="s">
        <v>115</v>
      </c>
      <c r="F104" t="str">
        <f t="shared" si="1"/>
        <v>500001288</v>
      </c>
      <c r="G104" t="s">
        <v>1118</v>
      </c>
      <c r="H104" t="s">
        <v>1170</v>
      </c>
      <c r="I104" s="3">
        <v>40179</v>
      </c>
    </row>
    <row r="105" spans="1:9" x14ac:dyDescent="0.2">
      <c r="A105" t="s">
        <v>35</v>
      </c>
      <c r="B105" t="s">
        <v>40</v>
      </c>
      <c r="C105" t="s">
        <v>1117</v>
      </c>
      <c r="D105" t="s">
        <v>158</v>
      </c>
      <c r="E105" t="s">
        <v>76</v>
      </c>
      <c r="F105" t="str">
        <f t="shared" si="1"/>
        <v>5000012823</v>
      </c>
      <c r="G105" t="s">
        <v>1118</v>
      </c>
      <c r="H105" t="s">
        <v>1170</v>
      </c>
      <c r="I105" s="3">
        <v>40718</v>
      </c>
    </row>
    <row r="106" spans="1:9" x14ac:dyDescent="0.2">
      <c r="A106" t="s">
        <v>39</v>
      </c>
      <c r="B106" t="s">
        <v>40</v>
      </c>
      <c r="C106" t="s">
        <v>1117</v>
      </c>
      <c r="D106" t="s">
        <v>158</v>
      </c>
      <c r="E106" t="s">
        <v>70</v>
      </c>
      <c r="F106" t="str">
        <f t="shared" si="1"/>
        <v>5000012827</v>
      </c>
      <c r="G106" t="s">
        <v>1128</v>
      </c>
      <c r="H106" t="s">
        <v>1135</v>
      </c>
      <c r="I106" s="3">
        <v>41743</v>
      </c>
    </row>
    <row r="107" spans="1:9" x14ac:dyDescent="0.2">
      <c r="A107" t="s">
        <v>39</v>
      </c>
      <c r="B107" t="s">
        <v>40</v>
      </c>
      <c r="C107" t="s">
        <v>1117</v>
      </c>
      <c r="D107" t="s">
        <v>158</v>
      </c>
      <c r="E107" t="s">
        <v>75</v>
      </c>
      <c r="F107" t="str">
        <f t="shared" si="1"/>
        <v>5000012836</v>
      </c>
      <c r="G107" t="s">
        <v>1118</v>
      </c>
      <c r="H107" t="s">
        <v>1170</v>
      </c>
      <c r="I107" s="3">
        <v>41743</v>
      </c>
    </row>
    <row r="108" spans="1:9" x14ac:dyDescent="0.2">
      <c r="A108" t="s">
        <v>50</v>
      </c>
      <c r="B108" t="s">
        <v>40</v>
      </c>
      <c r="C108" t="s">
        <v>1117</v>
      </c>
      <c r="D108" t="s">
        <v>158</v>
      </c>
      <c r="E108" t="s">
        <v>30</v>
      </c>
      <c r="F108" t="str">
        <f t="shared" si="1"/>
        <v>5000012840</v>
      </c>
      <c r="G108" t="s">
        <v>1128</v>
      </c>
      <c r="H108" t="s">
        <v>1171</v>
      </c>
      <c r="I108" s="3">
        <v>42047</v>
      </c>
    </row>
    <row r="109" spans="1:9" x14ac:dyDescent="0.2">
      <c r="A109" t="s">
        <v>89</v>
      </c>
      <c r="B109" t="s">
        <v>40</v>
      </c>
      <c r="C109" t="s">
        <v>1117</v>
      </c>
      <c r="D109" t="s">
        <v>159</v>
      </c>
      <c r="E109" t="s">
        <v>35</v>
      </c>
      <c r="F109" t="str">
        <f t="shared" si="1"/>
        <v>500001312</v>
      </c>
      <c r="G109" t="s">
        <v>1128</v>
      </c>
      <c r="H109" t="s">
        <v>1123</v>
      </c>
      <c r="I109" s="3">
        <v>40179</v>
      </c>
    </row>
    <row r="110" spans="1:9" x14ac:dyDescent="0.2">
      <c r="A110" t="s">
        <v>9</v>
      </c>
      <c r="B110" t="s">
        <v>40</v>
      </c>
      <c r="C110" t="s">
        <v>1117</v>
      </c>
      <c r="D110" t="s">
        <v>160</v>
      </c>
      <c r="E110" t="s">
        <v>89</v>
      </c>
      <c r="F110" t="str">
        <f t="shared" si="1"/>
        <v>500001409</v>
      </c>
      <c r="G110" t="s">
        <v>1150</v>
      </c>
      <c r="H110" t="s">
        <v>1156</v>
      </c>
      <c r="I110" s="3">
        <v>40179</v>
      </c>
    </row>
    <row r="111" spans="1:9" x14ac:dyDescent="0.2">
      <c r="A111" t="s">
        <v>9</v>
      </c>
      <c r="B111" t="s">
        <v>40</v>
      </c>
      <c r="C111" t="s">
        <v>1117</v>
      </c>
      <c r="D111" t="s">
        <v>160</v>
      </c>
      <c r="E111" t="s">
        <v>50</v>
      </c>
      <c r="F111" t="str">
        <f t="shared" si="1"/>
        <v>500001407</v>
      </c>
      <c r="G111" t="s">
        <v>1118</v>
      </c>
      <c r="H111" t="s">
        <v>1157</v>
      </c>
      <c r="I111" s="3">
        <v>40179</v>
      </c>
    </row>
    <row r="112" spans="1:9" x14ac:dyDescent="0.2">
      <c r="A112" t="s">
        <v>9</v>
      </c>
      <c r="B112" t="s">
        <v>40</v>
      </c>
      <c r="C112" t="s">
        <v>1117</v>
      </c>
      <c r="D112" t="s">
        <v>161</v>
      </c>
      <c r="E112" t="s">
        <v>20</v>
      </c>
      <c r="F112" t="str">
        <f t="shared" si="1"/>
        <v>5000016011</v>
      </c>
      <c r="G112" t="s">
        <v>1150</v>
      </c>
      <c r="H112" t="s">
        <v>1156</v>
      </c>
      <c r="I112" s="3">
        <v>40179</v>
      </c>
    </row>
    <row r="113" spans="1:9" x14ac:dyDescent="0.2">
      <c r="A113" t="s">
        <v>9</v>
      </c>
      <c r="B113" t="s">
        <v>40</v>
      </c>
      <c r="C113" t="s">
        <v>1117</v>
      </c>
      <c r="D113" t="s">
        <v>161</v>
      </c>
      <c r="E113" t="s">
        <v>89</v>
      </c>
      <c r="F113" t="str">
        <f t="shared" si="1"/>
        <v>500001609</v>
      </c>
      <c r="G113" t="s">
        <v>1118</v>
      </c>
      <c r="H113" t="s">
        <v>1157</v>
      </c>
      <c r="I113" s="3">
        <v>40179</v>
      </c>
    </row>
    <row r="114" spans="1:9" x14ac:dyDescent="0.2">
      <c r="A114" t="s">
        <v>9</v>
      </c>
      <c r="B114" t="s">
        <v>40</v>
      </c>
      <c r="C114" t="s">
        <v>1117</v>
      </c>
      <c r="D114" t="s">
        <v>162</v>
      </c>
      <c r="E114" t="s">
        <v>35</v>
      </c>
      <c r="F114" t="str">
        <f t="shared" si="1"/>
        <v>500001792</v>
      </c>
      <c r="G114" t="s">
        <v>1128</v>
      </c>
      <c r="H114" t="s">
        <v>1154</v>
      </c>
      <c r="I114" s="3">
        <v>40179</v>
      </c>
    </row>
    <row r="115" spans="1:9" x14ac:dyDescent="0.2">
      <c r="A115" t="s">
        <v>39</v>
      </c>
      <c r="B115" t="s">
        <v>40</v>
      </c>
      <c r="C115" t="s">
        <v>1117</v>
      </c>
      <c r="D115" t="s">
        <v>162</v>
      </c>
      <c r="E115" t="s">
        <v>89</v>
      </c>
      <c r="F115" t="str">
        <f t="shared" si="1"/>
        <v>500001799</v>
      </c>
      <c r="G115" t="s">
        <v>1140</v>
      </c>
      <c r="H115" t="s">
        <v>1172</v>
      </c>
      <c r="I115" s="3">
        <v>45111</v>
      </c>
    </row>
    <row r="116" spans="1:9" x14ac:dyDescent="0.2">
      <c r="A116" t="s">
        <v>9</v>
      </c>
      <c r="B116" t="s">
        <v>40</v>
      </c>
      <c r="C116" t="s">
        <v>1117</v>
      </c>
      <c r="D116" t="s">
        <v>163</v>
      </c>
      <c r="E116" t="s">
        <v>39</v>
      </c>
      <c r="F116" t="str">
        <f t="shared" si="1"/>
        <v>500002053</v>
      </c>
      <c r="G116" t="s">
        <v>1118</v>
      </c>
      <c r="H116" t="s">
        <v>1170</v>
      </c>
      <c r="I116" s="3">
        <v>40179</v>
      </c>
    </row>
    <row r="117" spans="1:9" x14ac:dyDescent="0.2">
      <c r="A117" t="s">
        <v>35</v>
      </c>
      <c r="B117" t="s">
        <v>40</v>
      </c>
      <c r="C117" t="s">
        <v>1117</v>
      </c>
      <c r="D117" t="s">
        <v>163</v>
      </c>
      <c r="E117" t="s">
        <v>2</v>
      </c>
      <c r="F117" t="str">
        <f t="shared" si="1"/>
        <v>5000020514</v>
      </c>
      <c r="G117" t="s">
        <v>1128</v>
      </c>
      <c r="H117" t="s">
        <v>1171</v>
      </c>
      <c r="I117" s="3">
        <v>40652</v>
      </c>
    </row>
    <row r="118" spans="1:9" x14ac:dyDescent="0.2">
      <c r="A118" t="s">
        <v>35</v>
      </c>
      <c r="B118" t="s">
        <v>40</v>
      </c>
      <c r="C118" t="s">
        <v>1117</v>
      </c>
      <c r="D118" t="s">
        <v>163</v>
      </c>
      <c r="E118" t="s">
        <v>76</v>
      </c>
      <c r="F118" t="str">
        <f t="shared" si="1"/>
        <v>5000020523</v>
      </c>
      <c r="G118" t="s">
        <v>1118</v>
      </c>
      <c r="H118" t="s">
        <v>1170</v>
      </c>
      <c r="I118" s="3">
        <v>40652</v>
      </c>
    </row>
    <row r="119" spans="1:9" x14ac:dyDescent="0.2">
      <c r="A119" t="s">
        <v>39</v>
      </c>
      <c r="B119" t="s">
        <v>40</v>
      </c>
      <c r="C119" t="s">
        <v>1117</v>
      </c>
      <c r="D119" t="s">
        <v>163</v>
      </c>
      <c r="E119" t="s">
        <v>164</v>
      </c>
      <c r="F119" t="str">
        <f t="shared" si="1"/>
        <v>5000020529</v>
      </c>
      <c r="G119" t="s">
        <v>1128</v>
      </c>
      <c r="H119" t="s">
        <v>1171</v>
      </c>
      <c r="I119" s="3">
        <v>40718</v>
      </c>
    </row>
    <row r="120" spans="1:9" x14ac:dyDescent="0.2">
      <c r="A120" t="s">
        <v>39</v>
      </c>
      <c r="B120" t="s">
        <v>40</v>
      </c>
      <c r="C120" t="s">
        <v>1117</v>
      </c>
      <c r="D120" t="s">
        <v>163</v>
      </c>
      <c r="E120" t="s">
        <v>78</v>
      </c>
      <c r="F120" t="str">
        <f t="shared" si="1"/>
        <v>5000020539</v>
      </c>
      <c r="G120" t="s">
        <v>1118</v>
      </c>
      <c r="H120" t="s">
        <v>1170</v>
      </c>
      <c r="I120" s="3">
        <v>40718</v>
      </c>
    </row>
    <row r="121" spans="1:9" x14ac:dyDescent="0.2">
      <c r="A121" t="s">
        <v>8</v>
      </c>
      <c r="B121" t="s">
        <v>40</v>
      </c>
      <c r="C121" t="s">
        <v>1117</v>
      </c>
      <c r="D121" t="s">
        <v>163</v>
      </c>
      <c r="E121" t="s">
        <v>84</v>
      </c>
      <c r="F121" t="str">
        <f t="shared" si="1"/>
        <v>5000020543</v>
      </c>
      <c r="G121" t="s">
        <v>1128</v>
      </c>
      <c r="H121" t="s">
        <v>1171</v>
      </c>
      <c r="I121" s="3">
        <v>41123</v>
      </c>
    </row>
    <row r="122" spans="1:9" x14ac:dyDescent="0.2">
      <c r="A122" t="s">
        <v>8</v>
      </c>
      <c r="B122" t="s">
        <v>40</v>
      </c>
      <c r="C122" t="s">
        <v>1117</v>
      </c>
      <c r="D122" t="s">
        <v>163</v>
      </c>
      <c r="E122" t="s">
        <v>101</v>
      </c>
      <c r="F122" t="str">
        <f t="shared" si="1"/>
        <v>5000020553</v>
      </c>
      <c r="G122" t="s">
        <v>1118</v>
      </c>
      <c r="H122" t="s">
        <v>1170</v>
      </c>
      <c r="I122" s="3">
        <v>41123</v>
      </c>
    </row>
    <row r="123" spans="1:9" x14ac:dyDescent="0.2">
      <c r="A123" t="s">
        <v>43</v>
      </c>
      <c r="B123" t="s">
        <v>40</v>
      </c>
      <c r="C123" t="s">
        <v>1117</v>
      </c>
      <c r="D123" t="s">
        <v>163</v>
      </c>
      <c r="E123" t="s">
        <v>100</v>
      </c>
      <c r="F123" t="str">
        <f t="shared" si="1"/>
        <v>5000020557</v>
      </c>
      <c r="G123" t="s">
        <v>1128</v>
      </c>
      <c r="H123" t="s">
        <v>1171</v>
      </c>
      <c r="I123" s="3">
        <v>41743</v>
      </c>
    </row>
    <row r="124" spans="1:9" x14ac:dyDescent="0.2">
      <c r="A124" t="s">
        <v>43</v>
      </c>
      <c r="B124" t="s">
        <v>40</v>
      </c>
      <c r="C124" t="s">
        <v>1117</v>
      </c>
      <c r="D124" t="s">
        <v>163</v>
      </c>
      <c r="E124" t="s">
        <v>113</v>
      </c>
      <c r="F124" t="str">
        <f t="shared" si="1"/>
        <v>5000020566</v>
      </c>
      <c r="G124" t="s">
        <v>1118</v>
      </c>
      <c r="H124" t="s">
        <v>1170</v>
      </c>
      <c r="I124" s="3">
        <v>41743</v>
      </c>
    </row>
    <row r="125" spans="1:9" x14ac:dyDescent="0.2">
      <c r="A125" t="s">
        <v>50</v>
      </c>
      <c r="B125" t="s">
        <v>40</v>
      </c>
      <c r="C125" t="s">
        <v>1117</v>
      </c>
      <c r="D125" t="s">
        <v>163</v>
      </c>
      <c r="E125" t="s">
        <v>25</v>
      </c>
      <c r="F125" t="str">
        <f t="shared" si="1"/>
        <v>5000020570</v>
      </c>
      <c r="G125" t="s">
        <v>1128</v>
      </c>
      <c r="H125" t="s">
        <v>1171</v>
      </c>
      <c r="I125" s="3">
        <v>42066</v>
      </c>
    </row>
    <row r="126" spans="1:9" x14ac:dyDescent="0.2">
      <c r="A126" t="s">
        <v>89</v>
      </c>
      <c r="B126" t="s">
        <v>40</v>
      </c>
      <c r="C126" t="s">
        <v>1117</v>
      </c>
      <c r="D126" t="s">
        <v>165</v>
      </c>
      <c r="E126" t="s">
        <v>8</v>
      </c>
      <c r="F126" t="str">
        <f t="shared" si="1"/>
        <v>500002124</v>
      </c>
      <c r="G126" t="s">
        <v>1118</v>
      </c>
      <c r="H126" t="s">
        <v>1173</v>
      </c>
      <c r="I126" s="3">
        <v>40179</v>
      </c>
    </row>
    <row r="127" spans="1:9" x14ac:dyDescent="0.2">
      <c r="A127" t="s">
        <v>9</v>
      </c>
      <c r="B127" t="s">
        <v>40</v>
      </c>
      <c r="C127" t="s">
        <v>1117</v>
      </c>
      <c r="D127" t="s">
        <v>166</v>
      </c>
      <c r="E127" t="s">
        <v>39</v>
      </c>
      <c r="F127" t="str">
        <f t="shared" si="1"/>
        <v>500002133</v>
      </c>
      <c r="G127" t="s">
        <v>1150</v>
      </c>
      <c r="H127" t="s">
        <v>1156</v>
      </c>
      <c r="I127" s="3">
        <v>40179</v>
      </c>
    </row>
    <row r="128" spans="1:9" x14ac:dyDescent="0.2">
      <c r="A128" t="s">
        <v>9</v>
      </c>
      <c r="B128" t="s">
        <v>40</v>
      </c>
      <c r="C128" t="s">
        <v>1117</v>
      </c>
      <c r="D128" t="s">
        <v>166</v>
      </c>
      <c r="E128" t="s">
        <v>8</v>
      </c>
      <c r="F128" t="str">
        <f t="shared" si="1"/>
        <v>500002134</v>
      </c>
      <c r="G128" t="s">
        <v>1118</v>
      </c>
      <c r="H128" t="s">
        <v>1157</v>
      </c>
      <c r="I128" s="3">
        <v>40179</v>
      </c>
    </row>
    <row r="129" spans="1:9" x14ac:dyDescent="0.2">
      <c r="A129" t="s">
        <v>9</v>
      </c>
      <c r="B129" t="s">
        <v>40</v>
      </c>
      <c r="C129" t="s">
        <v>1117</v>
      </c>
      <c r="D129" t="s">
        <v>167</v>
      </c>
      <c r="E129" t="s">
        <v>39</v>
      </c>
      <c r="F129" t="str">
        <f t="shared" si="1"/>
        <v>500002173</v>
      </c>
      <c r="G129" t="s">
        <v>1128</v>
      </c>
      <c r="H129" t="s">
        <v>1174</v>
      </c>
      <c r="I129" s="3">
        <v>40179</v>
      </c>
    </row>
    <row r="130" spans="1:9" x14ac:dyDescent="0.2">
      <c r="A130" t="s">
        <v>35</v>
      </c>
      <c r="B130" t="s">
        <v>40</v>
      </c>
      <c r="C130" t="s">
        <v>1117</v>
      </c>
      <c r="D130" t="s">
        <v>167</v>
      </c>
      <c r="E130" t="s">
        <v>43</v>
      </c>
      <c r="F130" t="str">
        <f t="shared" si="1"/>
        <v>500002175</v>
      </c>
      <c r="G130" t="s">
        <v>1140</v>
      </c>
      <c r="H130" t="s">
        <v>1174</v>
      </c>
      <c r="I130" s="3">
        <v>45117</v>
      </c>
    </row>
    <row r="131" spans="1:9" x14ac:dyDescent="0.2">
      <c r="A131" t="s">
        <v>9</v>
      </c>
      <c r="B131" t="s">
        <v>40</v>
      </c>
      <c r="C131" t="s">
        <v>1117</v>
      </c>
      <c r="D131" t="s">
        <v>168</v>
      </c>
      <c r="E131" t="s">
        <v>39</v>
      </c>
      <c r="F131" t="str">
        <f t="shared" ref="F131:F194" si="2">D131&amp;E131</f>
        <v>500002203</v>
      </c>
      <c r="G131" t="s">
        <v>1128</v>
      </c>
      <c r="H131" t="s">
        <v>1154</v>
      </c>
      <c r="I131" s="3">
        <v>40179</v>
      </c>
    </row>
    <row r="132" spans="1:9" x14ac:dyDescent="0.2">
      <c r="A132" t="s">
        <v>89</v>
      </c>
      <c r="B132" t="s">
        <v>40</v>
      </c>
      <c r="C132" t="s">
        <v>1117</v>
      </c>
      <c r="D132" t="s">
        <v>169</v>
      </c>
      <c r="E132" t="s">
        <v>42</v>
      </c>
      <c r="F132" t="str">
        <f t="shared" si="2"/>
        <v>500002216</v>
      </c>
      <c r="G132" t="s">
        <v>1118</v>
      </c>
      <c r="H132" t="s">
        <v>1175</v>
      </c>
      <c r="I132" s="3">
        <v>40179</v>
      </c>
    </row>
    <row r="133" spans="1:9" x14ac:dyDescent="0.2">
      <c r="A133" t="s">
        <v>89</v>
      </c>
      <c r="B133" t="s">
        <v>40</v>
      </c>
      <c r="C133" t="s">
        <v>1117</v>
      </c>
      <c r="D133" t="s">
        <v>170</v>
      </c>
      <c r="E133" t="s">
        <v>43</v>
      </c>
      <c r="F133" t="str">
        <f t="shared" si="2"/>
        <v>500002235</v>
      </c>
      <c r="G133" t="s">
        <v>1118</v>
      </c>
      <c r="H133" t="s">
        <v>1119</v>
      </c>
      <c r="I133" s="3">
        <v>40179</v>
      </c>
    </row>
    <row r="134" spans="1:9" x14ac:dyDescent="0.2">
      <c r="A134" t="s">
        <v>9</v>
      </c>
      <c r="B134" t="s">
        <v>40</v>
      </c>
      <c r="C134" t="s">
        <v>1117</v>
      </c>
      <c r="D134" t="s">
        <v>172</v>
      </c>
      <c r="E134" t="s">
        <v>35</v>
      </c>
      <c r="F134" t="str">
        <f t="shared" si="2"/>
        <v>500002262</v>
      </c>
      <c r="G134" t="s">
        <v>1118</v>
      </c>
      <c r="H134" t="s">
        <v>1176</v>
      </c>
      <c r="I134" s="3">
        <v>40179</v>
      </c>
    </row>
    <row r="135" spans="1:9" x14ac:dyDescent="0.2">
      <c r="A135" t="s">
        <v>89</v>
      </c>
      <c r="B135" t="s">
        <v>40</v>
      </c>
      <c r="C135" t="s">
        <v>1117</v>
      </c>
      <c r="D135" t="s">
        <v>1177</v>
      </c>
      <c r="E135" t="s">
        <v>115</v>
      </c>
      <c r="F135" t="str">
        <f t="shared" si="2"/>
        <v>500002278</v>
      </c>
      <c r="G135" t="s">
        <v>1118</v>
      </c>
      <c r="H135" t="s">
        <v>1119</v>
      </c>
      <c r="I135" s="3">
        <v>40179</v>
      </c>
    </row>
    <row r="136" spans="1:9" x14ac:dyDescent="0.2">
      <c r="A136" t="s">
        <v>9</v>
      </c>
      <c r="B136" t="s">
        <v>40</v>
      </c>
      <c r="C136" t="s">
        <v>1117</v>
      </c>
      <c r="D136" t="s">
        <v>173</v>
      </c>
      <c r="E136" t="s">
        <v>115</v>
      </c>
      <c r="F136" t="str">
        <f t="shared" si="2"/>
        <v>500002318</v>
      </c>
      <c r="G136" t="s">
        <v>1118</v>
      </c>
      <c r="H136" t="s">
        <v>1178</v>
      </c>
      <c r="I136" s="3">
        <v>40179</v>
      </c>
    </row>
    <row r="137" spans="1:9" x14ac:dyDescent="0.2">
      <c r="A137" t="s">
        <v>39</v>
      </c>
      <c r="B137" t="s">
        <v>40</v>
      </c>
      <c r="C137" t="s">
        <v>1117</v>
      </c>
      <c r="D137" t="s">
        <v>173</v>
      </c>
      <c r="E137" t="s">
        <v>61</v>
      </c>
      <c r="F137" t="str">
        <f t="shared" si="2"/>
        <v>5000023115</v>
      </c>
      <c r="G137" t="s">
        <v>1179</v>
      </c>
      <c r="H137" t="s">
        <v>1180</v>
      </c>
      <c r="I137" s="3">
        <v>44229</v>
      </c>
    </row>
    <row r="138" spans="1:9" x14ac:dyDescent="0.2">
      <c r="A138" t="s">
        <v>9</v>
      </c>
      <c r="B138" t="s">
        <v>40</v>
      </c>
      <c r="C138" t="s">
        <v>1117</v>
      </c>
      <c r="D138" t="s">
        <v>175</v>
      </c>
      <c r="E138" t="s">
        <v>35</v>
      </c>
      <c r="F138" t="str">
        <f t="shared" si="2"/>
        <v>500002422</v>
      </c>
      <c r="G138" t="s">
        <v>1118</v>
      </c>
      <c r="H138" t="s">
        <v>1170</v>
      </c>
      <c r="I138" s="3">
        <v>40179</v>
      </c>
    </row>
    <row r="139" spans="1:9" x14ac:dyDescent="0.2">
      <c r="A139" t="s">
        <v>35</v>
      </c>
      <c r="B139" t="s">
        <v>40</v>
      </c>
      <c r="C139" t="s">
        <v>1117</v>
      </c>
      <c r="D139" t="s">
        <v>175</v>
      </c>
      <c r="E139" t="s">
        <v>76</v>
      </c>
      <c r="F139" t="str">
        <f t="shared" si="2"/>
        <v>5000024223</v>
      </c>
      <c r="G139" t="s">
        <v>1118</v>
      </c>
      <c r="H139" t="s">
        <v>1170</v>
      </c>
      <c r="I139" s="3">
        <v>40718</v>
      </c>
    </row>
    <row r="140" spans="1:9" x14ac:dyDescent="0.2">
      <c r="A140" t="s">
        <v>39</v>
      </c>
      <c r="B140" t="s">
        <v>40</v>
      </c>
      <c r="C140" t="s">
        <v>1117</v>
      </c>
      <c r="D140" t="s">
        <v>175</v>
      </c>
      <c r="E140" t="s">
        <v>70</v>
      </c>
      <c r="F140" t="str">
        <f t="shared" si="2"/>
        <v>5000024227</v>
      </c>
      <c r="G140" t="s">
        <v>1128</v>
      </c>
      <c r="H140" t="s">
        <v>1171</v>
      </c>
      <c r="I140" s="3">
        <v>41123</v>
      </c>
    </row>
    <row r="141" spans="1:9" x14ac:dyDescent="0.2">
      <c r="A141" t="s">
        <v>39</v>
      </c>
      <c r="B141" t="s">
        <v>40</v>
      </c>
      <c r="C141" t="s">
        <v>1117</v>
      </c>
      <c r="D141" t="s">
        <v>175</v>
      </c>
      <c r="E141" t="s">
        <v>77</v>
      </c>
      <c r="F141" t="str">
        <f t="shared" si="2"/>
        <v>5000024237</v>
      </c>
      <c r="G141" t="s">
        <v>1118</v>
      </c>
      <c r="H141" t="s">
        <v>1170</v>
      </c>
      <c r="I141" s="3">
        <v>41123</v>
      </c>
    </row>
    <row r="142" spans="1:9" x14ac:dyDescent="0.2">
      <c r="A142" t="s">
        <v>8</v>
      </c>
      <c r="B142" t="s">
        <v>40</v>
      </c>
      <c r="C142" t="s">
        <v>1117</v>
      </c>
      <c r="D142" t="s">
        <v>175</v>
      </c>
      <c r="E142" t="s">
        <v>80</v>
      </c>
      <c r="F142" t="str">
        <f t="shared" si="2"/>
        <v>5000024241</v>
      </c>
      <c r="G142" t="s">
        <v>1128</v>
      </c>
      <c r="H142" t="s">
        <v>1135</v>
      </c>
      <c r="I142" s="3">
        <v>41743</v>
      </c>
    </row>
    <row r="143" spans="1:9" x14ac:dyDescent="0.2">
      <c r="A143" t="s">
        <v>8</v>
      </c>
      <c r="B143" t="s">
        <v>40</v>
      </c>
      <c r="C143" t="s">
        <v>1117</v>
      </c>
      <c r="D143" t="s">
        <v>175</v>
      </c>
      <c r="E143" t="s">
        <v>31</v>
      </c>
      <c r="F143" t="str">
        <f t="shared" si="2"/>
        <v>5000024250</v>
      </c>
      <c r="G143" t="s">
        <v>1118</v>
      </c>
      <c r="H143" t="s">
        <v>1170</v>
      </c>
      <c r="I143" s="3">
        <v>41743</v>
      </c>
    </row>
    <row r="144" spans="1:9" x14ac:dyDescent="0.2">
      <c r="A144" t="s">
        <v>50</v>
      </c>
      <c r="B144" t="s">
        <v>40</v>
      </c>
      <c r="C144" t="s">
        <v>1117</v>
      </c>
      <c r="D144" t="s">
        <v>175</v>
      </c>
      <c r="E144" t="s">
        <v>86</v>
      </c>
      <c r="F144" t="str">
        <f t="shared" si="2"/>
        <v>5000024254</v>
      </c>
      <c r="G144" t="s">
        <v>1128</v>
      </c>
      <c r="H144" t="s">
        <v>1171</v>
      </c>
      <c r="I144" s="3">
        <v>42066</v>
      </c>
    </row>
    <row r="145" spans="1:9" x14ac:dyDescent="0.2">
      <c r="A145" t="s">
        <v>9</v>
      </c>
      <c r="B145" t="s">
        <v>40</v>
      </c>
      <c r="C145" t="s">
        <v>1117</v>
      </c>
      <c r="D145" t="s">
        <v>176</v>
      </c>
      <c r="E145" t="s">
        <v>35</v>
      </c>
      <c r="F145" t="str">
        <f t="shared" si="2"/>
        <v>500002432</v>
      </c>
      <c r="G145" t="s">
        <v>1150</v>
      </c>
      <c r="H145" t="s">
        <v>1156</v>
      </c>
      <c r="I145" s="3">
        <v>40179</v>
      </c>
    </row>
    <row r="146" spans="1:9" x14ac:dyDescent="0.2">
      <c r="A146" t="s">
        <v>9</v>
      </c>
      <c r="B146" t="s">
        <v>40</v>
      </c>
      <c r="C146" t="s">
        <v>1117</v>
      </c>
      <c r="D146" t="s">
        <v>176</v>
      </c>
      <c r="E146" t="s">
        <v>26</v>
      </c>
      <c r="F146" t="str">
        <f t="shared" si="2"/>
        <v>5000024310</v>
      </c>
      <c r="G146" t="s">
        <v>1118</v>
      </c>
      <c r="H146" t="s">
        <v>1181</v>
      </c>
      <c r="I146" s="3">
        <v>40179</v>
      </c>
    </row>
    <row r="147" spans="1:9" x14ac:dyDescent="0.2">
      <c r="A147" t="s">
        <v>35</v>
      </c>
      <c r="B147" t="s">
        <v>40</v>
      </c>
      <c r="C147" t="s">
        <v>1117</v>
      </c>
      <c r="D147" t="s">
        <v>176</v>
      </c>
      <c r="E147" t="s">
        <v>59</v>
      </c>
      <c r="F147" t="str">
        <f t="shared" si="2"/>
        <v>5000024312</v>
      </c>
      <c r="G147" t="s">
        <v>1179</v>
      </c>
      <c r="H147" t="s">
        <v>1182</v>
      </c>
      <c r="I147" s="3">
        <v>42590</v>
      </c>
    </row>
    <row r="148" spans="1:9" x14ac:dyDescent="0.2">
      <c r="A148" t="s">
        <v>39</v>
      </c>
      <c r="B148" t="s">
        <v>40</v>
      </c>
      <c r="C148" t="s">
        <v>1117</v>
      </c>
      <c r="D148" t="s">
        <v>176</v>
      </c>
      <c r="E148" t="s">
        <v>76</v>
      </c>
      <c r="F148" t="str">
        <f t="shared" si="2"/>
        <v>5000024323</v>
      </c>
      <c r="G148" t="s">
        <v>1179</v>
      </c>
      <c r="H148" t="s">
        <v>1182</v>
      </c>
      <c r="I148" s="3">
        <v>45131</v>
      </c>
    </row>
    <row r="149" spans="1:9" x14ac:dyDescent="0.2">
      <c r="A149" t="s">
        <v>39</v>
      </c>
      <c r="B149" t="s">
        <v>40</v>
      </c>
      <c r="C149" t="s">
        <v>1117</v>
      </c>
      <c r="D149" t="s">
        <v>179</v>
      </c>
      <c r="E149" t="s">
        <v>60</v>
      </c>
      <c r="F149" t="str">
        <f t="shared" si="2"/>
        <v>5000024425</v>
      </c>
      <c r="G149" t="s">
        <v>1179</v>
      </c>
      <c r="H149" t="s">
        <v>1183</v>
      </c>
      <c r="I149" s="3">
        <v>44230</v>
      </c>
    </row>
    <row r="150" spans="1:9" x14ac:dyDescent="0.2">
      <c r="A150" t="s">
        <v>35</v>
      </c>
      <c r="B150" t="s">
        <v>40</v>
      </c>
      <c r="C150" t="s">
        <v>1117</v>
      </c>
      <c r="D150" t="s">
        <v>182</v>
      </c>
      <c r="E150" t="s">
        <v>43</v>
      </c>
      <c r="F150" t="str">
        <f t="shared" si="2"/>
        <v>500002465</v>
      </c>
      <c r="G150" t="s">
        <v>1122</v>
      </c>
      <c r="H150" t="s">
        <v>1123</v>
      </c>
      <c r="I150" s="3">
        <v>44230</v>
      </c>
    </row>
    <row r="151" spans="1:9" x14ac:dyDescent="0.2">
      <c r="A151" t="s">
        <v>9</v>
      </c>
      <c r="B151" t="s">
        <v>40</v>
      </c>
      <c r="C151" t="s">
        <v>1117</v>
      </c>
      <c r="D151" t="s">
        <v>183</v>
      </c>
      <c r="E151" t="s">
        <v>39</v>
      </c>
      <c r="F151" t="str">
        <f t="shared" si="2"/>
        <v>500002493</v>
      </c>
      <c r="G151" t="s">
        <v>1118</v>
      </c>
      <c r="H151" t="s">
        <v>1184</v>
      </c>
      <c r="I151" s="3">
        <v>40179</v>
      </c>
    </row>
    <row r="152" spans="1:9" x14ac:dyDescent="0.2">
      <c r="A152" t="s">
        <v>35</v>
      </c>
      <c r="B152" t="s">
        <v>40</v>
      </c>
      <c r="C152" t="s">
        <v>1117</v>
      </c>
      <c r="D152" t="s">
        <v>183</v>
      </c>
      <c r="E152" t="s">
        <v>50</v>
      </c>
      <c r="F152" t="str">
        <f t="shared" si="2"/>
        <v>500002497</v>
      </c>
      <c r="G152" t="s">
        <v>1122</v>
      </c>
      <c r="H152" t="s">
        <v>1185</v>
      </c>
      <c r="I152" s="3">
        <v>44229</v>
      </c>
    </row>
    <row r="153" spans="1:9" x14ac:dyDescent="0.2">
      <c r="A153" t="s">
        <v>39</v>
      </c>
      <c r="B153" t="s">
        <v>40</v>
      </c>
      <c r="C153" t="s">
        <v>1117</v>
      </c>
      <c r="D153" t="s">
        <v>183</v>
      </c>
      <c r="E153" t="s">
        <v>45</v>
      </c>
      <c r="F153" t="str">
        <f t="shared" si="2"/>
        <v>5000024913</v>
      </c>
      <c r="G153" t="s">
        <v>1140</v>
      </c>
      <c r="H153" t="s">
        <v>1185</v>
      </c>
      <c r="I153" s="3">
        <v>44459</v>
      </c>
    </row>
    <row r="154" spans="1:9" x14ac:dyDescent="0.2">
      <c r="A154" t="s">
        <v>9</v>
      </c>
      <c r="B154" t="s">
        <v>40</v>
      </c>
      <c r="C154" t="s">
        <v>1117</v>
      </c>
      <c r="D154" t="s">
        <v>185</v>
      </c>
      <c r="E154" t="s">
        <v>39</v>
      </c>
      <c r="F154" t="str">
        <f t="shared" si="2"/>
        <v>500002503</v>
      </c>
      <c r="G154" t="s">
        <v>1163</v>
      </c>
      <c r="H154" t="s">
        <v>1186</v>
      </c>
      <c r="I154" s="3">
        <v>40179</v>
      </c>
    </row>
    <row r="155" spans="1:9" x14ac:dyDescent="0.2">
      <c r="A155" t="s">
        <v>35</v>
      </c>
      <c r="B155" t="s">
        <v>40</v>
      </c>
      <c r="C155" t="s">
        <v>1117</v>
      </c>
      <c r="D155" t="s">
        <v>185</v>
      </c>
      <c r="E155" t="s">
        <v>59</v>
      </c>
      <c r="F155" t="str">
        <f t="shared" si="2"/>
        <v>5000025012</v>
      </c>
      <c r="G155" t="s">
        <v>1163</v>
      </c>
      <c r="H155" t="s">
        <v>1187</v>
      </c>
      <c r="I155" s="3">
        <v>40179</v>
      </c>
    </row>
    <row r="156" spans="1:9" x14ac:dyDescent="0.2">
      <c r="A156" t="s">
        <v>35</v>
      </c>
      <c r="B156" t="s">
        <v>40</v>
      </c>
      <c r="C156" t="s">
        <v>1117</v>
      </c>
      <c r="D156" t="s">
        <v>185</v>
      </c>
      <c r="E156" t="s">
        <v>2</v>
      </c>
      <c r="F156" t="str">
        <f t="shared" si="2"/>
        <v>5000025014</v>
      </c>
      <c r="G156" t="s">
        <v>1118</v>
      </c>
      <c r="H156" t="s">
        <v>1188</v>
      </c>
      <c r="I156" s="3">
        <v>40179</v>
      </c>
    </row>
    <row r="157" spans="1:9" x14ac:dyDescent="0.2">
      <c r="A157" t="s">
        <v>26</v>
      </c>
      <c r="B157" t="s">
        <v>40</v>
      </c>
      <c r="C157" t="s">
        <v>1117</v>
      </c>
      <c r="D157" t="s">
        <v>185</v>
      </c>
      <c r="E157" t="s">
        <v>100</v>
      </c>
      <c r="F157" t="str">
        <f t="shared" si="2"/>
        <v>5000025057</v>
      </c>
      <c r="G157" t="s">
        <v>1163</v>
      </c>
      <c r="H157" t="s">
        <v>1186</v>
      </c>
      <c r="I157" s="3">
        <v>42089</v>
      </c>
    </row>
    <row r="158" spans="1:9" x14ac:dyDescent="0.2">
      <c r="A158" t="s">
        <v>26</v>
      </c>
      <c r="B158" t="s">
        <v>40</v>
      </c>
      <c r="C158" t="s">
        <v>1117</v>
      </c>
      <c r="D158" t="s">
        <v>185</v>
      </c>
      <c r="E158" t="s">
        <v>51</v>
      </c>
      <c r="F158" t="str">
        <f t="shared" si="2"/>
        <v>5000025059</v>
      </c>
      <c r="G158" t="s">
        <v>1118</v>
      </c>
      <c r="H158" t="s">
        <v>1189</v>
      </c>
      <c r="I158" s="3">
        <v>42089</v>
      </c>
    </row>
    <row r="159" spans="1:9" x14ac:dyDescent="0.2">
      <c r="A159" t="s">
        <v>9</v>
      </c>
      <c r="B159" t="s">
        <v>40</v>
      </c>
      <c r="C159" t="s">
        <v>1117</v>
      </c>
      <c r="D159" t="s">
        <v>187</v>
      </c>
      <c r="E159" t="s">
        <v>8</v>
      </c>
      <c r="F159" t="str">
        <f t="shared" si="2"/>
        <v>500002514</v>
      </c>
      <c r="G159" t="s">
        <v>1190</v>
      </c>
      <c r="H159" t="s">
        <v>1191</v>
      </c>
      <c r="I159" s="3">
        <v>40179</v>
      </c>
    </row>
    <row r="160" spans="1:9" x14ac:dyDescent="0.2">
      <c r="A160" t="s">
        <v>9</v>
      </c>
      <c r="B160" t="s">
        <v>40</v>
      </c>
      <c r="C160" t="s">
        <v>1117</v>
      </c>
      <c r="D160" t="s">
        <v>187</v>
      </c>
      <c r="E160" t="s">
        <v>43</v>
      </c>
      <c r="F160" t="str">
        <f t="shared" si="2"/>
        <v>500002515</v>
      </c>
      <c r="G160" t="s">
        <v>1118</v>
      </c>
      <c r="H160" t="s">
        <v>1192</v>
      </c>
      <c r="I160" s="3">
        <v>40179</v>
      </c>
    </row>
    <row r="161" spans="1:9" x14ac:dyDescent="0.2">
      <c r="A161" t="s">
        <v>9</v>
      </c>
      <c r="B161" t="s">
        <v>40</v>
      </c>
      <c r="C161" t="s">
        <v>1117</v>
      </c>
      <c r="D161" t="s">
        <v>188</v>
      </c>
      <c r="E161" t="s">
        <v>9</v>
      </c>
      <c r="F161" t="str">
        <f t="shared" si="2"/>
        <v>500002521</v>
      </c>
      <c r="G161" t="s">
        <v>1150</v>
      </c>
      <c r="H161" t="s">
        <v>1154</v>
      </c>
      <c r="I161" s="3">
        <v>40179</v>
      </c>
    </row>
    <row r="162" spans="1:9" x14ac:dyDescent="0.2">
      <c r="A162" t="s">
        <v>9</v>
      </c>
      <c r="B162" t="s">
        <v>40</v>
      </c>
      <c r="C162" t="s">
        <v>1117</v>
      </c>
      <c r="D162" t="s">
        <v>188</v>
      </c>
      <c r="E162" t="s">
        <v>39</v>
      </c>
      <c r="F162" t="str">
        <f t="shared" si="2"/>
        <v>500002523</v>
      </c>
      <c r="G162" t="s">
        <v>1118</v>
      </c>
      <c r="H162" t="s">
        <v>1193</v>
      </c>
      <c r="I162" s="3">
        <v>41257</v>
      </c>
    </row>
    <row r="163" spans="1:9" x14ac:dyDescent="0.2">
      <c r="A163" t="s">
        <v>9</v>
      </c>
      <c r="B163" t="s">
        <v>40</v>
      </c>
      <c r="C163" t="s">
        <v>1117</v>
      </c>
      <c r="D163" t="s">
        <v>190</v>
      </c>
      <c r="E163" t="s">
        <v>39</v>
      </c>
      <c r="F163" t="str">
        <f t="shared" si="2"/>
        <v>500002553</v>
      </c>
      <c r="G163" t="s">
        <v>1150</v>
      </c>
      <c r="H163" t="s">
        <v>1194</v>
      </c>
      <c r="I163" s="3">
        <v>40179</v>
      </c>
    </row>
    <row r="164" spans="1:9" x14ac:dyDescent="0.2">
      <c r="A164" t="s">
        <v>9</v>
      </c>
      <c r="B164" t="s">
        <v>40</v>
      </c>
      <c r="C164" t="s">
        <v>1117</v>
      </c>
      <c r="D164" t="s">
        <v>191</v>
      </c>
      <c r="E164" t="s">
        <v>35</v>
      </c>
      <c r="F164" t="str">
        <f t="shared" si="2"/>
        <v>500002592</v>
      </c>
      <c r="G164" t="s">
        <v>1118</v>
      </c>
      <c r="H164" t="s">
        <v>1170</v>
      </c>
      <c r="I164" s="3">
        <v>40179</v>
      </c>
    </row>
    <row r="165" spans="1:9" x14ac:dyDescent="0.2">
      <c r="A165" t="s">
        <v>35</v>
      </c>
      <c r="B165" t="s">
        <v>40</v>
      </c>
      <c r="C165" t="s">
        <v>1117</v>
      </c>
      <c r="D165" t="s">
        <v>191</v>
      </c>
      <c r="E165" t="s">
        <v>76</v>
      </c>
      <c r="F165" t="str">
        <f t="shared" si="2"/>
        <v>5000025923</v>
      </c>
      <c r="G165" t="s">
        <v>1118</v>
      </c>
      <c r="H165" t="s">
        <v>1170</v>
      </c>
      <c r="I165" s="3">
        <v>41743</v>
      </c>
    </row>
    <row r="166" spans="1:9" x14ac:dyDescent="0.2">
      <c r="A166" t="s">
        <v>39</v>
      </c>
      <c r="B166" t="s">
        <v>40</v>
      </c>
      <c r="C166" t="s">
        <v>1117</v>
      </c>
      <c r="D166" t="s">
        <v>191</v>
      </c>
      <c r="E166" t="s">
        <v>70</v>
      </c>
      <c r="F166" t="str">
        <f t="shared" si="2"/>
        <v>5000025927</v>
      </c>
      <c r="G166" t="s">
        <v>1128</v>
      </c>
      <c r="H166" t="s">
        <v>1135</v>
      </c>
      <c r="I166" s="3">
        <v>42048</v>
      </c>
    </row>
    <row r="167" spans="1:9" x14ac:dyDescent="0.2">
      <c r="A167" t="s">
        <v>39</v>
      </c>
      <c r="B167" t="s">
        <v>40</v>
      </c>
      <c r="C167" t="s">
        <v>1117</v>
      </c>
      <c r="D167" t="s">
        <v>191</v>
      </c>
      <c r="E167" t="s">
        <v>75</v>
      </c>
      <c r="F167" t="str">
        <f t="shared" si="2"/>
        <v>5000025936</v>
      </c>
      <c r="G167" t="s">
        <v>1118</v>
      </c>
      <c r="H167" t="s">
        <v>1170</v>
      </c>
      <c r="I167" s="3">
        <v>42048</v>
      </c>
    </row>
    <row r="168" spans="1:9" x14ac:dyDescent="0.2">
      <c r="A168" t="s">
        <v>50</v>
      </c>
      <c r="B168" t="s">
        <v>40</v>
      </c>
      <c r="C168" t="s">
        <v>1117</v>
      </c>
      <c r="D168" t="s">
        <v>191</v>
      </c>
      <c r="E168" t="s">
        <v>30</v>
      </c>
      <c r="F168" t="str">
        <f t="shared" si="2"/>
        <v>5000025940</v>
      </c>
      <c r="G168" t="s">
        <v>1128</v>
      </c>
      <c r="H168" t="s">
        <v>1171</v>
      </c>
      <c r="I168" s="3">
        <v>42090</v>
      </c>
    </row>
    <row r="169" spans="1:9" x14ac:dyDescent="0.2">
      <c r="A169" t="s">
        <v>39</v>
      </c>
      <c r="B169" t="s">
        <v>40</v>
      </c>
      <c r="C169" t="s">
        <v>1117</v>
      </c>
      <c r="D169" t="s">
        <v>193</v>
      </c>
      <c r="E169" t="s">
        <v>26</v>
      </c>
      <c r="F169" t="str">
        <f t="shared" si="2"/>
        <v>5000026410</v>
      </c>
      <c r="G169" t="s">
        <v>1195</v>
      </c>
      <c r="H169" t="s">
        <v>1120</v>
      </c>
      <c r="I169" s="3">
        <v>44246</v>
      </c>
    </row>
    <row r="170" spans="1:9" x14ac:dyDescent="0.2">
      <c r="A170" t="s">
        <v>9</v>
      </c>
      <c r="B170" t="s">
        <v>40</v>
      </c>
      <c r="C170" t="s">
        <v>1117</v>
      </c>
      <c r="D170" t="s">
        <v>195</v>
      </c>
      <c r="E170" t="s">
        <v>89</v>
      </c>
      <c r="F170" t="str">
        <f t="shared" si="2"/>
        <v>500002659</v>
      </c>
      <c r="G170" t="s">
        <v>1118</v>
      </c>
      <c r="H170" t="s">
        <v>1170</v>
      </c>
      <c r="I170" s="3">
        <v>40179</v>
      </c>
    </row>
    <row r="171" spans="1:9" x14ac:dyDescent="0.2">
      <c r="A171" t="s">
        <v>35</v>
      </c>
      <c r="B171" t="s">
        <v>40</v>
      </c>
      <c r="C171" t="s">
        <v>1117</v>
      </c>
      <c r="D171" t="s">
        <v>195</v>
      </c>
      <c r="E171" t="s">
        <v>76</v>
      </c>
      <c r="F171" t="str">
        <f t="shared" si="2"/>
        <v>5000026523</v>
      </c>
      <c r="G171" t="s">
        <v>1118</v>
      </c>
      <c r="H171" t="s">
        <v>1170</v>
      </c>
      <c r="I171" s="3">
        <v>42942</v>
      </c>
    </row>
    <row r="172" spans="1:9" x14ac:dyDescent="0.2">
      <c r="A172" t="s">
        <v>9</v>
      </c>
      <c r="B172" t="s">
        <v>40</v>
      </c>
      <c r="C172" t="s">
        <v>1117</v>
      </c>
      <c r="D172" t="s">
        <v>196</v>
      </c>
      <c r="E172" t="s">
        <v>42</v>
      </c>
      <c r="F172" t="str">
        <f t="shared" si="2"/>
        <v>500002676</v>
      </c>
      <c r="G172" t="s">
        <v>1128</v>
      </c>
      <c r="H172" t="s">
        <v>1196</v>
      </c>
      <c r="I172" s="3">
        <v>40179</v>
      </c>
    </row>
    <row r="173" spans="1:9" x14ac:dyDescent="0.2">
      <c r="A173" t="s">
        <v>9</v>
      </c>
      <c r="B173" t="s">
        <v>40</v>
      </c>
      <c r="C173" t="s">
        <v>1117</v>
      </c>
      <c r="D173" t="s">
        <v>197</v>
      </c>
      <c r="E173" t="s">
        <v>42</v>
      </c>
      <c r="F173" t="str">
        <f t="shared" si="2"/>
        <v>500002686</v>
      </c>
      <c r="G173" t="s">
        <v>1118</v>
      </c>
      <c r="H173" t="s">
        <v>1170</v>
      </c>
      <c r="I173" s="3">
        <v>40179</v>
      </c>
    </row>
    <row r="174" spans="1:9" x14ac:dyDescent="0.2">
      <c r="A174" t="s">
        <v>9</v>
      </c>
      <c r="B174" t="s">
        <v>40</v>
      </c>
      <c r="C174" t="s">
        <v>1117</v>
      </c>
      <c r="D174" t="s">
        <v>198</v>
      </c>
      <c r="E174" t="s">
        <v>8</v>
      </c>
      <c r="F174" t="str">
        <f t="shared" si="2"/>
        <v>500002694</v>
      </c>
      <c r="G174" t="s">
        <v>1150</v>
      </c>
      <c r="H174" t="s">
        <v>1154</v>
      </c>
      <c r="I174" s="3">
        <v>40179</v>
      </c>
    </row>
    <row r="175" spans="1:9" x14ac:dyDescent="0.2">
      <c r="A175" t="s">
        <v>9</v>
      </c>
      <c r="B175" t="s">
        <v>40</v>
      </c>
      <c r="C175" t="s">
        <v>1117</v>
      </c>
      <c r="D175" t="s">
        <v>199</v>
      </c>
      <c r="E175" t="s">
        <v>43</v>
      </c>
      <c r="F175" t="str">
        <f t="shared" si="2"/>
        <v>500002705</v>
      </c>
      <c r="G175" t="s">
        <v>1163</v>
      </c>
      <c r="H175" t="s">
        <v>1197</v>
      </c>
      <c r="I175" s="3">
        <v>40179</v>
      </c>
    </row>
    <row r="176" spans="1:9" x14ac:dyDescent="0.2">
      <c r="A176" t="s">
        <v>9</v>
      </c>
      <c r="B176" t="s">
        <v>40</v>
      </c>
      <c r="C176" t="s">
        <v>1117</v>
      </c>
      <c r="D176" t="s">
        <v>199</v>
      </c>
      <c r="E176" t="s">
        <v>35</v>
      </c>
      <c r="F176" t="str">
        <f t="shared" si="2"/>
        <v>500002702</v>
      </c>
      <c r="G176" t="s">
        <v>1118</v>
      </c>
      <c r="H176" t="s">
        <v>1198</v>
      </c>
      <c r="I176" s="3">
        <v>40179</v>
      </c>
    </row>
    <row r="177" spans="1:9" x14ac:dyDescent="0.2">
      <c r="A177" t="s">
        <v>9</v>
      </c>
      <c r="B177" t="s">
        <v>40</v>
      </c>
      <c r="C177" t="s">
        <v>1117</v>
      </c>
      <c r="D177" t="s">
        <v>200</v>
      </c>
      <c r="E177" t="s">
        <v>39</v>
      </c>
      <c r="F177" t="str">
        <f t="shared" si="2"/>
        <v>500002713</v>
      </c>
      <c r="G177" t="s">
        <v>1128</v>
      </c>
      <c r="H177" t="s">
        <v>1171</v>
      </c>
      <c r="I177" s="3">
        <v>40179</v>
      </c>
    </row>
    <row r="178" spans="1:9" x14ac:dyDescent="0.2">
      <c r="A178" t="s">
        <v>9</v>
      </c>
      <c r="B178" t="s">
        <v>40</v>
      </c>
      <c r="C178" t="s">
        <v>1117</v>
      </c>
      <c r="D178" t="s">
        <v>200</v>
      </c>
      <c r="E178" t="s">
        <v>2</v>
      </c>
      <c r="F178" t="str">
        <f t="shared" si="2"/>
        <v>5000027114</v>
      </c>
      <c r="G178" t="s">
        <v>1118</v>
      </c>
      <c r="H178" t="s">
        <v>1170</v>
      </c>
      <c r="I178" s="3">
        <v>40179</v>
      </c>
    </row>
    <row r="179" spans="1:9" x14ac:dyDescent="0.2">
      <c r="A179" t="s">
        <v>35</v>
      </c>
      <c r="B179" t="s">
        <v>40</v>
      </c>
      <c r="C179" t="s">
        <v>1117</v>
      </c>
      <c r="D179" t="s">
        <v>200</v>
      </c>
      <c r="E179" t="s">
        <v>61</v>
      </c>
      <c r="F179" t="str">
        <f t="shared" si="2"/>
        <v>5000027115</v>
      </c>
      <c r="G179" t="s">
        <v>1128</v>
      </c>
      <c r="H179" t="s">
        <v>1171</v>
      </c>
      <c r="I179" s="3">
        <v>40718</v>
      </c>
    </row>
    <row r="180" spans="1:9" x14ac:dyDescent="0.2">
      <c r="A180" t="s">
        <v>35</v>
      </c>
      <c r="B180" t="s">
        <v>40</v>
      </c>
      <c r="C180" t="s">
        <v>1117</v>
      </c>
      <c r="D180" t="s">
        <v>200</v>
      </c>
      <c r="E180" t="s">
        <v>73</v>
      </c>
      <c r="F180" t="str">
        <f t="shared" si="2"/>
        <v>5000027124</v>
      </c>
      <c r="G180" t="s">
        <v>1118</v>
      </c>
      <c r="H180" t="s">
        <v>1170</v>
      </c>
      <c r="I180" s="3">
        <v>40718</v>
      </c>
    </row>
    <row r="181" spans="1:9" x14ac:dyDescent="0.2">
      <c r="A181" t="s">
        <v>39</v>
      </c>
      <c r="B181" t="s">
        <v>40</v>
      </c>
      <c r="C181" t="s">
        <v>1117</v>
      </c>
      <c r="D181" t="s">
        <v>200</v>
      </c>
      <c r="E181" t="s">
        <v>71</v>
      </c>
      <c r="F181" t="str">
        <f t="shared" si="2"/>
        <v>5000027128</v>
      </c>
      <c r="G181" t="s">
        <v>1128</v>
      </c>
      <c r="H181" t="s">
        <v>1171</v>
      </c>
      <c r="I181" s="3">
        <v>40729</v>
      </c>
    </row>
    <row r="182" spans="1:9" x14ac:dyDescent="0.2">
      <c r="A182" t="s">
        <v>39</v>
      </c>
      <c r="B182" t="s">
        <v>40</v>
      </c>
      <c r="C182" t="s">
        <v>1117</v>
      </c>
      <c r="D182" t="s">
        <v>200</v>
      </c>
      <c r="E182" t="s">
        <v>77</v>
      </c>
      <c r="F182" t="str">
        <f t="shared" si="2"/>
        <v>5000027137</v>
      </c>
      <c r="G182" t="s">
        <v>1118</v>
      </c>
      <c r="H182" t="s">
        <v>1170</v>
      </c>
      <c r="I182" s="3">
        <v>40729</v>
      </c>
    </row>
    <row r="183" spans="1:9" x14ac:dyDescent="0.2">
      <c r="A183" t="s">
        <v>8</v>
      </c>
      <c r="B183" t="s">
        <v>40</v>
      </c>
      <c r="C183" t="s">
        <v>1117</v>
      </c>
      <c r="D183" t="s">
        <v>200</v>
      </c>
      <c r="E183" t="s">
        <v>80</v>
      </c>
      <c r="F183" t="str">
        <f t="shared" si="2"/>
        <v>5000027141</v>
      </c>
      <c r="G183" t="s">
        <v>1128</v>
      </c>
      <c r="H183" t="s">
        <v>1171</v>
      </c>
      <c r="I183" s="3">
        <v>41123</v>
      </c>
    </row>
    <row r="184" spans="1:9" x14ac:dyDescent="0.2">
      <c r="A184" t="s">
        <v>8</v>
      </c>
      <c r="B184" t="s">
        <v>40</v>
      </c>
      <c r="C184" t="s">
        <v>1117</v>
      </c>
      <c r="D184" t="s">
        <v>200</v>
      </c>
      <c r="E184" t="s">
        <v>110</v>
      </c>
      <c r="F184" t="str">
        <f t="shared" si="2"/>
        <v>5000027151</v>
      </c>
      <c r="G184" t="s">
        <v>1118</v>
      </c>
      <c r="H184" t="s">
        <v>1170</v>
      </c>
      <c r="I184" s="3">
        <v>41123</v>
      </c>
    </row>
    <row r="185" spans="1:9" x14ac:dyDescent="0.2">
      <c r="A185" t="s">
        <v>43</v>
      </c>
      <c r="B185" t="s">
        <v>40</v>
      </c>
      <c r="C185" t="s">
        <v>1117</v>
      </c>
      <c r="D185" t="s">
        <v>200</v>
      </c>
      <c r="E185" t="s">
        <v>112</v>
      </c>
      <c r="F185" t="str">
        <f t="shared" si="2"/>
        <v>5000027155</v>
      </c>
      <c r="G185" t="s">
        <v>1128</v>
      </c>
      <c r="H185" t="s">
        <v>1171</v>
      </c>
      <c r="I185" s="3">
        <v>41743</v>
      </c>
    </row>
    <row r="186" spans="1:9" x14ac:dyDescent="0.2">
      <c r="A186" t="s">
        <v>43</v>
      </c>
      <c r="B186" t="s">
        <v>40</v>
      </c>
      <c r="C186" t="s">
        <v>1117</v>
      </c>
      <c r="D186" t="s">
        <v>200</v>
      </c>
      <c r="E186" t="s">
        <v>104</v>
      </c>
      <c r="F186" t="str">
        <f t="shared" si="2"/>
        <v>5000027164</v>
      </c>
      <c r="G186" t="s">
        <v>1118</v>
      </c>
      <c r="H186" t="s">
        <v>1170</v>
      </c>
      <c r="I186" s="3">
        <v>41743</v>
      </c>
    </row>
    <row r="187" spans="1:9" x14ac:dyDescent="0.2">
      <c r="A187" t="s">
        <v>42</v>
      </c>
      <c r="B187" t="s">
        <v>40</v>
      </c>
      <c r="C187" t="s">
        <v>1117</v>
      </c>
      <c r="D187" t="s">
        <v>200</v>
      </c>
      <c r="E187" t="s">
        <v>126</v>
      </c>
      <c r="F187" t="str">
        <f t="shared" si="2"/>
        <v>5000027177</v>
      </c>
      <c r="G187" t="s">
        <v>1118</v>
      </c>
      <c r="H187" t="s">
        <v>1170</v>
      </c>
      <c r="I187" s="3">
        <v>41981</v>
      </c>
    </row>
    <row r="188" spans="1:9" x14ac:dyDescent="0.2">
      <c r="A188" t="s">
        <v>50</v>
      </c>
      <c r="B188" t="s">
        <v>40</v>
      </c>
      <c r="C188" t="s">
        <v>1117</v>
      </c>
      <c r="D188" t="s">
        <v>200</v>
      </c>
      <c r="E188" t="s">
        <v>132</v>
      </c>
      <c r="F188" t="str">
        <f t="shared" si="2"/>
        <v>5000027181</v>
      </c>
      <c r="G188" t="s">
        <v>1128</v>
      </c>
      <c r="H188" t="s">
        <v>1171</v>
      </c>
      <c r="I188" s="3">
        <v>42011</v>
      </c>
    </row>
    <row r="189" spans="1:9" x14ac:dyDescent="0.2">
      <c r="A189" t="s">
        <v>9</v>
      </c>
      <c r="B189" t="s">
        <v>40</v>
      </c>
      <c r="C189" t="s">
        <v>1117</v>
      </c>
      <c r="D189" t="s">
        <v>201</v>
      </c>
      <c r="E189" t="s">
        <v>43</v>
      </c>
      <c r="F189" t="str">
        <f t="shared" si="2"/>
        <v>500002745</v>
      </c>
      <c r="G189" t="s">
        <v>1128</v>
      </c>
      <c r="H189" t="s">
        <v>1154</v>
      </c>
      <c r="I189" s="3">
        <v>40179</v>
      </c>
    </row>
    <row r="190" spans="1:9" x14ac:dyDescent="0.2">
      <c r="A190" t="s">
        <v>9</v>
      </c>
      <c r="B190" t="s">
        <v>40</v>
      </c>
      <c r="C190" t="s">
        <v>1117</v>
      </c>
      <c r="D190" t="s">
        <v>202</v>
      </c>
      <c r="E190" t="s">
        <v>26</v>
      </c>
      <c r="F190" t="str">
        <f t="shared" si="2"/>
        <v>5000027510</v>
      </c>
      <c r="G190" t="s">
        <v>1128</v>
      </c>
      <c r="H190" t="s">
        <v>1171</v>
      </c>
      <c r="I190" s="3">
        <v>40179</v>
      </c>
    </row>
    <row r="191" spans="1:9" x14ac:dyDescent="0.2">
      <c r="A191" t="s">
        <v>9</v>
      </c>
      <c r="B191" t="s">
        <v>40</v>
      </c>
      <c r="C191" t="s">
        <v>1117</v>
      </c>
      <c r="D191" t="s">
        <v>202</v>
      </c>
      <c r="E191" t="s">
        <v>9</v>
      </c>
      <c r="F191" t="str">
        <f t="shared" si="2"/>
        <v>500002751</v>
      </c>
      <c r="G191" t="s">
        <v>1118</v>
      </c>
      <c r="H191" t="s">
        <v>1170</v>
      </c>
      <c r="I191" s="3">
        <v>40179</v>
      </c>
    </row>
    <row r="192" spans="1:9" x14ac:dyDescent="0.2">
      <c r="A192" t="s">
        <v>35</v>
      </c>
      <c r="B192" t="s">
        <v>40</v>
      </c>
      <c r="C192" t="s">
        <v>1117</v>
      </c>
      <c r="D192" t="s">
        <v>202</v>
      </c>
      <c r="E192" t="s">
        <v>61</v>
      </c>
      <c r="F192" t="str">
        <f t="shared" si="2"/>
        <v>5000027515</v>
      </c>
      <c r="G192" t="s">
        <v>1128</v>
      </c>
      <c r="H192" t="s">
        <v>1171</v>
      </c>
      <c r="I192" s="3">
        <v>40718</v>
      </c>
    </row>
    <row r="193" spans="1:9" x14ac:dyDescent="0.2">
      <c r="A193" t="s">
        <v>35</v>
      </c>
      <c r="B193" t="s">
        <v>40</v>
      </c>
      <c r="C193" t="s">
        <v>1117</v>
      </c>
      <c r="D193" t="s">
        <v>202</v>
      </c>
      <c r="E193" t="s">
        <v>73</v>
      </c>
      <c r="F193" t="str">
        <f t="shared" si="2"/>
        <v>5000027524</v>
      </c>
      <c r="G193" t="s">
        <v>1118</v>
      </c>
      <c r="H193" t="s">
        <v>1170</v>
      </c>
      <c r="I193" s="3">
        <v>40718</v>
      </c>
    </row>
    <row r="194" spans="1:9" x14ac:dyDescent="0.2">
      <c r="A194" t="s">
        <v>39</v>
      </c>
      <c r="B194" t="s">
        <v>40</v>
      </c>
      <c r="C194" t="s">
        <v>1117</v>
      </c>
      <c r="D194" t="s">
        <v>202</v>
      </c>
      <c r="E194" t="s">
        <v>71</v>
      </c>
      <c r="F194" t="str">
        <f t="shared" si="2"/>
        <v>5000027528</v>
      </c>
      <c r="G194" t="s">
        <v>1128</v>
      </c>
      <c r="H194" t="s">
        <v>1171</v>
      </c>
      <c r="I194" s="3">
        <v>40843</v>
      </c>
    </row>
    <row r="195" spans="1:9" x14ac:dyDescent="0.2">
      <c r="A195" t="s">
        <v>39</v>
      </c>
      <c r="B195" t="s">
        <v>40</v>
      </c>
      <c r="C195" t="s">
        <v>1117</v>
      </c>
      <c r="D195" t="s">
        <v>202</v>
      </c>
      <c r="E195" t="s">
        <v>82</v>
      </c>
      <c r="F195" t="str">
        <f t="shared" ref="F195:F258" si="3">D195&amp;E195</f>
        <v>5000027538</v>
      </c>
      <c r="G195" t="s">
        <v>1118</v>
      </c>
      <c r="H195" t="s">
        <v>1170</v>
      </c>
      <c r="I195" s="3">
        <v>40843</v>
      </c>
    </row>
    <row r="196" spans="1:9" x14ac:dyDescent="0.2">
      <c r="A196" t="s">
        <v>8</v>
      </c>
      <c r="B196" t="s">
        <v>40</v>
      </c>
      <c r="C196" t="s">
        <v>1117</v>
      </c>
      <c r="D196" t="s">
        <v>202</v>
      </c>
      <c r="E196" t="s">
        <v>85</v>
      </c>
      <c r="F196" t="str">
        <f t="shared" si="3"/>
        <v>5000027542</v>
      </c>
      <c r="G196" t="s">
        <v>1128</v>
      </c>
      <c r="H196" t="s">
        <v>1171</v>
      </c>
      <c r="I196" s="3">
        <v>41743</v>
      </c>
    </row>
    <row r="197" spans="1:9" x14ac:dyDescent="0.2">
      <c r="A197" t="s">
        <v>8</v>
      </c>
      <c r="B197" t="s">
        <v>40</v>
      </c>
      <c r="C197" t="s">
        <v>1117</v>
      </c>
      <c r="D197" t="s">
        <v>202</v>
      </c>
      <c r="E197" t="s">
        <v>110</v>
      </c>
      <c r="F197" t="str">
        <f t="shared" si="3"/>
        <v>5000027551</v>
      </c>
      <c r="G197" t="s">
        <v>1118</v>
      </c>
      <c r="H197" t="s">
        <v>1170</v>
      </c>
      <c r="I197" s="3">
        <v>41743</v>
      </c>
    </row>
    <row r="198" spans="1:9" x14ac:dyDescent="0.2">
      <c r="A198" t="s">
        <v>50</v>
      </c>
      <c r="B198" t="s">
        <v>40</v>
      </c>
      <c r="C198" t="s">
        <v>1117</v>
      </c>
      <c r="D198" t="s">
        <v>202</v>
      </c>
      <c r="E198" t="s">
        <v>112</v>
      </c>
      <c r="F198" t="str">
        <f t="shared" si="3"/>
        <v>5000027555</v>
      </c>
      <c r="G198" t="s">
        <v>1128</v>
      </c>
      <c r="H198" t="s">
        <v>1171</v>
      </c>
      <c r="I198" s="3">
        <v>42073</v>
      </c>
    </row>
    <row r="199" spans="1:9" x14ac:dyDescent="0.2">
      <c r="A199" t="s">
        <v>9</v>
      </c>
      <c r="B199" t="s">
        <v>40</v>
      </c>
      <c r="C199" t="s">
        <v>1117</v>
      </c>
      <c r="D199" t="s">
        <v>203</v>
      </c>
      <c r="E199" t="s">
        <v>42</v>
      </c>
      <c r="F199" t="str">
        <f t="shared" si="3"/>
        <v>500002766</v>
      </c>
      <c r="G199" t="s">
        <v>1118</v>
      </c>
      <c r="H199" t="s">
        <v>1119</v>
      </c>
      <c r="I199" s="3">
        <v>40179</v>
      </c>
    </row>
    <row r="200" spans="1:9" x14ac:dyDescent="0.2">
      <c r="A200" t="s">
        <v>9</v>
      </c>
      <c r="B200" t="s">
        <v>40</v>
      </c>
      <c r="C200" t="s">
        <v>1117</v>
      </c>
      <c r="D200" t="s">
        <v>203</v>
      </c>
      <c r="E200" t="s">
        <v>115</v>
      </c>
      <c r="F200" t="str">
        <f t="shared" si="3"/>
        <v>500002768</v>
      </c>
      <c r="G200" t="s">
        <v>1118</v>
      </c>
      <c r="H200" t="s">
        <v>1119</v>
      </c>
      <c r="I200" s="3">
        <v>40179</v>
      </c>
    </row>
    <row r="201" spans="1:9" x14ac:dyDescent="0.2">
      <c r="A201" t="s">
        <v>9</v>
      </c>
      <c r="B201" t="s">
        <v>40</v>
      </c>
      <c r="C201" t="s">
        <v>1117</v>
      </c>
      <c r="D201" t="s">
        <v>206</v>
      </c>
      <c r="E201" t="s">
        <v>39</v>
      </c>
      <c r="F201" t="str">
        <f t="shared" si="3"/>
        <v>500002773</v>
      </c>
      <c r="G201" t="s">
        <v>1150</v>
      </c>
      <c r="H201" t="s">
        <v>1154</v>
      </c>
      <c r="I201" s="3">
        <v>40179</v>
      </c>
    </row>
    <row r="202" spans="1:9" x14ac:dyDescent="0.2">
      <c r="A202" t="s">
        <v>35</v>
      </c>
      <c r="B202" t="s">
        <v>40</v>
      </c>
      <c r="C202" t="s">
        <v>1117</v>
      </c>
      <c r="D202" t="s">
        <v>206</v>
      </c>
      <c r="E202" t="s">
        <v>50</v>
      </c>
      <c r="F202" t="str">
        <f t="shared" si="3"/>
        <v>500002777</v>
      </c>
      <c r="G202" t="s">
        <v>1122</v>
      </c>
      <c r="H202" t="s">
        <v>1174</v>
      </c>
      <c r="I202" s="3">
        <v>45086</v>
      </c>
    </row>
    <row r="203" spans="1:9" x14ac:dyDescent="0.2">
      <c r="A203" t="s">
        <v>9</v>
      </c>
      <c r="B203" t="s">
        <v>40</v>
      </c>
      <c r="C203" t="s">
        <v>1117</v>
      </c>
      <c r="D203" t="s">
        <v>207</v>
      </c>
      <c r="E203" t="s">
        <v>35</v>
      </c>
      <c r="F203" t="str">
        <f t="shared" si="3"/>
        <v>500002782</v>
      </c>
      <c r="G203" t="s">
        <v>1163</v>
      </c>
      <c r="H203" t="s">
        <v>1194</v>
      </c>
      <c r="I203" s="3">
        <v>40179</v>
      </c>
    </row>
    <row r="204" spans="1:9" x14ac:dyDescent="0.2">
      <c r="A204" t="s">
        <v>9</v>
      </c>
      <c r="B204" t="s">
        <v>40</v>
      </c>
      <c r="C204" t="s">
        <v>1117</v>
      </c>
      <c r="D204" t="s">
        <v>208</v>
      </c>
      <c r="E204" t="s">
        <v>43</v>
      </c>
      <c r="F204" t="str">
        <f t="shared" si="3"/>
        <v>500002795</v>
      </c>
      <c r="G204" t="s">
        <v>1128</v>
      </c>
      <c r="H204" t="s">
        <v>1196</v>
      </c>
      <c r="I204" s="3">
        <v>40179</v>
      </c>
    </row>
    <row r="205" spans="1:9" x14ac:dyDescent="0.2">
      <c r="A205" t="s">
        <v>35</v>
      </c>
      <c r="B205" t="s">
        <v>40</v>
      </c>
      <c r="C205" t="s">
        <v>1117</v>
      </c>
      <c r="D205" t="s">
        <v>208</v>
      </c>
      <c r="E205" t="s">
        <v>50</v>
      </c>
      <c r="F205" t="str">
        <f t="shared" si="3"/>
        <v>500002797</v>
      </c>
      <c r="G205" t="s">
        <v>1122</v>
      </c>
      <c r="H205" t="s">
        <v>1196</v>
      </c>
      <c r="I205" s="3">
        <v>44462</v>
      </c>
    </row>
    <row r="206" spans="1:9" x14ac:dyDescent="0.2">
      <c r="A206" t="s">
        <v>9</v>
      </c>
      <c r="B206" t="s">
        <v>40</v>
      </c>
      <c r="C206" t="s">
        <v>1117</v>
      </c>
      <c r="D206" t="s">
        <v>209</v>
      </c>
      <c r="E206" t="s">
        <v>8</v>
      </c>
      <c r="F206" t="str">
        <f t="shared" si="3"/>
        <v>500002804</v>
      </c>
      <c r="G206" t="s">
        <v>1150</v>
      </c>
      <c r="H206" t="s">
        <v>1154</v>
      </c>
      <c r="I206" s="3">
        <v>40179</v>
      </c>
    </row>
    <row r="207" spans="1:9" x14ac:dyDescent="0.2">
      <c r="A207" t="s">
        <v>9</v>
      </c>
      <c r="B207" t="s">
        <v>40</v>
      </c>
      <c r="C207" t="s">
        <v>1117</v>
      </c>
      <c r="D207" t="s">
        <v>210</v>
      </c>
      <c r="E207" t="s">
        <v>26</v>
      </c>
      <c r="F207" t="str">
        <f t="shared" si="3"/>
        <v>5000028510</v>
      </c>
      <c r="G207" t="s">
        <v>1118</v>
      </c>
      <c r="H207" t="s">
        <v>1199</v>
      </c>
      <c r="I207" s="3">
        <v>40179</v>
      </c>
    </row>
    <row r="208" spans="1:9" x14ac:dyDescent="0.2">
      <c r="A208" t="s">
        <v>9</v>
      </c>
      <c r="B208" t="s">
        <v>40</v>
      </c>
      <c r="C208" t="s">
        <v>1117</v>
      </c>
      <c r="D208" t="s">
        <v>212</v>
      </c>
      <c r="E208" t="s">
        <v>2</v>
      </c>
      <c r="F208" t="str">
        <f t="shared" si="3"/>
        <v>5000028614</v>
      </c>
      <c r="G208" t="s">
        <v>1118</v>
      </c>
      <c r="H208" t="s">
        <v>1119</v>
      </c>
      <c r="I208" s="3">
        <v>40179</v>
      </c>
    </row>
    <row r="209" spans="1:9" x14ac:dyDescent="0.2">
      <c r="A209" t="s">
        <v>9</v>
      </c>
      <c r="B209" t="s">
        <v>40</v>
      </c>
      <c r="C209" t="s">
        <v>1117</v>
      </c>
      <c r="D209" t="s">
        <v>212</v>
      </c>
      <c r="E209" t="s">
        <v>8</v>
      </c>
      <c r="F209" t="str">
        <f t="shared" si="3"/>
        <v>500002864</v>
      </c>
      <c r="G209" t="s">
        <v>1118</v>
      </c>
      <c r="H209" t="s">
        <v>1200</v>
      </c>
      <c r="I209" s="3">
        <v>40179</v>
      </c>
    </row>
    <row r="210" spans="1:9" x14ac:dyDescent="0.2">
      <c r="A210" t="s">
        <v>9</v>
      </c>
      <c r="B210" t="s">
        <v>40</v>
      </c>
      <c r="C210" t="s">
        <v>1117</v>
      </c>
      <c r="D210" t="s">
        <v>212</v>
      </c>
      <c r="E210" t="s">
        <v>9</v>
      </c>
      <c r="F210" t="str">
        <f t="shared" si="3"/>
        <v>500002861</v>
      </c>
      <c r="G210" t="s">
        <v>1118</v>
      </c>
      <c r="H210" t="s">
        <v>1201</v>
      </c>
      <c r="I210" s="3">
        <v>40179</v>
      </c>
    </row>
    <row r="211" spans="1:9" x14ac:dyDescent="0.2">
      <c r="A211" t="s">
        <v>9</v>
      </c>
      <c r="B211" t="s">
        <v>40</v>
      </c>
      <c r="C211" t="s">
        <v>1117</v>
      </c>
      <c r="D211" t="s">
        <v>1202</v>
      </c>
      <c r="E211" t="s">
        <v>35</v>
      </c>
      <c r="F211" t="str">
        <f t="shared" si="3"/>
        <v>500002892</v>
      </c>
      <c r="G211" t="s">
        <v>1118</v>
      </c>
      <c r="H211" t="s">
        <v>1199</v>
      </c>
      <c r="I211" s="3">
        <v>40179</v>
      </c>
    </row>
    <row r="212" spans="1:9" x14ac:dyDescent="0.2">
      <c r="A212" t="s">
        <v>9</v>
      </c>
      <c r="B212" t="s">
        <v>40</v>
      </c>
      <c r="C212" t="s">
        <v>1117</v>
      </c>
      <c r="D212" t="s">
        <v>213</v>
      </c>
      <c r="E212" t="s">
        <v>115</v>
      </c>
      <c r="F212" t="str">
        <f t="shared" si="3"/>
        <v>500002918</v>
      </c>
      <c r="G212" t="s">
        <v>1128</v>
      </c>
      <c r="H212" t="s">
        <v>1203</v>
      </c>
      <c r="I212" s="3">
        <v>40179</v>
      </c>
    </row>
    <row r="213" spans="1:9" x14ac:dyDescent="0.2">
      <c r="A213" t="s">
        <v>9</v>
      </c>
      <c r="B213" t="s">
        <v>40</v>
      </c>
      <c r="C213" t="s">
        <v>1117</v>
      </c>
      <c r="D213" t="s">
        <v>213</v>
      </c>
      <c r="E213" t="s">
        <v>8</v>
      </c>
      <c r="F213" t="str">
        <f t="shared" si="3"/>
        <v>500002914</v>
      </c>
      <c r="G213" t="s">
        <v>1118</v>
      </c>
      <c r="H213" t="s">
        <v>1119</v>
      </c>
      <c r="I213" s="3">
        <v>40179</v>
      </c>
    </row>
    <row r="214" spans="1:9" x14ac:dyDescent="0.2">
      <c r="A214" t="s">
        <v>9</v>
      </c>
      <c r="B214" t="s">
        <v>40</v>
      </c>
      <c r="C214" t="s">
        <v>1117</v>
      </c>
      <c r="D214" t="s">
        <v>214</v>
      </c>
      <c r="E214" t="s">
        <v>50</v>
      </c>
      <c r="F214" t="str">
        <f t="shared" si="3"/>
        <v>500002967</v>
      </c>
      <c r="G214" t="s">
        <v>1128</v>
      </c>
      <c r="H214" t="s">
        <v>1204</v>
      </c>
      <c r="I214" s="3">
        <v>40179</v>
      </c>
    </row>
    <row r="215" spans="1:9" x14ac:dyDescent="0.2">
      <c r="A215" t="s">
        <v>39</v>
      </c>
      <c r="B215" t="s">
        <v>40</v>
      </c>
      <c r="C215" t="s">
        <v>1117</v>
      </c>
      <c r="D215" t="s">
        <v>215</v>
      </c>
      <c r="E215" t="s">
        <v>72</v>
      </c>
      <c r="F215" t="str">
        <f t="shared" si="3"/>
        <v>5000029726</v>
      </c>
      <c r="G215" t="s">
        <v>1205</v>
      </c>
      <c r="H215" t="s">
        <v>1206</v>
      </c>
      <c r="I215" s="3">
        <v>41780</v>
      </c>
    </row>
    <row r="216" spans="1:9" x14ac:dyDescent="0.2">
      <c r="A216" t="s">
        <v>39</v>
      </c>
      <c r="B216" t="s">
        <v>40</v>
      </c>
      <c r="C216" t="s">
        <v>1117</v>
      </c>
      <c r="D216" t="s">
        <v>216</v>
      </c>
      <c r="E216" t="s">
        <v>13</v>
      </c>
      <c r="F216" t="str">
        <f t="shared" si="3"/>
        <v>5000029820</v>
      </c>
      <c r="G216" t="s">
        <v>1205</v>
      </c>
      <c r="H216" t="s">
        <v>1206</v>
      </c>
      <c r="I216" s="3">
        <v>41803</v>
      </c>
    </row>
    <row r="217" spans="1:9" x14ac:dyDescent="0.2">
      <c r="A217" t="s">
        <v>35</v>
      </c>
      <c r="B217" t="s">
        <v>40</v>
      </c>
      <c r="C217" t="s">
        <v>1117</v>
      </c>
      <c r="D217" t="s">
        <v>219</v>
      </c>
      <c r="E217" t="s">
        <v>68</v>
      </c>
      <c r="F217" t="str">
        <f t="shared" si="3"/>
        <v>5000029917</v>
      </c>
      <c r="G217" t="s">
        <v>1195</v>
      </c>
      <c r="H217" t="s">
        <v>1119</v>
      </c>
      <c r="I217" s="3">
        <v>42143</v>
      </c>
    </row>
    <row r="218" spans="1:9" x14ac:dyDescent="0.2">
      <c r="A218" t="s">
        <v>9</v>
      </c>
      <c r="B218" t="s">
        <v>40</v>
      </c>
      <c r="C218" t="s">
        <v>1117</v>
      </c>
      <c r="D218" t="s">
        <v>222</v>
      </c>
      <c r="E218" t="s">
        <v>39</v>
      </c>
      <c r="F218" t="str">
        <f t="shared" si="3"/>
        <v>500003003</v>
      </c>
      <c r="G218" t="s">
        <v>1124</v>
      </c>
      <c r="H218" t="s">
        <v>1207</v>
      </c>
      <c r="I218" s="3">
        <v>40179</v>
      </c>
    </row>
    <row r="219" spans="1:9" x14ac:dyDescent="0.2">
      <c r="A219" t="s">
        <v>9</v>
      </c>
      <c r="B219" t="s">
        <v>40</v>
      </c>
      <c r="C219" t="s">
        <v>1117</v>
      </c>
      <c r="D219" t="s">
        <v>222</v>
      </c>
      <c r="E219" t="s">
        <v>20</v>
      </c>
      <c r="F219" t="str">
        <f t="shared" si="3"/>
        <v>5000030011</v>
      </c>
      <c r="G219" t="s">
        <v>1118</v>
      </c>
      <c r="H219" t="s">
        <v>1208</v>
      </c>
      <c r="I219" s="3">
        <v>40179</v>
      </c>
    </row>
    <row r="220" spans="1:9" x14ac:dyDescent="0.2">
      <c r="A220" t="s">
        <v>9</v>
      </c>
      <c r="B220" t="s">
        <v>40</v>
      </c>
      <c r="C220" t="s">
        <v>1117</v>
      </c>
      <c r="D220" t="s">
        <v>222</v>
      </c>
      <c r="E220" t="s">
        <v>115</v>
      </c>
      <c r="F220" t="str">
        <f t="shared" si="3"/>
        <v>500003008</v>
      </c>
      <c r="G220" t="s">
        <v>1118</v>
      </c>
      <c r="H220" t="s">
        <v>1209</v>
      </c>
      <c r="I220" s="3">
        <v>40179</v>
      </c>
    </row>
    <row r="221" spans="1:9" x14ac:dyDescent="0.2">
      <c r="A221" t="s">
        <v>9</v>
      </c>
      <c r="B221" t="s">
        <v>40</v>
      </c>
      <c r="C221" t="s">
        <v>1117</v>
      </c>
      <c r="D221" t="s">
        <v>224</v>
      </c>
      <c r="E221" t="s">
        <v>9</v>
      </c>
      <c r="F221" t="str">
        <f t="shared" si="3"/>
        <v>500003021</v>
      </c>
      <c r="G221" t="s">
        <v>1128</v>
      </c>
      <c r="H221" t="s">
        <v>1203</v>
      </c>
      <c r="I221" s="3">
        <v>40179</v>
      </c>
    </row>
    <row r="222" spans="1:9" x14ac:dyDescent="0.2">
      <c r="A222" t="s">
        <v>9</v>
      </c>
      <c r="B222" t="s">
        <v>40</v>
      </c>
      <c r="C222" t="s">
        <v>1117</v>
      </c>
      <c r="D222" t="s">
        <v>224</v>
      </c>
      <c r="E222" t="s">
        <v>89</v>
      </c>
      <c r="F222" t="str">
        <f t="shared" si="3"/>
        <v>500003029</v>
      </c>
      <c r="G222" t="s">
        <v>1118</v>
      </c>
      <c r="H222" t="s">
        <v>1119</v>
      </c>
      <c r="I222" s="3">
        <v>40179</v>
      </c>
    </row>
    <row r="223" spans="1:9" x14ac:dyDescent="0.2">
      <c r="A223" t="s">
        <v>9</v>
      </c>
      <c r="B223" t="s">
        <v>40</v>
      </c>
      <c r="C223" t="s">
        <v>1117</v>
      </c>
      <c r="D223" t="s">
        <v>225</v>
      </c>
      <c r="E223" t="s">
        <v>26</v>
      </c>
      <c r="F223" t="str">
        <f t="shared" si="3"/>
        <v>5000030310</v>
      </c>
      <c r="G223" t="s">
        <v>1128</v>
      </c>
      <c r="H223" t="s">
        <v>1203</v>
      </c>
      <c r="I223" s="3">
        <v>40179</v>
      </c>
    </row>
    <row r="224" spans="1:9" x14ac:dyDescent="0.2">
      <c r="A224" t="s">
        <v>9</v>
      </c>
      <c r="B224" t="s">
        <v>40</v>
      </c>
      <c r="C224" t="s">
        <v>1117</v>
      </c>
      <c r="D224" t="s">
        <v>225</v>
      </c>
      <c r="E224" t="s">
        <v>42</v>
      </c>
      <c r="F224" t="str">
        <f t="shared" si="3"/>
        <v>500003036</v>
      </c>
      <c r="G224" t="s">
        <v>1118</v>
      </c>
      <c r="H224" t="s">
        <v>1119</v>
      </c>
      <c r="I224" s="3">
        <v>40179</v>
      </c>
    </row>
    <row r="225" spans="1:9" x14ac:dyDescent="0.2">
      <c r="A225" t="s">
        <v>9</v>
      </c>
      <c r="B225" t="s">
        <v>40</v>
      </c>
      <c r="C225" t="s">
        <v>1117</v>
      </c>
      <c r="D225" t="s">
        <v>226</v>
      </c>
      <c r="E225" t="s">
        <v>9</v>
      </c>
      <c r="F225" t="str">
        <f t="shared" si="3"/>
        <v>500003051</v>
      </c>
      <c r="G225" t="s">
        <v>1124</v>
      </c>
      <c r="H225" t="s">
        <v>1207</v>
      </c>
      <c r="I225" s="3">
        <v>40179</v>
      </c>
    </row>
    <row r="226" spans="1:9" x14ac:dyDescent="0.2">
      <c r="A226" t="s">
        <v>9</v>
      </c>
      <c r="B226" t="s">
        <v>40</v>
      </c>
      <c r="C226" t="s">
        <v>1117</v>
      </c>
      <c r="D226" t="s">
        <v>227</v>
      </c>
      <c r="E226" t="s">
        <v>39</v>
      </c>
      <c r="F226" t="str">
        <f t="shared" si="3"/>
        <v>500003073</v>
      </c>
      <c r="G226" t="s">
        <v>1124</v>
      </c>
      <c r="H226" t="s">
        <v>1210</v>
      </c>
      <c r="I226" s="3">
        <v>40179</v>
      </c>
    </row>
    <row r="227" spans="1:9" x14ac:dyDescent="0.2">
      <c r="A227" t="s">
        <v>9</v>
      </c>
      <c r="B227" t="s">
        <v>40</v>
      </c>
      <c r="C227" t="s">
        <v>1117</v>
      </c>
      <c r="D227" t="s">
        <v>228</v>
      </c>
      <c r="E227" t="s">
        <v>8</v>
      </c>
      <c r="F227" t="str">
        <f t="shared" si="3"/>
        <v>500003104</v>
      </c>
      <c r="G227" t="s">
        <v>1124</v>
      </c>
      <c r="H227" t="s">
        <v>1207</v>
      </c>
      <c r="I227" s="3">
        <v>40179</v>
      </c>
    </row>
    <row r="228" spans="1:9" x14ac:dyDescent="0.2">
      <c r="A228" t="s">
        <v>9</v>
      </c>
      <c r="B228" t="s">
        <v>40</v>
      </c>
      <c r="C228" t="s">
        <v>1117</v>
      </c>
      <c r="D228" t="s">
        <v>229</v>
      </c>
      <c r="E228" t="s">
        <v>8</v>
      </c>
      <c r="F228" t="str">
        <f t="shared" si="3"/>
        <v>500003114</v>
      </c>
      <c r="G228" t="s">
        <v>1128</v>
      </c>
      <c r="H228" t="s">
        <v>1207</v>
      </c>
      <c r="I228" s="3">
        <v>40179</v>
      </c>
    </row>
    <row r="229" spans="1:9" x14ac:dyDescent="0.2">
      <c r="A229" t="s">
        <v>9</v>
      </c>
      <c r="B229" t="s">
        <v>40</v>
      </c>
      <c r="C229" t="s">
        <v>1117</v>
      </c>
      <c r="D229" t="s">
        <v>230</v>
      </c>
      <c r="E229" t="s">
        <v>9</v>
      </c>
      <c r="F229" t="str">
        <f t="shared" si="3"/>
        <v>500003131</v>
      </c>
      <c r="G229" t="s">
        <v>1124</v>
      </c>
      <c r="H229" t="s">
        <v>1211</v>
      </c>
      <c r="I229" s="3">
        <v>40179</v>
      </c>
    </row>
    <row r="230" spans="1:9" x14ac:dyDescent="0.2">
      <c r="A230" t="s">
        <v>9</v>
      </c>
      <c r="B230" t="s">
        <v>40</v>
      </c>
      <c r="C230" t="s">
        <v>1117</v>
      </c>
      <c r="D230" t="s">
        <v>232</v>
      </c>
      <c r="E230" t="s">
        <v>8</v>
      </c>
      <c r="F230" t="str">
        <f t="shared" si="3"/>
        <v>500003164</v>
      </c>
      <c r="G230" t="s">
        <v>1128</v>
      </c>
      <c r="H230" t="s">
        <v>1207</v>
      </c>
      <c r="I230" s="3">
        <v>40179</v>
      </c>
    </row>
    <row r="231" spans="1:9" x14ac:dyDescent="0.2">
      <c r="A231" t="s">
        <v>9</v>
      </c>
      <c r="B231" t="s">
        <v>40</v>
      </c>
      <c r="C231" t="s">
        <v>1117</v>
      </c>
      <c r="D231" t="s">
        <v>234</v>
      </c>
      <c r="E231" t="s">
        <v>50</v>
      </c>
      <c r="F231" t="str">
        <f t="shared" si="3"/>
        <v>500003177</v>
      </c>
      <c r="G231" t="s">
        <v>1118</v>
      </c>
      <c r="H231" t="s">
        <v>1212</v>
      </c>
      <c r="I231" s="3">
        <v>40179</v>
      </c>
    </row>
    <row r="232" spans="1:9" x14ac:dyDescent="0.2">
      <c r="A232" t="s">
        <v>9</v>
      </c>
      <c r="B232" t="s">
        <v>40</v>
      </c>
      <c r="C232" t="s">
        <v>1117</v>
      </c>
      <c r="D232" t="s">
        <v>235</v>
      </c>
      <c r="E232" t="s">
        <v>39</v>
      </c>
      <c r="F232" t="str">
        <f t="shared" si="3"/>
        <v>500003523</v>
      </c>
      <c r="G232" t="s">
        <v>1124</v>
      </c>
      <c r="H232" t="s">
        <v>1207</v>
      </c>
      <c r="I232" s="3">
        <v>40179</v>
      </c>
    </row>
    <row r="233" spans="1:9" x14ac:dyDescent="0.2">
      <c r="A233" t="s">
        <v>9</v>
      </c>
      <c r="B233" t="s">
        <v>40</v>
      </c>
      <c r="C233" t="s">
        <v>1117</v>
      </c>
      <c r="D233" t="s">
        <v>237</v>
      </c>
      <c r="E233" t="s">
        <v>42</v>
      </c>
      <c r="F233" t="str">
        <f t="shared" si="3"/>
        <v>500003596</v>
      </c>
      <c r="G233" t="s">
        <v>1118</v>
      </c>
      <c r="H233" t="s">
        <v>1119</v>
      </c>
      <c r="I233" s="3">
        <v>40179</v>
      </c>
    </row>
    <row r="234" spans="1:9" x14ac:dyDescent="0.2">
      <c r="A234" t="s">
        <v>9</v>
      </c>
      <c r="B234" t="s">
        <v>40</v>
      </c>
      <c r="C234" t="s">
        <v>1117</v>
      </c>
      <c r="D234" t="s">
        <v>238</v>
      </c>
      <c r="E234" t="s">
        <v>59</v>
      </c>
      <c r="F234" t="str">
        <f t="shared" si="3"/>
        <v>5000036012</v>
      </c>
      <c r="G234" t="s">
        <v>1118</v>
      </c>
      <c r="H234" t="s">
        <v>1213</v>
      </c>
      <c r="I234" s="3">
        <v>40179</v>
      </c>
    </row>
    <row r="235" spans="1:9" x14ac:dyDescent="0.2">
      <c r="A235" t="s">
        <v>9</v>
      </c>
      <c r="B235" t="s">
        <v>40</v>
      </c>
      <c r="C235" t="s">
        <v>1117</v>
      </c>
      <c r="D235" t="s">
        <v>239</v>
      </c>
      <c r="E235" t="s">
        <v>89</v>
      </c>
      <c r="F235" t="str">
        <f t="shared" si="3"/>
        <v>500003629</v>
      </c>
      <c r="G235" t="s">
        <v>1128</v>
      </c>
      <c r="H235" t="s">
        <v>1214</v>
      </c>
      <c r="I235" s="3">
        <v>40179</v>
      </c>
    </row>
    <row r="236" spans="1:9" x14ac:dyDescent="0.2">
      <c r="A236" t="s">
        <v>9</v>
      </c>
      <c r="B236" t="s">
        <v>40</v>
      </c>
      <c r="C236" t="s">
        <v>1117</v>
      </c>
      <c r="D236" t="s">
        <v>239</v>
      </c>
      <c r="E236" t="s">
        <v>9</v>
      </c>
      <c r="F236" t="str">
        <f t="shared" si="3"/>
        <v>500003621</v>
      </c>
      <c r="G236" t="s">
        <v>1118</v>
      </c>
      <c r="H236" t="s">
        <v>1215</v>
      </c>
      <c r="I236" s="3">
        <v>40179</v>
      </c>
    </row>
    <row r="237" spans="1:9" x14ac:dyDescent="0.2">
      <c r="A237" t="s">
        <v>9</v>
      </c>
      <c r="B237" t="s">
        <v>40</v>
      </c>
      <c r="C237" t="s">
        <v>1117</v>
      </c>
      <c r="D237" t="s">
        <v>241</v>
      </c>
      <c r="E237" t="s">
        <v>43</v>
      </c>
      <c r="F237" t="str">
        <f t="shared" si="3"/>
        <v>500003635</v>
      </c>
      <c r="G237" t="s">
        <v>1168</v>
      </c>
      <c r="H237" t="s">
        <v>1216</v>
      </c>
      <c r="I237" s="3">
        <v>40179</v>
      </c>
    </row>
    <row r="238" spans="1:9" x14ac:dyDescent="0.2">
      <c r="A238" t="s">
        <v>9</v>
      </c>
      <c r="B238" t="s">
        <v>40</v>
      </c>
      <c r="C238" t="s">
        <v>1117</v>
      </c>
      <c r="D238" t="s">
        <v>241</v>
      </c>
      <c r="E238" t="s">
        <v>9</v>
      </c>
      <c r="F238" t="str">
        <f t="shared" si="3"/>
        <v>500003631</v>
      </c>
      <c r="G238" t="s">
        <v>1118</v>
      </c>
      <c r="H238" t="s">
        <v>1119</v>
      </c>
      <c r="I238" s="3">
        <v>40179</v>
      </c>
    </row>
    <row r="239" spans="1:9" x14ac:dyDescent="0.2">
      <c r="A239" t="s">
        <v>9</v>
      </c>
      <c r="B239" t="s">
        <v>40</v>
      </c>
      <c r="C239" t="s">
        <v>1117</v>
      </c>
      <c r="D239" t="s">
        <v>242</v>
      </c>
      <c r="E239" t="s">
        <v>50</v>
      </c>
      <c r="F239" t="str">
        <f t="shared" si="3"/>
        <v>500003657</v>
      </c>
      <c r="G239" t="s">
        <v>1118</v>
      </c>
      <c r="H239" t="s">
        <v>1217</v>
      </c>
      <c r="I239" s="3">
        <v>40179</v>
      </c>
    </row>
    <row r="240" spans="1:9" x14ac:dyDescent="0.2">
      <c r="A240" t="s">
        <v>9</v>
      </c>
      <c r="B240" t="s">
        <v>40</v>
      </c>
      <c r="C240" t="s">
        <v>1117</v>
      </c>
      <c r="D240" t="s">
        <v>242</v>
      </c>
      <c r="E240" t="s">
        <v>39</v>
      </c>
      <c r="F240" t="str">
        <f t="shared" si="3"/>
        <v>500003653</v>
      </c>
      <c r="G240" t="s">
        <v>1118</v>
      </c>
      <c r="H240" t="s">
        <v>1218</v>
      </c>
      <c r="I240" s="3">
        <v>40179</v>
      </c>
    </row>
    <row r="241" spans="1:9" x14ac:dyDescent="0.2">
      <c r="A241" t="s">
        <v>9</v>
      </c>
      <c r="B241" t="s">
        <v>40</v>
      </c>
      <c r="C241" t="s">
        <v>1117</v>
      </c>
      <c r="D241" t="s">
        <v>243</v>
      </c>
      <c r="E241" t="s">
        <v>8</v>
      </c>
      <c r="F241" t="str">
        <f t="shared" si="3"/>
        <v>500003664</v>
      </c>
      <c r="G241" t="s">
        <v>1128</v>
      </c>
      <c r="H241" t="s">
        <v>1154</v>
      </c>
      <c r="I241" s="3">
        <v>40179</v>
      </c>
    </row>
    <row r="242" spans="1:9" x14ac:dyDescent="0.2">
      <c r="A242" t="s">
        <v>9</v>
      </c>
      <c r="B242" t="s">
        <v>40</v>
      </c>
      <c r="C242" t="s">
        <v>1117</v>
      </c>
      <c r="D242" t="s">
        <v>243</v>
      </c>
      <c r="E242" t="s">
        <v>115</v>
      </c>
      <c r="F242" t="str">
        <f t="shared" si="3"/>
        <v>500003668</v>
      </c>
      <c r="G242" t="s">
        <v>1118</v>
      </c>
      <c r="H242" t="s">
        <v>1219</v>
      </c>
      <c r="I242" s="3">
        <v>40179</v>
      </c>
    </row>
    <row r="243" spans="1:9" x14ac:dyDescent="0.2">
      <c r="A243" t="s">
        <v>9</v>
      </c>
      <c r="B243" t="s">
        <v>40</v>
      </c>
      <c r="C243" t="s">
        <v>1117</v>
      </c>
      <c r="D243" t="s">
        <v>244</v>
      </c>
      <c r="E243" t="s">
        <v>26</v>
      </c>
      <c r="F243" t="str">
        <f t="shared" si="3"/>
        <v>5000036710</v>
      </c>
      <c r="G243" t="s">
        <v>1118</v>
      </c>
      <c r="H243" t="s">
        <v>1217</v>
      </c>
      <c r="I243" s="3">
        <v>40179</v>
      </c>
    </row>
    <row r="244" spans="1:9" x14ac:dyDescent="0.2">
      <c r="A244" t="s">
        <v>9</v>
      </c>
      <c r="B244" t="s">
        <v>40</v>
      </c>
      <c r="C244" t="s">
        <v>1117</v>
      </c>
      <c r="D244" t="s">
        <v>244</v>
      </c>
      <c r="E244" t="s">
        <v>9</v>
      </c>
      <c r="F244" t="str">
        <f t="shared" si="3"/>
        <v>500003671</v>
      </c>
      <c r="G244" t="s">
        <v>1118</v>
      </c>
      <c r="H244" t="s">
        <v>1218</v>
      </c>
      <c r="I244" s="3">
        <v>40179</v>
      </c>
    </row>
    <row r="245" spans="1:9" x14ac:dyDescent="0.2">
      <c r="A245" t="s">
        <v>9</v>
      </c>
      <c r="B245" t="s">
        <v>40</v>
      </c>
      <c r="C245" t="s">
        <v>1117</v>
      </c>
      <c r="D245" t="s">
        <v>245</v>
      </c>
      <c r="E245" t="s">
        <v>43</v>
      </c>
      <c r="F245" t="str">
        <f t="shared" si="3"/>
        <v>500003685</v>
      </c>
      <c r="G245" t="s">
        <v>1118</v>
      </c>
      <c r="H245" t="s">
        <v>1119</v>
      </c>
      <c r="I245" s="3">
        <v>40179</v>
      </c>
    </row>
    <row r="246" spans="1:9" x14ac:dyDescent="0.2">
      <c r="A246" t="s">
        <v>9</v>
      </c>
      <c r="B246" t="s">
        <v>40</v>
      </c>
      <c r="C246" t="s">
        <v>1117</v>
      </c>
      <c r="D246" t="s">
        <v>247</v>
      </c>
      <c r="E246" t="s">
        <v>9</v>
      </c>
      <c r="F246" t="str">
        <f t="shared" si="3"/>
        <v>500003691</v>
      </c>
      <c r="G246" t="s">
        <v>1118</v>
      </c>
      <c r="H246" t="s">
        <v>1217</v>
      </c>
      <c r="I246" s="3">
        <v>40179</v>
      </c>
    </row>
    <row r="247" spans="1:9" x14ac:dyDescent="0.2">
      <c r="A247" t="s">
        <v>9</v>
      </c>
      <c r="B247" t="s">
        <v>40</v>
      </c>
      <c r="C247" t="s">
        <v>1117</v>
      </c>
      <c r="D247" t="s">
        <v>247</v>
      </c>
      <c r="E247" t="s">
        <v>26</v>
      </c>
      <c r="F247" t="str">
        <f t="shared" si="3"/>
        <v>5000036910</v>
      </c>
      <c r="G247" t="s">
        <v>1118</v>
      </c>
      <c r="H247" t="s">
        <v>1218</v>
      </c>
      <c r="I247" s="3">
        <v>40179</v>
      </c>
    </row>
    <row r="248" spans="1:9" x14ac:dyDescent="0.2">
      <c r="A248" t="s">
        <v>9</v>
      </c>
      <c r="B248" t="s">
        <v>40</v>
      </c>
      <c r="C248" t="s">
        <v>1117</v>
      </c>
      <c r="D248" t="s">
        <v>248</v>
      </c>
      <c r="E248" t="s">
        <v>26</v>
      </c>
      <c r="F248" t="str">
        <f t="shared" si="3"/>
        <v>5000037010</v>
      </c>
      <c r="G248" t="s">
        <v>1128</v>
      </c>
      <c r="H248" t="s">
        <v>1154</v>
      </c>
      <c r="I248" s="3">
        <v>40179</v>
      </c>
    </row>
    <row r="249" spans="1:9" x14ac:dyDescent="0.2">
      <c r="A249" t="s">
        <v>9</v>
      </c>
      <c r="B249" t="s">
        <v>40</v>
      </c>
      <c r="C249" t="s">
        <v>1117</v>
      </c>
      <c r="D249" t="s">
        <v>249</v>
      </c>
      <c r="E249" t="s">
        <v>39</v>
      </c>
      <c r="F249" t="str">
        <f t="shared" si="3"/>
        <v>500003713</v>
      </c>
      <c r="G249" t="s">
        <v>1118</v>
      </c>
      <c r="H249" t="s">
        <v>1220</v>
      </c>
      <c r="I249" s="3">
        <v>40179</v>
      </c>
    </row>
    <row r="250" spans="1:9" x14ac:dyDescent="0.2">
      <c r="A250" t="s">
        <v>9</v>
      </c>
      <c r="B250" t="s">
        <v>40</v>
      </c>
      <c r="C250" t="s">
        <v>1117</v>
      </c>
      <c r="D250" t="s">
        <v>250</v>
      </c>
      <c r="E250" t="s">
        <v>89</v>
      </c>
      <c r="F250" t="str">
        <f t="shared" si="3"/>
        <v>500003739</v>
      </c>
      <c r="G250" t="s">
        <v>1128</v>
      </c>
      <c r="H250" t="s">
        <v>1214</v>
      </c>
      <c r="I250" s="3">
        <v>40179</v>
      </c>
    </row>
    <row r="251" spans="1:9" x14ac:dyDescent="0.2">
      <c r="A251" t="s">
        <v>9</v>
      </c>
      <c r="B251" t="s">
        <v>40</v>
      </c>
      <c r="C251" t="s">
        <v>1117</v>
      </c>
      <c r="D251" t="s">
        <v>250</v>
      </c>
      <c r="E251" t="s">
        <v>43</v>
      </c>
      <c r="F251" t="str">
        <f t="shared" si="3"/>
        <v>500003735</v>
      </c>
      <c r="G251" t="s">
        <v>1118</v>
      </c>
      <c r="H251" t="s">
        <v>1221</v>
      </c>
      <c r="I251" s="3">
        <v>40179</v>
      </c>
    </row>
    <row r="252" spans="1:9" x14ac:dyDescent="0.2">
      <c r="A252" t="s">
        <v>9</v>
      </c>
      <c r="B252" t="s">
        <v>40</v>
      </c>
      <c r="C252" t="s">
        <v>1117</v>
      </c>
      <c r="D252" t="s">
        <v>250</v>
      </c>
      <c r="E252" t="s">
        <v>115</v>
      </c>
      <c r="F252" t="str">
        <f t="shared" si="3"/>
        <v>500003738</v>
      </c>
      <c r="G252" t="s">
        <v>1118</v>
      </c>
      <c r="H252" t="s">
        <v>1215</v>
      </c>
      <c r="I252" s="3">
        <v>40179</v>
      </c>
    </row>
    <row r="253" spans="1:9" x14ac:dyDescent="0.2">
      <c r="A253" t="s">
        <v>35</v>
      </c>
      <c r="B253" t="s">
        <v>40</v>
      </c>
      <c r="C253" t="s">
        <v>1117</v>
      </c>
      <c r="D253" t="s">
        <v>251</v>
      </c>
      <c r="E253" t="s">
        <v>68</v>
      </c>
      <c r="F253" t="str">
        <f t="shared" si="3"/>
        <v>5000037617</v>
      </c>
      <c r="G253" t="s">
        <v>1179</v>
      </c>
      <c r="H253" t="s">
        <v>1222</v>
      </c>
      <c r="I253" s="3">
        <v>43969</v>
      </c>
    </row>
    <row r="254" spans="1:9" x14ac:dyDescent="0.2">
      <c r="A254" t="s">
        <v>9</v>
      </c>
      <c r="B254" t="s">
        <v>40</v>
      </c>
      <c r="C254" t="s">
        <v>1117</v>
      </c>
      <c r="D254" t="s">
        <v>1223</v>
      </c>
      <c r="E254" t="s">
        <v>89</v>
      </c>
      <c r="F254" t="str">
        <f t="shared" si="3"/>
        <v>500003779</v>
      </c>
      <c r="G254" t="s">
        <v>1124</v>
      </c>
      <c r="H254" t="s">
        <v>1211</v>
      </c>
      <c r="I254" s="3">
        <v>40179</v>
      </c>
    </row>
    <row r="255" spans="1:9" x14ac:dyDescent="0.2">
      <c r="A255" t="s">
        <v>35</v>
      </c>
      <c r="B255" t="s">
        <v>40</v>
      </c>
      <c r="C255" t="s">
        <v>1117</v>
      </c>
      <c r="D255" t="s">
        <v>1224</v>
      </c>
      <c r="E255" t="s">
        <v>63</v>
      </c>
      <c r="F255" t="str">
        <f t="shared" si="3"/>
        <v>5000037818</v>
      </c>
      <c r="G255" t="s">
        <v>1122</v>
      </c>
      <c r="H255" t="s">
        <v>1225</v>
      </c>
      <c r="I255" s="3">
        <v>45559</v>
      </c>
    </row>
    <row r="256" spans="1:9" x14ac:dyDescent="0.2">
      <c r="A256" t="s">
        <v>9</v>
      </c>
      <c r="B256" t="s">
        <v>40</v>
      </c>
      <c r="C256" t="s">
        <v>1117</v>
      </c>
      <c r="D256" t="s">
        <v>252</v>
      </c>
      <c r="E256" t="s">
        <v>35</v>
      </c>
      <c r="F256" t="str">
        <f t="shared" si="3"/>
        <v>500003792</v>
      </c>
      <c r="G256" t="s">
        <v>1124</v>
      </c>
      <c r="H256" t="s">
        <v>1207</v>
      </c>
      <c r="I256" s="3">
        <v>40179</v>
      </c>
    </row>
    <row r="257" spans="1:9" x14ac:dyDescent="0.2">
      <c r="A257" t="s">
        <v>9</v>
      </c>
      <c r="B257" t="s">
        <v>40</v>
      </c>
      <c r="C257" t="s">
        <v>1117</v>
      </c>
      <c r="D257" t="s">
        <v>252</v>
      </c>
      <c r="E257" t="s">
        <v>42</v>
      </c>
      <c r="F257" t="str">
        <f t="shared" si="3"/>
        <v>500003796</v>
      </c>
      <c r="G257" t="s">
        <v>1118</v>
      </c>
      <c r="H257" t="s">
        <v>1120</v>
      </c>
      <c r="I257" s="3">
        <v>40179</v>
      </c>
    </row>
    <row r="258" spans="1:9" x14ac:dyDescent="0.2">
      <c r="A258" t="s">
        <v>35</v>
      </c>
      <c r="B258" t="s">
        <v>40</v>
      </c>
      <c r="C258" t="s">
        <v>1117</v>
      </c>
      <c r="D258" t="s">
        <v>252</v>
      </c>
      <c r="E258" t="s">
        <v>26</v>
      </c>
      <c r="F258" t="str">
        <f t="shared" si="3"/>
        <v>5000037910</v>
      </c>
      <c r="G258" t="s">
        <v>1118</v>
      </c>
      <c r="H258" t="s">
        <v>1120</v>
      </c>
      <c r="I258" s="3">
        <v>40654</v>
      </c>
    </row>
    <row r="259" spans="1:9" x14ac:dyDescent="0.2">
      <c r="A259" t="s">
        <v>9</v>
      </c>
      <c r="B259" t="s">
        <v>40</v>
      </c>
      <c r="C259" t="s">
        <v>1117</v>
      </c>
      <c r="D259" t="s">
        <v>255</v>
      </c>
      <c r="E259" t="s">
        <v>50</v>
      </c>
      <c r="F259" t="str">
        <f t="shared" ref="F259:F322" si="4">D259&amp;E259</f>
        <v>500003817</v>
      </c>
      <c r="G259" t="s">
        <v>1118</v>
      </c>
      <c r="H259" t="s">
        <v>1119</v>
      </c>
      <c r="I259" s="3">
        <v>40179</v>
      </c>
    </row>
    <row r="260" spans="1:9" x14ac:dyDescent="0.2">
      <c r="A260" t="s">
        <v>9</v>
      </c>
      <c r="B260" t="s">
        <v>40</v>
      </c>
      <c r="C260" t="s">
        <v>1117</v>
      </c>
      <c r="D260" t="s">
        <v>256</v>
      </c>
      <c r="E260" t="s">
        <v>43</v>
      </c>
      <c r="F260" t="str">
        <f t="shared" si="4"/>
        <v>500003825</v>
      </c>
      <c r="G260" t="s">
        <v>1128</v>
      </c>
      <c r="H260" t="s">
        <v>1207</v>
      </c>
      <c r="I260" s="3">
        <v>40179</v>
      </c>
    </row>
    <row r="261" spans="1:9" x14ac:dyDescent="0.2">
      <c r="A261" t="s">
        <v>35</v>
      </c>
      <c r="B261" t="s">
        <v>40</v>
      </c>
      <c r="C261" t="s">
        <v>1117</v>
      </c>
      <c r="D261" t="s">
        <v>256</v>
      </c>
      <c r="E261" t="s">
        <v>42</v>
      </c>
      <c r="F261" t="str">
        <f t="shared" si="4"/>
        <v>500003826</v>
      </c>
      <c r="G261" t="s">
        <v>1124</v>
      </c>
      <c r="H261" t="s">
        <v>1207</v>
      </c>
      <c r="I261" s="3">
        <v>40799</v>
      </c>
    </row>
    <row r="262" spans="1:9" x14ac:dyDescent="0.2">
      <c r="A262" t="s">
        <v>9</v>
      </c>
      <c r="B262" t="s">
        <v>40</v>
      </c>
      <c r="C262" t="s">
        <v>1117</v>
      </c>
      <c r="D262" t="s">
        <v>257</v>
      </c>
      <c r="E262" t="s">
        <v>50</v>
      </c>
      <c r="F262" t="str">
        <f t="shared" si="4"/>
        <v>500003847</v>
      </c>
      <c r="G262" t="s">
        <v>1124</v>
      </c>
      <c r="H262" t="s">
        <v>1207</v>
      </c>
      <c r="I262" s="3">
        <v>40179</v>
      </c>
    </row>
    <row r="263" spans="1:9" x14ac:dyDescent="0.2">
      <c r="A263" t="s">
        <v>9</v>
      </c>
      <c r="B263" t="s">
        <v>40</v>
      </c>
      <c r="C263" t="s">
        <v>1117</v>
      </c>
      <c r="D263" t="s">
        <v>257</v>
      </c>
      <c r="E263" t="s">
        <v>42</v>
      </c>
      <c r="F263" t="str">
        <f t="shared" si="4"/>
        <v>500003846</v>
      </c>
      <c r="G263" t="s">
        <v>1118</v>
      </c>
      <c r="H263" t="s">
        <v>1226</v>
      </c>
      <c r="I263" s="3">
        <v>40179</v>
      </c>
    </row>
    <row r="264" spans="1:9" x14ac:dyDescent="0.2">
      <c r="A264" t="s">
        <v>9</v>
      </c>
      <c r="B264" t="s">
        <v>40</v>
      </c>
      <c r="C264" t="s">
        <v>1117</v>
      </c>
      <c r="D264" t="s">
        <v>258</v>
      </c>
      <c r="E264" t="s">
        <v>9</v>
      </c>
      <c r="F264" t="str">
        <f t="shared" si="4"/>
        <v>500003851</v>
      </c>
      <c r="G264" t="s">
        <v>1124</v>
      </c>
      <c r="H264" t="s">
        <v>1207</v>
      </c>
      <c r="I264" s="3">
        <v>40179</v>
      </c>
    </row>
    <row r="265" spans="1:9" x14ac:dyDescent="0.2">
      <c r="A265" t="s">
        <v>9</v>
      </c>
      <c r="B265" t="s">
        <v>40</v>
      </c>
      <c r="C265" t="s">
        <v>1117</v>
      </c>
      <c r="D265" t="s">
        <v>258</v>
      </c>
      <c r="E265" t="s">
        <v>50</v>
      </c>
      <c r="F265" t="str">
        <f t="shared" si="4"/>
        <v>500003857</v>
      </c>
      <c r="G265" t="s">
        <v>1118</v>
      </c>
      <c r="H265" t="s">
        <v>1120</v>
      </c>
      <c r="I265" s="3">
        <v>40179</v>
      </c>
    </row>
    <row r="266" spans="1:9" x14ac:dyDescent="0.2">
      <c r="A266" t="s">
        <v>9</v>
      </c>
      <c r="B266" t="s">
        <v>40</v>
      </c>
      <c r="C266" t="s">
        <v>1117</v>
      </c>
      <c r="D266" t="s">
        <v>259</v>
      </c>
      <c r="E266" t="s">
        <v>8</v>
      </c>
      <c r="F266" t="str">
        <f t="shared" si="4"/>
        <v>500003874</v>
      </c>
      <c r="G266" t="s">
        <v>1124</v>
      </c>
      <c r="H266" t="s">
        <v>1211</v>
      </c>
      <c r="I266" s="3">
        <v>40179</v>
      </c>
    </row>
    <row r="267" spans="1:9" x14ac:dyDescent="0.2">
      <c r="A267" t="s">
        <v>9</v>
      </c>
      <c r="B267" t="s">
        <v>40</v>
      </c>
      <c r="C267" t="s">
        <v>1117</v>
      </c>
      <c r="D267" t="s">
        <v>259</v>
      </c>
      <c r="E267" t="s">
        <v>43</v>
      </c>
      <c r="F267" t="str">
        <f t="shared" si="4"/>
        <v>500003875</v>
      </c>
      <c r="G267" t="s">
        <v>1118</v>
      </c>
      <c r="H267" t="s">
        <v>1120</v>
      </c>
      <c r="I267" s="3">
        <v>40179</v>
      </c>
    </row>
    <row r="268" spans="1:9" x14ac:dyDescent="0.2">
      <c r="A268" t="s">
        <v>9</v>
      </c>
      <c r="B268" t="s">
        <v>40</v>
      </c>
      <c r="C268" t="s">
        <v>1117</v>
      </c>
      <c r="D268" t="s">
        <v>262</v>
      </c>
      <c r="E268" t="s">
        <v>35</v>
      </c>
      <c r="F268" t="str">
        <f t="shared" si="4"/>
        <v>500003882</v>
      </c>
      <c r="G268" t="s">
        <v>1124</v>
      </c>
      <c r="H268" t="s">
        <v>1207</v>
      </c>
      <c r="I268" s="3">
        <v>40179</v>
      </c>
    </row>
    <row r="269" spans="1:9" x14ac:dyDescent="0.2">
      <c r="A269" t="s">
        <v>9</v>
      </c>
      <c r="B269" t="s">
        <v>40</v>
      </c>
      <c r="C269" t="s">
        <v>1117</v>
      </c>
      <c r="D269" t="s">
        <v>262</v>
      </c>
      <c r="E269" t="s">
        <v>9</v>
      </c>
      <c r="F269" t="str">
        <f t="shared" si="4"/>
        <v>500003881</v>
      </c>
      <c r="G269" t="s">
        <v>1118</v>
      </c>
      <c r="H269" t="s">
        <v>1227</v>
      </c>
      <c r="I269" s="3">
        <v>40179</v>
      </c>
    </row>
    <row r="270" spans="1:9" x14ac:dyDescent="0.2">
      <c r="A270" t="s">
        <v>9</v>
      </c>
      <c r="B270" t="s">
        <v>40</v>
      </c>
      <c r="C270" t="s">
        <v>1117</v>
      </c>
      <c r="D270" t="s">
        <v>263</v>
      </c>
      <c r="E270" t="s">
        <v>42</v>
      </c>
      <c r="F270" t="str">
        <f t="shared" si="4"/>
        <v>500003896</v>
      </c>
      <c r="G270" t="s">
        <v>1124</v>
      </c>
      <c r="H270" t="s">
        <v>1207</v>
      </c>
      <c r="I270" s="3">
        <v>40179</v>
      </c>
    </row>
    <row r="271" spans="1:9" x14ac:dyDescent="0.2">
      <c r="A271" t="s">
        <v>9</v>
      </c>
      <c r="B271" t="s">
        <v>40</v>
      </c>
      <c r="C271" t="s">
        <v>1117</v>
      </c>
      <c r="D271" t="s">
        <v>263</v>
      </c>
      <c r="E271" t="s">
        <v>9</v>
      </c>
      <c r="F271" t="str">
        <f t="shared" si="4"/>
        <v>500003891</v>
      </c>
      <c r="G271" t="s">
        <v>1118</v>
      </c>
      <c r="H271" t="s">
        <v>1120</v>
      </c>
      <c r="I271" s="3">
        <v>40179</v>
      </c>
    </row>
    <row r="272" spans="1:9" x14ac:dyDescent="0.2">
      <c r="A272" t="s">
        <v>9</v>
      </c>
      <c r="B272" t="s">
        <v>40</v>
      </c>
      <c r="C272" t="s">
        <v>1117</v>
      </c>
      <c r="D272" t="s">
        <v>265</v>
      </c>
      <c r="E272" t="s">
        <v>9</v>
      </c>
      <c r="F272" t="str">
        <f t="shared" si="4"/>
        <v>500003901</v>
      </c>
      <c r="G272" t="s">
        <v>1124</v>
      </c>
      <c r="H272" t="s">
        <v>1211</v>
      </c>
      <c r="I272" s="3">
        <v>40179</v>
      </c>
    </row>
    <row r="273" spans="1:9" x14ac:dyDescent="0.2">
      <c r="A273" t="s">
        <v>9</v>
      </c>
      <c r="B273" t="s">
        <v>40</v>
      </c>
      <c r="C273" t="s">
        <v>1117</v>
      </c>
      <c r="D273" t="s">
        <v>268</v>
      </c>
      <c r="E273" t="s">
        <v>9</v>
      </c>
      <c r="F273" t="str">
        <f t="shared" si="4"/>
        <v>500003911</v>
      </c>
      <c r="G273" t="s">
        <v>1124</v>
      </c>
      <c r="H273" t="s">
        <v>1207</v>
      </c>
      <c r="I273" s="3">
        <v>40179</v>
      </c>
    </row>
    <row r="274" spans="1:9" x14ac:dyDescent="0.2">
      <c r="A274" t="s">
        <v>9</v>
      </c>
      <c r="B274" t="s">
        <v>40</v>
      </c>
      <c r="C274" t="s">
        <v>1117</v>
      </c>
      <c r="D274" t="s">
        <v>269</v>
      </c>
      <c r="E274" t="s">
        <v>35</v>
      </c>
      <c r="F274" t="str">
        <f t="shared" si="4"/>
        <v>500003922</v>
      </c>
      <c r="G274" t="s">
        <v>1124</v>
      </c>
      <c r="H274" t="s">
        <v>1207</v>
      </c>
      <c r="I274" s="3">
        <v>40179</v>
      </c>
    </row>
    <row r="275" spans="1:9" x14ac:dyDescent="0.2">
      <c r="A275" t="s">
        <v>9</v>
      </c>
      <c r="B275" t="s">
        <v>40</v>
      </c>
      <c r="C275" t="s">
        <v>1117</v>
      </c>
      <c r="D275" t="s">
        <v>269</v>
      </c>
      <c r="E275" t="s">
        <v>8</v>
      </c>
      <c r="F275" t="str">
        <f t="shared" si="4"/>
        <v>500003924</v>
      </c>
      <c r="G275" t="s">
        <v>1118</v>
      </c>
      <c r="H275" t="s">
        <v>1120</v>
      </c>
      <c r="I275" s="3">
        <v>40179</v>
      </c>
    </row>
    <row r="276" spans="1:9" x14ac:dyDescent="0.2">
      <c r="A276" t="s">
        <v>9</v>
      </c>
      <c r="B276" t="s">
        <v>40</v>
      </c>
      <c r="C276" t="s">
        <v>1117</v>
      </c>
      <c r="D276" t="s">
        <v>270</v>
      </c>
      <c r="E276" t="s">
        <v>43</v>
      </c>
      <c r="F276" t="str">
        <f t="shared" si="4"/>
        <v>500003935</v>
      </c>
      <c r="G276" t="s">
        <v>1128</v>
      </c>
      <c r="H276" t="s">
        <v>1207</v>
      </c>
      <c r="I276" s="3">
        <v>40179</v>
      </c>
    </row>
    <row r="277" spans="1:9" x14ac:dyDescent="0.2">
      <c r="A277" t="s">
        <v>9</v>
      </c>
      <c r="B277" t="s">
        <v>40</v>
      </c>
      <c r="C277" t="s">
        <v>1117</v>
      </c>
      <c r="D277" t="s">
        <v>273</v>
      </c>
      <c r="E277" t="s">
        <v>39</v>
      </c>
      <c r="F277" t="str">
        <f t="shared" si="4"/>
        <v>500003943</v>
      </c>
      <c r="G277" t="s">
        <v>1124</v>
      </c>
      <c r="H277" t="s">
        <v>1211</v>
      </c>
      <c r="I277" s="3">
        <v>40179</v>
      </c>
    </row>
    <row r="278" spans="1:9" x14ac:dyDescent="0.2">
      <c r="A278" t="s">
        <v>9</v>
      </c>
      <c r="B278" t="s">
        <v>40</v>
      </c>
      <c r="C278" t="s">
        <v>1117</v>
      </c>
      <c r="D278" t="s">
        <v>275</v>
      </c>
      <c r="E278" t="s">
        <v>42</v>
      </c>
      <c r="F278" t="str">
        <f t="shared" si="4"/>
        <v>500003956</v>
      </c>
      <c r="G278" t="s">
        <v>1128</v>
      </c>
      <c r="H278" t="s">
        <v>1207</v>
      </c>
      <c r="I278" s="3">
        <v>40179</v>
      </c>
    </row>
    <row r="279" spans="1:9" x14ac:dyDescent="0.2">
      <c r="A279" t="s">
        <v>9</v>
      </c>
      <c r="B279" t="s">
        <v>40</v>
      </c>
      <c r="C279" t="s">
        <v>1117</v>
      </c>
      <c r="D279" t="s">
        <v>275</v>
      </c>
      <c r="E279" t="s">
        <v>50</v>
      </c>
      <c r="F279" t="str">
        <f t="shared" si="4"/>
        <v>500003957</v>
      </c>
      <c r="G279" t="s">
        <v>1118</v>
      </c>
      <c r="H279" t="s">
        <v>1178</v>
      </c>
      <c r="I279" s="3">
        <v>40179</v>
      </c>
    </row>
    <row r="280" spans="1:9" x14ac:dyDescent="0.2">
      <c r="A280" t="s">
        <v>9</v>
      </c>
      <c r="B280" t="s">
        <v>40</v>
      </c>
      <c r="C280" t="s">
        <v>1117</v>
      </c>
      <c r="D280" t="s">
        <v>277</v>
      </c>
      <c r="E280" t="s">
        <v>35</v>
      </c>
      <c r="F280" t="str">
        <f t="shared" si="4"/>
        <v>500003962</v>
      </c>
      <c r="G280" t="s">
        <v>1124</v>
      </c>
      <c r="H280" t="s">
        <v>1211</v>
      </c>
      <c r="I280" s="3">
        <v>40179</v>
      </c>
    </row>
    <row r="281" spans="1:9" x14ac:dyDescent="0.2">
      <c r="A281" t="s">
        <v>9</v>
      </c>
      <c r="B281" t="s">
        <v>40</v>
      </c>
      <c r="C281" t="s">
        <v>1117</v>
      </c>
      <c r="D281" t="s">
        <v>279</v>
      </c>
      <c r="E281" t="s">
        <v>50</v>
      </c>
      <c r="F281" t="str">
        <f t="shared" si="4"/>
        <v>500003977</v>
      </c>
      <c r="G281" t="s">
        <v>1124</v>
      </c>
      <c r="H281" t="s">
        <v>1207</v>
      </c>
      <c r="I281" s="3">
        <v>40179</v>
      </c>
    </row>
    <row r="282" spans="1:9" x14ac:dyDescent="0.2">
      <c r="A282" t="s">
        <v>9</v>
      </c>
      <c r="B282" t="s">
        <v>40</v>
      </c>
      <c r="C282" t="s">
        <v>1117</v>
      </c>
      <c r="D282" t="s">
        <v>279</v>
      </c>
      <c r="E282" t="s">
        <v>39</v>
      </c>
      <c r="F282" t="str">
        <f t="shared" si="4"/>
        <v>500003973</v>
      </c>
      <c r="G282" t="s">
        <v>1118</v>
      </c>
      <c r="H282" t="s">
        <v>1120</v>
      </c>
      <c r="I282" s="3">
        <v>40179</v>
      </c>
    </row>
    <row r="283" spans="1:9" x14ac:dyDescent="0.2">
      <c r="A283" t="s">
        <v>9</v>
      </c>
      <c r="B283" t="s">
        <v>40</v>
      </c>
      <c r="C283" t="s">
        <v>1117</v>
      </c>
      <c r="D283" t="s">
        <v>1228</v>
      </c>
      <c r="E283" t="s">
        <v>43</v>
      </c>
      <c r="F283" t="str">
        <f t="shared" si="4"/>
        <v>500003985</v>
      </c>
      <c r="G283" t="s">
        <v>1124</v>
      </c>
      <c r="H283" t="s">
        <v>1211</v>
      </c>
      <c r="I283" s="3">
        <v>40179</v>
      </c>
    </row>
    <row r="284" spans="1:9" x14ac:dyDescent="0.2">
      <c r="A284" t="s">
        <v>9</v>
      </c>
      <c r="B284" t="s">
        <v>40</v>
      </c>
      <c r="C284" t="s">
        <v>1117</v>
      </c>
      <c r="D284" t="s">
        <v>280</v>
      </c>
      <c r="E284" t="s">
        <v>9</v>
      </c>
      <c r="F284" t="str">
        <f t="shared" si="4"/>
        <v>500003991</v>
      </c>
      <c r="G284" t="s">
        <v>1124</v>
      </c>
      <c r="H284" t="s">
        <v>1207</v>
      </c>
      <c r="I284" s="3">
        <v>40179</v>
      </c>
    </row>
    <row r="285" spans="1:9" x14ac:dyDescent="0.2">
      <c r="A285" t="s">
        <v>9</v>
      </c>
      <c r="B285" t="s">
        <v>40</v>
      </c>
      <c r="C285" t="s">
        <v>1117</v>
      </c>
      <c r="D285" t="s">
        <v>280</v>
      </c>
      <c r="E285" t="s">
        <v>50</v>
      </c>
      <c r="F285" t="str">
        <f t="shared" si="4"/>
        <v>500003997</v>
      </c>
      <c r="G285" t="s">
        <v>1118</v>
      </c>
      <c r="H285" t="s">
        <v>1229</v>
      </c>
      <c r="I285" s="3">
        <v>40179</v>
      </c>
    </row>
    <row r="286" spans="1:9" x14ac:dyDescent="0.2">
      <c r="A286" t="s">
        <v>9</v>
      </c>
      <c r="B286" t="s">
        <v>40</v>
      </c>
      <c r="C286" t="s">
        <v>1117</v>
      </c>
      <c r="D286" t="s">
        <v>282</v>
      </c>
      <c r="E286" t="s">
        <v>8</v>
      </c>
      <c r="F286" t="str">
        <f t="shared" si="4"/>
        <v>500004004</v>
      </c>
      <c r="G286" t="s">
        <v>1128</v>
      </c>
      <c r="H286" t="s">
        <v>1207</v>
      </c>
      <c r="I286" s="3">
        <v>40179</v>
      </c>
    </row>
    <row r="287" spans="1:9" x14ac:dyDescent="0.2">
      <c r="A287" t="s">
        <v>9</v>
      </c>
      <c r="B287" t="s">
        <v>40</v>
      </c>
      <c r="C287" t="s">
        <v>1117</v>
      </c>
      <c r="D287" t="s">
        <v>285</v>
      </c>
      <c r="E287" t="s">
        <v>8</v>
      </c>
      <c r="F287" t="str">
        <f t="shared" si="4"/>
        <v>500004014</v>
      </c>
      <c r="G287" t="s">
        <v>1124</v>
      </c>
      <c r="H287" t="s">
        <v>1207</v>
      </c>
      <c r="I287" s="3">
        <v>40179</v>
      </c>
    </row>
    <row r="288" spans="1:9" x14ac:dyDescent="0.2">
      <c r="A288" t="s">
        <v>9</v>
      </c>
      <c r="B288" t="s">
        <v>40</v>
      </c>
      <c r="C288" t="s">
        <v>1117</v>
      </c>
      <c r="D288" t="s">
        <v>285</v>
      </c>
      <c r="E288" t="s">
        <v>50</v>
      </c>
      <c r="F288" t="str">
        <f t="shared" si="4"/>
        <v>500004017</v>
      </c>
      <c r="G288" t="s">
        <v>1118</v>
      </c>
      <c r="H288" t="s">
        <v>1230</v>
      </c>
      <c r="I288" s="3">
        <v>40179</v>
      </c>
    </row>
    <row r="289" spans="1:9" x14ac:dyDescent="0.2">
      <c r="A289" t="s">
        <v>9</v>
      </c>
      <c r="B289" t="s">
        <v>40</v>
      </c>
      <c r="C289" t="s">
        <v>1117</v>
      </c>
      <c r="D289" t="s">
        <v>286</v>
      </c>
      <c r="E289" t="s">
        <v>9</v>
      </c>
      <c r="F289" t="str">
        <f t="shared" si="4"/>
        <v>500004021</v>
      </c>
      <c r="G289" t="s">
        <v>1124</v>
      </c>
      <c r="H289" t="s">
        <v>1207</v>
      </c>
      <c r="I289" s="3">
        <v>40179</v>
      </c>
    </row>
    <row r="290" spans="1:9" x14ac:dyDescent="0.2">
      <c r="A290" t="s">
        <v>9</v>
      </c>
      <c r="B290" t="s">
        <v>40</v>
      </c>
      <c r="C290" t="s">
        <v>1117</v>
      </c>
      <c r="D290" t="s">
        <v>289</v>
      </c>
      <c r="E290" t="s">
        <v>35</v>
      </c>
      <c r="F290" t="str">
        <f t="shared" si="4"/>
        <v>500004032</v>
      </c>
      <c r="G290" t="s">
        <v>1124</v>
      </c>
      <c r="H290" t="s">
        <v>1207</v>
      </c>
      <c r="I290" s="3">
        <v>40179</v>
      </c>
    </row>
    <row r="291" spans="1:9" x14ac:dyDescent="0.2">
      <c r="A291" t="s">
        <v>9</v>
      </c>
      <c r="B291" t="s">
        <v>40</v>
      </c>
      <c r="C291" t="s">
        <v>1117</v>
      </c>
      <c r="D291" t="s">
        <v>289</v>
      </c>
      <c r="E291" t="s">
        <v>39</v>
      </c>
      <c r="F291" t="str">
        <f t="shared" si="4"/>
        <v>500004033</v>
      </c>
      <c r="G291" t="s">
        <v>1118</v>
      </c>
      <c r="H291" t="s">
        <v>1120</v>
      </c>
      <c r="I291" s="3">
        <v>40179</v>
      </c>
    </row>
    <row r="292" spans="1:9" x14ac:dyDescent="0.2">
      <c r="A292" t="s">
        <v>9</v>
      </c>
      <c r="B292" t="s">
        <v>40</v>
      </c>
      <c r="C292" t="s">
        <v>1117</v>
      </c>
      <c r="D292" t="s">
        <v>291</v>
      </c>
      <c r="E292" t="s">
        <v>35</v>
      </c>
      <c r="F292" t="str">
        <f t="shared" si="4"/>
        <v>500004042</v>
      </c>
      <c r="G292" t="s">
        <v>1124</v>
      </c>
      <c r="H292" t="s">
        <v>1211</v>
      </c>
      <c r="I292" s="3">
        <v>40179</v>
      </c>
    </row>
    <row r="293" spans="1:9" x14ac:dyDescent="0.2">
      <c r="A293" t="s">
        <v>9</v>
      </c>
      <c r="B293" t="s">
        <v>40</v>
      </c>
      <c r="C293" t="s">
        <v>1117</v>
      </c>
      <c r="D293" t="s">
        <v>297</v>
      </c>
      <c r="E293" t="s">
        <v>35</v>
      </c>
      <c r="F293" t="str">
        <f t="shared" si="4"/>
        <v>500004072</v>
      </c>
      <c r="G293" t="s">
        <v>1124</v>
      </c>
      <c r="H293" t="s">
        <v>1211</v>
      </c>
      <c r="I293" s="3">
        <v>40179</v>
      </c>
    </row>
    <row r="294" spans="1:9" x14ac:dyDescent="0.2">
      <c r="A294" t="s">
        <v>9</v>
      </c>
      <c r="B294" t="s">
        <v>40</v>
      </c>
      <c r="C294" t="s">
        <v>1117</v>
      </c>
      <c r="D294" t="s">
        <v>297</v>
      </c>
      <c r="E294" t="s">
        <v>42</v>
      </c>
      <c r="F294" t="str">
        <f t="shared" si="4"/>
        <v>500004076</v>
      </c>
      <c r="G294" t="s">
        <v>1118</v>
      </c>
      <c r="H294" t="s">
        <v>1231</v>
      </c>
      <c r="I294" s="3">
        <v>40179</v>
      </c>
    </row>
    <row r="295" spans="1:9" x14ac:dyDescent="0.2">
      <c r="A295" t="s">
        <v>9</v>
      </c>
      <c r="B295" t="s">
        <v>40</v>
      </c>
      <c r="C295" t="s">
        <v>1117</v>
      </c>
      <c r="D295" t="s">
        <v>299</v>
      </c>
      <c r="E295" t="s">
        <v>9</v>
      </c>
      <c r="F295" t="str">
        <f t="shared" si="4"/>
        <v>500004081</v>
      </c>
      <c r="G295" t="s">
        <v>1128</v>
      </c>
      <c r="H295" t="s">
        <v>1207</v>
      </c>
      <c r="I295" s="3">
        <v>40179</v>
      </c>
    </row>
    <row r="296" spans="1:9" x14ac:dyDescent="0.2">
      <c r="A296" t="s">
        <v>35</v>
      </c>
      <c r="B296" t="s">
        <v>40</v>
      </c>
      <c r="C296" t="s">
        <v>1117</v>
      </c>
      <c r="D296" t="s">
        <v>299</v>
      </c>
      <c r="E296" t="s">
        <v>42</v>
      </c>
      <c r="F296" t="str">
        <f t="shared" si="4"/>
        <v>500004086</v>
      </c>
      <c r="G296" t="s">
        <v>1124</v>
      </c>
      <c r="H296" t="s">
        <v>1207</v>
      </c>
      <c r="I296" s="3">
        <v>40799</v>
      </c>
    </row>
    <row r="297" spans="1:9" x14ac:dyDescent="0.2">
      <c r="A297" t="s">
        <v>9</v>
      </c>
      <c r="B297" t="s">
        <v>40</v>
      </c>
      <c r="C297" t="s">
        <v>1117</v>
      </c>
      <c r="D297" t="s">
        <v>303</v>
      </c>
      <c r="E297" t="s">
        <v>39</v>
      </c>
      <c r="F297" t="str">
        <f t="shared" si="4"/>
        <v>500004093</v>
      </c>
      <c r="G297" t="s">
        <v>1124</v>
      </c>
      <c r="H297" t="s">
        <v>1211</v>
      </c>
      <c r="I297" s="3">
        <v>40179</v>
      </c>
    </row>
    <row r="298" spans="1:9" x14ac:dyDescent="0.2">
      <c r="A298" t="s">
        <v>9</v>
      </c>
      <c r="B298" t="s">
        <v>40</v>
      </c>
      <c r="C298" t="s">
        <v>1117</v>
      </c>
      <c r="D298" t="s">
        <v>304</v>
      </c>
      <c r="E298" t="s">
        <v>35</v>
      </c>
      <c r="F298" t="str">
        <f t="shared" si="4"/>
        <v>500004102</v>
      </c>
      <c r="G298" t="s">
        <v>1124</v>
      </c>
      <c r="H298" t="s">
        <v>1207</v>
      </c>
      <c r="I298" s="3">
        <v>40179</v>
      </c>
    </row>
    <row r="299" spans="1:9" x14ac:dyDescent="0.2">
      <c r="A299" t="s">
        <v>9</v>
      </c>
      <c r="B299" t="s">
        <v>40</v>
      </c>
      <c r="C299" t="s">
        <v>1117</v>
      </c>
      <c r="D299" t="s">
        <v>305</v>
      </c>
      <c r="E299" t="s">
        <v>35</v>
      </c>
      <c r="F299" t="str">
        <f t="shared" si="4"/>
        <v>500004112</v>
      </c>
      <c r="G299" t="s">
        <v>1124</v>
      </c>
      <c r="H299" t="s">
        <v>1211</v>
      </c>
      <c r="I299" s="3">
        <v>40179</v>
      </c>
    </row>
    <row r="300" spans="1:9" x14ac:dyDescent="0.2">
      <c r="A300" t="s">
        <v>9</v>
      </c>
      <c r="B300" t="s">
        <v>40</v>
      </c>
      <c r="C300" t="s">
        <v>1117</v>
      </c>
      <c r="D300" t="s">
        <v>306</v>
      </c>
      <c r="E300" t="s">
        <v>43</v>
      </c>
      <c r="F300" t="str">
        <f t="shared" si="4"/>
        <v>500004135</v>
      </c>
      <c r="G300" t="s">
        <v>1124</v>
      </c>
      <c r="H300" t="s">
        <v>1207</v>
      </c>
      <c r="I300" s="3">
        <v>40179</v>
      </c>
    </row>
    <row r="301" spans="1:9" x14ac:dyDescent="0.2">
      <c r="A301" t="s">
        <v>9</v>
      </c>
      <c r="B301" t="s">
        <v>40</v>
      </c>
      <c r="C301" t="s">
        <v>1117</v>
      </c>
      <c r="D301" t="s">
        <v>306</v>
      </c>
      <c r="E301" t="s">
        <v>42</v>
      </c>
      <c r="F301" t="str">
        <f t="shared" si="4"/>
        <v>500004136</v>
      </c>
      <c r="G301" t="s">
        <v>1118</v>
      </c>
      <c r="H301" t="s">
        <v>1120</v>
      </c>
      <c r="I301" s="3">
        <v>40179</v>
      </c>
    </row>
    <row r="302" spans="1:9" x14ac:dyDescent="0.2">
      <c r="A302" t="s">
        <v>9</v>
      </c>
      <c r="B302" t="s">
        <v>40</v>
      </c>
      <c r="C302" t="s">
        <v>1117</v>
      </c>
      <c r="D302" t="s">
        <v>307</v>
      </c>
      <c r="E302" t="s">
        <v>39</v>
      </c>
      <c r="F302" t="str">
        <f t="shared" si="4"/>
        <v>500004143</v>
      </c>
      <c r="G302" t="s">
        <v>1124</v>
      </c>
      <c r="H302" t="s">
        <v>1211</v>
      </c>
      <c r="I302" s="3">
        <v>40179</v>
      </c>
    </row>
    <row r="303" spans="1:9" x14ac:dyDescent="0.2">
      <c r="A303" t="s">
        <v>9</v>
      </c>
      <c r="B303" t="s">
        <v>40</v>
      </c>
      <c r="C303" t="s">
        <v>1117</v>
      </c>
      <c r="D303" t="s">
        <v>308</v>
      </c>
      <c r="E303" t="s">
        <v>9</v>
      </c>
      <c r="F303" t="str">
        <f t="shared" si="4"/>
        <v>500004151</v>
      </c>
      <c r="G303" t="s">
        <v>1124</v>
      </c>
      <c r="H303" t="s">
        <v>1207</v>
      </c>
      <c r="I303" s="3">
        <v>40179</v>
      </c>
    </row>
    <row r="304" spans="1:9" x14ac:dyDescent="0.2">
      <c r="A304" t="s">
        <v>9</v>
      </c>
      <c r="B304" t="s">
        <v>40</v>
      </c>
      <c r="C304" t="s">
        <v>1117</v>
      </c>
      <c r="D304" t="s">
        <v>308</v>
      </c>
      <c r="E304" t="s">
        <v>39</v>
      </c>
      <c r="F304" t="str">
        <f t="shared" si="4"/>
        <v>500004153</v>
      </c>
      <c r="G304" t="s">
        <v>1118</v>
      </c>
      <c r="H304" t="s">
        <v>1232</v>
      </c>
      <c r="I304" s="3">
        <v>40179</v>
      </c>
    </row>
    <row r="305" spans="1:9" x14ac:dyDescent="0.2">
      <c r="A305" t="s">
        <v>9</v>
      </c>
      <c r="B305" t="s">
        <v>40</v>
      </c>
      <c r="C305" t="s">
        <v>1117</v>
      </c>
      <c r="D305" t="s">
        <v>309</v>
      </c>
      <c r="E305" t="s">
        <v>43</v>
      </c>
      <c r="F305" t="str">
        <f t="shared" si="4"/>
        <v>500004165</v>
      </c>
      <c r="G305" t="s">
        <v>1124</v>
      </c>
      <c r="H305" t="s">
        <v>1211</v>
      </c>
      <c r="I305" s="3">
        <v>40179</v>
      </c>
    </row>
    <row r="306" spans="1:9" x14ac:dyDescent="0.2">
      <c r="A306" t="s">
        <v>9</v>
      </c>
      <c r="B306" t="s">
        <v>40</v>
      </c>
      <c r="C306" t="s">
        <v>1117</v>
      </c>
      <c r="D306" t="s">
        <v>309</v>
      </c>
      <c r="E306" t="s">
        <v>8</v>
      </c>
      <c r="F306" t="str">
        <f t="shared" si="4"/>
        <v>500004164</v>
      </c>
      <c r="G306" t="s">
        <v>1118</v>
      </c>
      <c r="H306" t="s">
        <v>1120</v>
      </c>
      <c r="I306" s="3">
        <v>40179</v>
      </c>
    </row>
    <row r="307" spans="1:9" x14ac:dyDescent="0.2">
      <c r="A307" t="s">
        <v>9</v>
      </c>
      <c r="B307" t="s">
        <v>40</v>
      </c>
      <c r="C307" t="s">
        <v>1117</v>
      </c>
      <c r="D307" t="s">
        <v>310</v>
      </c>
      <c r="E307" t="s">
        <v>9</v>
      </c>
      <c r="F307" t="str">
        <f t="shared" si="4"/>
        <v>500004181</v>
      </c>
      <c r="G307" t="s">
        <v>1124</v>
      </c>
      <c r="H307" t="s">
        <v>1207</v>
      </c>
      <c r="I307" s="3">
        <v>40179</v>
      </c>
    </row>
    <row r="308" spans="1:9" x14ac:dyDescent="0.2">
      <c r="A308" t="s">
        <v>9</v>
      </c>
      <c r="B308" t="s">
        <v>40</v>
      </c>
      <c r="C308" t="s">
        <v>1117</v>
      </c>
      <c r="D308" t="s">
        <v>310</v>
      </c>
      <c r="E308" t="s">
        <v>35</v>
      </c>
      <c r="F308" t="str">
        <f t="shared" si="4"/>
        <v>500004182</v>
      </c>
      <c r="G308" t="s">
        <v>1118</v>
      </c>
      <c r="H308" t="s">
        <v>1120</v>
      </c>
      <c r="I308" s="3">
        <v>40179</v>
      </c>
    </row>
    <row r="309" spans="1:9" x14ac:dyDescent="0.2">
      <c r="A309" t="s">
        <v>9</v>
      </c>
      <c r="B309" t="s">
        <v>40</v>
      </c>
      <c r="C309" t="s">
        <v>1117</v>
      </c>
      <c r="D309" t="s">
        <v>311</v>
      </c>
      <c r="E309" t="s">
        <v>35</v>
      </c>
      <c r="F309" t="str">
        <f t="shared" si="4"/>
        <v>500004192</v>
      </c>
      <c r="G309" t="s">
        <v>1124</v>
      </c>
      <c r="H309" t="s">
        <v>1211</v>
      </c>
      <c r="I309" s="3">
        <v>40179</v>
      </c>
    </row>
    <row r="310" spans="1:9" x14ac:dyDescent="0.2">
      <c r="A310" t="s">
        <v>9</v>
      </c>
      <c r="B310" t="s">
        <v>40</v>
      </c>
      <c r="C310" t="s">
        <v>1117</v>
      </c>
      <c r="D310" t="s">
        <v>311</v>
      </c>
      <c r="E310" t="s">
        <v>50</v>
      </c>
      <c r="F310" t="str">
        <f t="shared" si="4"/>
        <v>500004197</v>
      </c>
      <c r="G310" t="s">
        <v>1118</v>
      </c>
      <c r="H310" t="s">
        <v>1120</v>
      </c>
      <c r="I310" s="3">
        <v>40179</v>
      </c>
    </row>
    <row r="311" spans="1:9" x14ac:dyDescent="0.2">
      <c r="A311" t="s">
        <v>9</v>
      </c>
      <c r="B311" t="s">
        <v>40</v>
      </c>
      <c r="C311" t="s">
        <v>1117</v>
      </c>
      <c r="D311" t="s">
        <v>312</v>
      </c>
      <c r="E311" t="s">
        <v>43</v>
      </c>
      <c r="F311" t="str">
        <f t="shared" si="4"/>
        <v>500004205</v>
      </c>
      <c r="G311" t="s">
        <v>1118</v>
      </c>
      <c r="H311" t="s">
        <v>1233</v>
      </c>
      <c r="I311" s="3">
        <v>40179</v>
      </c>
    </row>
    <row r="312" spans="1:9" x14ac:dyDescent="0.2">
      <c r="A312" t="s">
        <v>9</v>
      </c>
      <c r="B312" t="s">
        <v>40</v>
      </c>
      <c r="C312" t="s">
        <v>1117</v>
      </c>
      <c r="D312" t="s">
        <v>313</v>
      </c>
      <c r="E312" t="s">
        <v>8</v>
      </c>
      <c r="F312" t="str">
        <f t="shared" si="4"/>
        <v>500004234</v>
      </c>
      <c r="G312" t="s">
        <v>1124</v>
      </c>
      <c r="H312" t="s">
        <v>1207</v>
      </c>
      <c r="I312" s="3">
        <v>40179</v>
      </c>
    </row>
    <row r="313" spans="1:9" x14ac:dyDescent="0.2">
      <c r="A313" t="s">
        <v>9</v>
      </c>
      <c r="B313" t="s">
        <v>40</v>
      </c>
      <c r="C313" t="s">
        <v>1117</v>
      </c>
      <c r="D313" t="s">
        <v>314</v>
      </c>
      <c r="E313" t="s">
        <v>50</v>
      </c>
      <c r="F313" t="str">
        <f t="shared" si="4"/>
        <v>500004247</v>
      </c>
      <c r="G313" t="s">
        <v>1124</v>
      </c>
      <c r="H313" t="s">
        <v>1207</v>
      </c>
      <c r="I313" s="3">
        <v>40179</v>
      </c>
    </row>
    <row r="314" spans="1:9" x14ac:dyDescent="0.2">
      <c r="A314" t="s">
        <v>9</v>
      </c>
      <c r="B314" t="s">
        <v>40</v>
      </c>
      <c r="C314" t="s">
        <v>1117</v>
      </c>
      <c r="D314" t="s">
        <v>314</v>
      </c>
      <c r="E314" t="s">
        <v>35</v>
      </c>
      <c r="F314" t="str">
        <f t="shared" si="4"/>
        <v>500004242</v>
      </c>
      <c r="G314" t="s">
        <v>1118</v>
      </c>
      <c r="H314" t="s">
        <v>1120</v>
      </c>
      <c r="I314" s="3">
        <v>40179</v>
      </c>
    </row>
    <row r="315" spans="1:9" x14ac:dyDescent="0.2">
      <c r="A315" t="s">
        <v>9</v>
      </c>
      <c r="B315" t="s">
        <v>40</v>
      </c>
      <c r="C315" t="s">
        <v>1117</v>
      </c>
      <c r="D315" t="s">
        <v>315</v>
      </c>
      <c r="E315" t="s">
        <v>39</v>
      </c>
      <c r="F315" t="str">
        <f t="shared" si="4"/>
        <v>500004253</v>
      </c>
      <c r="G315" t="s">
        <v>1124</v>
      </c>
      <c r="H315" t="s">
        <v>1211</v>
      </c>
      <c r="I315" s="3">
        <v>40179</v>
      </c>
    </row>
    <row r="316" spans="1:9" x14ac:dyDescent="0.2">
      <c r="A316" t="s">
        <v>9</v>
      </c>
      <c r="B316" t="s">
        <v>40</v>
      </c>
      <c r="C316" t="s">
        <v>1117</v>
      </c>
      <c r="D316" t="s">
        <v>315</v>
      </c>
      <c r="E316" t="s">
        <v>35</v>
      </c>
      <c r="F316" t="str">
        <f t="shared" si="4"/>
        <v>500004252</v>
      </c>
      <c r="G316" t="s">
        <v>1118</v>
      </c>
      <c r="H316" t="s">
        <v>1120</v>
      </c>
      <c r="I316" s="3">
        <v>40179</v>
      </c>
    </row>
    <row r="317" spans="1:9" x14ac:dyDescent="0.2">
      <c r="A317" t="s">
        <v>9</v>
      </c>
      <c r="B317" t="s">
        <v>40</v>
      </c>
      <c r="C317" t="s">
        <v>1117</v>
      </c>
      <c r="D317" t="s">
        <v>316</v>
      </c>
      <c r="E317" t="s">
        <v>39</v>
      </c>
      <c r="F317" t="str">
        <f t="shared" si="4"/>
        <v>500004263</v>
      </c>
      <c r="G317" t="s">
        <v>1124</v>
      </c>
      <c r="H317" t="s">
        <v>1207</v>
      </c>
      <c r="I317" s="3">
        <v>40179</v>
      </c>
    </row>
    <row r="318" spans="1:9" x14ac:dyDescent="0.2">
      <c r="A318" t="s">
        <v>9</v>
      </c>
      <c r="B318" t="s">
        <v>40</v>
      </c>
      <c r="C318" t="s">
        <v>1117</v>
      </c>
      <c r="D318" t="s">
        <v>318</v>
      </c>
      <c r="E318" t="s">
        <v>39</v>
      </c>
      <c r="F318" t="str">
        <f t="shared" si="4"/>
        <v>500004273</v>
      </c>
      <c r="G318" t="s">
        <v>1124</v>
      </c>
      <c r="H318" t="s">
        <v>1207</v>
      </c>
      <c r="I318" s="3">
        <v>40179</v>
      </c>
    </row>
    <row r="319" spans="1:9" x14ac:dyDescent="0.2">
      <c r="A319" t="s">
        <v>9</v>
      </c>
      <c r="B319" t="s">
        <v>40</v>
      </c>
      <c r="C319" t="s">
        <v>1117</v>
      </c>
      <c r="D319" t="s">
        <v>318</v>
      </c>
      <c r="E319" t="s">
        <v>8</v>
      </c>
      <c r="F319" t="str">
        <f t="shared" si="4"/>
        <v>500004274</v>
      </c>
      <c r="G319" t="s">
        <v>1118</v>
      </c>
      <c r="H319" t="s">
        <v>1234</v>
      </c>
      <c r="I319" s="3">
        <v>40179</v>
      </c>
    </row>
    <row r="320" spans="1:9" x14ac:dyDescent="0.2">
      <c r="A320" t="s">
        <v>9</v>
      </c>
      <c r="B320" t="s">
        <v>40</v>
      </c>
      <c r="C320" t="s">
        <v>1117</v>
      </c>
      <c r="D320" t="s">
        <v>319</v>
      </c>
      <c r="E320" t="s">
        <v>9</v>
      </c>
      <c r="F320" t="str">
        <f t="shared" si="4"/>
        <v>500004281</v>
      </c>
      <c r="G320" t="s">
        <v>1118</v>
      </c>
      <c r="H320" t="s">
        <v>1235</v>
      </c>
      <c r="I320" s="3">
        <v>40179</v>
      </c>
    </row>
    <row r="321" spans="1:9" x14ac:dyDescent="0.2">
      <c r="A321" t="s">
        <v>9</v>
      </c>
      <c r="B321" t="s">
        <v>40</v>
      </c>
      <c r="C321" t="s">
        <v>1117</v>
      </c>
      <c r="D321" t="s">
        <v>320</v>
      </c>
      <c r="E321" t="s">
        <v>35</v>
      </c>
      <c r="F321" t="str">
        <f t="shared" si="4"/>
        <v>500004292</v>
      </c>
      <c r="G321" t="s">
        <v>1124</v>
      </c>
      <c r="H321" t="s">
        <v>1207</v>
      </c>
      <c r="I321" s="3">
        <v>40179</v>
      </c>
    </row>
    <row r="322" spans="1:9" x14ac:dyDescent="0.2">
      <c r="A322" t="s">
        <v>9</v>
      </c>
      <c r="B322" t="s">
        <v>40</v>
      </c>
      <c r="C322" t="s">
        <v>1117</v>
      </c>
      <c r="D322" t="s">
        <v>320</v>
      </c>
      <c r="E322" t="s">
        <v>50</v>
      </c>
      <c r="F322" t="str">
        <f t="shared" si="4"/>
        <v>500004297</v>
      </c>
      <c r="G322" t="s">
        <v>1118</v>
      </c>
      <c r="H322" t="s">
        <v>1236</v>
      </c>
      <c r="I322" s="3">
        <v>40179</v>
      </c>
    </row>
    <row r="323" spans="1:9" x14ac:dyDescent="0.2">
      <c r="A323" t="s">
        <v>9</v>
      </c>
      <c r="B323" t="s">
        <v>40</v>
      </c>
      <c r="C323" t="s">
        <v>1117</v>
      </c>
      <c r="D323" t="s">
        <v>321</v>
      </c>
      <c r="E323" t="s">
        <v>50</v>
      </c>
      <c r="F323" t="str">
        <f t="shared" ref="F323:F386" si="5">D323&amp;E323</f>
        <v>500004307</v>
      </c>
      <c r="G323" t="s">
        <v>1124</v>
      </c>
      <c r="H323" t="s">
        <v>1211</v>
      </c>
      <c r="I323" s="3">
        <v>40179</v>
      </c>
    </row>
    <row r="324" spans="1:9" x14ac:dyDescent="0.2">
      <c r="A324" t="s">
        <v>9</v>
      </c>
      <c r="B324" t="s">
        <v>40</v>
      </c>
      <c r="C324" t="s">
        <v>1117</v>
      </c>
      <c r="D324" t="s">
        <v>321</v>
      </c>
      <c r="E324" t="s">
        <v>9</v>
      </c>
      <c r="F324" t="str">
        <f t="shared" si="5"/>
        <v>500004301</v>
      </c>
      <c r="G324" t="s">
        <v>1118</v>
      </c>
      <c r="H324" t="s">
        <v>1236</v>
      </c>
      <c r="I324" s="3">
        <v>40179</v>
      </c>
    </row>
    <row r="325" spans="1:9" x14ac:dyDescent="0.2">
      <c r="A325" t="s">
        <v>9</v>
      </c>
      <c r="B325" t="s">
        <v>40</v>
      </c>
      <c r="C325" t="s">
        <v>1117</v>
      </c>
      <c r="D325" t="s">
        <v>322</v>
      </c>
      <c r="E325" t="s">
        <v>39</v>
      </c>
      <c r="F325" t="str">
        <f t="shared" si="5"/>
        <v>500004313</v>
      </c>
      <c r="G325" t="s">
        <v>1124</v>
      </c>
      <c r="H325" t="s">
        <v>1211</v>
      </c>
      <c r="I325" s="3">
        <v>40179</v>
      </c>
    </row>
    <row r="326" spans="1:9" x14ac:dyDescent="0.2">
      <c r="A326" t="s">
        <v>9</v>
      </c>
      <c r="B326" t="s">
        <v>40</v>
      </c>
      <c r="C326" t="s">
        <v>1117</v>
      </c>
      <c r="D326" t="s">
        <v>322</v>
      </c>
      <c r="E326" t="s">
        <v>43</v>
      </c>
      <c r="F326" t="str">
        <f t="shared" si="5"/>
        <v>500004315</v>
      </c>
      <c r="G326" t="s">
        <v>1118</v>
      </c>
      <c r="H326" t="s">
        <v>1120</v>
      </c>
      <c r="I326" s="3">
        <v>40179</v>
      </c>
    </row>
    <row r="327" spans="1:9" x14ac:dyDescent="0.2">
      <c r="A327" t="s">
        <v>9</v>
      </c>
      <c r="B327" t="s">
        <v>40</v>
      </c>
      <c r="C327" t="s">
        <v>1117</v>
      </c>
      <c r="D327" t="s">
        <v>323</v>
      </c>
      <c r="E327" t="s">
        <v>43</v>
      </c>
      <c r="F327" t="str">
        <f t="shared" si="5"/>
        <v>500004325</v>
      </c>
      <c r="G327" t="s">
        <v>1124</v>
      </c>
      <c r="H327" t="s">
        <v>1211</v>
      </c>
      <c r="I327" s="3">
        <v>40179</v>
      </c>
    </row>
    <row r="328" spans="1:9" x14ac:dyDescent="0.2">
      <c r="A328" t="s">
        <v>9</v>
      </c>
      <c r="B328" t="s">
        <v>40</v>
      </c>
      <c r="C328" t="s">
        <v>1117</v>
      </c>
      <c r="D328" t="s">
        <v>324</v>
      </c>
      <c r="E328" t="s">
        <v>39</v>
      </c>
      <c r="F328" t="str">
        <f t="shared" si="5"/>
        <v>500004333</v>
      </c>
      <c r="G328" t="s">
        <v>1124</v>
      </c>
      <c r="H328" t="s">
        <v>1211</v>
      </c>
      <c r="I328" s="3">
        <v>40179</v>
      </c>
    </row>
    <row r="329" spans="1:9" x14ac:dyDescent="0.2">
      <c r="A329" t="s">
        <v>9</v>
      </c>
      <c r="B329" t="s">
        <v>40</v>
      </c>
      <c r="C329" t="s">
        <v>1117</v>
      </c>
      <c r="D329" t="s">
        <v>325</v>
      </c>
      <c r="E329" t="s">
        <v>43</v>
      </c>
      <c r="F329" t="str">
        <f t="shared" si="5"/>
        <v>500004345</v>
      </c>
      <c r="G329" t="s">
        <v>1118</v>
      </c>
      <c r="H329" t="s">
        <v>1119</v>
      </c>
      <c r="I329" s="3">
        <v>40179</v>
      </c>
    </row>
    <row r="330" spans="1:9" x14ac:dyDescent="0.2">
      <c r="A330" t="s">
        <v>9</v>
      </c>
      <c r="B330" t="s">
        <v>40</v>
      </c>
      <c r="C330" t="s">
        <v>1117</v>
      </c>
      <c r="D330" t="s">
        <v>326</v>
      </c>
      <c r="E330" t="s">
        <v>39</v>
      </c>
      <c r="F330" t="str">
        <f t="shared" si="5"/>
        <v>500004353</v>
      </c>
      <c r="G330" t="s">
        <v>1124</v>
      </c>
      <c r="H330" t="s">
        <v>1211</v>
      </c>
      <c r="I330" s="3">
        <v>40179</v>
      </c>
    </row>
    <row r="331" spans="1:9" x14ac:dyDescent="0.2">
      <c r="A331" t="s">
        <v>9</v>
      </c>
      <c r="B331" t="s">
        <v>40</v>
      </c>
      <c r="C331" t="s">
        <v>1117</v>
      </c>
      <c r="D331" t="s">
        <v>327</v>
      </c>
      <c r="E331" t="s">
        <v>8</v>
      </c>
      <c r="F331" t="str">
        <f t="shared" si="5"/>
        <v>500004384</v>
      </c>
      <c r="G331" t="s">
        <v>1118</v>
      </c>
      <c r="H331" t="s">
        <v>1237</v>
      </c>
      <c r="I331" s="3">
        <v>40179</v>
      </c>
    </row>
    <row r="332" spans="1:9" x14ac:dyDescent="0.2">
      <c r="A332" t="s">
        <v>35</v>
      </c>
      <c r="B332" t="s">
        <v>40</v>
      </c>
      <c r="C332" t="s">
        <v>1117</v>
      </c>
      <c r="D332" t="s">
        <v>327</v>
      </c>
      <c r="E332" t="s">
        <v>115</v>
      </c>
      <c r="F332" t="str">
        <f t="shared" si="5"/>
        <v>500004388</v>
      </c>
      <c r="G332" t="s">
        <v>1140</v>
      </c>
      <c r="H332" t="s">
        <v>1211</v>
      </c>
      <c r="I332" s="3">
        <v>45420</v>
      </c>
    </row>
    <row r="333" spans="1:9" x14ac:dyDescent="0.2">
      <c r="A333" t="s">
        <v>9</v>
      </c>
      <c r="B333" t="s">
        <v>40</v>
      </c>
      <c r="C333" t="s">
        <v>1117</v>
      </c>
      <c r="D333" t="s">
        <v>328</v>
      </c>
      <c r="E333" t="s">
        <v>2</v>
      </c>
      <c r="F333" t="str">
        <f t="shared" si="5"/>
        <v>5000043914</v>
      </c>
      <c r="G333" t="s">
        <v>1118</v>
      </c>
      <c r="H333" t="s">
        <v>1238</v>
      </c>
      <c r="I333" s="3">
        <v>40179</v>
      </c>
    </row>
    <row r="334" spans="1:9" x14ac:dyDescent="0.2">
      <c r="A334" t="s">
        <v>9</v>
      </c>
      <c r="B334" t="s">
        <v>40</v>
      </c>
      <c r="C334" t="s">
        <v>1117</v>
      </c>
      <c r="D334" t="s">
        <v>330</v>
      </c>
      <c r="E334" t="s">
        <v>43</v>
      </c>
      <c r="F334" t="str">
        <f t="shared" si="5"/>
        <v>500004405</v>
      </c>
      <c r="G334" t="s">
        <v>1124</v>
      </c>
      <c r="H334" t="s">
        <v>1207</v>
      </c>
      <c r="I334" s="3">
        <v>40179</v>
      </c>
    </row>
    <row r="335" spans="1:9" x14ac:dyDescent="0.2">
      <c r="A335" t="s">
        <v>9</v>
      </c>
      <c r="B335" t="s">
        <v>40</v>
      </c>
      <c r="C335" t="s">
        <v>1117</v>
      </c>
      <c r="D335" t="s">
        <v>330</v>
      </c>
      <c r="E335" t="s">
        <v>8</v>
      </c>
      <c r="F335" t="str">
        <f t="shared" si="5"/>
        <v>500004404</v>
      </c>
      <c r="G335" t="s">
        <v>1168</v>
      </c>
      <c r="H335" t="s">
        <v>1239</v>
      </c>
      <c r="I335" s="3">
        <v>40179</v>
      </c>
    </row>
    <row r="336" spans="1:9" x14ac:dyDescent="0.2">
      <c r="A336" t="s">
        <v>9</v>
      </c>
      <c r="B336" t="s">
        <v>40</v>
      </c>
      <c r="C336" t="s">
        <v>1117</v>
      </c>
      <c r="D336" t="s">
        <v>331</v>
      </c>
      <c r="E336" t="s">
        <v>20</v>
      </c>
      <c r="F336" t="str">
        <f t="shared" si="5"/>
        <v>5000044311</v>
      </c>
      <c r="G336" t="s">
        <v>1118</v>
      </c>
      <c r="H336" t="s">
        <v>1240</v>
      </c>
      <c r="I336" s="3">
        <v>40179</v>
      </c>
    </row>
    <row r="337" spans="1:9" x14ac:dyDescent="0.2">
      <c r="A337" t="s">
        <v>9</v>
      </c>
      <c r="B337" t="s">
        <v>40</v>
      </c>
      <c r="C337" t="s">
        <v>1117</v>
      </c>
      <c r="D337" t="s">
        <v>332</v>
      </c>
      <c r="E337" t="s">
        <v>115</v>
      </c>
      <c r="F337" t="str">
        <f t="shared" si="5"/>
        <v>500004448</v>
      </c>
      <c r="G337" t="s">
        <v>1118</v>
      </c>
      <c r="H337" t="s">
        <v>1241</v>
      </c>
      <c r="I337" s="3">
        <v>40179</v>
      </c>
    </row>
    <row r="338" spans="1:9" x14ac:dyDescent="0.2">
      <c r="A338" t="s">
        <v>9</v>
      </c>
      <c r="B338" t="s">
        <v>40</v>
      </c>
      <c r="C338" t="s">
        <v>1117</v>
      </c>
      <c r="D338" t="s">
        <v>333</v>
      </c>
      <c r="E338" t="s">
        <v>42</v>
      </c>
      <c r="F338" t="str">
        <f t="shared" si="5"/>
        <v>500004476</v>
      </c>
      <c r="G338" t="s">
        <v>1128</v>
      </c>
      <c r="H338" t="s">
        <v>1154</v>
      </c>
      <c r="I338" s="3">
        <v>40179</v>
      </c>
    </row>
    <row r="339" spans="1:9" x14ac:dyDescent="0.2">
      <c r="A339" t="s">
        <v>9</v>
      </c>
      <c r="B339" t="s">
        <v>40</v>
      </c>
      <c r="C339" t="s">
        <v>1117</v>
      </c>
      <c r="D339" t="s">
        <v>334</v>
      </c>
      <c r="E339" t="s">
        <v>35</v>
      </c>
      <c r="F339" t="str">
        <f t="shared" si="5"/>
        <v>500004482</v>
      </c>
      <c r="G339" t="s">
        <v>1128</v>
      </c>
      <c r="H339" t="s">
        <v>1210</v>
      </c>
      <c r="I339" s="3">
        <v>40179</v>
      </c>
    </row>
    <row r="340" spans="1:9" x14ac:dyDescent="0.2">
      <c r="A340" t="s">
        <v>9</v>
      </c>
      <c r="B340" t="s">
        <v>40</v>
      </c>
      <c r="C340" t="s">
        <v>1117</v>
      </c>
      <c r="D340" t="s">
        <v>335</v>
      </c>
      <c r="E340" t="s">
        <v>9</v>
      </c>
      <c r="F340" t="str">
        <f t="shared" si="5"/>
        <v>500004491</v>
      </c>
      <c r="G340" t="s">
        <v>1128</v>
      </c>
      <c r="H340" t="s">
        <v>1154</v>
      </c>
      <c r="I340" s="3">
        <v>40179</v>
      </c>
    </row>
    <row r="341" spans="1:9" x14ac:dyDescent="0.2">
      <c r="A341" t="s">
        <v>9</v>
      </c>
      <c r="B341" t="s">
        <v>40</v>
      </c>
      <c r="C341" t="s">
        <v>1117</v>
      </c>
      <c r="D341" t="s">
        <v>338</v>
      </c>
      <c r="E341" t="s">
        <v>42</v>
      </c>
      <c r="F341" t="str">
        <f t="shared" si="5"/>
        <v>500004506</v>
      </c>
      <c r="G341" t="s">
        <v>1128</v>
      </c>
      <c r="H341" t="s">
        <v>1242</v>
      </c>
      <c r="I341" s="3">
        <v>40179</v>
      </c>
    </row>
    <row r="342" spans="1:9" x14ac:dyDescent="0.2">
      <c r="A342" t="s">
        <v>9</v>
      </c>
      <c r="B342" t="s">
        <v>40</v>
      </c>
      <c r="C342" t="s">
        <v>1117</v>
      </c>
      <c r="D342" t="s">
        <v>338</v>
      </c>
      <c r="E342" t="s">
        <v>9</v>
      </c>
      <c r="F342" t="str">
        <f t="shared" si="5"/>
        <v>500004501</v>
      </c>
      <c r="G342" t="s">
        <v>1118</v>
      </c>
      <c r="H342" t="s">
        <v>1243</v>
      </c>
      <c r="I342" s="3">
        <v>40179</v>
      </c>
    </row>
    <row r="343" spans="1:9" x14ac:dyDescent="0.2">
      <c r="A343" t="s">
        <v>9</v>
      </c>
      <c r="B343" t="s">
        <v>40</v>
      </c>
      <c r="C343" t="s">
        <v>1117</v>
      </c>
      <c r="D343" t="s">
        <v>339</v>
      </c>
      <c r="E343" t="s">
        <v>43</v>
      </c>
      <c r="F343" t="str">
        <f t="shared" si="5"/>
        <v>500004515</v>
      </c>
      <c r="G343" t="s">
        <v>1118</v>
      </c>
      <c r="H343" t="s">
        <v>1244</v>
      </c>
      <c r="I343" s="3">
        <v>40179</v>
      </c>
    </row>
    <row r="344" spans="1:9" x14ac:dyDescent="0.2">
      <c r="A344" t="s">
        <v>9</v>
      </c>
      <c r="B344" t="s">
        <v>40</v>
      </c>
      <c r="C344" t="s">
        <v>1117</v>
      </c>
      <c r="D344" t="s">
        <v>340</v>
      </c>
      <c r="E344" t="s">
        <v>35</v>
      </c>
      <c r="F344" t="str">
        <f t="shared" si="5"/>
        <v>500004522</v>
      </c>
      <c r="G344" t="s">
        <v>1128</v>
      </c>
      <c r="H344" t="s">
        <v>1245</v>
      </c>
      <c r="I344" s="3">
        <v>40179</v>
      </c>
    </row>
    <row r="345" spans="1:9" x14ac:dyDescent="0.2">
      <c r="A345" t="s">
        <v>9</v>
      </c>
      <c r="B345" t="s">
        <v>40</v>
      </c>
      <c r="C345" t="s">
        <v>1117</v>
      </c>
      <c r="D345" t="s">
        <v>340</v>
      </c>
      <c r="E345" t="s">
        <v>26</v>
      </c>
      <c r="F345" t="str">
        <f t="shared" si="5"/>
        <v>5000045210</v>
      </c>
      <c r="G345" t="s">
        <v>1118</v>
      </c>
      <c r="H345" t="s">
        <v>1153</v>
      </c>
      <c r="I345" s="3">
        <v>40179</v>
      </c>
    </row>
    <row r="346" spans="1:9" x14ac:dyDescent="0.2">
      <c r="A346" t="s">
        <v>9</v>
      </c>
      <c r="B346" t="s">
        <v>40</v>
      </c>
      <c r="C346" t="s">
        <v>1117</v>
      </c>
      <c r="D346" t="s">
        <v>341</v>
      </c>
      <c r="E346" t="s">
        <v>39</v>
      </c>
      <c r="F346" t="str">
        <f t="shared" si="5"/>
        <v>500004533</v>
      </c>
      <c r="G346" t="s">
        <v>1124</v>
      </c>
      <c r="H346" t="s">
        <v>1207</v>
      </c>
      <c r="I346" s="3">
        <v>40179</v>
      </c>
    </row>
    <row r="347" spans="1:9" x14ac:dyDescent="0.2">
      <c r="A347" t="s">
        <v>9</v>
      </c>
      <c r="B347" t="s">
        <v>40</v>
      </c>
      <c r="C347" t="s">
        <v>1117</v>
      </c>
      <c r="D347" t="s">
        <v>342</v>
      </c>
      <c r="E347" t="s">
        <v>43</v>
      </c>
      <c r="F347" t="str">
        <f t="shared" si="5"/>
        <v>500004545</v>
      </c>
      <c r="G347" t="s">
        <v>1118</v>
      </c>
      <c r="H347" t="s">
        <v>1246</v>
      </c>
      <c r="I347" s="3">
        <v>40179</v>
      </c>
    </row>
    <row r="348" spans="1:9" x14ac:dyDescent="0.2">
      <c r="A348" t="s">
        <v>9</v>
      </c>
      <c r="B348" t="s">
        <v>40</v>
      </c>
      <c r="C348" t="s">
        <v>1117</v>
      </c>
      <c r="D348" t="s">
        <v>343</v>
      </c>
      <c r="E348" t="s">
        <v>50</v>
      </c>
      <c r="F348" t="str">
        <f t="shared" si="5"/>
        <v>500004557</v>
      </c>
      <c r="G348" t="s">
        <v>1163</v>
      </c>
      <c r="H348" t="s">
        <v>1123</v>
      </c>
      <c r="I348" s="3">
        <v>40179</v>
      </c>
    </row>
    <row r="349" spans="1:9" x14ac:dyDescent="0.2">
      <c r="A349" t="s">
        <v>9</v>
      </c>
      <c r="B349" t="s">
        <v>40</v>
      </c>
      <c r="C349" t="s">
        <v>1117</v>
      </c>
      <c r="D349" t="s">
        <v>343</v>
      </c>
      <c r="E349" t="s">
        <v>89</v>
      </c>
      <c r="F349" t="str">
        <f t="shared" si="5"/>
        <v>500004559</v>
      </c>
      <c r="G349" t="s">
        <v>1118</v>
      </c>
      <c r="H349" t="s">
        <v>1123</v>
      </c>
      <c r="I349" s="3">
        <v>40179</v>
      </c>
    </row>
    <row r="350" spans="1:9" x14ac:dyDescent="0.2">
      <c r="A350" t="s">
        <v>9</v>
      </c>
      <c r="B350" t="s">
        <v>40</v>
      </c>
      <c r="C350" t="s">
        <v>1117</v>
      </c>
      <c r="D350" t="s">
        <v>343</v>
      </c>
      <c r="E350" t="s">
        <v>39</v>
      </c>
      <c r="F350" t="str">
        <f t="shared" si="5"/>
        <v>500004553</v>
      </c>
      <c r="G350" t="s">
        <v>1118</v>
      </c>
      <c r="H350" t="s">
        <v>1153</v>
      </c>
      <c r="I350" s="3">
        <v>40179</v>
      </c>
    </row>
    <row r="351" spans="1:9" x14ac:dyDescent="0.2">
      <c r="A351" t="s">
        <v>9</v>
      </c>
      <c r="B351" t="s">
        <v>40</v>
      </c>
      <c r="C351" t="s">
        <v>1117</v>
      </c>
      <c r="D351" t="s">
        <v>344</v>
      </c>
      <c r="E351" t="s">
        <v>35</v>
      </c>
      <c r="F351" t="str">
        <f t="shared" si="5"/>
        <v>500004572</v>
      </c>
      <c r="G351" t="s">
        <v>1118</v>
      </c>
      <c r="H351" t="s">
        <v>1119</v>
      </c>
      <c r="I351" s="3">
        <v>40179</v>
      </c>
    </row>
    <row r="352" spans="1:9" x14ac:dyDescent="0.2">
      <c r="A352" t="s">
        <v>9</v>
      </c>
      <c r="B352" t="s">
        <v>40</v>
      </c>
      <c r="C352" t="s">
        <v>1117</v>
      </c>
      <c r="D352" t="s">
        <v>345</v>
      </c>
      <c r="E352" t="s">
        <v>42</v>
      </c>
      <c r="F352" t="str">
        <f t="shared" si="5"/>
        <v>500004586</v>
      </c>
      <c r="G352" t="s">
        <v>1128</v>
      </c>
      <c r="H352" t="s">
        <v>1210</v>
      </c>
      <c r="I352" s="3">
        <v>40179</v>
      </c>
    </row>
    <row r="353" spans="1:9" x14ac:dyDescent="0.2">
      <c r="A353" t="s">
        <v>9</v>
      </c>
      <c r="B353" t="s">
        <v>40</v>
      </c>
      <c r="C353" t="s">
        <v>1117</v>
      </c>
      <c r="D353" t="s">
        <v>346</v>
      </c>
      <c r="E353" t="s">
        <v>35</v>
      </c>
      <c r="F353" t="str">
        <f t="shared" si="5"/>
        <v>500004592</v>
      </c>
      <c r="G353" t="s">
        <v>1118</v>
      </c>
      <c r="H353" t="s">
        <v>1119</v>
      </c>
      <c r="I353" s="3">
        <v>40179</v>
      </c>
    </row>
    <row r="354" spans="1:9" x14ac:dyDescent="0.2">
      <c r="A354" t="s">
        <v>9</v>
      </c>
      <c r="B354" t="s">
        <v>40</v>
      </c>
      <c r="C354" t="s">
        <v>1117</v>
      </c>
      <c r="D354" t="s">
        <v>347</v>
      </c>
      <c r="E354" t="s">
        <v>43</v>
      </c>
      <c r="F354" t="str">
        <f t="shared" si="5"/>
        <v>500004615</v>
      </c>
      <c r="G354" t="s">
        <v>1128</v>
      </c>
      <c r="H354" t="s">
        <v>1247</v>
      </c>
      <c r="I354" s="3">
        <v>40179</v>
      </c>
    </row>
    <row r="355" spans="1:9" x14ac:dyDescent="0.2">
      <c r="A355" t="s">
        <v>9</v>
      </c>
      <c r="B355" t="s">
        <v>40</v>
      </c>
      <c r="C355" t="s">
        <v>1117</v>
      </c>
      <c r="D355" t="s">
        <v>350</v>
      </c>
      <c r="E355" t="s">
        <v>26</v>
      </c>
      <c r="F355" t="str">
        <f t="shared" si="5"/>
        <v>5000046210</v>
      </c>
      <c r="G355" t="s">
        <v>1128</v>
      </c>
      <c r="H355" t="s">
        <v>1248</v>
      </c>
      <c r="I355" s="3">
        <v>40179</v>
      </c>
    </row>
    <row r="356" spans="1:9" x14ac:dyDescent="0.2">
      <c r="A356" t="s">
        <v>9</v>
      </c>
      <c r="B356" t="s">
        <v>40</v>
      </c>
      <c r="C356" t="s">
        <v>1117</v>
      </c>
      <c r="D356" t="s">
        <v>350</v>
      </c>
      <c r="E356" t="s">
        <v>9</v>
      </c>
      <c r="F356" t="str">
        <f t="shared" si="5"/>
        <v>500004621</v>
      </c>
      <c r="G356" t="s">
        <v>1118</v>
      </c>
      <c r="H356" t="s">
        <v>1243</v>
      </c>
      <c r="I356" s="3">
        <v>40179</v>
      </c>
    </row>
    <row r="357" spans="1:9" x14ac:dyDescent="0.2">
      <c r="A357" t="s">
        <v>9</v>
      </c>
      <c r="B357" t="s">
        <v>40</v>
      </c>
      <c r="C357" t="s">
        <v>1117</v>
      </c>
      <c r="D357" t="s">
        <v>351</v>
      </c>
      <c r="E357" t="s">
        <v>89</v>
      </c>
      <c r="F357" t="str">
        <f t="shared" si="5"/>
        <v>500004679</v>
      </c>
      <c r="G357" t="s">
        <v>1118</v>
      </c>
      <c r="H357" t="s">
        <v>1192</v>
      </c>
      <c r="I357" s="3">
        <v>40179</v>
      </c>
    </row>
    <row r="358" spans="1:9" x14ac:dyDescent="0.2">
      <c r="A358" t="s">
        <v>9</v>
      </c>
      <c r="B358" t="s">
        <v>40</v>
      </c>
      <c r="C358" t="s">
        <v>1117</v>
      </c>
      <c r="D358" t="s">
        <v>352</v>
      </c>
      <c r="E358" t="s">
        <v>42</v>
      </c>
      <c r="F358" t="str">
        <f t="shared" si="5"/>
        <v>500004866</v>
      </c>
      <c r="G358" t="s">
        <v>1150</v>
      </c>
      <c r="H358" t="s">
        <v>1123</v>
      </c>
      <c r="I358" s="3">
        <v>40179</v>
      </c>
    </row>
    <row r="359" spans="1:9" x14ac:dyDescent="0.2">
      <c r="A359" t="s">
        <v>9</v>
      </c>
      <c r="B359" t="s">
        <v>40</v>
      </c>
      <c r="C359" t="s">
        <v>1117</v>
      </c>
      <c r="D359" t="s">
        <v>353</v>
      </c>
      <c r="E359" t="s">
        <v>43</v>
      </c>
      <c r="F359" t="str">
        <f t="shared" si="5"/>
        <v>500004905</v>
      </c>
      <c r="G359" t="s">
        <v>1118</v>
      </c>
      <c r="H359" t="s">
        <v>1249</v>
      </c>
      <c r="I359" s="3">
        <v>40179</v>
      </c>
    </row>
    <row r="360" spans="1:9" x14ac:dyDescent="0.2">
      <c r="A360" t="s">
        <v>9</v>
      </c>
      <c r="B360" t="s">
        <v>40</v>
      </c>
      <c r="C360" t="s">
        <v>1117</v>
      </c>
      <c r="D360" t="s">
        <v>354</v>
      </c>
      <c r="E360" t="s">
        <v>26</v>
      </c>
      <c r="F360" t="str">
        <f t="shared" si="5"/>
        <v>5000049310</v>
      </c>
      <c r="G360" t="s">
        <v>1118</v>
      </c>
      <c r="H360" t="s">
        <v>1250</v>
      </c>
      <c r="I360" s="3">
        <v>40179</v>
      </c>
    </row>
    <row r="361" spans="1:9" x14ac:dyDescent="0.2">
      <c r="A361" t="s">
        <v>9</v>
      </c>
      <c r="B361" t="s">
        <v>40</v>
      </c>
      <c r="C361" t="s">
        <v>1117</v>
      </c>
      <c r="D361" t="s">
        <v>354</v>
      </c>
      <c r="E361" t="s">
        <v>20</v>
      </c>
      <c r="F361" t="str">
        <f t="shared" si="5"/>
        <v>5000049311</v>
      </c>
      <c r="G361" t="s">
        <v>1118</v>
      </c>
      <c r="H361" t="s">
        <v>1251</v>
      </c>
      <c r="I361" s="3">
        <v>40179</v>
      </c>
    </row>
    <row r="362" spans="1:9" x14ac:dyDescent="0.2">
      <c r="A362" t="s">
        <v>9</v>
      </c>
      <c r="B362" t="s">
        <v>40</v>
      </c>
      <c r="C362" t="s">
        <v>1117</v>
      </c>
      <c r="D362" t="s">
        <v>355</v>
      </c>
      <c r="E362" t="s">
        <v>8</v>
      </c>
      <c r="F362" t="str">
        <f t="shared" si="5"/>
        <v>500004974</v>
      </c>
      <c r="G362" t="s">
        <v>1118</v>
      </c>
      <c r="H362" t="s">
        <v>1252</v>
      </c>
      <c r="I362" s="3">
        <v>40179</v>
      </c>
    </row>
    <row r="363" spans="1:9" x14ac:dyDescent="0.2">
      <c r="A363" t="s">
        <v>9</v>
      </c>
      <c r="B363" t="s">
        <v>40</v>
      </c>
      <c r="C363" t="s">
        <v>1117</v>
      </c>
      <c r="D363" t="s">
        <v>356</v>
      </c>
      <c r="E363" t="s">
        <v>8</v>
      </c>
      <c r="F363" t="str">
        <f t="shared" si="5"/>
        <v>500005004</v>
      </c>
      <c r="G363" t="s">
        <v>1150</v>
      </c>
      <c r="H363" t="s">
        <v>1207</v>
      </c>
      <c r="I363" s="3">
        <v>40179</v>
      </c>
    </row>
    <row r="364" spans="1:9" x14ac:dyDescent="0.2">
      <c r="A364" t="s">
        <v>9</v>
      </c>
      <c r="B364" t="s">
        <v>40</v>
      </c>
      <c r="C364" t="s">
        <v>1117</v>
      </c>
      <c r="D364" t="s">
        <v>356</v>
      </c>
      <c r="E364" t="s">
        <v>35</v>
      </c>
      <c r="F364" t="str">
        <f t="shared" si="5"/>
        <v>500005002</v>
      </c>
      <c r="G364" t="s">
        <v>1118</v>
      </c>
      <c r="H364" t="s">
        <v>1253</v>
      </c>
      <c r="I364" s="3">
        <v>40179</v>
      </c>
    </row>
    <row r="365" spans="1:9" x14ac:dyDescent="0.2">
      <c r="A365" t="s">
        <v>9</v>
      </c>
      <c r="B365" t="s">
        <v>40</v>
      </c>
      <c r="C365" t="s">
        <v>1117</v>
      </c>
      <c r="D365" t="s">
        <v>357</v>
      </c>
      <c r="E365" t="s">
        <v>115</v>
      </c>
      <c r="F365" t="str">
        <f t="shared" si="5"/>
        <v>500005028</v>
      </c>
      <c r="G365" t="s">
        <v>1118</v>
      </c>
      <c r="H365" t="s">
        <v>1119</v>
      </c>
      <c r="I365" s="3">
        <v>40179</v>
      </c>
    </row>
    <row r="366" spans="1:9" x14ac:dyDescent="0.2">
      <c r="A366" t="s">
        <v>9</v>
      </c>
      <c r="B366" t="s">
        <v>40</v>
      </c>
      <c r="C366" t="s">
        <v>1117</v>
      </c>
      <c r="D366" t="s">
        <v>358</v>
      </c>
      <c r="E366" t="s">
        <v>39</v>
      </c>
      <c r="F366" t="str">
        <f t="shared" si="5"/>
        <v>500005053</v>
      </c>
      <c r="G366" t="s">
        <v>1118</v>
      </c>
      <c r="H366" t="s">
        <v>1254</v>
      </c>
      <c r="I366" s="3">
        <v>40179</v>
      </c>
    </row>
    <row r="367" spans="1:9" x14ac:dyDescent="0.2">
      <c r="A367" t="s">
        <v>9</v>
      </c>
      <c r="B367" t="s">
        <v>40</v>
      </c>
      <c r="C367" t="s">
        <v>1117</v>
      </c>
      <c r="D367" t="s">
        <v>358</v>
      </c>
      <c r="E367" t="s">
        <v>8</v>
      </c>
      <c r="F367" t="str">
        <f t="shared" si="5"/>
        <v>500005054</v>
      </c>
      <c r="G367" t="s">
        <v>1118</v>
      </c>
      <c r="H367" t="s">
        <v>1255</v>
      </c>
      <c r="I367" s="3">
        <v>40179</v>
      </c>
    </row>
    <row r="368" spans="1:9" x14ac:dyDescent="0.2">
      <c r="A368" t="s">
        <v>9</v>
      </c>
      <c r="B368" t="s">
        <v>40</v>
      </c>
      <c r="C368" t="s">
        <v>1117</v>
      </c>
      <c r="D368" t="s">
        <v>359</v>
      </c>
      <c r="E368" t="s">
        <v>50</v>
      </c>
      <c r="F368" t="str">
        <f t="shared" si="5"/>
        <v>500005067</v>
      </c>
      <c r="G368" t="s">
        <v>1128</v>
      </c>
      <c r="H368" t="s">
        <v>1207</v>
      </c>
      <c r="I368" s="3">
        <v>40179</v>
      </c>
    </row>
    <row r="369" spans="1:9" x14ac:dyDescent="0.2">
      <c r="A369" t="s">
        <v>9</v>
      </c>
      <c r="B369" t="s">
        <v>40</v>
      </c>
      <c r="C369" t="s">
        <v>1117</v>
      </c>
      <c r="D369" t="s">
        <v>359</v>
      </c>
      <c r="E369" t="s">
        <v>115</v>
      </c>
      <c r="F369" t="str">
        <f t="shared" si="5"/>
        <v>500005068</v>
      </c>
      <c r="G369" t="s">
        <v>1118</v>
      </c>
      <c r="H369" t="s">
        <v>1256</v>
      </c>
      <c r="I369" s="3">
        <v>40179</v>
      </c>
    </row>
    <row r="370" spans="1:9" x14ac:dyDescent="0.2">
      <c r="A370" t="s">
        <v>9</v>
      </c>
      <c r="B370" t="s">
        <v>40</v>
      </c>
      <c r="C370" t="s">
        <v>1117</v>
      </c>
      <c r="D370" t="s">
        <v>360</v>
      </c>
      <c r="E370" t="s">
        <v>115</v>
      </c>
      <c r="F370" t="str">
        <f t="shared" si="5"/>
        <v>500005078</v>
      </c>
      <c r="G370" t="s">
        <v>1118</v>
      </c>
      <c r="H370" t="s">
        <v>1256</v>
      </c>
      <c r="I370" s="3">
        <v>40179</v>
      </c>
    </row>
    <row r="371" spans="1:9" x14ac:dyDescent="0.2">
      <c r="A371" t="s">
        <v>39</v>
      </c>
      <c r="B371" t="s">
        <v>40</v>
      </c>
      <c r="C371" t="s">
        <v>1117</v>
      </c>
      <c r="D371" t="s">
        <v>361</v>
      </c>
      <c r="E371" t="s">
        <v>59</v>
      </c>
      <c r="F371" t="str">
        <f t="shared" si="5"/>
        <v>5000050812</v>
      </c>
      <c r="G371" t="s">
        <v>1122</v>
      </c>
      <c r="H371" t="s">
        <v>1257</v>
      </c>
      <c r="I371" s="3">
        <v>45411</v>
      </c>
    </row>
    <row r="372" spans="1:9" x14ac:dyDescent="0.2">
      <c r="A372" t="s">
        <v>9</v>
      </c>
      <c r="B372" t="s">
        <v>40</v>
      </c>
      <c r="C372" t="s">
        <v>1117</v>
      </c>
      <c r="D372" t="s">
        <v>363</v>
      </c>
      <c r="E372" t="s">
        <v>9</v>
      </c>
      <c r="F372" t="str">
        <f t="shared" si="5"/>
        <v>500005091</v>
      </c>
      <c r="G372" t="s">
        <v>1128</v>
      </c>
      <c r="H372" t="s">
        <v>1207</v>
      </c>
      <c r="I372" s="3">
        <v>40179</v>
      </c>
    </row>
    <row r="373" spans="1:9" x14ac:dyDescent="0.2">
      <c r="A373" t="s">
        <v>9</v>
      </c>
      <c r="B373" t="s">
        <v>40</v>
      </c>
      <c r="C373" t="s">
        <v>1117</v>
      </c>
      <c r="D373" t="s">
        <v>363</v>
      </c>
      <c r="E373" t="s">
        <v>8</v>
      </c>
      <c r="F373" t="str">
        <f t="shared" si="5"/>
        <v>500005094</v>
      </c>
      <c r="G373" t="s">
        <v>1118</v>
      </c>
      <c r="H373" t="s">
        <v>1258</v>
      </c>
      <c r="I373" s="3">
        <v>40179</v>
      </c>
    </row>
    <row r="374" spans="1:9" x14ac:dyDescent="0.2">
      <c r="A374" t="s">
        <v>9</v>
      </c>
      <c r="B374" t="s">
        <v>40</v>
      </c>
      <c r="C374" t="s">
        <v>1117</v>
      </c>
      <c r="D374" t="s">
        <v>363</v>
      </c>
      <c r="E374" t="s">
        <v>50</v>
      </c>
      <c r="F374" t="str">
        <f t="shared" si="5"/>
        <v>500005097</v>
      </c>
      <c r="G374" t="s">
        <v>1118</v>
      </c>
      <c r="H374" t="s">
        <v>1259</v>
      </c>
      <c r="I374" s="3">
        <v>40179</v>
      </c>
    </row>
    <row r="375" spans="1:9" x14ac:dyDescent="0.2">
      <c r="A375" t="s">
        <v>35</v>
      </c>
      <c r="B375" t="s">
        <v>40</v>
      </c>
      <c r="C375" t="s">
        <v>1117</v>
      </c>
      <c r="D375" t="s">
        <v>363</v>
      </c>
      <c r="E375" t="s">
        <v>59</v>
      </c>
      <c r="F375" t="str">
        <f t="shared" si="5"/>
        <v>5000050912</v>
      </c>
      <c r="G375" t="s">
        <v>1122</v>
      </c>
      <c r="H375" t="s">
        <v>1207</v>
      </c>
      <c r="I375" s="3">
        <v>45607</v>
      </c>
    </row>
    <row r="376" spans="1:9" x14ac:dyDescent="0.2">
      <c r="A376" t="s">
        <v>35</v>
      </c>
      <c r="B376" t="s">
        <v>40</v>
      </c>
      <c r="C376" t="s">
        <v>1117</v>
      </c>
      <c r="D376" t="s">
        <v>363</v>
      </c>
      <c r="E376" t="s">
        <v>63</v>
      </c>
      <c r="F376" t="str">
        <f t="shared" si="5"/>
        <v>5000050918</v>
      </c>
      <c r="G376" t="s">
        <v>1118</v>
      </c>
      <c r="H376" t="s">
        <v>1258</v>
      </c>
      <c r="I376" s="3">
        <v>45607</v>
      </c>
    </row>
    <row r="377" spans="1:9" x14ac:dyDescent="0.2">
      <c r="A377" t="s">
        <v>35</v>
      </c>
      <c r="B377" t="s">
        <v>40</v>
      </c>
      <c r="C377" t="s">
        <v>1117</v>
      </c>
      <c r="D377" t="s">
        <v>363</v>
      </c>
      <c r="E377" t="s">
        <v>64</v>
      </c>
      <c r="F377" t="str">
        <f t="shared" si="5"/>
        <v>5000050919</v>
      </c>
      <c r="G377" t="s">
        <v>1118</v>
      </c>
      <c r="H377" t="s">
        <v>1259</v>
      </c>
      <c r="I377" s="3">
        <v>45607</v>
      </c>
    </row>
    <row r="378" spans="1:9" x14ac:dyDescent="0.2">
      <c r="A378" t="s">
        <v>9</v>
      </c>
      <c r="B378" t="s">
        <v>40</v>
      </c>
      <c r="C378" t="s">
        <v>1117</v>
      </c>
      <c r="D378" t="s">
        <v>366</v>
      </c>
      <c r="E378" t="s">
        <v>45</v>
      </c>
      <c r="F378" t="str">
        <f t="shared" si="5"/>
        <v>5000051013</v>
      </c>
      <c r="G378" t="s">
        <v>1118</v>
      </c>
      <c r="H378" t="s">
        <v>1260</v>
      </c>
      <c r="I378" s="3">
        <v>40179</v>
      </c>
    </row>
    <row r="379" spans="1:9" x14ac:dyDescent="0.2">
      <c r="A379" t="s">
        <v>9</v>
      </c>
      <c r="B379" t="s">
        <v>40</v>
      </c>
      <c r="C379" t="s">
        <v>1117</v>
      </c>
      <c r="D379" t="s">
        <v>367</v>
      </c>
      <c r="E379" t="s">
        <v>26</v>
      </c>
      <c r="F379" t="str">
        <f t="shared" si="5"/>
        <v>5000051110</v>
      </c>
      <c r="G379" t="s">
        <v>1118</v>
      </c>
      <c r="H379" t="s">
        <v>1261</v>
      </c>
      <c r="I379" s="3">
        <v>40862</v>
      </c>
    </row>
    <row r="380" spans="1:9" x14ac:dyDescent="0.2">
      <c r="A380" t="s">
        <v>9</v>
      </c>
      <c r="B380" t="s">
        <v>40</v>
      </c>
      <c r="C380" t="s">
        <v>1117</v>
      </c>
      <c r="D380" t="s">
        <v>367</v>
      </c>
      <c r="E380" t="s">
        <v>42</v>
      </c>
      <c r="F380" t="str">
        <f t="shared" si="5"/>
        <v>500005116</v>
      </c>
      <c r="G380" t="s">
        <v>1118</v>
      </c>
      <c r="H380" t="s">
        <v>1262</v>
      </c>
      <c r="I380" s="3">
        <v>40179</v>
      </c>
    </row>
    <row r="381" spans="1:9" x14ac:dyDescent="0.2">
      <c r="A381" t="s">
        <v>9</v>
      </c>
      <c r="B381" t="s">
        <v>40</v>
      </c>
      <c r="C381" t="s">
        <v>1117</v>
      </c>
      <c r="D381" t="s">
        <v>369</v>
      </c>
      <c r="E381" t="s">
        <v>50</v>
      </c>
      <c r="F381" t="str">
        <f t="shared" si="5"/>
        <v>500005127</v>
      </c>
      <c r="G381" t="s">
        <v>1118</v>
      </c>
      <c r="H381" t="s">
        <v>1263</v>
      </c>
      <c r="I381" s="3">
        <v>40179</v>
      </c>
    </row>
    <row r="382" spans="1:9" x14ac:dyDescent="0.2">
      <c r="A382" t="s">
        <v>9</v>
      </c>
      <c r="B382" t="s">
        <v>40</v>
      </c>
      <c r="C382" t="s">
        <v>1117</v>
      </c>
      <c r="D382" t="s">
        <v>370</v>
      </c>
      <c r="E382" t="s">
        <v>50</v>
      </c>
      <c r="F382" t="str">
        <f t="shared" si="5"/>
        <v>500005137</v>
      </c>
      <c r="G382" t="s">
        <v>1118</v>
      </c>
      <c r="H382" t="s">
        <v>1264</v>
      </c>
      <c r="I382" s="3">
        <v>40179</v>
      </c>
    </row>
    <row r="383" spans="1:9" x14ac:dyDescent="0.2">
      <c r="A383" t="s">
        <v>9</v>
      </c>
      <c r="B383" t="s">
        <v>40</v>
      </c>
      <c r="C383" t="s">
        <v>1117</v>
      </c>
      <c r="D383" t="s">
        <v>370</v>
      </c>
      <c r="E383" t="s">
        <v>26</v>
      </c>
      <c r="F383" t="str">
        <f t="shared" si="5"/>
        <v>5000051310</v>
      </c>
      <c r="G383" t="s">
        <v>1118</v>
      </c>
      <c r="H383" t="s">
        <v>1265</v>
      </c>
      <c r="I383" s="3">
        <v>40179</v>
      </c>
    </row>
    <row r="384" spans="1:9" x14ac:dyDescent="0.2">
      <c r="A384" t="s">
        <v>9</v>
      </c>
      <c r="B384" t="s">
        <v>40</v>
      </c>
      <c r="C384" t="s">
        <v>1117</v>
      </c>
      <c r="D384" t="s">
        <v>371</v>
      </c>
      <c r="E384" t="s">
        <v>39</v>
      </c>
      <c r="F384" t="str">
        <f t="shared" si="5"/>
        <v>500005153</v>
      </c>
      <c r="G384" t="s">
        <v>1118</v>
      </c>
      <c r="H384" t="s">
        <v>1266</v>
      </c>
      <c r="I384" s="3">
        <v>40179</v>
      </c>
    </row>
    <row r="385" spans="1:9" x14ac:dyDescent="0.2">
      <c r="A385" t="s">
        <v>8</v>
      </c>
      <c r="B385" t="s">
        <v>40</v>
      </c>
      <c r="C385" t="s">
        <v>1117</v>
      </c>
      <c r="D385" t="s">
        <v>372</v>
      </c>
      <c r="E385" t="s">
        <v>72</v>
      </c>
      <c r="F385" t="str">
        <f t="shared" si="5"/>
        <v>5000051626</v>
      </c>
      <c r="G385" t="s">
        <v>1122</v>
      </c>
      <c r="H385" t="s">
        <v>1267</v>
      </c>
      <c r="I385" s="3">
        <v>43748</v>
      </c>
    </row>
    <row r="386" spans="1:9" x14ac:dyDescent="0.2">
      <c r="A386" t="s">
        <v>9</v>
      </c>
      <c r="B386" t="s">
        <v>40</v>
      </c>
      <c r="C386" t="s">
        <v>1117</v>
      </c>
      <c r="D386" t="s">
        <v>373</v>
      </c>
      <c r="E386" t="s">
        <v>8</v>
      </c>
      <c r="F386" t="str">
        <f t="shared" si="5"/>
        <v>500005194</v>
      </c>
      <c r="G386" t="s">
        <v>1118</v>
      </c>
      <c r="H386" t="s">
        <v>1268</v>
      </c>
      <c r="I386" s="3">
        <v>40179</v>
      </c>
    </row>
    <row r="387" spans="1:9" x14ac:dyDescent="0.2">
      <c r="A387" t="s">
        <v>9</v>
      </c>
      <c r="B387" t="s">
        <v>40</v>
      </c>
      <c r="C387" t="s">
        <v>1117</v>
      </c>
      <c r="D387" t="s">
        <v>374</v>
      </c>
      <c r="E387" t="s">
        <v>39</v>
      </c>
      <c r="F387" t="str">
        <f t="shared" ref="F387:F450" si="6">D387&amp;E387</f>
        <v>500005203</v>
      </c>
      <c r="G387" t="s">
        <v>1150</v>
      </c>
      <c r="H387" t="s">
        <v>1269</v>
      </c>
      <c r="I387" s="3">
        <v>40179</v>
      </c>
    </row>
    <row r="388" spans="1:9" x14ac:dyDescent="0.2">
      <c r="A388" t="s">
        <v>9</v>
      </c>
      <c r="B388" t="s">
        <v>40</v>
      </c>
      <c r="C388" t="s">
        <v>1117</v>
      </c>
      <c r="D388" t="s">
        <v>376</v>
      </c>
      <c r="E388" t="s">
        <v>8</v>
      </c>
      <c r="F388" t="str">
        <f t="shared" si="6"/>
        <v>500005214</v>
      </c>
      <c r="G388" t="s">
        <v>1118</v>
      </c>
      <c r="H388" t="s">
        <v>1119</v>
      </c>
      <c r="I388" s="3">
        <v>40179</v>
      </c>
    </row>
    <row r="389" spans="1:9" x14ac:dyDescent="0.2">
      <c r="A389" t="s">
        <v>9</v>
      </c>
      <c r="B389" t="s">
        <v>40</v>
      </c>
      <c r="C389" t="s">
        <v>1117</v>
      </c>
      <c r="D389" t="s">
        <v>377</v>
      </c>
      <c r="E389" t="s">
        <v>35</v>
      </c>
      <c r="F389" t="str">
        <f t="shared" si="6"/>
        <v>500005222</v>
      </c>
      <c r="G389" t="s">
        <v>1150</v>
      </c>
      <c r="H389" t="s">
        <v>1270</v>
      </c>
      <c r="I389" s="3">
        <v>40179</v>
      </c>
    </row>
    <row r="390" spans="1:9" x14ac:dyDescent="0.2">
      <c r="A390" t="s">
        <v>9</v>
      </c>
      <c r="B390" t="s">
        <v>40</v>
      </c>
      <c r="C390" t="s">
        <v>1117</v>
      </c>
      <c r="D390" t="s">
        <v>377</v>
      </c>
      <c r="E390" t="s">
        <v>39</v>
      </c>
      <c r="F390" t="str">
        <f t="shared" si="6"/>
        <v>500005223</v>
      </c>
      <c r="G390" t="s">
        <v>1118</v>
      </c>
      <c r="H390" t="s">
        <v>1271</v>
      </c>
      <c r="I390" s="3">
        <v>40179</v>
      </c>
    </row>
    <row r="391" spans="1:9" x14ac:dyDescent="0.2">
      <c r="A391" t="s">
        <v>9</v>
      </c>
      <c r="B391" t="s">
        <v>40</v>
      </c>
      <c r="C391" t="s">
        <v>1117</v>
      </c>
      <c r="D391" t="s">
        <v>378</v>
      </c>
      <c r="E391" t="s">
        <v>43</v>
      </c>
      <c r="F391" t="str">
        <f t="shared" si="6"/>
        <v>500005245</v>
      </c>
      <c r="G391" t="s">
        <v>1118</v>
      </c>
      <c r="H391" t="s">
        <v>1272</v>
      </c>
      <c r="I391" s="3">
        <v>40179</v>
      </c>
    </row>
    <row r="392" spans="1:9" x14ac:dyDescent="0.2">
      <c r="A392" t="s">
        <v>9</v>
      </c>
      <c r="B392" t="s">
        <v>40</v>
      </c>
      <c r="C392" t="s">
        <v>1117</v>
      </c>
      <c r="D392" t="s">
        <v>379</v>
      </c>
      <c r="E392" t="s">
        <v>43</v>
      </c>
      <c r="F392" t="str">
        <f t="shared" si="6"/>
        <v>500005265</v>
      </c>
      <c r="G392" t="s">
        <v>1124</v>
      </c>
      <c r="H392" t="s">
        <v>1207</v>
      </c>
      <c r="I392" s="3">
        <v>40179</v>
      </c>
    </row>
    <row r="393" spans="1:9" x14ac:dyDescent="0.2">
      <c r="A393" t="s">
        <v>9</v>
      </c>
      <c r="B393" t="s">
        <v>40</v>
      </c>
      <c r="C393" t="s">
        <v>1117</v>
      </c>
      <c r="D393" t="s">
        <v>380</v>
      </c>
      <c r="E393" t="s">
        <v>35</v>
      </c>
      <c r="F393" t="str">
        <f t="shared" si="6"/>
        <v>500005272</v>
      </c>
      <c r="G393" t="s">
        <v>1150</v>
      </c>
      <c r="H393" t="s">
        <v>1273</v>
      </c>
      <c r="I393" s="3">
        <v>40179</v>
      </c>
    </row>
    <row r="394" spans="1:9" x14ac:dyDescent="0.2">
      <c r="A394" t="s">
        <v>9</v>
      </c>
      <c r="B394" t="s">
        <v>40</v>
      </c>
      <c r="C394" t="s">
        <v>1117</v>
      </c>
      <c r="D394" t="s">
        <v>380</v>
      </c>
      <c r="E394" t="s">
        <v>43</v>
      </c>
      <c r="F394" t="str">
        <f t="shared" si="6"/>
        <v>500005275</v>
      </c>
      <c r="G394" t="s">
        <v>1118</v>
      </c>
      <c r="H394" t="s">
        <v>1274</v>
      </c>
      <c r="I394" s="3">
        <v>40179</v>
      </c>
    </row>
    <row r="395" spans="1:9" x14ac:dyDescent="0.2">
      <c r="A395" t="s">
        <v>9</v>
      </c>
      <c r="B395" t="s">
        <v>40</v>
      </c>
      <c r="C395" t="s">
        <v>1117</v>
      </c>
      <c r="D395" t="s">
        <v>381</v>
      </c>
      <c r="E395" t="s">
        <v>42</v>
      </c>
      <c r="F395" t="str">
        <f t="shared" si="6"/>
        <v>500005286</v>
      </c>
      <c r="G395" t="s">
        <v>1124</v>
      </c>
      <c r="H395" t="s">
        <v>1275</v>
      </c>
      <c r="I395" s="3">
        <v>40179</v>
      </c>
    </row>
    <row r="396" spans="1:9" x14ac:dyDescent="0.2">
      <c r="A396" t="s">
        <v>9</v>
      </c>
      <c r="B396" t="s">
        <v>40</v>
      </c>
      <c r="C396" t="s">
        <v>1117</v>
      </c>
      <c r="D396" t="s">
        <v>382</v>
      </c>
      <c r="E396" t="s">
        <v>35</v>
      </c>
      <c r="F396" t="str">
        <f t="shared" si="6"/>
        <v>500005292</v>
      </c>
      <c r="G396" t="s">
        <v>1150</v>
      </c>
      <c r="H396" t="s">
        <v>1276</v>
      </c>
      <c r="I396" s="3">
        <v>40179</v>
      </c>
    </row>
    <row r="397" spans="1:9" x14ac:dyDescent="0.2">
      <c r="A397" t="s">
        <v>9</v>
      </c>
      <c r="B397" t="s">
        <v>40</v>
      </c>
      <c r="C397" t="s">
        <v>1117</v>
      </c>
      <c r="D397" t="s">
        <v>382</v>
      </c>
      <c r="E397" t="s">
        <v>8</v>
      </c>
      <c r="F397" t="str">
        <f t="shared" si="6"/>
        <v>500005294</v>
      </c>
      <c r="G397" t="s">
        <v>1118</v>
      </c>
      <c r="H397" t="s">
        <v>1274</v>
      </c>
      <c r="I397" s="3">
        <v>40179</v>
      </c>
    </row>
    <row r="398" spans="1:9" x14ac:dyDescent="0.2">
      <c r="A398" t="s">
        <v>9</v>
      </c>
      <c r="B398" t="s">
        <v>40</v>
      </c>
      <c r="C398" t="s">
        <v>1117</v>
      </c>
      <c r="D398" t="s">
        <v>383</v>
      </c>
      <c r="E398" t="s">
        <v>20</v>
      </c>
      <c r="F398" t="str">
        <f t="shared" si="6"/>
        <v>5000053111</v>
      </c>
      <c r="G398" t="s">
        <v>1118</v>
      </c>
      <c r="H398" t="s">
        <v>1277</v>
      </c>
      <c r="I398" s="3">
        <v>40179</v>
      </c>
    </row>
    <row r="399" spans="1:9" x14ac:dyDescent="0.2">
      <c r="A399" t="s">
        <v>9</v>
      </c>
      <c r="B399" t="s">
        <v>40</v>
      </c>
      <c r="C399" t="s">
        <v>1117</v>
      </c>
      <c r="D399" t="s">
        <v>384</v>
      </c>
      <c r="E399" t="s">
        <v>115</v>
      </c>
      <c r="F399" t="str">
        <f t="shared" si="6"/>
        <v>500005328</v>
      </c>
      <c r="G399" t="s">
        <v>1118</v>
      </c>
      <c r="H399" t="s">
        <v>1277</v>
      </c>
      <c r="I399" s="3">
        <v>40179</v>
      </c>
    </row>
    <row r="400" spans="1:9" x14ac:dyDescent="0.2">
      <c r="A400" t="s">
        <v>9</v>
      </c>
      <c r="B400" t="s">
        <v>40</v>
      </c>
      <c r="C400" t="s">
        <v>1117</v>
      </c>
      <c r="D400" t="s">
        <v>385</v>
      </c>
      <c r="E400" t="s">
        <v>39</v>
      </c>
      <c r="F400" t="str">
        <f t="shared" si="6"/>
        <v>500005333</v>
      </c>
      <c r="G400" t="s">
        <v>1118</v>
      </c>
      <c r="H400" t="s">
        <v>1278</v>
      </c>
      <c r="I400" s="3">
        <v>40179</v>
      </c>
    </row>
    <row r="401" spans="1:9" x14ac:dyDescent="0.2">
      <c r="A401" t="s">
        <v>9</v>
      </c>
      <c r="B401" t="s">
        <v>40</v>
      </c>
      <c r="C401" t="s">
        <v>1117</v>
      </c>
      <c r="D401" t="s">
        <v>386</v>
      </c>
      <c r="E401" t="s">
        <v>39</v>
      </c>
      <c r="F401" t="str">
        <f t="shared" si="6"/>
        <v>500005343</v>
      </c>
      <c r="G401" t="s">
        <v>1118</v>
      </c>
      <c r="H401" t="s">
        <v>1277</v>
      </c>
      <c r="I401" s="3">
        <v>40179</v>
      </c>
    </row>
    <row r="402" spans="1:9" x14ac:dyDescent="0.2">
      <c r="A402" t="s">
        <v>35</v>
      </c>
      <c r="B402" t="s">
        <v>40</v>
      </c>
      <c r="C402" t="s">
        <v>1117</v>
      </c>
      <c r="D402" t="s">
        <v>386</v>
      </c>
      <c r="E402" t="s">
        <v>64</v>
      </c>
      <c r="F402" t="str">
        <f t="shared" si="6"/>
        <v>5000053419</v>
      </c>
      <c r="G402" t="s">
        <v>1118</v>
      </c>
      <c r="H402" t="s">
        <v>1153</v>
      </c>
      <c r="I402" s="3">
        <v>40179</v>
      </c>
    </row>
    <row r="403" spans="1:9" x14ac:dyDescent="0.2">
      <c r="A403" t="s">
        <v>9</v>
      </c>
      <c r="B403" t="s">
        <v>40</v>
      </c>
      <c r="C403" t="s">
        <v>1117</v>
      </c>
      <c r="D403" t="s">
        <v>387</v>
      </c>
      <c r="E403" t="s">
        <v>43</v>
      </c>
      <c r="F403" t="str">
        <f t="shared" si="6"/>
        <v>500005355</v>
      </c>
      <c r="G403" t="s">
        <v>1118</v>
      </c>
      <c r="H403" t="s">
        <v>1277</v>
      </c>
      <c r="I403" s="3">
        <v>40179</v>
      </c>
    </row>
    <row r="404" spans="1:9" x14ac:dyDescent="0.2">
      <c r="A404" t="s">
        <v>9</v>
      </c>
      <c r="B404" t="s">
        <v>40</v>
      </c>
      <c r="C404" t="s">
        <v>1117</v>
      </c>
      <c r="D404" t="s">
        <v>388</v>
      </c>
      <c r="E404" t="s">
        <v>9</v>
      </c>
      <c r="F404" t="str">
        <f t="shared" si="6"/>
        <v>500005361</v>
      </c>
      <c r="G404" t="s">
        <v>1118</v>
      </c>
      <c r="H404" t="s">
        <v>1279</v>
      </c>
      <c r="I404" s="3">
        <v>40179</v>
      </c>
    </row>
    <row r="405" spans="1:9" x14ac:dyDescent="0.2">
      <c r="A405" t="s">
        <v>9</v>
      </c>
      <c r="B405" t="s">
        <v>40</v>
      </c>
      <c r="C405" t="s">
        <v>1117</v>
      </c>
      <c r="D405" t="s">
        <v>389</v>
      </c>
      <c r="E405" t="s">
        <v>43</v>
      </c>
      <c r="F405" t="str">
        <f t="shared" si="6"/>
        <v>500005375</v>
      </c>
      <c r="G405" t="s">
        <v>1118</v>
      </c>
      <c r="H405" t="s">
        <v>1280</v>
      </c>
      <c r="I405" s="3">
        <v>40179</v>
      </c>
    </row>
    <row r="406" spans="1:9" x14ac:dyDescent="0.2">
      <c r="A406" t="s">
        <v>9</v>
      </c>
      <c r="B406" t="s">
        <v>40</v>
      </c>
      <c r="C406" t="s">
        <v>1117</v>
      </c>
      <c r="D406" t="s">
        <v>390</v>
      </c>
      <c r="E406" t="s">
        <v>43</v>
      </c>
      <c r="F406" t="str">
        <f t="shared" si="6"/>
        <v>500005385</v>
      </c>
      <c r="G406" t="s">
        <v>1150</v>
      </c>
      <c r="H406" t="s">
        <v>1154</v>
      </c>
      <c r="I406" s="3">
        <v>40179</v>
      </c>
    </row>
    <row r="407" spans="1:9" x14ac:dyDescent="0.2">
      <c r="A407" t="s">
        <v>9</v>
      </c>
      <c r="B407" t="s">
        <v>40</v>
      </c>
      <c r="C407" t="s">
        <v>1117</v>
      </c>
      <c r="D407" t="s">
        <v>390</v>
      </c>
      <c r="E407" t="s">
        <v>50</v>
      </c>
      <c r="F407" t="str">
        <f t="shared" si="6"/>
        <v>500005387</v>
      </c>
      <c r="G407" t="s">
        <v>1118</v>
      </c>
      <c r="H407" t="s">
        <v>1119</v>
      </c>
      <c r="I407" s="3">
        <v>40179</v>
      </c>
    </row>
    <row r="408" spans="1:9" x14ac:dyDescent="0.2">
      <c r="A408" t="s">
        <v>9</v>
      </c>
      <c r="B408" t="s">
        <v>40</v>
      </c>
      <c r="C408" t="s">
        <v>1117</v>
      </c>
      <c r="D408" t="s">
        <v>391</v>
      </c>
      <c r="E408" t="s">
        <v>39</v>
      </c>
      <c r="F408" t="str">
        <f t="shared" si="6"/>
        <v>500005393</v>
      </c>
      <c r="G408" t="s">
        <v>1150</v>
      </c>
      <c r="H408" t="s">
        <v>1207</v>
      </c>
      <c r="I408" s="3">
        <v>40179</v>
      </c>
    </row>
    <row r="409" spans="1:9" x14ac:dyDescent="0.2">
      <c r="A409" t="s">
        <v>9</v>
      </c>
      <c r="B409" t="s">
        <v>40</v>
      </c>
      <c r="C409" t="s">
        <v>1117</v>
      </c>
      <c r="D409" t="s">
        <v>391</v>
      </c>
      <c r="E409" t="s">
        <v>42</v>
      </c>
      <c r="F409" t="str">
        <f t="shared" si="6"/>
        <v>500005396</v>
      </c>
      <c r="G409" t="s">
        <v>1118</v>
      </c>
      <c r="H409" t="s">
        <v>1281</v>
      </c>
      <c r="I409" s="3">
        <v>40179</v>
      </c>
    </row>
    <row r="410" spans="1:9" x14ac:dyDescent="0.2">
      <c r="A410" t="s">
        <v>9</v>
      </c>
      <c r="B410" t="s">
        <v>40</v>
      </c>
      <c r="C410" t="s">
        <v>1117</v>
      </c>
      <c r="D410" t="s">
        <v>392</v>
      </c>
      <c r="E410" t="s">
        <v>59</v>
      </c>
      <c r="F410" t="str">
        <f t="shared" si="6"/>
        <v>5000054012</v>
      </c>
      <c r="G410" t="s">
        <v>1118</v>
      </c>
      <c r="H410" t="s">
        <v>1119</v>
      </c>
      <c r="I410" s="3">
        <v>40179</v>
      </c>
    </row>
    <row r="411" spans="1:9" x14ac:dyDescent="0.2">
      <c r="A411" t="s">
        <v>9</v>
      </c>
      <c r="B411" t="s">
        <v>40</v>
      </c>
      <c r="C411" t="s">
        <v>1117</v>
      </c>
      <c r="D411" t="s">
        <v>392</v>
      </c>
      <c r="E411" t="s">
        <v>45</v>
      </c>
      <c r="F411" t="str">
        <f t="shared" si="6"/>
        <v>5000054013</v>
      </c>
      <c r="G411" t="s">
        <v>1118</v>
      </c>
      <c r="H411" t="s">
        <v>1119</v>
      </c>
      <c r="I411" s="3">
        <v>40179</v>
      </c>
    </row>
    <row r="412" spans="1:9" x14ac:dyDescent="0.2">
      <c r="A412" t="s">
        <v>9</v>
      </c>
      <c r="B412" t="s">
        <v>40</v>
      </c>
      <c r="C412" t="s">
        <v>1117</v>
      </c>
      <c r="D412" t="s">
        <v>394</v>
      </c>
      <c r="E412" t="s">
        <v>59</v>
      </c>
      <c r="F412" t="str">
        <f t="shared" si="6"/>
        <v>5000054112</v>
      </c>
      <c r="G412" t="s">
        <v>1118</v>
      </c>
      <c r="H412" t="s">
        <v>1119</v>
      </c>
      <c r="I412" s="3">
        <v>40179</v>
      </c>
    </row>
    <row r="413" spans="1:9" x14ac:dyDescent="0.2">
      <c r="A413" t="s">
        <v>9</v>
      </c>
      <c r="B413" t="s">
        <v>40</v>
      </c>
      <c r="C413" t="s">
        <v>1117</v>
      </c>
      <c r="D413" t="s">
        <v>395</v>
      </c>
      <c r="E413" t="s">
        <v>115</v>
      </c>
      <c r="F413" t="str">
        <f t="shared" si="6"/>
        <v>500005448</v>
      </c>
      <c r="G413" t="s">
        <v>1118</v>
      </c>
      <c r="H413" t="s">
        <v>1119</v>
      </c>
      <c r="I413" s="3">
        <v>40179</v>
      </c>
    </row>
    <row r="414" spans="1:9" x14ac:dyDescent="0.2">
      <c r="A414" t="s">
        <v>9</v>
      </c>
      <c r="B414" t="s">
        <v>40</v>
      </c>
      <c r="C414" t="s">
        <v>1117</v>
      </c>
      <c r="D414" t="s">
        <v>396</v>
      </c>
      <c r="E414" t="s">
        <v>8</v>
      </c>
      <c r="F414" t="str">
        <f t="shared" si="6"/>
        <v>500005454</v>
      </c>
      <c r="G414" t="s">
        <v>1163</v>
      </c>
      <c r="H414" t="s">
        <v>1154</v>
      </c>
      <c r="I414" s="3">
        <v>40179</v>
      </c>
    </row>
    <row r="415" spans="1:9" x14ac:dyDescent="0.2">
      <c r="A415" t="s">
        <v>9</v>
      </c>
      <c r="B415" t="s">
        <v>40</v>
      </c>
      <c r="C415" t="s">
        <v>1117</v>
      </c>
      <c r="D415" t="s">
        <v>397</v>
      </c>
      <c r="E415" t="s">
        <v>50</v>
      </c>
      <c r="F415" t="str">
        <f t="shared" si="6"/>
        <v>500005497</v>
      </c>
      <c r="G415" t="s">
        <v>1118</v>
      </c>
      <c r="H415" t="s">
        <v>1282</v>
      </c>
      <c r="I415" s="3">
        <v>40179</v>
      </c>
    </row>
    <row r="416" spans="1:9" x14ac:dyDescent="0.2">
      <c r="A416" t="s">
        <v>9</v>
      </c>
      <c r="B416" t="s">
        <v>40</v>
      </c>
      <c r="C416" t="s">
        <v>1117</v>
      </c>
      <c r="D416" t="s">
        <v>400</v>
      </c>
      <c r="E416" t="s">
        <v>115</v>
      </c>
      <c r="F416" t="str">
        <f t="shared" si="6"/>
        <v>500005508</v>
      </c>
      <c r="G416" t="s">
        <v>1118</v>
      </c>
      <c r="H416" t="s">
        <v>1119</v>
      </c>
      <c r="I416" s="3">
        <v>40179</v>
      </c>
    </row>
    <row r="417" spans="1:9" x14ac:dyDescent="0.2">
      <c r="A417" t="s">
        <v>9</v>
      </c>
      <c r="B417" t="s">
        <v>40</v>
      </c>
      <c r="C417" t="s">
        <v>1117</v>
      </c>
      <c r="D417" t="s">
        <v>403</v>
      </c>
      <c r="E417" t="s">
        <v>39</v>
      </c>
      <c r="F417" t="str">
        <f t="shared" si="6"/>
        <v>500005513</v>
      </c>
      <c r="G417" t="s">
        <v>1118</v>
      </c>
      <c r="H417" t="s">
        <v>1283</v>
      </c>
      <c r="I417" s="3">
        <v>40179</v>
      </c>
    </row>
    <row r="418" spans="1:9" x14ac:dyDescent="0.2">
      <c r="A418" t="s">
        <v>9</v>
      </c>
      <c r="B418" t="s">
        <v>40</v>
      </c>
      <c r="C418" t="s">
        <v>1117</v>
      </c>
      <c r="D418" t="s">
        <v>403</v>
      </c>
      <c r="E418" t="s">
        <v>26</v>
      </c>
      <c r="F418" t="str">
        <f t="shared" si="6"/>
        <v>5000055110</v>
      </c>
      <c r="G418" t="s">
        <v>1118</v>
      </c>
      <c r="H418" t="s">
        <v>1284</v>
      </c>
      <c r="I418" s="3">
        <v>40179</v>
      </c>
    </row>
    <row r="419" spans="1:9" x14ac:dyDescent="0.2">
      <c r="A419" t="s">
        <v>9</v>
      </c>
      <c r="B419" t="s">
        <v>40</v>
      </c>
      <c r="C419" t="s">
        <v>1117</v>
      </c>
      <c r="D419" t="s">
        <v>403</v>
      </c>
      <c r="E419" t="s">
        <v>43</v>
      </c>
      <c r="F419" t="str">
        <f t="shared" si="6"/>
        <v>500005515</v>
      </c>
      <c r="G419" t="s">
        <v>1118</v>
      </c>
      <c r="H419" t="s">
        <v>1285</v>
      </c>
      <c r="I419" s="3">
        <v>40179</v>
      </c>
    </row>
    <row r="420" spans="1:9" x14ac:dyDescent="0.2">
      <c r="A420" t="s">
        <v>9</v>
      </c>
      <c r="B420" t="s">
        <v>40</v>
      </c>
      <c r="C420" t="s">
        <v>1117</v>
      </c>
      <c r="D420" t="s">
        <v>404</v>
      </c>
      <c r="E420" t="s">
        <v>39</v>
      </c>
      <c r="F420" t="str">
        <f t="shared" si="6"/>
        <v>500005533</v>
      </c>
      <c r="G420" t="s">
        <v>1128</v>
      </c>
      <c r="H420" t="s">
        <v>1207</v>
      </c>
      <c r="I420" s="3">
        <v>40179</v>
      </c>
    </row>
    <row r="421" spans="1:9" x14ac:dyDescent="0.2">
      <c r="A421" t="s">
        <v>9</v>
      </c>
      <c r="B421" t="s">
        <v>40</v>
      </c>
      <c r="C421" t="s">
        <v>1117</v>
      </c>
      <c r="D421" t="s">
        <v>404</v>
      </c>
      <c r="E421" t="s">
        <v>43</v>
      </c>
      <c r="F421" t="str">
        <f t="shared" si="6"/>
        <v>500005535</v>
      </c>
      <c r="G421" t="s">
        <v>1118</v>
      </c>
      <c r="H421" t="s">
        <v>1286</v>
      </c>
      <c r="I421" s="3">
        <v>40179</v>
      </c>
    </row>
    <row r="422" spans="1:9" x14ac:dyDescent="0.2">
      <c r="A422" t="s">
        <v>9</v>
      </c>
      <c r="B422" t="s">
        <v>40</v>
      </c>
      <c r="C422" t="s">
        <v>1117</v>
      </c>
      <c r="D422" t="s">
        <v>405</v>
      </c>
      <c r="E422" t="s">
        <v>43</v>
      </c>
      <c r="F422" t="str">
        <f t="shared" si="6"/>
        <v>500005555</v>
      </c>
      <c r="G422" t="s">
        <v>1128</v>
      </c>
      <c r="H422" t="s">
        <v>1287</v>
      </c>
      <c r="I422" s="3">
        <v>40179</v>
      </c>
    </row>
    <row r="423" spans="1:9" x14ac:dyDescent="0.2">
      <c r="A423" t="s">
        <v>9</v>
      </c>
      <c r="B423" t="s">
        <v>40</v>
      </c>
      <c r="C423" t="s">
        <v>1117</v>
      </c>
      <c r="D423" t="s">
        <v>405</v>
      </c>
      <c r="E423" t="s">
        <v>50</v>
      </c>
      <c r="F423" t="str">
        <f t="shared" si="6"/>
        <v>500005557</v>
      </c>
      <c r="G423" t="s">
        <v>1118</v>
      </c>
      <c r="H423" t="s">
        <v>1288</v>
      </c>
      <c r="I423" s="3">
        <v>40179</v>
      </c>
    </row>
    <row r="424" spans="1:9" x14ac:dyDescent="0.2">
      <c r="A424" t="s">
        <v>9</v>
      </c>
      <c r="B424" t="s">
        <v>40</v>
      </c>
      <c r="C424" t="s">
        <v>1117</v>
      </c>
      <c r="D424" t="s">
        <v>406</v>
      </c>
      <c r="E424" t="s">
        <v>115</v>
      </c>
      <c r="F424" t="str">
        <f t="shared" si="6"/>
        <v>500005928</v>
      </c>
      <c r="G424" t="s">
        <v>1150</v>
      </c>
      <c r="H424" t="s">
        <v>1154</v>
      </c>
      <c r="I424" s="3">
        <v>41320</v>
      </c>
    </row>
    <row r="425" spans="1:9" x14ac:dyDescent="0.2">
      <c r="A425" t="s">
        <v>9</v>
      </c>
      <c r="B425" t="s">
        <v>40</v>
      </c>
      <c r="C425" t="s">
        <v>1117</v>
      </c>
      <c r="D425" t="s">
        <v>407</v>
      </c>
      <c r="E425" t="s">
        <v>35</v>
      </c>
      <c r="F425" t="str">
        <f t="shared" si="6"/>
        <v>500005932</v>
      </c>
      <c r="G425" t="s">
        <v>1134</v>
      </c>
      <c r="H425" t="s">
        <v>1289</v>
      </c>
      <c r="I425" s="3">
        <v>40179</v>
      </c>
    </row>
    <row r="426" spans="1:9" x14ac:dyDescent="0.2">
      <c r="A426" t="s">
        <v>35</v>
      </c>
      <c r="B426" t="s">
        <v>40</v>
      </c>
      <c r="C426" t="s">
        <v>1117</v>
      </c>
      <c r="D426" t="s">
        <v>408</v>
      </c>
      <c r="E426" t="s">
        <v>43</v>
      </c>
      <c r="F426" t="str">
        <f t="shared" si="6"/>
        <v>500005955</v>
      </c>
      <c r="G426" t="s">
        <v>1128</v>
      </c>
      <c r="H426" t="s">
        <v>1290</v>
      </c>
      <c r="I426" s="3">
        <v>44574</v>
      </c>
    </row>
    <row r="427" spans="1:9" x14ac:dyDescent="0.2">
      <c r="A427" t="s">
        <v>9</v>
      </c>
      <c r="B427" t="s">
        <v>40</v>
      </c>
      <c r="C427" t="s">
        <v>1117</v>
      </c>
      <c r="D427" t="s">
        <v>409</v>
      </c>
      <c r="E427" t="s">
        <v>9</v>
      </c>
      <c r="F427" t="str">
        <f t="shared" si="6"/>
        <v>500005981</v>
      </c>
      <c r="G427" t="s">
        <v>1291</v>
      </c>
      <c r="H427" t="s">
        <v>1154</v>
      </c>
      <c r="I427" s="3">
        <v>40179</v>
      </c>
    </row>
    <row r="428" spans="1:9" x14ac:dyDescent="0.2">
      <c r="A428" t="s">
        <v>35</v>
      </c>
      <c r="B428" t="s">
        <v>40</v>
      </c>
      <c r="C428" t="s">
        <v>1117</v>
      </c>
      <c r="D428" t="s">
        <v>409</v>
      </c>
      <c r="E428" t="s">
        <v>89</v>
      </c>
      <c r="F428" t="str">
        <f t="shared" si="6"/>
        <v>500005989</v>
      </c>
      <c r="G428" t="s">
        <v>1291</v>
      </c>
      <c r="H428" t="s">
        <v>1154</v>
      </c>
      <c r="I428" s="3">
        <v>42317</v>
      </c>
    </row>
    <row r="429" spans="1:9" x14ac:dyDescent="0.2">
      <c r="A429" t="s">
        <v>39</v>
      </c>
      <c r="B429" t="s">
        <v>40</v>
      </c>
      <c r="C429" t="s">
        <v>1117</v>
      </c>
      <c r="D429" t="s">
        <v>409</v>
      </c>
      <c r="E429" t="s">
        <v>77</v>
      </c>
      <c r="F429" t="str">
        <f t="shared" si="6"/>
        <v>5000059837</v>
      </c>
      <c r="G429" t="s">
        <v>1292</v>
      </c>
      <c r="H429" t="s">
        <v>1154</v>
      </c>
      <c r="I429" s="3">
        <v>42851</v>
      </c>
    </row>
    <row r="430" spans="1:9" x14ac:dyDescent="0.2">
      <c r="A430" t="s">
        <v>26</v>
      </c>
      <c r="B430" t="s">
        <v>40</v>
      </c>
      <c r="C430" t="s">
        <v>1117</v>
      </c>
      <c r="D430" t="s">
        <v>409</v>
      </c>
      <c r="E430" t="s">
        <v>22</v>
      </c>
      <c r="F430" t="str">
        <f t="shared" si="6"/>
        <v>5000059816</v>
      </c>
      <c r="G430" t="s">
        <v>1291</v>
      </c>
      <c r="H430" t="s">
        <v>1293</v>
      </c>
      <c r="I430" s="3">
        <v>42815</v>
      </c>
    </row>
    <row r="431" spans="1:9" x14ac:dyDescent="0.2">
      <c r="A431" t="s">
        <v>13</v>
      </c>
      <c r="B431" t="s">
        <v>40</v>
      </c>
      <c r="C431" t="s">
        <v>1117</v>
      </c>
      <c r="D431" t="s">
        <v>409</v>
      </c>
      <c r="E431" t="s">
        <v>76</v>
      </c>
      <c r="F431" t="str">
        <f t="shared" si="6"/>
        <v>5000059823</v>
      </c>
      <c r="G431" t="s">
        <v>1291</v>
      </c>
      <c r="H431" t="s">
        <v>1294</v>
      </c>
      <c r="I431" s="3">
        <v>42815</v>
      </c>
    </row>
    <row r="432" spans="1:9" x14ac:dyDescent="0.2">
      <c r="A432" t="s">
        <v>24</v>
      </c>
      <c r="B432" t="s">
        <v>40</v>
      </c>
      <c r="C432" t="s">
        <v>1117</v>
      </c>
      <c r="D432" t="s">
        <v>409</v>
      </c>
      <c r="E432" t="s">
        <v>24</v>
      </c>
      <c r="F432" t="str">
        <f t="shared" si="6"/>
        <v>5000059830</v>
      </c>
      <c r="G432" t="s">
        <v>1291</v>
      </c>
      <c r="H432" t="s">
        <v>1295</v>
      </c>
      <c r="I432" s="3">
        <v>42815</v>
      </c>
    </row>
    <row r="433" spans="1:9" x14ac:dyDescent="0.2">
      <c r="A433" t="s">
        <v>119</v>
      </c>
      <c r="B433" t="s">
        <v>40</v>
      </c>
      <c r="C433" t="s">
        <v>1117</v>
      </c>
      <c r="D433" t="s">
        <v>409</v>
      </c>
      <c r="E433" t="s">
        <v>19</v>
      </c>
      <c r="F433" t="str">
        <f t="shared" si="6"/>
        <v>5000059845</v>
      </c>
      <c r="G433" t="s">
        <v>1291</v>
      </c>
      <c r="H433" t="s">
        <v>1154</v>
      </c>
      <c r="I433" s="3">
        <v>44694</v>
      </c>
    </row>
    <row r="434" spans="1:9" x14ac:dyDescent="0.2">
      <c r="A434" t="s">
        <v>23</v>
      </c>
      <c r="B434" t="s">
        <v>40</v>
      </c>
      <c r="C434" t="s">
        <v>1117</v>
      </c>
      <c r="D434" t="s">
        <v>409</v>
      </c>
      <c r="E434" t="s">
        <v>123</v>
      </c>
      <c r="F434" t="str">
        <f t="shared" si="6"/>
        <v>5000059852</v>
      </c>
      <c r="G434" t="s">
        <v>1291</v>
      </c>
      <c r="H434" t="s">
        <v>1154</v>
      </c>
      <c r="I434" s="3">
        <v>45544</v>
      </c>
    </row>
    <row r="435" spans="1:9" x14ac:dyDescent="0.2">
      <c r="A435" t="s">
        <v>9</v>
      </c>
      <c r="B435" t="s">
        <v>40</v>
      </c>
      <c r="C435" t="s">
        <v>1117</v>
      </c>
      <c r="D435" t="s">
        <v>410</v>
      </c>
      <c r="E435" t="s">
        <v>50</v>
      </c>
      <c r="F435" t="str">
        <f t="shared" si="6"/>
        <v>500006057</v>
      </c>
      <c r="G435" t="s">
        <v>1118</v>
      </c>
      <c r="H435" t="s">
        <v>1119</v>
      </c>
      <c r="I435" s="3">
        <v>40179</v>
      </c>
    </row>
    <row r="436" spans="1:9" x14ac:dyDescent="0.2">
      <c r="A436" t="s">
        <v>9</v>
      </c>
      <c r="B436" t="s">
        <v>40</v>
      </c>
      <c r="C436" t="s">
        <v>1117</v>
      </c>
      <c r="D436" t="s">
        <v>411</v>
      </c>
      <c r="E436" t="s">
        <v>8</v>
      </c>
      <c r="F436" t="str">
        <f t="shared" si="6"/>
        <v>500006064</v>
      </c>
      <c r="G436" t="s">
        <v>1118</v>
      </c>
      <c r="H436" t="s">
        <v>1119</v>
      </c>
      <c r="I436" s="3">
        <v>40179</v>
      </c>
    </row>
    <row r="437" spans="1:9" x14ac:dyDescent="0.2">
      <c r="A437" t="s">
        <v>9</v>
      </c>
      <c r="B437" t="s">
        <v>40</v>
      </c>
      <c r="C437" t="s">
        <v>1117</v>
      </c>
      <c r="D437" t="s">
        <v>414</v>
      </c>
      <c r="E437" t="s">
        <v>59</v>
      </c>
      <c r="F437" t="str">
        <f t="shared" si="6"/>
        <v>5000060712</v>
      </c>
      <c r="G437" t="s">
        <v>1118</v>
      </c>
      <c r="H437" t="s">
        <v>1119</v>
      </c>
      <c r="I437" s="3">
        <v>40179</v>
      </c>
    </row>
    <row r="438" spans="1:9" x14ac:dyDescent="0.2">
      <c r="A438" t="s">
        <v>9</v>
      </c>
      <c r="B438" t="s">
        <v>40</v>
      </c>
      <c r="C438" t="s">
        <v>1117</v>
      </c>
      <c r="D438" t="s">
        <v>419</v>
      </c>
      <c r="E438" t="s">
        <v>42</v>
      </c>
      <c r="F438" t="str">
        <f t="shared" si="6"/>
        <v>500006086</v>
      </c>
      <c r="G438" t="s">
        <v>1118</v>
      </c>
      <c r="H438" t="s">
        <v>1119</v>
      </c>
      <c r="I438" s="3">
        <v>40179</v>
      </c>
    </row>
    <row r="439" spans="1:9" x14ac:dyDescent="0.2">
      <c r="A439" t="s">
        <v>9</v>
      </c>
      <c r="B439" t="s">
        <v>40</v>
      </c>
      <c r="C439" t="s">
        <v>1117</v>
      </c>
      <c r="D439" t="s">
        <v>422</v>
      </c>
      <c r="E439" t="s">
        <v>8</v>
      </c>
      <c r="F439" t="str">
        <f t="shared" si="6"/>
        <v>500006094</v>
      </c>
      <c r="G439" t="s">
        <v>1118</v>
      </c>
      <c r="H439" t="s">
        <v>1296</v>
      </c>
      <c r="I439" s="3">
        <v>40179</v>
      </c>
    </row>
    <row r="440" spans="1:9" x14ac:dyDescent="0.2">
      <c r="A440" t="s">
        <v>9</v>
      </c>
      <c r="B440" t="s">
        <v>40</v>
      </c>
      <c r="C440" t="s">
        <v>1117</v>
      </c>
      <c r="D440" t="s">
        <v>423</v>
      </c>
      <c r="E440" t="s">
        <v>43</v>
      </c>
      <c r="F440" t="str">
        <f t="shared" si="6"/>
        <v>500006105</v>
      </c>
      <c r="G440" t="s">
        <v>1118</v>
      </c>
      <c r="H440" t="s">
        <v>1297</v>
      </c>
      <c r="I440" s="3">
        <v>40179</v>
      </c>
    </row>
    <row r="441" spans="1:9" x14ac:dyDescent="0.2">
      <c r="A441" t="s">
        <v>9</v>
      </c>
      <c r="B441" t="s">
        <v>40</v>
      </c>
      <c r="C441" t="s">
        <v>1117</v>
      </c>
      <c r="D441" t="s">
        <v>424</v>
      </c>
      <c r="E441" t="s">
        <v>9</v>
      </c>
      <c r="F441" t="str">
        <f t="shared" si="6"/>
        <v>500006131</v>
      </c>
      <c r="G441" t="s">
        <v>1118</v>
      </c>
      <c r="H441" t="s">
        <v>1298</v>
      </c>
      <c r="I441" s="3">
        <v>40179</v>
      </c>
    </row>
    <row r="442" spans="1:9" x14ac:dyDescent="0.2">
      <c r="A442" t="s">
        <v>9</v>
      </c>
      <c r="B442" t="s">
        <v>40</v>
      </c>
      <c r="C442" t="s">
        <v>1117</v>
      </c>
      <c r="D442" t="s">
        <v>425</v>
      </c>
      <c r="E442" t="s">
        <v>39</v>
      </c>
      <c r="F442" t="str">
        <f t="shared" si="6"/>
        <v>500006153</v>
      </c>
      <c r="G442" t="s">
        <v>1150</v>
      </c>
      <c r="H442" t="s">
        <v>1154</v>
      </c>
      <c r="I442" s="3">
        <v>40179</v>
      </c>
    </row>
    <row r="443" spans="1:9" x14ac:dyDescent="0.2">
      <c r="A443" t="s">
        <v>9</v>
      </c>
      <c r="B443" t="s">
        <v>40</v>
      </c>
      <c r="C443" t="s">
        <v>1117</v>
      </c>
      <c r="D443" t="s">
        <v>425</v>
      </c>
      <c r="E443" t="s">
        <v>43</v>
      </c>
      <c r="F443" t="str">
        <f t="shared" si="6"/>
        <v>500006155</v>
      </c>
      <c r="G443" t="s">
        <v>1299</v>
      </c>
      <c r="H443" t="s">
        <v>1300</v>
      </c>
      <c r="I443" s="3">
        <v>40179</v>
      </c>
    </row>
    <row r="444" spans="1:9" x14ac:dyDescent="0.2">
      <c r="A444" t="s">
        <v>39</v>
      </c>
      <c r="B444" t="s">
        <v>40</v>
      </c>
      <c r="C444" t="s">
        <v>1117</v>
      </c>
      <c r="D444" t="s">
        <v>425</v>
      </c>
      <c r="E444" t="s">
        <v>26</v>
      </c>
      <c r="F444" t="str">
        <f t="shared" si="6"/>
        <v>5000061510</v>
      </c>
      <c r="G444" t="s">
        <v>1150</v>
      </c>
      <c r="H444" t="s">
        <v>1154</v>
      </c>
      <c r="I444" s="3">
        <v>44259</v>
      </c>
    </row>
    <row r="445" spans="1:9" x14ac:dyDescent="0.2">
      <c r="A445" t="s">
        <v>39</v>
      </c>
      <c r="B445" t="s">
        <v>40</v>
      </c>
      <c r="C445" t="s">
        <v>1117</v>
      </c>
      <c r="D445" t="s">
        <v>425</v>
      </c>
      <c r="E445" t="s">
        <v>59</v>
      </c>
      <c r="F445" t="str">
        <f t="shared" si="6"/>
        <v>5000061512</v>
      </c>
      <c r="G445" t="s">
        <v>1118</v>
      </c>
      <c r="H445" t="s">
        <v>1300</v>
      </c>
      <c r="I445" s="3">
        <v>44259</v>
      </c>
    </row>
    <row r="446" spans="1:9" x14ac:dyDescent="0.2">
      <c r="A446" t="s">
        <v>8</v>
      </c>
      <c r="B446" t="s">
        <v>40</v>
      </c>
      <c r="C446" t="s">
        <v>1117</v>
      </c>
      <c r="D446" t="s">
        <v>425</v>
      </c>
      <c r="E446" t="s">
        <v>61</v>
      </c>
      <c r="F446" t="str">
        <f t="shared" si="6"/>
        <v>5000061515</v>
      </c>
      <c r="G446" t="s">
        <v>1140</v>
      </c>
      <c r="H446" t="s">
        <v>1174</v>
      </c>
      <c r="I446" s="3">
        <v>44497</v>
      </c>
    </row>
    <row r="447" spans="1:9" x14ac:dyDescent="0.2">
      <c r="A447" t="s">
        <v>35</v>
      </c>
      <c r="B447" t="s">
        <v>40</v>
      </c>
      <c r="C447" t="s">
        <v>1117</v>
      </c>
      <c r="D447" t="s">
        <v>426</v>
      </c>
      <c r="E447" t="s">
        <v>50</v>
      </c>
      <c r="F447" t="str">
        <f t="shared" si="6"/>
        <v>500006167</v>
      </c>
      <c r="G447" t="s">
        <v>1150</v>
      </c>
      <c r="H447" t="s">
        <v>1301</v>
      </c>
      <c r="I447" s="3">
        <v>41232</v>
      </c>
    </row>
    <row r="448" spans="1:9" x14ac:dyDescent="0.2">
      <c r="A448" t="s">
        <v>35</v>
      </c>
      <c r="B448" t="s">
        <v>40</v>
      </c>
      <c r="C448" t="s">
        <v>1117</v>
      </c>
      <c r="D448" t="s">
        <v>426</v>
      </c>
      <c r="E448" t="s">
        <v>64</v>
      </c>
      <c r="F448" t="str">
        <f t="shared" si="6"/>
        <v>5000061619</v>
      </c>
      <c r="G448" t="s">
        <v>1195</v>
      </c>
      <c r="H448" t="s">
        <v>1300</v>
      </c>
      <c r="I448" s="3">
        <v>41894</v>
      </c>
    </row>
    <row r="449" spans="1:9" x14ac:dyDescent="0.2">
      <c r="A449" t="s">
        <v>9</v>
      </c>
      <c r="B449" t="s">
        <v>40</v>
      </c>
      <c r="C449" t="s">
        <v>1117</v>
      </c>
      <c r="D449" t="s">
        <v>427</v>
      </c>
      <c r="E449" t="s">
        <v>50</v>
      </c>
      <c r="F449" t="str">
        <f t="shared" si="6"/>
        <v>500006187</v>
      </c>
      <c r="G449" t="s">
        <v>1118</v>
      </c>
      <c r="H449" t="s">
        <v>1302</v>
      </c>
      <c r="I449" s="3">
        <v>40179</v>
      </c>
    </row>
    <row r="450" spans="1:9" x14ac:dyDescent="0.2">
      <c r="A450" t="s">
        <v>9</v>
      </c>
      <c r="B450" t="s">
        <v>40</v>
      </c>
      <c r="C450" t="s">
        <v>1117</v>
      </c>
      <c r="D450" t="s">
        <v>428</v>
      </c>
      <c r="E450" t="s">
        <v>43</v>
      </c>
      <c r="F450" t="str">
        <f t="shared" si="6"/>
        <v>500006195</v>
      </c>
      <c r="G450" t="s">
        <v>1118</v>
      </c>
      <c r="H450" t="s">
        <v>1303</v>
      </c>
      <c r="I450" s="3">
        <v>40179</v>
      </c>
    </row>
    <row r="451" spans="1:9" x14ac:dyDescent="0.2">
      <c r="A451" t="s">
        <v>9</v>
      </c>
      <c r="B451" t="s">
        <v>40</v>
      </c>
      <c r="C451" t="s">
        <v>1117</v>
      </c>
      <c r="D451" t="s">
        <v>429</v>
      </c>
      <c r="E451" t="s">
        <v>35</v>
      </c>
      <c r="F451" t="str">
        <f t="shared" ref="F451:F514" si="7">D451&amp;E451</f>
        <v>500006202</v>
      </c>
      <c r="G451" t="s">
        <v>1195</v>
      </c>
      <c r="H451" t="s">
        <v>1304</v>
      </c>
      <c r="I451" s="3">
        <v>40179</v>
      </c>
    </row>
    <row r="452" spans="1:9" x14ac:dyDescent="0.2">
      <c r="A452" t="s">
        <v>9</v>
      </c>
      <c r="B452" t="s">
        <v>40</v>
      </c>
      <c r="C452" t="s">
        <v>1117</v>
      </c>
      <c r="D452" t="s">
        <v>431</v>
      </c>
      <c r="E452" t="s">
        <v>42</v>
      </c>
      <c r="F452" t="str">
        <f t="shared" si="7"/>
        <v>500006226</v>
      </c>
      <c r="G452" t="s">
        <v>1118</v>
      </c>
      <c r="H452" t="s">
        <v>1305</v>
      </c>
      <c r="I452" s="3">
        <v>40179</v>
      </c>
    </row>
    <row r="453" spans="1:9" x14ac:dyDescent="0.2">
      <c r="A453" t="s">
        <v>9</v>
      </c>
      <c r="B453" t="s">
        <v>40</v>
      </c>
      <c r="C453" t="s">
        <v>1117</v>
      </c>
      <c r="D453" t="s">
        <v>433</v>
      </c>
      <c r="E453" t="s">
        <v>39</v>
      </c>
      <c r="F453" t="str">
        <f t="shared" si="7"/>
        <v>500006253</v>
      </c>
      <c r="G453" t="s">
        <v>1118</v>
      </c>
      <c r="H453" t="s">
        <v>1306</v>
      </c>
      <c r="I453" s="3">
        <v>40179</v>
      </c>
    </row>
    <row r="454" spans="1:9" x14ac:dyDescent="0.2">
      <c r="A454" t="s">
        <v>9</v>
      </c>
      <c r="B454" t="s">
        <v>40</v>
      </c>
      <c r="C454" t="s">
        <v>1117</v>
      </c>
      <c r="D454" t="s">
        <v>434</v>
      </c>
      <c r="E454" t="s">
        <v>39</v>
      </c>
      <c r="F454" t="str">
        <f t="shared" si="7"/>
        <v>500006273</v>
      </c>
      <c r="G454" t="s">
        <v>1195</v>
      </c>
      <c r="H454" t="s">
        <v>1307</v>
      </c>
      <c r="I454" s="3">
        <v>40179</v>
      </c>
    </row>
    <row r="455" spans="1:9" x14ac:dyDescent="0.2">
      <c r="A455" t="s">
        <v>9</v>
      </c>
      <c r="B455" t="s">
        <v>40</v>
      </c>
      <c r="C455" t="s">
        <v>1117</v>
      </c>
      <c r="D455" t="s">
        <v>1308</v>
      </c>
      <c r="E455" t="s">
        <v>42</v>
      </c>
      <c r="F455" t="str">
        <f t="shared" si="7"/>
        <v>500006286</v>
      </c>
      <c r="G455" t="s">
        <v>1195</v>
      </c>
      <c r="H455" t="s">
        <v>1307</v>
      </c>
      <c r="I455" s="3">
        <v>40179</v>
      </c>
    </row>
    <row r="456" spans="1:9" x14ac:dyDescent="0.2">
      <c r="A456" t="s">
        <v>35</v>
      </c>
      <c r="B456" t="s">
        <v>40</v>
      </c>
      <c r="C456" t="s">
        <v>1117</v>
      </c>
      <c r="D456" t="s">
        <v>435</v>
      </c>
      <c r="E456" t="s">
        <v>65</v>
      </c>
      <c r="F456" t="str">
        <f t="shared" si="7"/>
        <v>5000062921</v>
      </c>
      <c r="G456" t="s">
        <v>1195</v>
      </c>
      <c r="H456" t="s">
        <v>1309</v>
      </c>
      <c r="I456" s="3">
        <v>40179</v>
      </c>
    </row>
    <row r="457" spans="1:9" x14ac:dyDescent="0.2">
      <c r="A457" t="s">
        <v>39</v>
      </c>
      <c r="B457" t="s">
        <v>40</v>
      </c>
      <c r="C457" t="s">
        <v>1117</v>
      </c>
      <c r="D457" t="s">
        <v>435</v>
      </c>
      <c r="E457" t="s">
        <v>60</v>
      </c>
      <c r="F457" t="str">
        <f t="shared" si="7"/>
        <v>5000062925</v>
      </c>
      <c r="G457" t="s">
        <v>1195</v>
      </c>
      <c r="H457" t="s">
        <v>1310</v>
      </c>
      <c r="I457" s="3">
        <v>42802</v>
      </c>
    </row>
    <row r="458" spans="1:9" x14ac:dyDescent="0.2">
      <c r="A458" t="s">
        <v>9</v>
      </c>
      <c r="B458" t="s">
        <v>40</v>
      </c>
      <c r="C458" t="s">
        <v>1117</v>
      </c>
      <c r="D458" t="s">
        <v>1311</v>
      </c>
      <c r="E458" t="s">
        <v>35</v>
      </c>
      <c r="F458" t="str">
        <f t="shared" si="7"/>
        <v>500006302</v>
      </c>
      <c r="G458" t="s">
        <v>1195</v>
      </c>
      <c r="H458" t="s">
        <v>1307</v>
      </c>
      <c r="I458" s="3">
        <v>40179</v>
      </c>
    </row>
    <row r="459" spans="1:9" x14ac:dyDescent="0.2">
      <c r="A459" t="s">
        <v>35</v>
      </c>
      <c r="B459" t="s">
        <v>40</v>
      </c>
      <c r="C459" t="s">
        <v>1117</v>
      </c>
      <c r="D459" t="s">
        <v>436</v>
      </c>
      <c r="E459" t="s">
        <v>50</v>
      </c>
      <c r="F459" t="str">
        <f t="shared" si="7"/>
        <v>500006317</v>
      </c>
      <c r="G459" t="s">
        <v>1195</v>
      </c>
      <c r="H459" t="s">
        <v>1310</v>
      </c>
      <c r="I459" s="3">
        <v>43019</v>
      </c>
    </row>
    <row r="460" spans="1:9" x14ac:dyDescent="0.2">
      <c r="A460" t="s">
        <v>8</v>
      </c>
      <c r="B460" t="s">
        <v>40</v>
      </c>
      <c r="C460" t="s">
        <v>1117</v>
      </c>
      <c r="D460" t="s">
        <v>436</v>
      </c>
      <c r="E460" t="s">
        <v>65</v>
      </c>
      <c r="F460" t="str">
        <f t="shared" si="7"/>
        <v>5000063121</v>
      </c>
      <c r="G460" t="s">
        <v>1179</v>
      </c>
      <c r="H460" t="s">
        <v>1185</v>
      </c>
      <c r="I460" s="3">
        <v>44229</v>
      </c>
    </row>
    <row r="461" spans="1:9" x14ac:dyDescent="0.2">
      <c r="A461" t="s">
        <v>43</v>
      </c>
      <c r="B461" t="s">
        <v>40</v>
      </c>
      <c r="C461" t="s">
        <v>1117</v>
      </c>
      <c r="D461" t="s">
        <v>436</v>
      </c>
      <c r="E461" t="s">
        <v>72</v>
      </c>
      <c r="F461" t="str">
        <f t="shared" si="7"/>
        <v>5000063126</v>
      </c>
      <c r="G461" t="s">
        <v>1140</v>
      </c>
      <c r="H461" t="s">
        <v>1185</v>
      </c>
      <c r="I461" s="3">
        <v>44533</v>
      </c>
    </row>
    <row r="462" spans="1:9" x14ac:dyDescent="0.2">
      <c r="A462" t="s">
        <v>9</v>
      </c>
      <c r="B462" t="s">
        <v>40</v>
      </c>
      <c r="C462" t="s">
        <v>1117</v>
      </c>
      <c r="D462" t="s">
        <v>1312</v>
      </c>
      <c r="E462" t="s">
        <v>35</v>
      </c>
      <c r="F462" t="str">
        <f t="shared" si="7"/>
        <v>500006322</v>
      </c>
      <c r="G462" t="s">
        <v>1195</v>
      </c>
      <c r="H462" t="s">
        <v>1304</v>
      </c>
      <c r="I462" s="3">
        <v>40179</v>
      </c>
    </row>
    <row r="463" spans="1:9" x14ac:dyDescent="0.2">
      <c r="A463" t="s">
        <v>9</v>
      </c>
      <c r="B463" t="s">
        <v>40</v>
      </c>
      <c r="C463" t="s">
        <v>1117</v>
      </c>
      <c r="D463" t="s">
        <v>438</v>
      </c>
      <c r="E463" t="s">
        <v>26</v>
      </c>
      <c r="F463" t="str">
        <f t="shared" si="7"/>
        <v>5000063310</v>
      </c>
      <c r="G463" t="s">
        <v>1118</v>
      </c>
      <c r="H463" t="s">
        <v>1313</v>
      </c>
      <c r="I463" s="3">
        <v>40179</v>
      </c>
    </row>
    <row r="464" spans="1:9" x14ac:dyDescent="0.2">
      <c r="A464" t="s">
        <v>9</v>
      </c>
      <c r="B464" t="s">
        <v>40</v>
      </c>
      <c r="C464" t="s">
        <v>1117</v>
      </c>
      <c r="D464" t="s">
        <v>439</v>
      </c>
      <c r="E464" t="s">
        <v>8</v>
      </c>
      <c r="F464" t="str">
        <f t="shared" si="7"/>
        <v>500006384</v>
      </c>
      <c r="G464" t="s">
        <v>1118</v>
      </c>
      <c r="H464" t="s">
        <v>1314</v>
      </c>
      <c r="I464" s="3">
        <v>40179</v>
      </c>
    </row>
    <row r="465" spans="1:9" x14ac:dyDescent="0.2">
      <c r="A465" t="s">
        <v>9</v>
      </c>
      <c r="B465" t="s">
        <v>40</v>
      </c>
      <c r="C465" t="s">
        <v>1117</v>
      </c>
      <c r="D465" t="s">
        <v>440</v>
      </c>
      <c r="E465" t="s">
        <v>42</v>
      </c>
      <c r="F465" t="str">
        <f t="shared" si="7"/>
        <v>500006406</v>
      </c>
      <c r="G465" t="s">
        <v>1118</v>
      </c>
      <c r="H465" t="s">
        <v>1314</v>
      </c>
      <c r="I465" s="3">
        <v>40179</v>
      </c>
    </row>
    <row r="466" spans="1:9" x14ac:dyDescent="0.2">
      <c r="A466" t="s">
        <v>9</v>
      </c>
      <c r="B466" t="s">
        <v>40</v>
      </c>
      <c r="C466" t="s">
        <v>1117</v>
      </c>
      <c r="D466" t="s">
        <v>441</v>
      </c>
      <c r="E466" t="s">
        <v>42</v>
      </c>
      <c r="F466" t="str">
        <f t="shared" si="7"/>
        <v>500006436</v>
      </c>
      <c r="G466" t="s">
        <v>1118</v>
      </c>
      <c r="H466" t="s">
        <v>1279</v>
      </c>
      <c r="I466" s="3">
        <v>40179</v>
      </c>
    </row>
    <row r="467" spans="1:9" x14ac:dyDescent="0.2">
      <c r="A467" t="s">
        <v>9</v>
      </c>
      <c r="B467" t="s">
        <v>40</v>
      </c>
      <c r="C467" t="s">
        <v>1117</v>
      </c>
      <c r="D467" t="s">
        <v>442</v>
      </c>
      <c r="E467" t="s">
        <v>42</v>
      </c>
      <c r="F467" t="str">
        <f t="shared" si="7"/>
        <v>500006456</v>
      </c>
      <c r="G467" t="s">
        <v>1118</v>
      </c>
      <c r="H467" t="s">
        <v>1279</v>
      </c>
      <c r="I467" s="3">
        <v>40179</v>
      </c>
    </row>
    <row r="468" spans="1:9" x14ac:dyDescent="0.2">
      <c r="A468" t="s">
        <v>9</v>
      </c>
      <c r="B468" t="s">
        <v>40</v>
      </c>
      <c r="C468" t="s">
        <v>1117</v>
      </c>
      <c r="D468" t="s">
        <v>443</v>
      </c>
      <c r="E468" t="s">
        <v>42</v>
      </c>
      <c r="F468" t="str">
        <f t="shared" si="7"/>
        <v>500006486</v>
      </c>
      <c r="G468" t="s">
        <v>1118</v>
      </c>
      <c r="H468" t="s">
        <v>1314</v>
      </c>
      <c r="I468" s="3">
        <v>40179</v>
      </c>
    </row>
    <row r="469" spans="1:9" x14ac:dyDescent="0.2">
      <c r="A469" t="s">
        <v>9</v>
      </c>
      <c r="B469" t="s">
        <v>40</v>
      </c>
      <c r="C469" t="s">
        <v>1117</v>
      </c>
      <c r="D469" t="s">
        <v>444</v>
      </c>
      <c r="E469" t="s">
        <v>39</v>
      </c>
      <c r="F469" t="str">
        <f t="shared" si="7"/>
        <v>500006583</v>
      </c>
      <c r="G469" t="s">
        <v>1163</v>
      </c>
      <c r="H469" t="s">
        <v>1207</v>
      </c>
      <c r="I469" s="3">
        <v>40179</v>
      </c>
    </row>
    <row r="470" spans="1:9" x14ac:dyDescent="0.2">
      <c r="A470" t="s">
        <v>9</v>
      </c>
      <c r="B470" t="s">
        <v>40</v>
      </c>
      <c r="C470" t="s">
        <v>1117</v>
      </c>
      <c r="D470" t="s">
        <v>445</v>
      </c>
      <c r="E470" t="s">
        <v>43</v>
      </c>
      <c r="F470" t="str">
        <f t="shared" si="7"/>
        <v>500006765</v>
      </c>
      <c r="G470" t="s">
        <v>1118</v>
      </c>
      <c r="H470" t="s">
        <v>1315</v>
      </c>
      <c r="I470" s="3">
        <v>40179</v>
      </c>
    </row>
    <row r="471" spans="1:9" x14ac:dyDescent="0.2">
      <c r="A471" t="s">
        <v>9</v>
      </c>
      <c r="B471" t="s">
        <v>40</v>
      </c>
      <c r="C471" t="s">
        <v>1117</v>
      </c>
      <c r="D471" t="s">
        <v>445</v>
      </c>
      <c r="E471" t="s">
        <v>42</v>
      </c>
      <c r="F471" t="str">
        <f t="shared" si="7"/>
        <v>500006766</v>
      </c>
      <c r="G471" t="s">
        <v>1118</v>
      </c>
      <c r="H471" t="s">
        <v>1316</v>
      </c>
      <c r="I471" s="3">
        <v>40179</v>
      </c>
    </row>
    <row r="472" spans="1:9" x14ac:dyDescent="0.2">
      <c r="A472" t="s">
        <v>9</v>
      </c>
      <c r="B472" t="s">
        <v>40</v>
      </c>
      <c r="C472" t="s">
        <v>1117</v>
      </c>
      <c r="D472" t="s">
        <v>447</v>
      </c>
      <c r="E472" t="s">
        <v>8</v>
      </c>
      <c r="F472" t="str">
        <f t="shared" si="7"/>
        <v>500006994</v>
      </c>
      <c r="G472" t="s">
        <v>1124</v>
      </c>
      <c r="H472" t="s">
        <v>1158</v>
      </c>
      <c r="I472" s="3">
        <v>40179</v>
      </c>
    </row>
    <row r="473" spans="1:9" x14ac:dyDescent="0.2">
      <c r="A473" t="s">
        <v>9</v>
      </c>
      <c r="B473" t="s">
        <v>40</v>
      </c>
      <c r="C473" t="s">
        <v>1117</v>
      </c>
      <c r="D473" t="s">
        <v>448</v>
      </c>
      <c r="E473" t="s">
        <v>8</v>
      </c>
      <c r="F473" t="str">
        <f t="shared" si="7"/>
        <v>500007044</v>
      </c>
      <c r="G473" t="s">
        <v>1168</v>
      </c>
      <c r="H473" t="s">
        <v>1317</v>
      </c>
      <c r="I473" s="3">
        <v>40179</v>
      </c>
    </row>
    <row r="474" spans="1:9" x14ac:dyDescent="0.2">
      <c r="A474" t="s">
        <v>35</v>
      </c>
      <c r="B474" t="s">
        <v>40</v>
      </c>
      <c r="C474" t="s">
        <v>1117</v>
      </c>
      <c r="D474" t="s">
        <v>449</v>
      </c>
      <c r="E474" t="s">
        <v>20</v>
      </c>
      <c r="F474" t="str">
        <f t="shared" si="7"/>
        <v>5000071511</v>
      </c>
      <c r="G474" t="s">
        <v>1122</v>
      </c>
      <c r="H474" t="s">
        <v>1318</v>
      </c>
      <c r="I474" s="3">
        <v>44230</v>
      </c>
    </row>
    <row r="475" spans="1:9" x14ac:dyDescent="0.2">
      <c r="A475" t="s">
        <v>9</v>
      </c>
      <c r="B475" t="s">
        <v>40</v>
      </c>
      <c r="C475" t="s">
        <v>1117</v>
      </c>
      <c r="D475" t="s">
        <v>450</v>
      </c>
      <c r="E475" t="s">
        <v>42</v>
      </c>
      <c r="F475" t="str">
        <f t="shared" si="7"/>
        <v>500007306</v>
      </c>
      <c r="G475" t="s">
        <v>1118</v>
      </c>
      <c r="H475" t="s">
        <v>1319</v>
      </c>
      <c r="I475" s="3">
        <v>40179</v>
      </c>
    </row>
    <row r="476" spans="1:9" x14ac:dyDescent="0.2">
      <c r="A476" t="s">
        <v>9</v>
      </c>
      <c r="B476" t="s">
        <v>40</v>
      </c>
      <c r="C476" t="s">
        <v>1117</v>
      </c>
      <c r="D476" t="s">
        <v>451</v>
      </c>
      <c r="E476" t="s">
        <v>115</v>
      </c>
      <c r="F476" t="str">
        <f t="shared" si="7"/>
        <v>500007338</v>
      </c>
      <c r="G476" t="s">
        <v>1118</v>
      </c>
      <c r="H476" t="s">
        <v>1119</v>
      </c>
      <c r="I476" s="3">
        <v>40179</v>
      </c>
    </row>
    <row r="477" spans="1:9" x14ac:dyDescent="0.2">
      <c r="A477" t="s">
        <v>9</v>
      </c>
      <c r="B477" t="s">
        <v>40</v>
      </c>
      <c r="C477" t="s">
        <v>1117</v>
      </c>
      <c r="D477" t="s">
        <v>452</v>
      </c>
      <c r="E477" t="s">
        <v>8</v>
      </c>
      <c r="F477" t="str">
        <f t="shared" si="7"/>
        <v>500007354</v>
      </c>
      <c r="G477" t="s">
        <v>1118</v>
      </c>
      <c r="H477" t="s">
        <v>1320</v>
      </c>
      <c r="I477" s="3">
        <v>40179</v>
      </c>
    </row>
    <row r="478" spans="1:9" x14ac:dyDescent="0.2">
      <c r="A478" t="s">
        <v>9</v>
      </c>
      <c r="B478" t="s">
        <v>40</v>
      </c>
      <c r="C478" t="s">
        <v>1117</v>
      </c>
      <c r="D478" t="s">
        <v>453</v>
      </c>
      <c r="E478" t="s">
        <v>43</v>
      </c>
      <c r="F478" t="str">
        <f t="shared" si="7"/>
        <v>500007415</v>
      </c>
      <c r="G478" t="s">
        <v>1128</v>
      </c>
      <c r="H478" t="s">
        <v>1321</v>
      </c>
      <c r="I478" s="3">
        <v>40179</v>
      </c>
    </row>
    <row r="479" spans="1:9" x14ac:dyDescent="0.2">
      <c r="A479" t="s">
        <v>9</v>
      </c>
      <c r="B479" t="s">
        <v>40</v>
      </c>
      <c r="C479" t="s">
        <v>1117</v>
      </c>
      <c r="D479" t="s">
        <v>454</v>
      </c>
      <c r="E479" t="s">
        <v>9</v>
      </c>
      <c r="F479" t="str">
        <f t="shared" si="7"/>
        <v>500007431</v>
      </c>
      <c r="G479" t="s">
        <v>1128</v>
      </c>
      <c r="H479" t="s">
        <v>1322</v>
      </c>
      <c r="I479" s="3">
        <v>40179</v>
      </c>
    </row>
    <row r="480" spans="1:9" x14ac:dyDescent="0.2">
      <c r="A480" t="s">
        <v>9</v>
      </c>
      <c r="B480" t="s">
        <v>40</v>
      </c>
      <c r="C480" t="s">
        <v>1117</v>
      </c>
      <c r="D480" t="s">
        <v>455</v>
      </c>
      <c r="E480" t="s">
        <v>115</v>
      </c>
      <c r="F480" t="str">
        <f t="shared" si="7"/>
        <v>500007468</v>
      </c>
      <c r="G480" t="s">
        <v>1128</v>
      </c>
      <c r="H480" t="s">
        <v>1323</v>
      </c>
      <c r="I480" s="3">
        <v>40179</v>
      </c>
    </row>
    <row r="481" spans="1:9" x14ac:dyDescent="0.2">
      <c r="A481" t="s">
        <v>9</v>
      </c>
      <c r="B481" t="s">
        <v>40</v>
      </c>
      <c r="C481" t="s">
        <v>1117</v>
      </c>
      <c r="D481" t="s">
        <v>456</v>
      </c>
      <c r="E481" t="s">
        <v>35</v>
      </c>
      <c r="F481" t="str">
        <f t="shared" si="7"/>
        <v>500007502</v>
      </c>
      <c r="G481" t="s">
        <v>1150</v>
      </c>
      <c r="H481" t="s">
        <v>1207</v>
      </c>
      <c r="I481" s="3">
        <v>40179</v>
      </c>
    </row>
    <row r="482" spans="1:9" x14ac:dyDescent="0.2">
      <c r="A482" t="s">
        <v>9</v>
      </c>
      <c r="B482" t="s">
        <v>40</v>
      </c>
      <c r="C482" t="s">
        <v>1117</v>
      </c>
      <c r="D482" t="s">
        <v>456</v>
      </c>
      <c r="E482" t="s">
        <v>9</v>
      </c>
      <c r="F482" t="str">
        <f t="shared" si="7"/>
        <v>500007501</v>
      </c>
      <c r="G482" t="s">
        <v>1118</v>
      </c>
      <c r="H482" t="s">
        <v>1324</v>
      </c>
      <c r="I482" s="3">
        <v>40179</v>
      </c>
    </row>
    <row r="483" spans="1:9" x14ac:dyDescent="0.2">
      <c r="A483" t="s">
        <v>9</v>
      </c>
      <c r="B483" t="s">
        <v>40</v>
      </c>
      <c r="C483" t="s">
        <v>1117</v>
      </c>
      <c r="D483" t="s">
        <v>458</v>
      </c>
      <c r="E483" t="s">
        <v>43</v>
      </c>
      <c r="F483" t="str">
        <f t="shared" si="7"/>
        <v>500007525</v>
      </c>
      <c r="G483" t="s">
        <v>1118</v>
      </c>
      <c r="H483" t="s">
        <v>1119</v>
      </c>
      <c r="I483" s="3">
        <v>40179</v>
      </c>
    </row>
    <row r="484" spans="1:9" x14ac:dyDescent="0.2">
      <c r="A484" t="s">
        <v>9</v>
      </c>
      <c r="B484" t="s">
        <v>40</v>
      </c>
      <c r="C484" t="s">
        <v>1117</v>
      </c>
      <c r="D484" t="s">
        <v>459</v>
      </c>
      <c r="E484" t="s">
        <v>39</v>
      </c>
      <c r="F484" t="str">
        <f t="shared" si="7"/>
        <v>500007573</v>
      </c>
      <c r="G484" t="s">
        <v>1118</v>
      </c>
      <c r="H484" t="s">
        <v>1119</v>
      </c>
      <c r="I484" s="3">
        <v>40179</v>
      </c>
    </row>
    <row r="485" spans="1:9" x14ac:dyDescent="0.2">
      <c r="A485" t="s">
        <v>9</v>
      </c>
      <c r="B485" t="s">
        <v>40</v>
      </c>
      <c r="C485" t="s">
        <v>1117</v>
      </c>
      <c r="D485" t="s">
        <v>460</v>
      </c>
      <c r="E485" t="s">
        <v>43</v>
      </c>
      <c r="F485" t="str">
        <f t="shared" si="7"/>
        <v>500007625</v>
      </c>
      <c r="G485" t="s">
        <v>1118</v>
      </c>
      <c r="H485" t="s">
        <v>1119</v>
      </c>
      <c r="I485" s="3">
        <v>40179</v>
      </c>
    </row>
    <row r="486" spans="1:9" x14ac:dyDescent="0.2">
      <c r="A486" t="s">
        <v>9</v>
      </c>
      <c r="B486" t="s">
        <v>40</v>
      </c>
      <c r="C486" t="s">
        <v>1117</v>
      </c>
      <c r="D486" t="s">
        <v>461</v>
      </c>
      <c r="E486" t="s">
        <v>43</v>
      </c>
      <c r="F486" t="str">
        <f t="shared" si="7"/>
        <v>500007645</v>
      </c>
      <c r="G486" t="s">
        <v>1118</v>
      </c>
      <c r="H486" t="s">
        <v>1119</v>
      </c>
      <c r="I486" s="3">
        <v>40179</v>
      </c>
    </row>
    <row r="487" spans="1:9" x14ac:dyDescent="0.2">
      <c r="A487" t="s">
        <v>9</v>
      </c>
      <c r="B487" t="s">
        <v>40</v>
      </c>
      <c r="C487" t="s">
        <v>1117</v>
      </c>
      <c r="D487" t="s">
        <v>462</v>
      </c>
      <c r="E487" t="s">
        <v>50</v>
      </c>
      <c r="F487" t="str">
        <f t="shared" si="7"/>
        <v>500007997</v>
      </c>
      <c r="G487" t="s">
        <v>1118</v>
      </c>
      <c r="H487" t="s">
        <v>1325</v>
      </c>
      <c r="I487" s="3">
        <v>40179</v>
      </c>
    </row>
    <row r="488" spans="1:9" x14ac:dyDescent="0.2">
      <c r="A488" t="s">
        <v>9</v>
      </c>
      <c r="B488" t="s">
        <v>40</v>
      </c>
      <c r="C488" t="s">
        <v>1117</v>
      </c>
      <c r="D488" t="s">
        <v>462</v>
      </c>
      <c r="E488" t="s">
        <v>2</v>
      </c>
      <c r="F488" t="str">
        <f t="shared" si="7"/>
        <v>5000079914</v>
      </c>
      <c r="G488" t="s">
        <v>1168</v>
      </c>
      <c r="H488" t="s">
        <v>1326</v>
      </c>
      <c r="I488" s="3">
        <v>40179</v>
      </c>
    </row>
    <row r="489" spans="1:9" x14ac:dyDescent="0.2">
      <c r="A489" t="s">
        <v>9</v>
      </c>
      <c r="B489" t="s">
        <v>40</v>
      </c>
      <c r="C489" t="s">
        <v>1117</v>
      </c>
      <c r="D489" t="s">
        <v>463</v>
      </c>
      <c r="E489" t="s">
        <v>43</v>
      </c>
      <c r="F489" t="str">
        <f t="shared" si="7"/>
        <v>500008005</v>
      </c>
      <c r="G489" t="s">
        <v>1150</v>
      </c>
      <c r="H489" t="s">
        <v>1327</v>
      </c>
      <c r="I489" s="3">
        <v>41320</v>
      </c>
    </row>
    <row r="490" spans="1:9" x14ac:dyDescent="0.2">
      <c r="A490" t="s">
        <v>35</v>
      </c>
      <c r="B490" t="s">
        <v>40</v>
      </c>
      <c r="C490" t="s">
        <v>1117</v>
      </c>
      <c r="D490" t="s">
        <v>463</v>
      </c>
      <c r="E490" t="s">
        <v>42</v>
      </c>
      <c r="F490" t="str">
        <f t="shared" si="7"/>
        <v>500008006</v>
      </c>
      <c r="G490" t="s">
        <v>1179</v>
      </c>
      <c r="H490" t="s">
        <v>1328</v>
      </c>
      <c r="I490" s="3">
        <v>44791</v>
      </c>
    </row>
    <row r="491" spans="1:9" x14ac:dyDescent="0.2">
      <c r="A491" t="s">
        <v>9</v>
      </c>
      <c r="B491" t="s">
        <v>40</v>
      </c>
      <c r="C491" t="s">
        <v>1117</v>
      </c>
      <c r="D491" t="s">
        <v>465</v>
      </c>
      <c r="E491" t="s">
        <v>9</v>
      </c>
      <c r="F491" t="str">
        <f t="shared" si="7"/>
        <v>500008021</v>
      </c>
      <c r="G491" t="s">
        <v>1150</v>
      </c>
      <c r="H491" t="s">
        <v>1207</v>
      </c>
      <c r="I491" s="3">
        <v>41320</v>
      </c>
    </row>
    <row r="492" spans="1:9" x14ac:dyDescent="0.2">
      <c r="A492" t="s">
        <v>35</v>
      </c>
      <c r="B492" t="s">
        <v>40</v>
      </c>
      <c r="C492" t="s">
        <v>1117</v>
      </c>
      <c r="D492" t="s">
        <v>465</v>
      </c>
      <c r="E492" t="s">
        <v>50</v>
      </c>
      <c r="F492" t="str">
        <f t="shared" si="7"/>
        <v>500008027</v>
      </c>
      <c r="G492" t="s">
        <v>1179</v>
      </c>
      <c r="H492" t="s">
        <v>1185</v>
      </c>
      <c r="I492" s="3">
        <v>44957</v>
      </c>
    </row>
    <row r="493" spans="1:9" x14ac:dyDescent="0.2">
      <c r="A493" t="s">
        <v>9</v>
      </c>
      <c r="B493" t="s">
        <v>40</v>
      </c>
      <c r="C493" t="s">
        <v>1117</v>
      </c>
      <c r="D493" t="s">
        <v>466</v>
      </c>
      <c r="E493" t="s">
        <v>43</v>
      </c>
      <c r="F493" t="str">
        <f t="shared" si="7"/>
        <v>500008065</v>
      </c>
      <c r="G493" t="s">
        <v>1150</v>
      </c>
      <c r="H493" t="s">
        <v>1207</v>
      </c>
      <c r="I493" s="3">
        <v>41320</v>
      </c>
    </row>
    <row r="494" spans="1:9" x14ac:dyDescent="0.2">
      <c r="A494" t="s">
        <v>35</v>
      </c>
      <c r="B494" t="s">
        <v>40</v>
      </c>
      <c r="C494" t="s">
        <v>1117</v>
      </c>
      <c r="D494" t="s">
        <v>466</v>
      </c>
      <c r="E494" t="s">
        <v>115</v>
      </c>
      <c r="F494" t="str">
        <f t="shared" si="7"/>
        <v>500008068</v>
      </c>
      <c r="G494" t="s">
        <v>1179</v>
      </c>
      <c r="H494" t="s">
        <v>1185</v>
      </c>
      <c r="I494" s="3">
        <v>44957</v>
      </c>
    </row>
    <row r="495" spans="1:9" x14ac:dyDescent="0.2">
      <c r="A495" t="s">
        <v>9</v>
      </c>
      <c r="B495" t="s">
        <v>40</v>
      </c>
      <c r="C495" t="s">
        <v>1117</v>
      </c>
      <c r="D495" t="s">
        <v>467</v>
      </c>
      <c r="E495" t="s">
        <v>50</v>
      </c>
      <c r="F495" t="str">
        <f t="shared" si="7"/>
        <v>500008077</v>
      </c>
      <c r="G495" t="s">
        <v>1128</v>
      </c>
      <c r="H495" t="s">
        <v>1154</v>
      </c>
      <c r="I495" s="3">
        <v>40179</v>
      </c>
    </row>
    <row r="496" spans="1:9" x14ac:dyDescent="0.2">
      <c r="A496" t="s">
        <v>9</v>
      </c>
      <c r="B496" t="s">
        <v>40</v>
      </c>
      <c r="C496" t="s">
        <v>1117</v>
      </c>
      <c r="D496" t="s">
        <v>467</v>
      </c>
      <c r="E496" t="s">
        <v>35</v>
      </c>
      <c r="F496" t="str">
        <f t="shared" si="7"/>
        <v>500008072</v>
      </c>
      <c r="G496" t="s">
        <v>1118</v>
      </c>
      <c r="H496" t="s">
        <v>1153</v>
      </c>
      <c r="I496" s="3">
        <v>40179</v>
      </c>
    </row>
    <row r="497" spans="1:9" x14ac:dyDescent="0.2">
      <c r="A497" t="s">
        <v>35</v>
      </c>
      <c r="B497" t="s">
        <v>40</v>
      </c>
      <c r="C497" t="s">
        <v>1117</v>
      </c>
      <c r="D497" t="s">
        <v>467</v>
      </c>
      <c r="E497" t="s">
        <v>26</v>
      </c>
      <c r="F497" t="str">
        <f t="shared" si="7"/>
        <v>5000080710</v>
      </c>
      <c r="G497" t="s">
        <v>1179</v>
      </c>
      <c r="H497" t="s">
        <v>1329</v>
      </c>
      <c r="I497" s="3">
        <v>44144</v>
      </c>
    </row>
    <row r="498" spans="1:9" x14ac:dyDescent="0.2">
      <c r="A498" t="s">
        <v>35</v>
      </c>
      <c r="B498" t="s">
        <v>40</v>
      </c>
      <c r="C498" t="s">
        <v>1117</v>
      </c>
      <c r="D498" t="s">
        <v>469</v>
      </c>
      <c r="E498" t="s">
        <v>43</v>
      </c>
      <c r="F498" t="str">
        <f t="shared" si="7"/>
        <v>500008095</v>
      </c>
      <c r="G498" t="s">
        <v>1122</v>
      </c>
      <c r="H498" t="s">
        <v>1123</v>
      </c>
      <c r="I498" s="3">
        <v>44229</v>
      </c>
    </row>
    <row r="499" spans="1:9" x14ac:dyDescent="0.2">
      <c r="A499" t="s">
        <v>9</v>
      </c>
      <c r="B499" t="s">
        <v>40</v>
      </c>
      <c r="C499" t="s">
        <v>1117</v>
      </c>
      <c r="D499" t="s">
        <v>470</v>
      </c>
      <c r="E499" t="s">
        <v>8</v>
      </c>
      <c r="F499" t="str">
        <f t="shared" si="7"/>
        <v>500008104</v>
      </c>
      <c r="G499" t="s">
        <v>1150</v>
      </c>
      <c r="H499" t="s">
        <v>1207</v>
      </c>
      <c r="I499" s="3">
        <v>41320</v>
      </c>
    </row>
    <row r="500" spans="1:9" x14ac:dyDescent="0.2">
      <c r="A500" t="s">
        <v>9</v>
      </c>
      <c r="B500" t="s">
        <v>40</v>
      </c>
      <c r="C500" t="s">
        <v>1117</v>
      </c>
      <c r="D500" t="s">
        <v>471</v>
      </c>
      <c r="E500" t="s">
        <v>9</v>
      </c>
      <c r="F500" t="str">
        <f t="shared" si="7"/>
        <v>500008141</v>
      </c>
      <c r="G500" t="s">
        <v>1150</v>
      </c>
      <c r="H500" t="s">
        <v>1207</v>
      </c>
      <c r="I500" s="3">
        <v>41320</v>
      </c>
    </row>
    <row r="501" spans="1:9" x14ac:dyDescent="0.2">
      <c r="A501" t="s">
        <v>35</v>
      </c>
      <c r="B501" t="s">
        <v>40</v>
      </c>
      <c r="C501" t="s">
        <v>1117</v>
      </c>
      <c r="D501" t="s">
        <v>471</v>
      </c>
      <c r="E501" t="s">
        <v>50</v>
      </c>
      <c r="F501" t="str">
        <f t="shared" si="7"/>
        <v>500008147</v>
      </c>
      <c r="G501" t="s">
        <v>1179</v>
      </c>
      <c r="H501" t="s">
        <v>1330</v>
      </c>
      <c r="I501" s="3">
        <v>44139</v>
      </c>
    </row>
    <row r="502" spans="1:9" x14ac:dyDescent="0.2">
      <c r="A502" t="s">
        <v>9</v>
      </c>
      <c r="B502" t="s">
        <v>40</v>
      </c>
      <c r="C502" t="s">
        <v>1117</v>
      </c>
      <c r="D502" t="s">
        <v>472</v>
      </c>
      <c r="E502" t="s">
        <v>43</v>
      </c>
      <c r="F502" t="str">
        <f t="shared" si="7"/>
        <v>500008165</v>
      </c>
      <c r="G502" t="s">
        <v>1150</v>
      </c>
      <c r="H502" t="s">
        <v>1207</v>
      </c>
      <c r="I502" s="3">
        <v>41320</v>
      </c>
    </row>
    <row r="503" spans="1:9" x14ac:dyDescent="0.2">
      <c r="A503" t="s">
        <v>35</v>
      </c>
      <c r="B503" t="s">
        <v>40</v>
      </c>
      <c r="C503" t="s">
        <v>1117</v>
      </c>
      <c r="D503" t="s">
        <v>472</v>
      </c>
      <c r="E503" t="s">
        <v>42</v>
      </c>
      <c r="F503" t="str">
        <f t="shared" si="7"/>
        <v>500008166</v>
      </c>
      <c r="G503" t="s">
        <v>1179</v>
      </c>
      <c r="H503" t="s">
        <v>1185</v>
      </c>
      <c r="I503" s="3">
        <v>44957</v>
      </c>
    </row>
    <row r="504" spans="1:9" x14ac:dyDescent="0.2">
      <c r="A504" t="s">
        <v>35</v>
      </c>
      <c r="B504" t="s">
        <v>40</v>
      </c>
      <c r="C504" t="s">
        <v>1117</v>
      </c>
      <c r="D504" t="s">
        <v>473</v>
      </c>
      <c r="E504" t="s">
        <v>42</v>
      </c>
      <c r="F504" t="str">
        <f t="shared" si="7"/>
        <v>500008176</v>
      </c>
      <c r="G504" t="s">
        <v>1122</v>
      </c>
      <c r="H504" t="s">
        <v>1328</v>
      </c>
      <c r="I504" s="3">
        <v>44229</v>
      </c>
    </row>
    <row r="505" spans="1:9" x14ac:dyDescent="0.2">
      <c r="A505" t="s">
        <v>9</v>
      </c>
      <c r="B505" t="s">
        <v>40</v>
      </c>
      <c r="C505" t="s">
        <v>1117</v>
      </c>
      <c r="D505" t="s">
        <v>474</v>
      </c>
      <c r="E505" t="s">
        <v>39</v>
      </c>
      <c r="F505" t="str">
        <f t="shared" si="7"/>
        <v>500008253</v>
      </c>
      <c r="G505" t="s">
        <v>1150</v>
      </c>
      <c r="H505" t="s">
        <v>1154</v>
      </c>
      <c r="I505" s="3">
        <v>40179</v>
      </c>
    </row>
    <row r="506" spans="1:9" x14ac:dyDescent="0.2">
      <c r="A506" t="s">
        <v>9</v>
      </c>
      <c r="B506" t="s">
        <v>40</v>
      </c>
      <c r="C506" t="s">
        <v>1117</v>
      </c>
      <c r="D506" t="s">
        <v>475</v>
      </c>
      <c r="E506" t="s">
        <v>115</v>
      </c>
      <c r="F506" t="str">
        <f t="shared" si="7"/>
        <v>500008278</v>
      </c>
      <c r="G506" t="s">
        <v>1118</v>
      </c>
      <c r="H506" t="s">
        <v>1331</v>
      </c>
      <c r="I506" s="3">
        <v>40179</v>
      </c>
    </row>
    <row r="507" spans="1:9" x14ac:dyDescent="0.2">
      <c r="A507" t="s">
        <v>9</v>
      </c>
      <c r="B507" t="s">
        <v>40</v>
      </c>
      <c r="C507" t="s">
        <v>1117</v>
      </c>
      <c r="D507" t="s">
        <v>475</v>
      </c>
      <c r="E507" t="s">
        <v>50</v>
      </c>
      <c r="F507" t="str">
        <f t="shared" si="7"/>
        <v>500008277</v>
      </c>
      <c r="G507" t="s">
        <v>1118</v>
      </c>
      <c r="H507" t="s">
        <v>1332</v>
      </c>
      <c r="I507" s="3">
        <v>40179</v>
      </c>
    </row>
    <row r="508" spans="1:9" x14ac:dyDescent="0.2">
      <c r="A508" t="s">
        <v>9</v>
      </c>
      <c r="B508" t="s">
        <v>40</v>
      </c>
      <c r="C508" t="s">
        <v>1117</v>
      </c>
      <c r="D508" t="s">
        <v>477</v>
      </c>
      <c r="E508" t="s">
        <v>39</v>
      </c>
      <c r="F508" t="str">
        <f t="shared" si="7"/>
        <v>500008373</v>
      </c>
      <c r="G508" t="s">
        <v>1128</v>
      </c>
      <c r="H508" t="s">
        <v>1154</v>
      </c>
      <c r="I508" s="3">
        <v>40179</v>
      </c>
    </row>
    <row r="509" spans="1:9" x14ac:dyDescent="0.2">
      <c r="A509" t="s">
        <v>9</v>
      </c>
      <c r="B509" t="s">
        <v>40</v>
      </c>
      <c r="C509" t="s">
        <v>1117</v>
      </c>
      <c r="D509" t="s">
        <v>478</v>
      </c>
      <c r="E509" t="s">
        <v>42</v>
      </c>
      <c r="F509" t="str">
        <f t="shared" si="7"/>
        <v>500008386</v>
      </c>
      <c r="G509" t="s">
        <v>1118</v>
      </c>
      <c r="H509" t="s">
        <v>1119</v>
      </c>
      <c r="I509" s="3">
        <v>40179</v>
      </c>
    </row>
    <row r="510" spans="1:9" x14ac:dyDescent="0.2">
      <c r="A510" t="s">
        <v>9</v>
      </c>
      <c r="B510" t="s">
        <v>40</v>
      </c>
      <c r="C510" t="s">
        <v>1117</v>
      </c>
      <c r="D510" t="s">
        <v>479</v>
      </c>
      <c r="E510" t="s">
        <v>42</v>
      </c>
      <c r="F510" t="str">
        <f t="shared" si="7"/>
        <v>500008406</v>
      </c>
      <c r="G510" t="s">
        <v>1168</v>
      </c>
      <c r="H510" t="s">
        <v>1333</v>
      </c>
      <c r="I510" s="3">
        <v>40179</v>
      </c>
    </row>
    <row r="511" spans="1:9" x14ac:dyDescent="0.2">
      <c r="A511" t="s">
        <v>9</v>
      </c>
      <c r="B511" t="s">
        <v>40</v>
      </c>
      <c r="C511" t="s">
        <v>1117</v>
      </c>
      <c r="D511" t="s">
        <v>480</v>
      </c>
      <c r="E511" t="s">
        <v>8</v>
      </c>
      <c r="F511" t="str">
        <f t="shared" si="7"/>
        <v>500008424</v>
      </c>
      <c r="G511" t="s">
        <v>1168</v>
      </c>
      <c r="H511" t="s">
        <v>1119</v>
      </c>
      <c r="I511" s="3">
        <v>40179</v>
      </c>
    </row>
    <row r="512" spans="1:9" x14ac:dyDescent="0.2">
      <c r="A512" t="s">
        <v>39</v>
      </c>
      <c r="B512" t="s">
        <v>40</v>
      </c>
      <c r="C512" t="s">
        <v>1117</v>
      </c>
      <c r="D512" t="s">
        <v>480</v>
      </c>
      <c r="E512" t="s">
        <v>93</v>
      </c>
      <c r="F512" t="str">
        <f t="shared" si="7"/>
        <v>5000084222</v>
      </c>
      <c r="G512" t="s">
        <v>1168</v>
      </c>
      <c r="H512" t="s">
        <v>1119</v>
      </c>
      <c r="I512" s="3">
        <v>44802</v>
      </c>
    </row>
    <row r="513" spans="1:9" x14ac:dyDescent="0.2">
      <c r="A513" t="s">
        <v>9</v>
      </c>
      <c r="B513" t="s">
        <v>40</v>
      </c>
      <c r="C513" t="s">
        <v>1117</v>
      </c>
      <c r="D513" t="s">
        <v>482</v>
      </c>
      <c r="E513" t="s">
        <v>35</v>
      </c>
      <c r="F513" t="str">
        <f t="shared" si="7"/>
        <v>500008692</v>
      </c>
      <c r="G513" t="s">
        <v>1168</v>
      </c>
      <c r="H513" t="s">
        <v>1119</v>
      </c>
      <c r="I513" s="3">
        <v>40179</v>
      </c>
    </row>
    <row r="514" spans="1:9" x14ac:dyDescent="0.2">
      <c r="A514" t="s">
        <v>9</v>
      </c>
      <c r="B514" t="s">
        <v>40</v>
      </c>
      <c r="C514" t="s">
        <v>1117</v>
      </c>
      <c r="D514" t="s">
        <v>482</v>
      </c>
      <c r="E514" t="s">
        <v>2</v>
      </c>
      <c r="F514" t="str">
        <f t="shared" si="7"/>
        <v>5000086914</v>
      </c>
      <c r="G514" t="s">
        <v>1168</v>
      </c>
      <c r="H514" t="s">
        <v>1119</v>
      </c>
      <c r="I514" s="3">
        <v>40179</v>
      </c>
    </row>
    <row r="515" spans="1:9" x14ac:dyDescent="0.2">
      <c r="A515" t="s">
        <v>9</v>
      </c>
      <c r="B515" t="s">
        <v>40</v>
      </c>
      <c r="C515" t="s">
        <v>1117</v>
      </c>
      <c r="D515" t="s">
        <v>483</v>
      </c>
      <c r="E515" t="s">
        <v>115</v>
      </c>
      <c r="F515" t="str">
        <f t="shared" ref="F515:F578" si="8">D515&amp;E515</f>
        <v>500008878</v>
      </c>
      <c r="G515" t="s">
        <v>1168</v>
      </c>
      <c r="H515" t="s">
        <v>1119</v>
      </c>
      <c r="I515" s="3">
        <v>40179</v>
      </c>
    </row>
    <row r="516" spans="1:9" x14ac:dyDescent="0.2">
      <c r="A516" t="s">
        <v>9</v>
      </c>
      <c r="B516" t="s">
        <v>40</v>
      </c>
      <c r="C516" t="s">
        <v>1117</v>
      </c>
      <c r="D516" t="s">
        <v>485</v>
      </c>
      <c r="E516" t="s">
        <v>43</v>
      </c>
      <c r="F516" t="str">
        <f t="shared" si="8"/>
        <v>500008895</v>
      </c>
      <c r="G516" t="s">
        <v>1168</v>
      </c>
      <c r="H516" t="s">
        <v>1119</v>
      </c>
      <c r="I516" s="3">
        <v>40179</v>
      </c>
    </row>
    <row r="517" spans="1:9" x14ac:dyDescent="0.2">
      <c r="A517" t="s">
        <v>9</v>
      </c>
      <c r="B517" t="s">
        <v>40</v>
      </c>
      <c r="C517" t="s">
        <v>1117</v>
      </c>
      <c r="D517" t="s">
        <v>487</v>
      </c>
      <c r="E517" t="s">
        <v>26</v>
      </c>
      <c r="F517" t="str">
        <f t="shared" si="8"/>
        <v>5000089110</v>
      </c>
      <c r="G517" t="s">
        <v>1168</v>
      </c>
      <c r="H517" t="s">
        <v>1334</v>
      </c>
      <c r="I517" s="3">
        <v>41346</v>
      </c>
    </row>
    <row r="518" spans="1:9" x14ac:dyDescent="0.2">
      <c r="A518" t="s">
        <v>9</v>
      </c>
      <c r="B518" t="s">
        <v>40</v>
      </c>
      <c r="C518" t="s">
        <v>1117</v>
      </c>
      <c r="D518" t="s">
        <v>488</v>
      </c>
      <c r="E518" t="s">
        <v>115</v>
      </c>
      <c r="F518" t="str">
        <f t="shared" si="8"/>
        <v>500008938</v>
      </c>
      <c r="G518" t="s">
        <v>1168</v>
      </c>
      <c r="H518" t="s">
        <v>1119</v>
      </c>
      <c r="I518" s="3">
        <v>40179</v>
      </c>
    </row>
    <row r="519" spans="1:9" x14ac:dyDescent="0.2">
      <c r="A519" t="s">
        <v>9</v>
      </c>
      <c r="B519" t="s">
        <v>40</v>
      </c>
      <c r="C519" t="s">
        <v>1117</v>
      </c>
      <c r="D519" t="s">
        <v>488</v>
      </c>
      <c r="E519" t="s">
        <v>39</v>
      </c>
      <c r="F519" t="str">
        <f t="shared" si="8"/>
        <v>500008933</v>
      </c>
      <c r="G519" t="s">
        <v>1168</v>
      </c>
      <c r="H519" t="s">
        <v>1119</v>
      </c>
      <c r="I519" s="3">
        <v>40179</v>
      </c>
    </row>
    <row r="520" spans="1:9" x14ac:dyDescent="0.2">
      <c r="A520" t="s">
        <v>35</v>
      </c>
      <c r="B520" t="s">
        <v>40</v>
      </c>
      <c r="C520" t="s">
        <v>1117</v>
      </c>
      <c r="D520" t="s">
        <v>488</v>
      </c>
      <c r="E520" t="s">
        <v>61</v>
      </c>
      <c r="F520" t="str">
        <f t="shared" si="8"/>
        <v>5000089315</v>
      </c>
      <c r="G520" t="s">
        <v>1168</v>
      </c>
      <c r="H520" t="s">
        <v>1119</v>
      </c>
      <c r="I520" s="3">
        <v>43174</v>
      </c>
    </row>
    <row r="521" spans="1:9" x14ac:dyDescent="0.2">
      <c r="A521" t="s">
        <v>35</v>
      </c>
      <c r="B521" t="s">
        <v>40</v>
      </c>
      <c r="C521" t="s">
        <v>1117</v>
      </c>
      <c r="D521" t="s">
        <v>488</v>
      </c>
      <c r="E521" t="s">
        <v>65</v>
      </c>
      <c r="F521" t="str">
        <f t="shared" si="8"/>
        <v>5000089321</v>
      </c>
      <c r="G521" t="s">
        <v>1168</v>
      </c>
      <c r="H521" t="s">
        <v>1119</v>
      </c>
      <c r="I521" s="3">
        <v>43174</v>
      </c>
    </row>
    <row r="522" spans="1:9" x14ac:dyDescent="0.2">
      <c r="A522" t="s">
        <v>8</v>
      </c>
      <c r="B522" t="s">
        <v>40</v>
      </c>
      <c r="C522" t="s">
        <v>1117</v>
      </c>
      <c r="D522" t="s">
        <v>488</v>
      </c>
      <c r="E522" t="s">
        <v>84</v>
      </c>
      <c r="F522" t="str">
        <f t="shared" si="8"/>
        <v>5000089343</v>
      </c>
      <c r="G522" t="s">
        <v>1168</v>
      </c>
      <c r="H522" t="s">
        <v>1335</v>
      </c>
      <c r="I522" s="3">
        <v>44797</v>
      </c>
    </row>
    <row r="523" spans="1:9" x14ac:dyDescent="0.2">
      <c r="A523" t="s">
        <v>9</v>
      </c>
      <c r="B523" t="s">
        <v>40</v>
      </c>
      <c r="C523" t="s">
        <v>1117</v>
      </c>
      <c r="D523" t="s">
        <v>489</v>
      </c>
      <c r="E523" t="s">
        <v>35</v>
      </c>
      <c r="F523" t="str">
        <f t="shared" si="8"/>
        <v>500008952</v>
      </c>
      <c r="G523" t="s">
        <v>1168</v>
      </c>
      <c r="H523" t="s">
        <v>1336</v>
      </c>
      <c r="I523" s="3">
        <v>40179</v>
      </c>
    </row>
    <row r="524" spans="1:9" x14ac:dyDescent="0.2">
      <c r="A524" t="s">
        <v>9</v>
      </c>
      <c r="B524" t="s">
        <v>40</v>
      </c>
      <c r="C524" t="s">
        <v>1117</v>
      </c>
      <c r="D524" t="s">
        <v>490</v>
      </c>
      <c r="E524" t="s">
        <v>43</v>
      </c>
      <c r="F524" t="str">
        <f t="shared" si="8"/>
        <v>500008965</v>
      </c>
      <c r="G524" t="s">
        <v>1168</v>
      </c>
      <c r="H524" t="s">
        <v>1334</v>
      </c>
      <c r="I524" s="3">
        <v>41346</v>
      </c>
    </row>
    <row r="525" spans="1:9" x14ac:dyDescent="0.2">
      <c r="A525" t="s">
        <v>9</v>
      </c>
      <c r="B525" t="s">
        <v>40</v>
      </c>
      <c r="C525" t="s">
        <v>1117</v>
      </c>
      <c r="D525" t="s">
        <v>491</v>
      </c>
      <c r="E525" t="s">
        <v>89</v>
      </c>
      <c r="F525" t="str">
        <f t="shared" si="8"/>
        <v>500008989</v>
      </c>
      <c r="G525" t="s">
        <v>1168</v>
      </c>
      <c r="H525" t="s">
        <v>1337</v>
      </c>
      <c r="I525" s="3">
        <v>40179</v>
      </c>
    </row>
    <row r="526" spans="1:9" x14ac:dyDescent="0.2">
      <c r="A526" t="s">
        <v>9</v>
      </c>
      <c r="B526" t="s">
        <v>40</v>
      </c>
      <c r="C526" t="s">
        <v>1117</v>
      </c>
      <c r="D526" t="s">
        <v>492</v>
      </c>
      <c r="E526" t="s">
        <v>68</v>
      </c>
      <c r="F526" t="str">
        <f t="shared" si="8"/>
        <v>5000089917</v>
      </c>
      <c r="G526" t="s">
        <v>1168</v>
      </c>
      <c r="H526" t="s">
        <v>1338</v>
      </c>
      <c r="I526" s="3">
        <v>40179</v>
      </c>
    </row>
    <row r="527" spans="1:9" x14ac:dyDescent="0.2">
      <c r="A527" t="s">
        <v>9</v>
      </c>
      <c r="B527" t="s">
        <v>40</v>
      </c>
      <c r="C527" t="s">
        <v>1117</v>
      </c>
      <c r="D527" t="s">
        <v>493</v>
      </c>
      <c r="E527" t="s">
        <v>42</v>
      </c>
      <c r="F527" t="str">
        <f t="shared" si="8"/>
        <v>500009016</v>
      </c>
      <c r="G527" t="s">
        <v>1168</v>
      </c>
      <c r="H527" t="s">
        <v>1339</v>
      </c>
      <c r="I527" s="3">
        <v>40179</v>
      </c>
    </row>
    <row r="528" spans="1:9" x14ac:dyDescent="0.2">
      <c r="A528" t="s">
        <v>9</v>
      </c>
      <c r="B528" t="s">
        <v>40</v>
      </c>
      <c r="C528" t="s">
        <v>1117</v>
      </c>
      <c r="D528" t="s">
        <v>494</v>
      </c>
      <c r="E528" t="s">
        <v>50</v>
      </c>
      <c r="F528" t="str">
        <f t="shared" si="8"/>
        <v>500009027</v>
      </c>
      <c r="G528" t="s">
        <v>1168</v>
      </c>
      <c r="H528" t="s">
        <v>1119</v>
      </c>
      <c r="I528" s="3">
        <v>40179</v>
      </c>
    </row>
    <row r="529" spans="1:9" x14ac:dyDescent="0.2">
      <c r="A529" t="s">
        <v>9</v>
      </c>
      <c r="B529" t="s">
        <v>40</v>
      </c>
      <c r="C529" t="s">
        <v>1117</v>
      </c>
      <c r="D529" t="s">
        <v>494</v>
      </c>
      <c r="E529" t="s">
        <v>20</v>
      </c>
      <c r="F529" t="str">
        <f t="shared" si="8"/>
        <v>5000090211</v>
      </c>
      <c r="G529" t="s">
        <v>1168</v>
      </c>
      <c r="H529" t="s">
        <v>1119</v>
      </c>
      <c r="I529" s="3">
        <v>40179</v>
      </c>
    </row>
    <row r="530" spans="1:9" x14ac:dyDescent="0.2">
      <c r="A530" t="s">
        <v>9</v>
      </c>
      <c r="B530" t="s">
        <v>40</v>
      </c>
      <c r="C530" t="s">
        <v>1117</v>
      </c>
      <c r="D530" t="s">
        <v>495</v>
      </c>
      <c r="E530" t="s">
        <v>89</v>
      </c>
      <c r="F530" t="str">
        <f t="shared" si="8"/>
        <v>500009039</v>
      </c>
      <c r="G530" t="s">
        <v>1168</v>
      </c>
      <c r="H530" t="s">
        <v>1340</v>
      </c>
      <c r="I530" s="3">
        <v>41446</v>
      </c>
    </row>
    <row r="531" spans="1:9" x14ac:dyDescent="0.2">
      <c r="A531" t="s">
        <v>9</v>
      </c>
      <c r="B531" t="s">
        <v>40</v>
      </c>
      <c r="C531" t="s">
        <v>1117</v>
      </c>
      <c r="D531" t="s">
        <v>496</v>
      </c>
      <c r="E531" t="s">
        <v>45</v>
      </c>
      <c r="F531" t="str">
        <f t="shared" si="8"/>
        <v>5000090413</v>
      </c>
      <c r="G531" t="s">
        <v>1118</v>
      </c>
      <c r="H531" t="s">
        <v>1341</v>
      </c>
      <c r="I531" s="3">
        <v>40179</v>
      </c>
    </row>
    <row r="532" spans="1:9" x14ac:dyDescent="0.2">
      <c r="A532" t="s">
        <v>9</v>
      </c>
      <c r="B532" t="s">
        <v>40</v>
      </c>
      <c r="C532" t="s">
        <v>1117</v>
      </c>
      <c r="D532" t="s">
        <v>496</v>
      </c>
      <c r="E532" t="s">
        <v>39</v>
      </c>
      <c r="F532" t="str">
        <f t="shared" si="8"/>
        <v>500009043</v>
      </c>
      <c r="G532" t="s">
        <v>1168</v>
      </c>
      <c r="H532" t="s">
        <v>1342</v>
      </c>
      <c r="I532" s="3">
        <v>40179</v>
      </c>
    </row>
    <row r="533" spans="1:9" x14ac:dyDescent="0.2">
      <c r="A533" t="s">
        <v>9</v>
      </c>
      <c r="B533" t="s">
        <v>40</v>
      </c>
      <c r="C533" t="s">
        <v>1117</v>
      </c>
      <c r="D533" t="s">
        <v>498</v>
      </c>
      <c r="E533" t="s">
        <v>50</v>
      </c>
      <c r="F533" t="str">
        <f t="shared" si="8"/>
        <v>500009077</v>
      </c>
      <c r="G533" t="s">
        <v>1168</v>
      </c>
      <c r="H533" t="s">
        <v>1343</v>
      </c>
      <c r="I533" s="3">
        <v>41596</v>
      </c>
    </row>
    <row r="534" spans="1:9" x14ac:dyDescent="0.2">
      <c r="A534" t="s">
        <v>9</v>
      </c>
      <c r="B534" t="s">
        <v>40</v>
      </c>
      <c r="C534" t="s">
        <v>1117</v>
      </c>
      <c r="D534" t="s">
        <v>499</v>
      </c>
      <c r="E534" t="s">
        <v>20</v>
      </c>
      <c r="F534" t="str">
        <f t="shared" si="8"/>
        <v>5000091111</v>
      </c>
      <c r="G534" t="s">
        <v>1168</v>
      </c>
      <c r="H534" t="s">
        <v>1344</v>
      </c>
      <c r="I534" s="3">
        <v>40773</v>
      </c>
    </row>
    <row r="535" spans="1:9" x14ac:dyDescent="0.2">
      <c r="A535" t="s">
        <v>9</v>
      </c>
      <c r="B535" t="s">
        <v>40</v>
      </c>
      <c r="C535" t="s">
        <v>1117</v>
      </c>
      <c r="D535" t="s">
        <v>1345</v>
      </c>
      <c r="E535" t="s">
        <v>8</v>
      </c>
      <c r="F535" t="str">
        <f t="shared" si="8"/>
        <v>500009234</v>
      </c>
      <c r="G535" t="s">
        <v>1168</v>
      </c>
      <c r="H535" t="s">
        <v>1119</v>
      </c>
      <c r="I535" s="3">
        <v>40179</v>
      </c>
    </row>
    <row r="536" spans="1:9" x14ac:dyDescent="0.2">
      <c r="A536" t="s">
        <v>9</v>
      </c>
      <c r="B536" t="s">
        <v>40</v>
      </c>
      <c r="C536" t="s">
        <v>1117</v>
      </c>
      <c r="D536" t="s">
        <v>500</v>
      </c>
      <c r="E536" t="s">
        <v>26</v>
      </c>
      <c r="F536" t="str">
        <f t="shared" si="8"/>
        <v>5000092610</v>
      </c>
      <c r="G536" t="s">
        <v>1168</v>
      </c>
      <c r="H536" t="s">
        <v>1119</v>
      </c>
      <c r="I536" s="3">
        <v>40179</v>
      </c>
    </row>
    <row r="537" spans="1:9" x14ac:dyDescent="0.2">
      <c r="A537" t="s">
        <v>9</v>
      </c>
      <c r="B537" t="s">
        <v>40</v>
      </c>
      <c r="C537" t="s">
        <v>1117</v>
      </c>
      <c r="D537" t="s">
        <v>500</v>
      </c>
      <c r="E537" t="s">
        <v>8</v>
      </c>
      <c r="F537" t="str">
        <f t="shared" si="8"/>
        <v>500009264</v>
      </c>
      <c r="G537" t="s">
        <v>1168</v>
      </c>
      <c r="H537" t="s">
        <v>1119</v>
      </c>
      <c r="I537" s="3">
        <v>40179</v>
      </c>
    </row>
    <row r="538" spans="1:9" x14ac:dyDescent="0.2">
      <c r="A538" t="s">
        <v>9</v>
      </c>
      <c r="B538" t="s">
        <v>40</v>
      </c>
      <c r="C538" t="s">
        <v>1117</v>
      </c>
      <c r="D538" t="s">
        <v>501</v>
      </c>
      <c r="E538" t="s">
        <v>42</v>
      </c>
      <c r="F538" t="str">
        <f t="shared" si="8"/>
        <v>500009276</v>
      </c>
      <c r="G538" t="s">
        <v>1168</v>
      </c>
      <c r="H538" t="s">
        <v>1346</v>
      </c>
      <c r="I538" s="3">
        <v>40179</v>
      </c>
    </row>
    <row r="539" spans="1:9" x14ac:dyDescent="0.2">
      <c r="A539" t="s">
        <v>9</v>
      </c>
      <c r="B539" t="s">
        <v>40</v>
      </c>
      <c r="C539" t="s">
        <v>1117</v>
      </c>
      <c r="D539" t="s">
        <v>502</v>
      </c>
      <c r="E539" t="s">
        <v>8</v>
      </c>
      <c r="F539" t="str">
        <f t="shared" si="8"/>
        <v>500009364</v>
      </c>
      <c r="G539" t="s">
        <v>1118</v>
      </c>
      <c r="H539" t="s">
        <v>1347</v>
      </c>
      <c r="I539" s="3">
        <v>40179</v>
      </c>
    </row>
    <row r="540" spans="1:9" x14ac:dyDescent="0.2">
      <c r="A540" t="s">
        <v>9</v>
      </c>
      <c r="B540" t="s">
        <v>40</v>
      </c>
      <c r="C540" t="s">
        <v>1117</v>
      </c>
      <c r="D540" t="s">
        <v>503</v>
      </c>
      <c r="E540" t="s">
        <v>43</v>
      </c>
      <c r="F540" t="str">
        <f t="shared" si="8"/>
        <v>500009465</v>
      </c>
      <c r="G540" t="s">
        <v>1168</v>
      </c>
      <c r="H540" t="s">
        <v>1348</v>
      </c>
      <c r="I540" s="3">
        <v>40179</v>
      </c>
    </row>
    <row r="541" spans="1:9" x14ac:dyDescent="0.2">
      <c r="A541" t="s">
        <v>9</v>
      </c>
      <c r="B541" t="s">
        <v>40</v>
      </c>
      <c r="C541" t="s">
        <v>1117</v>
      </c>
      <c r="D541" t="s">
        <v>1349</v>
      </c>
      <c r="E541" t="s">
        <v>42</v>
      </c>
      <c r="F541" t="str">
        <f t="shared" si="8"/>
        <v>500009606</v>
      </c>
      <c r="G541" t="s">
        <v>1118</v>
      </c>
      <c r="H541" t="s">
        <v>1350</v>
      </c>
      <c r="I541" s="3">
        <v>40179</v>
      </c>
    </row>
    <row r="542" spans="1:9" x14ac:dyDescent="0.2">
      <c r="A542" t="s">
        <v>9</v>
      </c>
      <c r="B542" t="s">
        <v>40</v>
      </c>
      <c r="C542" t="s">
        <v>1117</v>
      </c>
      <c r="D542" t="s">
        <v>1351</v>
      </c>
      <c r="E542" t="s">
        <v>9</v>
      </c>
      <c r="F542" t="str">
        <f t="shared" si="8"/>
        <v>500009661</v>
      </c>
      <c r="G542" t="s">
        <v>1168</v>
      </c>
      <c r="H542" t="s">
        <v>1352</v>
      </c>
      <c r="I542" s="3">
        <v>40179</v>
      </c>
    </row>
    <row r="543" spans="1:9" x14ac:dyDescent="0.2">
      <c r="A543" t="s">
        <v>9</v>
      </c>
      <c r="B543" t="s">
        <v>40</v>
      </c>
      <c r="C543" t="s">
        <v>1117</v>
      </c>
      <c r="D543" t="s">
        <v>504</v>
      </c>
      <c r="E543" t="s">
        <v>42</v>
      </c>
      <c r="F543" t="str">
        <f t="shared" si="8"/>
        <v>500009686</v>
      </c>
      <c r="G543" t="s">
        <v>1168</v>
      </c>
      <c r="H543" t="s">
        <v>1353</v>
      </c>
      <c r="I543" s="3">
        <v>40179</v>
      </c>
    </row>
    <row r="544" spans="1:9" x14ac:dyDescent="0.2">
      <c r="A544" t="s">
        <v>9</v>
      </c>
      <c r="B544" t="s">
        <v>40</v>
      </c>
      <c r="C544" t="s">
        <v>1117</v>
      </c>
      <c r="D544" t="s">
        <v>504</v>
      </c>
      <c r="E544" t="s">
        <v>8</v>
      </c>
      <c r="F544" t="str">
        <f t="shared" si="8"/>
        <v>500009684</v>
      </c>
      <c r="G544" t="s">
        <v>1168</v>
      </c>
      <c r="H544" t="s">
        <v>1354</v>
      </c>
      <c r="I544" s="3">
        <v>40179</v>
      </c>
    </row>
    <row r="545" spans="1:9" x14ac:dyDescent="0.2">
      <c r="A545" t="s">
        <v>9</v>
      </c>
      <c r="B545" t="s">
        <v>40</v>
      </c>
      <c r="C545" t="s">
        <v>1117</v>
      </c>
      <c r="D545" t="s">
        <v>505</v>
      </c>
      <c r="E545" t="s">
        <v>35</v>
      </c>
      <c r="F545" t="str">
        <f t="shared" si="8"/>
        <v>500009722</v>
      </c>
      <c r="G545" t="s">
        <v>1168</v>
      </c>
      <c r="H545" t="s">
        <v>1119</v>
      </c>
      <c r="I545" s="3">
        <v>40179</v>
      </c>
    </row>
    <row r="546" spans="1:9" x14ac:dyDescent="0.2">
      <c r="A546" t="s">
        <v>9</v>
      </c>
      <c r="B546" t="s">
        <v>40</v>
      </c>
      <c r="C546" t="s">
        <v>1117</v>
      </c>
      <c r="D546" t="s">
        <v>506</v>
      </c>
      <c r="E546" t="s">
        <v>9</v>
      </c>
      <c r="F546" t="str">
        <f t="shared" si="8"/>
        <v>500010061</v>
      </c>
      <c r="G546" t="s">
        <v>1168</v>
      </c>
      <c r="H546" t="s">
        <v>1265</v>
      </c>
      <c r="I546" s="3">
        <v>40179</v>
      </c>
    </row>
    <row r="547" spans="1:9" x14ac:dyDescent="0.2">
      <c r="A547" t="s">
        <v>9</v>
      </c>
      <c r="B547" t="s">
        <v>40</v>
      </c>
      <c r="C547" t="s">
        <v>1117</v>
      </c>
      <c r="D547" t="s">
        <v>507</v>
      </c>
      <c r="E547" t="s">
        <v>8</v>
      </c>
      <c r="F547" t="str">
        <f t="shared" si="8"/>
        <v>500010354</v>
      </c>
      <c r="G547" t="s">
        <v>1168</v>
      </c>
      <c r="H547" t="s">
        <v>1355</v>
      </c>
      <c r="I547" s="3">
        <v>40179</v>
      </c>
    </row>
    <row r="548" spans="1:9" x14ac:dyDescent="0.2">
      <c r="A548" t="s">
        <v>9</v>
      </c>
      <c r="B548" t="s">
        <v>40</v>
      </c>
      <c r="C548" t="s">
        <v>1117</v>
      </c>
      <c r="D548" t="s">
        <v>508</v>
      </c>
      <c r="E548" t="s">
        <v>20</v>
      </c>
      <c r="F548" t="str">
        <f t="shared" si="8"/>
        <v>5000104511</v>
      </c>
      <c r="G548" t="s">
        <v>1168</v>
      </c>
      <c r="H548" t="s">
        <v>1356</v>
      </c>
      <c r="I548" s="3">
        <v>43308</v>
      </c>
    </row>
    <row r="549" spans="1:9" x14ac:dyDescent="0.2">
      <c r="A549" t="s">
        <v>9</v>
      </c>
      <c r="B549" t="s">
        <v>40</v>
      </c>
      <c r="C549" t="s">
        <v>1117</v>
      </c>
      <c r="D549" t="s">
        <v>510</v>
      </c>
      <c r="E549" t="s">
        <v>89</v>
      </c>
      <c r="F549" t="str">
        <f t="shared" si="8"/>
        <v>500010519</v>
      </c>
      <c r="G549" t="s">
        <v>1168</v>
      </c>
      <c r="H549" t="s">
        <v>1356</v>
      </c>
      <c r="I549" s="3">
        <v>43308</v>
      </c>
    </row>
    <row r="550" spans="1:9" x14ac:dyDescent="0.2">
      <c r="A550" t="s">
        <v>9</v>
      </c>
      <c r="B550" t="s">
        <v>40</v>
      </c>
      <c r="C550" t="s">
        <v>1117</v>
      </c>
      <c r="D550" t="s">
        <v>1357</v>
      </c>
      <c r="E550" t="s">
        <v>35</v>
      </c>
      <c r="F550" t="str">
        <f t="shared" si="8"/>
        <v>500010522</v>
      </c>
      <c r="G550" t="s">
        <v>1168</v>
      </c>
      <c r="H550" t="s">
        <v>1189</v>
      </c>
      <c r="I550" s="3">
        <v>40179</v>
      </c>
    </row>
    <row r="551" spans="1:9" x14ac:dyDescent="0.2">
      <c r="A551" t="s">
        <v>9</v>
      </c>
      <c r="B551" t="s">
        <v>40</v>
      </c>
      <c r="C551" t="s">
        <v>1117</v>
      </c>
      <c r="D551" t="s">
        <v>512</v>
      </c>
      <c r="E551" t="s">
        <v>42</v>
      </c>
      <c r="F551" t="str">
        <f t="shared" si="8"/>
        <v>500010566</v>
      </c>
      <c r="G551" t="s">
        <v>1168</v>
      </c>
      <c r="H551" t="s">
        <v>1189</v>
      </c>
      <c r="I551" s="3">
        <v>40179</v>
      </c>
    </row>
    <row r="552" spans="1:9" x14ac:dyDescent="0.2">
      <c r="A552" t="s">
        <v>9</v>
      </c>
      <c r="B552" t="s">
        <v>40</v>
      </c>
      <c r="C552" t="s">
        <v>1117</v>
      </c>
      <c r="D552" t="s">
        <v>514</v>
      </c>
      <c r="E552" t="s">
        <v>43</v>
      </c>
      <c r="F552" t="str">
        <f t="shared" si="8"/>
        <v>500010585</v>
      </c>
      <c r="G552" t="s">
        <v>1168</v>
      </c>
      <c r="H552" t="s">
        <v>1189</v>
      </c>
      <c r="I552" s="3">
        <v>40179</v>
      </c>
    </row>
    <row r="553" spans="1:9" x14ac:dyDescent="0.2">
      <c r="A553" t="s">
        <v>9</v>
      </c>
      <c r="B553" t="s">
        <v>40</v>
      </c>
      <c r="C553" t="s">
        <v>1117</v>
      </c>
      <c r="D553" t="s">
        <v>516</v>
      </c>
      <c r="E553" t="s">
        <v>26</v>
      </c>
      <c r="F553" t="str">
        <f t="shared" si="8"/>
        <v>5000105910</v>
      </c>
      <c r="G553" t="s">
        <v>1168</v>
      </c>
      <c r="H553" t="s">
        <v>1358</v>
      </c>
      <c r="I553" s="3">
        <v>40179</v>
      </c>
    </row>
    <row r="554" spans="1:9" x14ac:dyDescent="0.2">
      <c r="A554" t="s">
        <v>9</v>
      </c>
      <c r="B554" t="s">
        <v>40</v>
      </c>
      <c r="C554" t="s">
        <v>1117</v>
      </c>
      <c r="D554" t="s">
        <v>518</v>
      </c>
      <c r="E554" t="s">
        <v>89</v>
      </c>
      <c r="F554" t="str">
        <f t="shared" si="8"/>
        <v>500010629</v>
      </c>
      <c r="G554" t="s">
        <v>1118</v>
      </c>
      <c r="H554" t="s">
        <v>1359</v>
      </c>
      <c r="I554" s="3">
        <v>40179</v>
      </c>
    </row>
    <row r="555" spans="1:9" x14ac:dyDescent="0.2">
      <c r="A555" t="s">
        <v>9</v>
      </c>
      <c r="B555" t="s">
        <v>40</v>
      </c>
      <c r="C555" t="s">
        <v>1117</v>
      </c>
      <c r="D555" t="s">
        <v>522</v>
      </c>
      <c r="E555" t="s">
        <v>39</v>
      </c>
      <c r="F555" t="str">
        <f t="shared" si="8"/>
        <v>500010663</v>
      </c>
      <c r="G555" t="s">
        <v>1118</v>
      </c>
      <c r="H555" t="s">
        <v>1359</v>
      </c>
      <c r="I555" s="3">
        <v>40179</v>
      </c>
    </row>
    <row r="556" spans="1:9" x14ac:dyDescent="0.2">
      <c r="A556" t="s">
        <v>9</v>
      </c>
      <c r="B556" t="s">
        <v>40</v>
      </c>
      <c r="C556" t="s">
        <v>1117</v>
      </c>
      <c r="D556" t="s">
        <v>523</v>
      </c>
      <c r="E556" t="s">
        <v>20</v>
      </c>
      <c r="F556" t="str">
        <f t="shared" si="8"/>
        <v>5000107011</v>
      </c>
      <c r="G556" t="s">
        <v>1168</v>
      </c>
      <c r="H556" t="s">
        <v>1260</v>
      </c>
      <c r="I556" s="3">
        <v>41311</v>
      </c>
    </row>
    <row r="557" spans="1:9" x14ac:dyDescent="0.2">
      <c r="A557" t="s">
        <v>9</v>
      </c>
      <c r="B557" t="s">
        <v>40</v>
      </c>
      <c r="C557" t="s">
        <v>1117</v>
      </c>
      <c r="D557" t="s">
        <v>1360</v>
      </c>
      <c r="E557" t="s">
        <v>43</v>
      </c>
      <c r="F557" t="str">
        <f t="shared" si="8"/>
        <v>500010755</v>
      </c>
      <c r="G557" t="s">
        <v>1168</v>
      </c>
      <c r="H557" t="s">
        <v>1361</v>
      </c>
      <c r="I557" s="3">
        <v>40179</v>
      </c>
    </row>
    <row r="558" spans="1:9" x14ac:dyDescent="0.2">
      <c r="A558" t="s">
        <v>9</v>
      </c>
      <c r="B558" t="s">
        <v>40</v>
      </c>
      <c r="C558" t="s">
        <v>1117</v>
      </c>
      <c r="D558" t="s">
        <v>525</v>
      </c>
      <c r="E558" t="s">
        <v>39</v>
      </c>
      <c r="F558" t="str">
        <f t="shared" si="8"/>
        <v>500010763</v>
      </c>
      <c r="G558" t="s">
        <v>1168</v>
      </c>
      <c r="H558" t="s">
        <v>1362</v>
      </c>
      <c r="I558" s="3">
        <v>40179</v>
      </c>
    </row>
    <row r="559" spans="1:9" x14ac:dyDescent="0.2">
      <c r="A559" t="s">
        <v>9</v>
      </c>
      <c r="B559" t="s">
        <v>40</v>
      </c>
      <c r="C559" t="s">
        <v>1117</v>
      </c>
      <c r="D559" t="s">
        <v>526</v>
      </c>
      <c r="E559" t="s">
        <v>115</v>
      </c>
      <c r="F559" t="str">
        <f t="shared" si="8"/>
        <v>500010818</v>
      </c>
      <c r="G559" t="s">
        <v>1168</v>
      </c>
      <c r="H559" t="s">
        <v>1363</v>
      </c>
      <c r="I559" s="3">
        <v>40179</v>
      </c>
    </row>
    <row r="560" spans="1:9" x14ac:dyDescent="0.2">
      <c r="A560" t="s">
        <v>9</v>
      </c>
      <c r="B560" t="s">
        <v>40</v>
      </c>
      <c r="C560" t="s">
        <v>1117</v>
      </c>
      <c r="D560" t="s">
        <v>528</v>
      </c>
      <c r="E560" t="s">
        <v>89</v>
      </c>
      <c r="F560" t="str">
        <f t="shared" si="8"/>
        <v>500010829</v>
      </c>
      <c r="G560" t="s">
        <v>1168</v>
      </c>
      <c r="H560" t="s">
        <v>1364</v>
      </c>
      <c r="I560" s="3">
        <v>40179</v>
      </c>
    </row>
    <row r="561" spans="1:9" x14ac:dyDescent="0.2">
      <c r="A561" t="s">
        <v>9</v>
      </c>
      <c r="B561" t="s">
        <v>40</v>
      </c>
      <c r="C561" t="s">
        <v>1117</v>
      </c>
      <c r="D561" t="s">
        <v>529</v>
      </c>
      <c r="E561" t="s">
        <v>35</v>
      </c>
      <c r="F561" t="str">
        <f t="shared" si="8"/>
        <v>500010832</v>
      </c>
      <c r="G561" t="s">
        <v>1168</v>
      </c>
      <c r="H561" t="s">
        <v>1364</v>
      </c>
      <c r="I561" s="3">
        <v>40179</v>
      </c>
    </row>
    <row r="562" spans="1:9" x14ac:dyDescent="0.2">
      <c r="A562" t="s">
        <v>9</v>
      </c>
      <c r="B562" t="s">
        <v>40</v>
      </c>
      <c r="C562" t="s">
        <v>1117</v>
      </c>
      <c r="D562" t="s">
        <v>530</v>
      </c>
      <c r="E562" t="s">
        <v>89</v>
      </c>
      <c r="F562" t="str">
        <f t="shared" si="8"/>
        <v>500010849</v>
      </c>
      <c r="G562" t="s">
        <v>1168</v>
      </c>
      <c r="H562" t="s">
        <v>1365</v>
      </c>
      <c r="I562" s="3">
        <v>40179</v>
      </c>
    </row>
    <row r="563" spans="1:9" x14ac:dyDescent="0.2">
      <c r="A563" t="s">
        <v>9</v>
      </c>
      <c r="B563" t="s">
        <v>40</v>
      </c>
      <c r="C563" t="s">
        <v>1117</v>
      </c>
      <c r="D563" t="s">
        <v>1366</v>
      </c>
      <c r="E563" t="s">
        <v>50</v>
      </c>
      <c r="F563" t="str">
        <f t="shared" si="8"/>
        <v>500010897</v>
      </c>
      <c r="G563" t="s">
        <v>1168</v>
      </c>
      <c r="H563" t="s">
        <v>1367</v>
      </c>
      <c r="I563" s="3">
        <v>40179</v>
      </c>
    </row>
    <row r="564" spans="1:9" x14ac:dyDescent="0.2">
      <c r="A564" t="s">
        <v>9</v>
      </c>
      <c r="B564" t="s">
        <v>40</v>
      </c>
      <c r="C564" t="s">
        <v>1117</v>
      </c>
      <c r="D564" t="s">
        <v>531</v>
      </c>
      <c r="E564" t="s">
        <v>8</v>
      </c>
      <c r="F564" t="str">
        <f t="shared" si="8"/>
        <v>500010914</v>
      </c>
      <c r="G564" t="s">
        <v>1168</v>
      </c>
      <c r="H564" t="s">
        <v>1368</v>
      </c>
      <c r="I564" s="3">
        <v>40179</v>
      </c>
    </row>
    <row r="565" spans="1:9" x14ac:dyDescent="0.2">
      <c r="A565" t="s">
        <v>9</v>
      </c>
      <c r="B565" t="s">
        <v>40</v>
      </c>
      <c r="C565" t="s">
        <v>1117</v>
      </c>
      <c r="D565" t="s">
        <v>532</v>
      </c>
      <c r="E565" t="s">
        <v>9</v>
      </c>
      <c r="F565" t="str">
        <f t="shared" si="8"/>
        <v>500010921</v>
      </c>
      <c r="G565" t="s">
        <v>1168</v>
      </c>
      <c r="H565" t="s">
        <v>1153</v>
      </c>
      <c r="I565" s="3">
        <v>41446</v>
      </c>
    </row>
    <row r="566" spans="1:9" x14ac:dyDescent="0.2">
      <c r="A566" t="s">
        <v>9</v>
      </c>
      <c r="B566" t="s">
        <v>40</v>
      </c>
      <c r="C566" t="s">
        <v>1117</v>
      </c>
      <c r="D566" t="s">
        <v>533</v>
      </c>
      <c r="E566" t="s">
        <v>43</v>
      </c>
      <c r="F566" t="str">
        <f t="shared" si="8"/>
        <v>500010985</v>
      </c>
      <c r="G566" t="s">
        <v>1118</v>
      </c>
      <c r="H566" t="s">
        <v>1369</v>
      </c>
      <c r="I566" s="3">
        <v>40179</v>
      </c>
    </row>
    <row r="567" spans="1:9" x14ac:dyDescent="0.2">
      <c r="A567" t="s">
        <v>9</v>
      </c>
      <c r="B567" t="s">
        <v>40</v>
      </c>
      <c r="C567" t="s">
        <v>1117</v>
      </c>
      <c r="D567" t="s">
        <v>533</v>
      </c>
      <c r="E567" t="s">
        <v>42</v>
      </c>
      <c r="F567" t="str">
        <f t="shared" si="8"/>
        <v>500010986</v>
      </c>
      <c r="G567" t="s">
        <v>1118</v>
      </c>
      <c r="H567" t="s">
        <v>1370</v>
      </c>
      <c r="I567" s="3">
        <v>40179</v>
      </c>
    </row>
    <row r="568" spans="1:9" x14ac:dyDescent="0.2">
      <c r="A568" t="s">
        <v>9</v>
      </c>
      <c r="B568" t="s">
        <v>40</v>
      </c>
      <c r="C568" t="s">
        <v>1117</v>
      </c>
      <c r="D568" t="s">
        <v>534</v>
      </c>
      <c r="E568" t="s">
        <v>9</v>
      </c>
      <c r="F568" t="str">
        <f t="shared" si="8"/>
        <v>500011091</v>
      </c>
      <c r="G568" t="s">
        <v>1118</v>
      </c>
      <c r="H568" t="s">
        <v>1371</v>
      </c>
      <c r="I568" s="3">
        <v>40179</v>
      </c>
    </row>
    <row r="569" spans="1:9" x14ac:dyDescent="0.2">
      <c r="A569" t="s">
        <v>9</v>
      </c>
      <c r="B569" t="s">
        <v>40</v>
      </c>
      <c r="C569" t="s">
        <v>1117</v>
      </c>
      <c r="D569" t="s">
        <v>1372</v>
      </c>
      <c r="E569" t="s">
        <v>43</v>
      </c>
      <c r="F569" t="str">
        <f t="shared" si="8"/>
        <v>500011325</v>
      </c>
      <c r="G569" t="s">
        <v>1118</v>
      </c>
      <c r="H569" t="s">
        <v>1119</v>
      </c>
      <c r="I569" s="3">
        <v>40179</v>
      </c>
    </row>
    <row r="570" spans="1:9" x14ac:dyDescent="0.2">
      <c r="A570" t="s">
        <v>9</v>
      </c>
      <c r="B570" t="s">
        <v>40</v>
      </c>
      <c r="C570" t="s">
        <v>1117</v>
      </c>
      <c r="D570" t="s">
        <v>535</v>
      </c>
      <c r="E570" t="s">
        <v>35</v>
      </c>
      <c r="F570" t="str">
        <f t="shared" si="8"/>
        <v>500011612</v>
      </c>
      <c r="G570" t="s">
        <v>1118</v>
      </c>
      <c r="H570" t="s">
        <v>1373</v>
      </c>
      <c r="I570" s="3">
        <v>40179</v>
      </c>
    </row>
    <row r="571" spans="1:9" x14ac:dyDescent="0.2">
      <c r="A571" t="s">
        <v>39</v>
      </c>
      <c r="B571" t="s">
        <v>40</v>
      </c>
      <c r="C571" t="s">
        <v>1117</v>
      </c>
      <c r="D571" t="s">
        <v>536</v>
      </c>
      <c r="E571" t="s">
        <v>2</v>
      </c>
      <c r="F571" t="str">
        <f t="shared" si="8"/>
        <v>5000116714</v>
      </c>
      <c r="G571" t="s">
        <v>1122</v>
      </c>
      <c r="H571" t="s">
        <v>1180</v>
      </c>
      <c r="I571" s="3">
        <v>45607</v>
      </c>
    </row>
    <row r="572" spans="1:9" x14ac:dyDescent="0.2">
      <c r="A572" t="s">
        <v>35</v>
      </c>
      <c r="B572" t="s">
        <v>40</v>
      </c>
      <c r="C572" t="s">
        <v>1117</v>
      </c>
      <c r="D572" t="s">
        <v>537</v>
      </c>
      <c r="E572" t="s">
        <v>115</v>
      </c>
      <c r="F572" t="str">
        <f t="shared" si="8"/>
        <v>500011948</v>
      </c>
      <c r="G572" t="s">
        <v>1179</v>
      </c>
      <c r="H572" t="s">
        <v>1290</v>
      </c>
      <c r="I572" s="3">
        <v>44215</v>
      </c>
    </row>
    <row r="573" spans="1:9" x14ac:dyDescent="0.2">
      <c r="A573" t="s">
        <v>9</v>
      </c>
      <c r="B573" t="s">
        <v>40</v>
      </c>
      <c r="C573" t="s">
        <v>1117</v>
      </c>
      <c r="D573" t="s">
        <v>538</v>
      </c>
      <c r="E573" t="s">
        <v>39</v>
      </c>
      <c r="F573" t="str">
        <f t="shared" si="8"/>
        <v>500011973</v>
      </c>
      <c r="G573" t="s">
        <v>1124</v>
      </c>
      <c r="H573" t="s">
        <v>1301</v>
      </c>
      <c r="I573" s="3">
        <v>40179</v>
      </c>
    </row>
    <row r="574" spans="1:9" x14ac:dyDescent="0.2">
      <c r="A574" t="s">
        <v>35</v>
      </c>
      <c r="B574" t="s">
        <v>40</v>
      </c>
      <c r="C574" t="s">
        <v>1117</v>
      </c>
      <c r="D574" t="s">
        <v>539</v>
      </c>
      <c r="E574" t="s">
        <v>61</v>
      </c>
      <c r="F574" t="str">
        <f t="shared" si="8"/>
        <v>5000124415</v>
      </c>
      <c r="G574" t="s">
        <v>1195</v>
      </c>
      <c r="H574" t="s">
        <v>1374</v>
      </c>
      <c r="I574" s="3">
        <v>43875</v>
      </c>
    </row>
    <row r="575" spans="1:9" x14ac:dyDescent="0.2">
      <c r="A575" t="s">
        <v>9</v>
      </c>
      <c r="B575" t="s">
        <v>40</v>
      </c>
      <c r="C575" t="s">
        <v>1117</v>
      </c>
      <c r="D575" t="s">
        <v>540</v>
      </c>
      <c r="E575" t="s">
        <v>39</v>
      </c>
      <c r="F575" t="str">
        <f t="shared" si="8"/>
        <v>500012573</v>
      </c>
      <c r="G575" t="s">
        <v>1128</v>
      </c>
      <c r="H575" t="s">
        <v>1154</v>
      </c>
      <c r="I575" s="3">
        <v>40179</v>
      </c>
    </row>
    <row r="576" spans="1:9" x14ac:dyDescent="0.2">
      <c r="A576" t="s">
        <v>35</v>
      </c>
      <c r="B576" t="s">
        <v>40</v>
      </c>
      <c r="C576" t="s">
        <v>1117</v>
      </c>
      <c r="D576" t="s">
        <v>540</v>
      </c>
      <c r="E576" t="s">
        <v>43</v>
      </c>
      <c r="F576" t="str">
        <f t="shared" si="8"/>
        <v>500012575</v>
      </c>
      <c r="G576" t="s">
        <v>1122</v>
      </c>
      <c r="H576" t="s">
        <v>1154</v>
      </c>
      <c r="I576" s="3">
        <v>44461</v>
      </c>
    </row>
    <row r="577" spans="1:9" x14ac:dyDescent="0.2">
      <c r="A577" t="s">
        <v>39</v>
      </c>
      <c r="B577" t="s">
        <v>40</v>
      </c>
      <c r="C577" t="s">
        <v>1117</v>
      </c>
      <c r="D577" t="s">
        <v>540</v>
      </c>
      <c r="E577" t="s">
        <v>89</v>
      </c>
      <c r="F577" t="str">
        <f t="shared" si="8"/>
        <v>500012579</v>
      </c>
      <c r="G577" t="s">
        <v>1140</v>
      </c>
      <c r="H577" t="s">
        <v>1154</v>
      </c>
      <c r="I577" s="3">
        <v>44690</v>
      </c>
    </row>
    <row r="578" spans="1:9" x14ac:dyDescent="0.2">
      <c r="A578" t="s">
        <v>35</v>
      </c>
      <c r="B578" t="s">
        <v>40</v>
      </c>
      <c r="C578" t="s">
        <v>1117</v>
      </c>
      <c r="D578" t="s">
        <v>542</v>
      </c>
      <c r="E578" t="s">
        <v>42</v>
      </c>
      <c r="F578" t="str">
        <f t="shared" si="8"/>
        <v>500012586</v>
      </c>
      <c r="G578" t="s">
        <v>1179</v>
      </c>
      <c r="H578" t="s">
        <v>1328</v>
      </c>
      <c r="I578" s="3">
        <v>44210</v>
      </c>
    </row>
    <row r="579" spans="1:9" x14ac:dyDescent="0.2">
      <c r="A579" t="s">
        <v>35</v>
      </c>
      <c r="B579" t="s">
        <v>40</v>
      </c>
      <c r="C579" t="s">
        <v>1117</v>
      </c>
      <c r="D579" t="s">
        <v>543</v>
      </c>
      <c r="E579" t="s">
        <v>42</v>
      </c>
      <c r="F579" t="str">
        <f t="shared" ref="F579:F642" si="9">D579&amp;E579</f>
        <v>500012596</v>
      </c>
      <c r="G579" t="s">
        <v>1179</v>
      </c>
      <c r="H579" t="s">
        <v>1328</v>
      </c>
      <c r="I579" s="3">
        <v>44216</v>
      </c>
    </row>
    <row r="580" spans="1:9" x14ac:dyDescent="0.2">
      <c r="A580" t="s">
        <v>35</v>
      </c>
      <c r="B580" t="s">
        <v>40</v>
      </c>
      <c r="C580" t="s">
        <v>1117</v>
      </c>
      <c r="D580" t="s">
        <v>545</v>
      </c>
      <c r="E580" t="s">
        <v>61</v>
      </c>
      <c r="F580" t="str">
        <f t="shared" si="9"/>
        <v>5000128315</v>
      </c>
      <c r="G580" t="s">
        <v>1195</v>
      </c>
      <c r="H580" t="s">
        <v>1375</v>
      </c>
      <c r="I580" s="3">
        <v>43875</v>
      </c>
    </row>
    <row r="581" spans="1:9" x14ac:dyDescent="0.2">
      <c r="A581" t="s">
        <v>35</v>
      </c>
      <c r="B581" t="s">
        <v>40</v>
      </c>
      <c r="C581" t="s">
        <v>1117</v>
      </c>
      <c r="D581" t="s">
        <v>546</v>
      </c>
      <c r="E581" t="s">
        <v>61</v>
      </c>
      <c r="F581" t="str">
        <f t="shared" si="9"/>
        <v>5000130715</v>
      </c>
      <c r="G581" t="s">
        <v>1195</v>
      </c>
      <c r="H581" t="s">
        <v>1375</v>
      </c>
      <c r="I581" s="3">
        <v>43875</v>
      </c>
    </row>
    <row r="582" spans="1:9" x14ac:dyDescent="0.2">
      <c r="A582" t="s">
        <v>35</v>
      </c>
      <c r="B582" t="s">
        <v>40</v>
      </c>
      <c r="C582" t="s">
        <v>1117</v>
      </c>
      <c r="D582" t="s">
        <v>547</v>
      </c>
      <c r="E582" t="s">
        <v>8</v>
      </c>
      <c r="F582" t="str">
        <f t="shared" si="9"/>
        <v>500014214</v>
      </c>
      <c r="G582" t="s">
        <v>1150</v>
      </c>
      <c r="H582" t="s">
        <v>1376</v>
      </c>
      <c r="I582" s="3">
        <v>40646</v>
      </c>
    </row>
    <row r="583" spans="1:9" x14ac:dyDescent="0.2">
      <c r="A583" t="s">
        <v>9</v>
      </c>
      <c r="B583" t="s">
        <v>40</v>
      </c>
      <c r="C583" t="s">
        <v>1117</v>
      </c>
      <c r="D583" t="s">
        <v>552</v>
      </c>
      <c r="E583" t="s">
        <v>35</v>
      </c>
      <c r="F583" t="str">
        <f t="shared" si="9"/>
        <v>500014522</v>
      </c>
      <c r="G583" t="s">
        <v>1118</v>
      </c>
      <c r="H583" t="s">
        <v>1153</v>
      </c>
      <c r="I583" s="3">
        <v>40179</v>
      </c>
    </row>
    <row r="584" spans="1:9" x14ac:dyDescent="0.2">
      <c r="A584" t="s">
        <v>9</v>
      </c>
      <c r="B584" t="s">
        <v>40</v>
      </c>
      <c r="C584" t="s">
        <v>1117</v>
      </c>
      <c r="D584" t="s">
        <v>553</v>
      </c>
      <c r="E584" t="s">
        <v>35</v>
      </c>
      <c r="F584" t="str">
        <f t="shared" si="9"/>
        <v>500014532</v>
      </c>
      <c r="G584" t="s">
        <v>1118</v>
      </c>
      <c r="H584" t="s">
        <v>1153</v>
      </c>
      <c r="I584" s="3">
        <v>40179</v>
      </c>
    </row>
    <row r="585" spans="1:9" x14ac:dyDescent="0.2">
      <c r="A585" t="s">
        <v>9</v>
      </c>
      <c r="B585" t="s">
        <v>40</v>
      </c>
      <c r="C585" t="s">
        <v>1117</v>
      </c>
      <c r="D585" t="s">
        <v>554</v>
      </c>
      <c r="E585" t="s">
        <v>9</v>
      </c>
      <c r="F585" t="str">
        <f t="shared" si="9"/>
        <v>500014551</v>
      </c>
      <c r="G585" t="s">
        <v>1118</v>
      </c>
      <c r="H585" t="s">
        <v>1377</v>
      </c>
      <c r="I585" s="3">
        <v>40179</v>
      </c>
    </row>
    <row r="586" spans="1:9" x14ac:dyDescent="0.2">
      <c r="A586" t="s">
        <v>35</v>
      </c>
      <c r="B586" t="s">
        <v>40</v>
      </c>
      <c r="C586" t="s">
        <v>1117</v>
      </c>
      <c r="D586" t="s">
        <v>554</v>
      </c>
      <c r="E586" t="s">
        <v>22</v>
      </c>
      <c r="F586" t="str">
        <f t="shared" si="9"/>
        <v>5000145516</v>
      </c>
      <c r="G586" t="s">
        <v>1118</v>
      </c>
      <c r="H586" t="s">
        <v>1377</v>
      </c>
      <c r="I586" s="3">
        <v>42264</v>
      </c>
    </row>
    <row r="587" spans="1:9" x14ac:dyDescent="0.2">
      <c r="A587" t="s">
        <v>9</v>
      </c>
      <c r="B587" t="s">
        <v>40</v>
      </c>
      <c r="C587" t="s">
        <v>1117</v>
      </c>
      <c r="D587" t="s">
        <v>555</v>
      </c>
      <c r="E587" t="s">
        <v>26</v>
      </c>
      <c r="F587" t="str">
        <f t="shared" si="9"/>
        <v>5000145610</v>
      </c>
      <c r="G587" t="s">
        <v>1118</v>
      </c>
      <c r="H587" t="s">
        <v>1378</v>
      </c>
      <c r="I587" s="3">
        <v>40179</v>
      </c>
    </row>
    <row r="588" spans="1:9" x14ac:dyDescent="0.2">
      <c r="A588" t="s">
        <v>35</v>
      </c>
      <c r="B588" t="s">
        <v>40</v>
      </c>
      <c r="C588" t="s">
        <v>1117</v>
      </c>
      <c r="D588" t="s">
        <v>555</v>
      </c>
      <c r="E588" t="s">
        <v>61</v>
      </c>
      <c r="F588" t="str">
        <f t="shared" si="9"/>
        <v>5000145615</v>
      </c>
      <c r="G588" t="s">
        <v>1118</v>
      </c>
      <c r="H588" t="s">
        <v>1378</v>
      </c>
      <c r="I588" s="3">
        <v>42264</v>
      </c>
    </row>
    <row r="589" spans="1:9" x14ac:dyDescent="0.2">
      <c r="A589" t="s">
        <v>39</v>
      </c>
      <c r="B589" t="s">
        <v>40</v>
      </c>
      <c r="C589" t="s">
        <v>1117</v>
      </c>
      <c r="D589" t="s">
        <v>555</v>
      </c>
      <c r="E589" t="s">
        <v>65</v>
      </c>
      <c r="F589" t="str">
        <f t="shared" si="9"/>
        <v>5000145621</v>
      </c>
      <c r="G589" t="s">
        <v>1179</v>
      </c>
      <c r="H589" t="s">
        <v>1379</v>
      </c>
      <c r="I589" s="3">
        <v>43437</v>
      </c>
    </row>
    <row r="590" spans="1:9" x14ac:dyDescent="0.2">
      <c r="A590" t="s">
        <v>9</v>
      </c>
      <c r="B590" t="s">
        <v>40</v>
      </c>
      <c r="C590" t="s">
        <v>1117</v>
      </c>
      <c r="D590" t="s">
        <v>558</v>
      </c>
      <c r="E590" t="s">
        <v>39</v>
      </c>
      <c r="F590" t="str">
        <f t="shared" si="9"/>
        <v>500014573</v>
      </c>
      <c r="G590" t="s">
        <v>1124</v>
      </c>
      <c r="H590" t="s">
        <v>1154</v>
      </c>
      <c r="I590" s="3">
        <v>40179</v>
      </c>
    </row>
    <row r="591" spans="1:9" x14ac:dyDescent="0.2">
      <c r="A591" t="s">
        <v>9</v>
      </c>
      <c r="B591" t="s">
        <v>40</v>
      </c>
      <c r="C591" t="s">
        <v>1117</v>
      </c>
      <c r="D591" t="s">
        <v>558</v>
      </c>
      <c r="E591" t="s">
        <v>42</v>
      </c>
      <c r="F591" t="str">
        <f t="shared" si="9"/>
        <v>500014576</v>
      </c>
      <c r="G591" t="s">
        <v>1118</v>
      </c>
      <c r="H591" t="s">
        <v>1119</v>
      </c>
      <c r="I591" s="3">
        <v>40179</v>
      </c>
    </row>
    <row r="592" spans="1:9" x14ac:dyDescent="0.2">
      <c r="A592" t="s">
        <v>9</v>
      </c>
      <c r="B592" t="s">
        <v>40</v>
      </c>
      <c r="C592" t="s">
        <v>1117</v>
      </c>
      <c r="D592" t="s">
        <v>559</v>
      </c>
      <c r="E592" t="s">
        <v>115</v>
      </c>
      <c r="F592" t="str">
        <f t="shared" si="9"/>
        <v>500014588</v>
      </c>
      <c r="G592" t="s">
        <v>1128</v>
      </c>
      <c r="H592" t="s">
        <v>1154</v>
      </c>
      <c r="I592" s="3">
        <v>40179</v>
      </c>
    </row>
    <row r="593" spans="1:9" x14ac:dyDescent="0.2">
      <c r="A593" t="s">
        <v>9</v>
      </c>
      <c r="B593" t="s">
        <v>40</v>
      </c>
      <c r="C593" t="s">
        <v>1117</v>
      </c>
      <c r="D593" t="s">
        <v>560</v>
      </c>
      <c r="E593" t="s">
        <v>39</v>
      </c>
      <c r="F593" t="str">
        <f t="shared" si="9"/>
        <v>500014623</v>
      </c>
      <c r="G593" t="s">
        <v>1128</v>
      </c>
      <c r="H593" t="s">
        <v>1287</v>
      </c>
      <c r="I593" s="3">
        <v>40179</v>
      </c>
    </row>
    <row r="594" spans="1:9" x14ac:dyDescent="0.2">
      <c r="A594" t="s">
        <v>9</v>
      </c>
      <c r="B594" t="s">
        <v>40</v>
      </c>
      <c r="C594" t="s">
        <v>1117</v>
      </c>
      <c r="D594" t="s">
        <v>561</v>
      </c>
      <c r="E594" t="s">
        <v>9</v>
      </c>
      <c r="F594" t="str">
        <f t="shared" si="9"/>
        <v>500014671</v>
      </c>
      <c r="G594" t="s">
        <v>1124</v>
      </c>
      <c r="H594" t="s">
        <v>1380</v>
      </c>
      <c r="I594" s="3">
        <v>40179</v>
      </c>
    </row>
    <row r="595" spans="1:9" x14ac:dyDescent="0.2">
      <c r="A595" t="s">
        <v>35</v>
      </c>
      <c r="B595" t="s">
        <v>40</v>
      </c>
      <c r="C595" t="s">
        <v>1117</v>
      </c>
      <c r="D595" t="s">
        <v>561</v>
      </c>
      <c r="E595" t="s">
        <v>50</v>
      </c>
      <c r="F595" t="str">
        <f t="shared" si="9"/>
        <v>500014677</v>
      </c>
      <c r="G595" t="s">
        <v>1122</v>
      </c>
      <c r="H595" t="s">
        <v>1330</v>
      </c>
      <c r="I595" s="3">
        <v>44139</v>
      </c>
    </row>
    <row r="596" spans="1:9" x14ac:dyDescent="0.2">
      <c r="A596" t="s">
        <v>9</v>
      </c>
      <c r="B596" t="s">
        <v>40</v>
      </c>
      <c r="C596" t="s">
        <v>1117</v>
      </c>
      <c r="D596" t="s">
        <v>563</v>
      </c>
      <c r="E596" t="s">
        <v>9</v>
      </c>
      <c r="F596" t="str">
        <f t="shared" si="9"/>
        <v>500014681</v>
      </c>
      <c r="G596" t="s">
        <v>1124</v>
      </c>
      <c r="H596" t="s">
        <v>1154</v>
      </c>
      <c r="I596" s="3">
        <v>40179</v>
      </c>
    </row>
    <row r="597" spans="1:9" x14ac:dyDescent="0.2">
      <c r="A597" t="s">
        <v>9</v>
      </c>
      <c r="B597" t="s">
        <v>40</v>
      </c>
      <c r="C597" t="s">
        <v>1117</v>
      </c>
      <c r="D597" t="s">
        <v>564</v>
      </c>
      <c r="E597" t="s">
        <v>8</v>
      </c>
      <c r="F597" t="str">
        <f t="shared" si="9"/>
        <v>500014694</v>
      </c>
      <c r="G597" t="s">
        <v>1150</v>
      </c>
      <c r="H597" t="s">
        <v>1381</v>
      </c>
      <c r="I597" s="3">
        <v>40179</v>
      </c>
    </row>
    <row r="598" spans="1:9" x14ac:dyDescent="0.2">
      <c r="A598" t="s">
        <v>35</v>
      </c>
      <c r="B598" t="s">
        <v>40</v>
      </c>
      <c r="C598" t="s">
        <v>1117</v>
      </c>
      <c r="D598" t="s">
        <v>564</v>
      </c>
      <c r="E598" t="s">
        <v>42</v>
      </c>
      <c r="F598" t="str">
        <f t="shared" si="9"/>
        <v>500014696</v>
      </c>
      <c r="G598" t="s">
        <v>1179</v>
      </c>
      <c r="H598" t="s">
        <v>1174</v>
      </c>
      <c r="I598" s="3">
        <v>44203</v>
      </c>
    </row>
    <row r="599" spans="1:9" x14ac:dyDescent="0.2">
      <c r="A599" t="s">
        <v>39</v>
      </c>
      <c r="B599" t="s">
        <v>40</v>
      </c>
      <c r="C599" t="s">
        <v>1117</v>
      </c>
      <c r="D599" t="s">
        <v>564</v>
      </c>
      <c r="E599" t="s">
        <v>26</v>
      </c>
      <c r="F599" t="str">
        <f t="shared" si="9"/>
        <v>5000146910</v>
      </c>
      <c r="G599" t="s">
        <v>1382</v>
      </c>
      <c r="H599" t="s">
        <v>1174</v>
      </c>
      <c r="I599" s="3">
        <v>44680</v>
      </c>
    </row>
    <row r="600" spans="1:9" x14ac:dyDescent="0.2">
      <c r="A600" t="s">
        <v>35</v>
      </c>
      <c r="B600" t="s">
        <v>40</v>
      </c>
      <c r="C600" t="s">
        <v>1117</v>
      </c>
      <c r="D600" t="s">
        <v>567</v>
      </c>
      <c r="E600" t="s">
        <v>20</v>
      </c>
      <c r="F600" t="str">
        <f t="shared" si="9"/>
        <v>5000147011</v>
      </c>
      <c r="G600" t="s">
        <v>1179</v>
      </c>
      <c r="H600" t="s">
        <v>1383</v>
      </c>
      <c r="I600" s="3">
        <v>45362</v>
      </c>
    </row>
    <row r="601" spans="1:9" x14ac:dyDescent="0.2">
      <c r="A601" t="s">
        <v>9</v>
      </c>
      <c r="B601" t="s">
        <v>40</v>
      </c>
      <c r="C601" t="s">
        <v>1117</v>
      </c>
      <c r="D601" t="s">
        <v>568</v>
      </c>
      <c r="E601" t="s">
        <v>89</v>
      </c>
      <c r="F601" t="str">
        <f t="shared" si="9"/>
        <v>500014739</v>
      </c>
      <c r="G601" t="s">
        <v>1168</v>
      </c>
      <c r="H601" t="s">
        <v>1119</v>
      </c>
      <c r="I601" s="3">
        <v>40179</v>
      </c>
    </row>
    <row r="602" spans="1:9" x14ac:dyDescent="0.2">
      <c r="A602" t="s">
        <v>9</v>
      </c>
      <c r="B602" t="s">
        <v>40</v>
      </c>
      <c r="C602" t="s">
        <v>1117</v>
      </c>
      <c r="D602" t="s">
        <v>569</v>
      </c>
      <c r="E602" t="s">
        <v>43</v>
      </c>
      <c r="F602" t="str">
        <f t="shared" si="9"/>
        <v>500014745</v>
      </c>
      <c r="G602" t="s">
        <v>1168</v>
      </c>
      <c r="H602" t="s">
        <v>1384</v>
      </c>
      <c r="I602" s="3">
        <v>40179</v>
      </c>
    </row>
    <row r="603" spans="1:9" x14ac:dyDescent="0.2">
      <c r="A603" t="s">
        <v>9</v>
      </c>
      <c r="B603" t="s">
        <v>40</v>
      </c>
      <c r="C603" t="s">
        <v>1117</v>
      </c>
      <c r="D603" t="s">
        <v>570</v>
      </c>
      <c r="E603" t="s">
        <v>39</v>
      </c>
      <c r="F603" t="str">
        <f t="shared" si="9"/>
        <v>500038303</v>
      </c>
      <c r="G603" t="s">
        <v>1118</v>
      </c>
      <c r="H603" t="s">
        <v>1279</v>
      </c>
      <c r="I603" s="3">
        <v>40637</v>
      </c>
    </row>
    <row r="604" spans="1:9" x14ac:dyDescent="0.2">
      <c r="A604" t="s">
        <v>9</v>
      </c>
      <c r="B604" t="s">
        <v>40</v>
      </c>
      <c r="C604" t="s">
        <v>1117</v>
      </c>
      <c r="D604" t="s">
        <v>571</v>
      </c>
      <c r="E604" t="s">
        <v>9</v>
      </c>
      <c r="F604" t="str">
        <f t="shared" si="9"/>
        <v>500038381</v>
      </c>
      <c r="G604" t="s">
        <v>1124</v>
      </c>
      <c r="H604" t="s">
        <v>1211</v>
      </c>
      <c r="I604" s="3">
        <v>40645</v>
      </c>
    </row>
    <row r="605" spans="1:9" x14ac:dyDescent="0.2">
      <c r="A605" t="s">
        <v>9</v>
      </c>
      <c r="B605" t="s">
        <v>40</v>
      </c>
      <c r="C605" t="s">
        <v>1117</v>
      </c>
      <c r="D605" t="s">
        <v>571</v>
      </c>
      <c r="E605" t="s">
        <v>39</v>
      </c>
      <c r="F605" t="str">
        <f t="shared" si="9"/>
        <v>500038383</v>
      </c>
      <c r="G605" t="s">
        <v>1118</v>
      </c>
      <c r="H605" t="s">
        <v>1236</v>
      </c>
      <c r="I605" s="3">
        <v>40645</v>
      </c>
    </row>
    <row r="606" spans="1:9" x14ac:dyDescent="0.2">
      <c r="A606" t="s">
        <v>9</v>
      </c>
      <c r="B606" t="s">
        <v>40</v>
      </c>
      <c r="C606" t="s">
        <v>1117</v>
      </c>
      <c r="D606" t="s">
        <v>572</v>
      </c>
      <c r="E606" t="s">
        <v>39</v>
      </c>
      <c r="F606" t="str">
        <f t="shared" si="9"/>
        <v>500038423</v>
      </c>
      <c r="G606" t="s">
        <v>1118</v>
      </c>
      <c r="H606" t="s">
        <v>1199</v>
      </c>
      <c r="I606" s="3">
        <v>40648</v>
      </c>
    </row>
    <row r="607" spans="1:9" x14ac:dyDescent="0.2">
      <c r="A607" t="s">
        <v>39</v>
      </c>
      <c r="B607" t="s">
        <v>40</v>
      </c>
      <c r="C607" t="s">
        <v>1117</v>
      </c>
      <c r="D607" t="s">
        <v>572</v>
      </c>
      <c r="E607" t="s">
        <v>119</v>
      </c>
      <c r="F607" t="str">
        <f t="shared" si="9"/>
        <v>5000384231</v>
      </c>
      <c r="G607" t="s">
        <v>1195</v>
      </c>
      <c r="H607" t="s">
        <v>1199</v>
      </c>
      <c r="I607" s="3">
        <v>41613</v>
      </c>
    </row>
    <row r="608" spans="1:9" x14ac:dyDescent="0.2">
      <c r="A608" t="s">
        <v>9</v>
      </c>
      <c r="B608" t="s">
        <v>40</v>
      </c>
      <c r="C608" t="s">
        <v>1117</v>
      </c>
      <c r="D608" t="s">
        <v>1385</v>
      </c>
      <c r="E608" t="s">
        <v>50</v>
      </c>
      <c r="F608" t="str">
        <f t="shared" si="9"/>
        <v>500038497</v>
      </c>
      <c r="G608" t="s">
        <v>1118</v>
      </c>
      <c r="H608" t="s">
        <v>1386</v>
      </c>
      <c r="I608" s="3">
        <v>40651</v>
      </c>
    </row>
    <row r="609" spans="1:9" x14ac:dyDescent="0.2">
      <c r="A609" t="s">
        <v>9</v>
      </c>
      <c r="B609" t="s">
        <v>40</v>
      </c>
      <c r="C609" t="s">
        <v>1117</v>
      </c>
      <c r="D609" t="s">
        <v>1387</v>
      </c>
      <c r="E609" t="s">
        <v>35</v>
      </c>
      <c r="F609" t="str">
        <f t="shared" si="9"/>
        <v>500038662</v>
      </c>
      <c r="G609" t="s">
        <v>1118</v>
      </c>
      <c r="H609" t="s">
        <v>1153</v>
      </c>
      <c r="I609" s="3">
        <v>40661</v>
      </c>
    </row>
    <row r="610" spans="1:9" x14ac:dyDescent="0.2">
      <c r="A610" t="s">
        <v>9</v>
      </c>
      <c r="B610" t="s">
        <v>40</v>
      </c>
      <c r="C610" t="s">
        <v>1117</v>
      </c>
      <c r="D610" t="s">
        <v>576</v>
      </c>
      <c r="E610" t="s">
        <v>8</v>
      </c>
      <c r="F610" t="str">
        <f t="shared" si="9"/>
        <v>500038934</v>
      </c>
      <c r="G610" t="s">
        <v>1118</v>
      </c>
      <c r="H610" t="s">
        <v>1355</v>
      </c>
      <c r="I610" s="3">
        <v>40688</v>
      </c>
    </row>
    <row r="611" spans="1:9" x14ac:dyDescent="0.2">
      <c r="A611" t="s">
        <v>9</v>
      </c>
      <c r="B611" t="s">
        <v>40</v>
      </c>
      <c r="C611" t="s">
        <v>1117</v>
      </c>
      <c r="D611" t="s">
        <v>1388</v>
      </c>
      <c r="E611" t="s">
        <v>8</v>
      </c>
      <c r="F611" t="str">
        <f t="shared" si="9"/>
        <v>500039034</v>
      </c>
      <c r="G611" t="s">
        <v>1168</v>
      </c>
      <c r="H611" t="s">
        <v>1389</v>
      </c>
      <c r="I611" s="3">
        <v>40695</v>
      </c>
    </row>
    <row r="612" spans="1:9" x14ac:dyDescent="0.2">
      <c r="A612" t="s">
        <v>9</v>
      </c>
      <c r="B612" t="s">
        <v>40</v>
      </c>
      <c r="C612" t="s">
        <v>1117</v>
      </c>
      <c r="D612" t="s">
        <v>577</v>
      </c>
      <c r="E612" t="s">
        <v>115</v>
      </c>
      <c r="F612" t="str">
        <f t="shared" si="9"/>
        <v>500039178</v>
      </c>
      <c r="G612" t="s">
        <v>1118</v>
      </c>
      <c r="H612" t="s">
        <v>1390</v>
      </c>
      <c r="I612" s="3">
        <v>40716</v>
      </c>
    </row>
    <row r="613" spans="1:9" x14ac:dyDescent="0.2">
      <c r="A613" t="s">
        <v>9</v>
      </c>
      <c r="B613" t="s">
        <v>40</v>
      </c>
      <c r="C613" t="s">
        <v>1117</v>
      </c>
      <c r="D613" t="s">
        <v>578</v>
      </c>
      <c r="E613" t="s">
        <v>9</v>
      </c>
      <c r="F613" t="str">
        <f t="shared" si="9"/>
        <v>500039211</v>
      </c>
      <c r="G613" t="s">
        <v>1128</v>
      </c>
      <c r="H613" t="s">
        <v>1391</v>
      </c>
      <c r="I613" s="3">
        <v>40725</v>
      </c>
    </row>
    <row r="614" spans="1:9" x14ac:dyDescent="0.2">
      <c r="A614" t="s">
        <v>9</v>
      </c>
      <c r="B614" t="s">
        <v>40</v>
      </c>
      <c r="C614" t="s">
        <v>1117</v>
      </c>
      <c r="D614" t="s">
        <v>578</v>
      </c>
      <c r="E614" t="s">
        <v>42</v>
      </c>
      <c r="F614" t="str">
        <f t="shared" si="9"/>
        <v>500039216</v>
      </c>
      <c r="G614" t="s">
        <v>1134</v>
      </c>
      <c r="H614" t="s">
        <v>1392</v>
      </c>
      <c r="I614" s="3">
        <v>40725</v>
      </c>
    </row>
    <row r="615" spans="1:9" x14ac:dyDescent="0.2">
      <c r="A615" t="s">
        <v>35</v>
      </c>
      <c r="B615" t="s">
        <v>40</v>
      </c>
      <c r="C615" t="s">
        <v>1117</v>
      </c>
      <c r="D615" t="s">
        <v>578</v>
      </c>
      <c r="E615" t="s">
        <v>20</v>
      </c>
      <c r="F615" t="str">
        <f t="shared" si="9"/>
        <v>5000392111</v>
      </c>
      <c r="G615" t="s">
        <v>1128</v>
      </c>
      <c r="H615" t="s">
        <v>1391</v>
      </c>
      <c r="I615" s="3">
        <v>41851</v>
      </c>
    </row>
    <row r="616" spans="1:9" x14ac:dyDescent="0.2">
      <c r="A616" t="s">
        <v>35</v>
      </c>
      <c r="B616" t="s">
        <v>40</v>
      </c>
      <c r="C616" t="s">
        <v>1117</v>
      </c>
      <c r="D616" t="s">
        <v>578</v>
      </c>
      <c r="E616" t="s">
        <v>2</v>
      </c>
      <c r="F616" t="str">
        <f t="shared" si="9"/>
        <v>5000392114</v>
      </c>
      <c r="G616" t="s">
        <v>1393</v>
      </c>
      <c r="H616" t="s">
        <v>1392</v>
      </c>
      <c r="I616" s="3">
        <v>41851</v>
      </c>
    </row>
    <row r="617" spans="1:9" x14ac:dyDescent="0.2">
      <c r="A617" t="s">
        <v>39</v>
      </c>
      <c r="B617" t="s">
        <v>40</v>
      </c>
      <c r="C617" t="s">
        <v>1117</v>
      </c>
      <c r="D617" t="s">
        <v>578</v>
      </c>
      <c r="E617" t="s">
        <v>65</v>
      </c>
      <c r="F617" t="str">
        <f t="shared" si="9"/>
        <v>5000392121</v>
      </c>
      <c r="G617" t="s">
        <v>1292</v>
      </c>
      <c r="H617" t="s">
        <v>1394</v>
      </c>
      <c r="I617" s="3">
        <v>42026</v>
      </c>
    </row>
    <row r="618" spans="1:9" x14ac:dyDescent="0.2">
      <c r="A618" t="s">
        <v>8</v>
      </c>
      <c r="B618" t="s">
        <v>40</v>
      </c>
      <c r="C618" t="s">
        <v>1117</v>
      </c>
      <c r="D618" t="s">
        <v>578</v>
      </c>
      <c r="E618" t="s">
        <v>119</v>
      </c>
      <c r="F618" t="str">
        <f t="shared" si="9"/>
        <v>5000392131</v>
      </c>
      <c r="G618" t="s">
        <v>1395</v>
      </c>
      <c r="H618" t="s">
        <v>1391</v>
      </c>
      <c r="I618" s="3">
        <v>42318</v>
      </c>
    </row>
    <row r="619" spans="1:9" x14ac:dyDescent="0.2">
      <c r="A619" t="s">
        <v>8</v>
      </c>
      <c r="B619" t="s">
        <v>40</v>
      </c>
      <c r="C619" t="s">
        <v>1117</v>
      </c>
      <c r="D619" t="s">
        <v>578</v>
      </c>
      <c r="E619" t="s">
        <v>53</v>
      </c>
      <c r="F619" t="str">
        <f t="shared" si="9"/>
        <v>5000392133</v>
      </c>
      <c r="G619" t="s">
        <v>1393</v>
      </c>
      <c r="H619" t="s">
        <v>1392</v>
      </c>
      <c r="I619" s="3">
        <v>42318</v>
      </c>
    </row>
    <row r="620" spans="1:9" x14ac:dyDescent="0.2">
      <c r="A620" t="s">
        <v>43</v>
      </c>
      <c r="B620" t="s">
        <v>40</v>
      </c>
      <c r="C620" t="s">
        <v>1117</v>
      </c>
      <c r="D620" t="s">
        <v>578</v>
      </c>
      <c r="E620" t="s">
        <v>30</v>
      </c>
      <c r="F620" t="str">
        <f t="shared" si="9"/>
        <v>5000392140</v>
      </c>
      <c r="G620" t="s">
        <v>1395</v>
      </c>
      <c r="H620" t="s">
        <v>1391</v>
      </c>
      <c r="I620" s="3">
        <v>42585</v>
      </c>
    </row>
    <row r="621" spans="1:9" x14ac:dyDescent="0.2">
      <c r="A621" t="s">
        <v>9</v>
      </c>
      <c r="B621" t="s">
        <v>40</v>
      </c>
      <c r="C621" t="s">
        <v>1117</v>
      </c>
      <c r="D621" t="s">
        <v>579</v>
      </c>
      <c r="E621" t="s">
        <v>9</v>
      </c>
      <c r="F621" t="str">
        <f t="shared" si="9"/>
        <v>500039751</v>
      </c>
      <c r="G621" t="s">
        <v>1124</v>
      </c>
      <c r="H621" t="s">
        <v>1123</v>
      </c>
      <c r="I621" s="3">
        <v>40760</v>
      </c>
    </row>
    <row r="622" spans="1:9" x14ac:dyDescent="0.2">
      <c r="A622" t="s">
        <v>9</v>
      </c>
      <c r="B622" t="s">
        <v>40</v>
      </c>
      <c r="C622" t="s">
        <v>1117</v>
      </c>
      <c r="D622" t="s">
        <v>580</v>
      </c>
      <c r="E622" t="s">
        <v>39</v>
      </c>
      <c r="F622" t="str">
        <f t="shared" si="9"/>
        <v>500039763</v>
      </c>
      <c r="G622" t="s">
        <v>1118</v>
      </c>
      <c r="H622" t="s">
        <v>1396</v>
      </c>
      <c r="I622" s="3">
        <v>40766</v>
      </c>
    </row>
    <row r="623" spans="1:9" x14ac:dyDescent="0.2">
      <c r="A623" t="s">
        <v>9</v>
      </c>
      <c r="B623" t="s">
        <v>40</v>
      </c>
      <c r="C623" t="s">
        <v>1117</v>
      </c>
      <c r="D623" t="s">
        <v>581</v>
      </c>
      <c r="E623" t="s">
        <v>39</v>
      </c>
      <c r="F623" t="str">
        <f t="shared" si="9"/>
        <v>500039773</v>
      </c>
      <c r="G623" t="s">
        <v>1118</v>
      </c>
      <c r="H623" t="s">
        <v>1396</v>
      </c>
      <c r="I623" s="3">
        <v>40766</v>
      </c>
    </row>
    <row r="624" spans="1:9" x14ac:dyDescent="0.2">
      <c r="A624" t="s">
        <v>9</v>
      </c>
      <c r="B624" t="s">
        <v>40</v>
      </c>
      <c r="C624" t="s">
        <v>1117</v>
      </c>
      <c r="D624" t="s">
        <v>582</v>
      </c>
      <c r="E624" t="s">
        <v>39</v>
      </c>
      <c r="F624" t="str">
        <f t="shared" si="9"/>
        <v>500039783</v>
      </c>
      <c r="G624" t="s">
        <v>1118</v>
      </c>
      <c r="H624" t="s">
        <v>1396</v>
      </c>
      <c r="I624" s="3">
        <v>40766</v>
      </c>
    </row>
    <row r="625" spans="1:9" x14ac:dyDescent="0.2">
      <c r="A625" t="s">
        <v>9</v>
      </c>
      <c r="B625" t="s">
        <v>40</v>
      </c>
      <c r="C625" t="s">
        <v>1117</v>
      </c>
      <c r="D625" t="s">
        <v>583</v>
      </c>
      <c r="E625" t="s">
        <v>39</v>
      </c>
      <c r="F625" t="str">
        <f t="shared" si="9"/>
        <v>500039823</v>
      </c>
      <c r="G625" t="s">
        <v>1118</v>
      </c>
      <c r="H625" t="s">
        <v>1153</v>
      </c>
      <c r="I625" s="3">
        <v>40767</v>
      </c>
    </row>
    <row r="626" spans="1:9" x14ac:dyDescent="0.2">
      <c r="A626" t="s">
        <v>9</v>
      </c>
      <c r="B626" t="s">
        <v>40</v>
      </c>
      <c r="C626" t="s">
        <v>1117</v>
      </c>
      <c r="D626" t="s">
        <v>584</v>
      </c>
      <c r="E626" t="s">
        <v>39</v>
      </c>
      <c r="F626" t="str">
        <f t="shared" si="9"/>
        <v>500039833</v>
      </c>
      <c r="G626" t="s">
        <v>1118</v>
      </c>
      <c r="H626" t="s">
        <v>1153</v>
      </c>
      <c r="I626" s="3">
        <v>40767</v>
      </c>
    </row>
    <row r="627" spans="1:9" x14ac:dyDescent="0.2">
      <c r="A627" t="s">
        <v>9</v>
      </c>
      <c r="B627" t="s">
        <v>40</v>
      </c>
      <c r="C627" t="s">
        <v>1117</v>
      </c>
      <c r="D627" t="s">
        <v>585</v>
      </c>
      <c r="E627" t="s">
        <v>42</v>
      </c>
      <c r="F627" t="str">
        <f t="shared" si="9"/>
        <v>500039966</v>
      </c>
      <c r="G627" t="s">
        <v>1118</v>
      </c>
      <c r="H627" t="s">
        <v>1397</v>
      </c>
      <c r="I627" s="3">
        <v>40795</v>
      </c>
    </row>
    <row r="628" spans="1:9" x14ac:dyDescent="0.2">
      <c r="A628" t="s">
        <v>35</v>
      </c>
      <c r="B628" t="s">
        <v>40</v>
      </c>
      <c r="C628" t="s">
        <v>1117</v>
      </c>
      <c r="D628" t="s">
        <v>587</v>
      </c>
      <c r="E628" t="s">
        <v>2</v>
      </c>
      <c r="F628" t="str">
        <f t="shared" si="9"/>
        <v>5000400914</v>
      </c>
      <c r="G628" t="s">
        <v>1118</v>
      </c>
      <c r="H628" t="s">
        <v>1199</v>
      </c>
      <c r="I628" s="3">
        <v>40840</v>
      </c>
    </row>
    <row r="629" spans="1:9" x14ac:dyDescent="0.2">
      <c r="A629" t="s">
        <v>9</v>
      </c>
      <c r="B629" t="s">
        <v>40</v>
      </c>
      <c r="C629" t="s">
        <v>1117</v>
      </c>
      <c r="D629" t="s">
        <v>588</v>
      </c>
      <c r="E629" t="s">
        <v>8</v>
      </c>
      <c r="F629" t="str">
        <f t="shared" si="9"/>
        <v>500040794</v>
      </c>
      <c r="G629" t="s">
        <v>1168</v>
      </c>
      <c r="H629" t="s">
        <v>1398</v>
      </c>
      <c r="I629" s="3">
        <v>40821</v>
      </c>
    </row>
    <row r="630" spans="1:9" x14ac:dyDescent="0.2">
      <c r="A630" t="s">
        <v>9</v>
      </c>
      <c r="B630" t="s">
        <v>40</v>
      </c>
      <c r="C630" t="s">
        <v>1117</v>
      </c>
      <c r="D630" t="s">
        <v>589</v>
      </c>
      <c r="E630" t="s">
        <v>39</v>
      </c>
      <c r="F630" t="str">
        <f t="shared" si="9"/>
        <v>500041043</v>
      </c>
      <c r="G630" t="s">
        <v>1118</v>
      </c>
      <c r="H630" t="s">
        <v>1199</v>
      </c>
      <c r="I630" s="3">
        <v>40841</v>
      </c>
    </row>
    <row r="631" spans="1:9" x14ac:dyDescent="0.2">
      <c r="A631" t="s">
        <v>9</v>
      </c>
      <c r="B631" t="s">
        <v>40</v>
      </c>
      <c r="C631" t="s">
        <v>1117</v>
      </c>
      <c r="D631" t="s">
        <v>590</v>
      </c>
      <c r="E631" t="s">
        <v>39</v>
      </c>
      <c r="F631" t="str">
        <f t="shared" si="9"/>
        <v>500041083</v>
      </c>
      <c r="G631" t="s">
        <v>1118</v>
      </c>
      <c r="H631" t="s">
        <v>1279</v>
      </c>
      <c r="I631" s="3">
        <v>40844</v>
      </c>
    </row>
    <row r="632" spans="1:9" x14ac:dyDescent="0.2">
      <c r="A632" t="s">
        <v>9</v>
      </c>
      <c r="B632" t="s">
        <v>40</v>
      </c>
      <c r="C632" t="s">
        <v>1117</v>
      </c>
      <c r="D632" t="s">
        <v>591</v>
      </c>
      <c r="E632" t="s">
        <v>26</v>
      </c>
      <c r="F632" t="str">
        <f t="shared" si="9"/>
        <v>5000410910</v>
      </c>
      <c r="G632" t="s">
        <v>1195</v>
      </c>
      <c r="H632" t="s">
        <v>1399</v>
      </c>
      <c r="I632" s="3">
        <v>41964</v>
      </c>
    </row>
    <row r="633" spans="1:9" x14ac:dyDescent="0.2">
      <c r="A633" t="s">
        <v>9</v>
      </c>
      <c r="B633" t="s">
        <v>40</v>
      </c>
      <c r="C633" t="s">
        <v>1117</v>
      </c>
      <c r="D633" t="s">
        <v>592</v>
      </c>
      <c r="E633" t="s">
        <v>39</v>
      </c>
      <c r="F633" t="str">
        <f t="shared" si="9"/>
        <v>500041103</v>
      </c>
      <c r="G633" t="s">
        <v>1118</v>
      </c>
      <c r="H633" t="s">
        <v>1279</v>
      </c>
      <c r="I633" s="3">
        <v>40849</v>
      </c>
    </row>
    <row r="634" spans="1:9" x14ac:dyDescent="0.2">
      <c r="A634" t="s">
        <v>35</v>
      </c>
      <c r="B634" t="s">
        <v>40</v>
      </c>
      <c r="C634" t="s">
        <v>1117</v>
      </c>
      <c r="D634" t="s">
        <v>592</v>
      </c>
      <c r="E634" t="s">
        <v>50</v>
      </c>
      <c r="F634" t="str">
        <f t="shared" si="9"/>
        <v>500041107</v>
      </c>
      <c r="G634" t="s">
        <v>1150</v>
      </c>
      <c r="H634" t="s">
        <v>1154</v>
      </c>
      <c r="I634" s="3">
        <v>41162</v>
      </c>
    </row>
    <row r="635" spans="1:9" x14ac:dyDescent="0.2">
      <c r="A635" t="s">
        <v>9</v>
      </c>
      <c r="B635" t="s">
        <v>40</v>
      </c>
      <c r="C635" t="s">
        <v>1117</v>
      </c>
      <c r="D635" t="s">
        <v>593</v>
      </c>
      <c r="E635" t="s">
        <v>115</v>
      </c>
      <c r="F635" t="str">
        <f t="shared" si="9"/>
        <v>500041218</v>
      </c>
      <c r="G635" t="s">
        <v>1118</v>
      </c>
      <c r="H635" t="s">
        <v>1127</v>
      </c>
      <c r="I635" s="3">
        <v>40855</v>
      </c>
    </row>
    <row r="636" spans="1:9" x14ac:dyDescent="0.2">
      <c r="A636" t="s">
        <v>9</v>
      </c>
      <c r="B636" t="s">
        <v>40</v>
      </c>
      <c r="C636" t="s">
        <v>1117</v>
      </c>
      <c r="D636" t="s">
        <v>594</v>
      </c>
      <c r="E636" t="s">
        <v>42</v>
      </c>
      <c r="F636" t="str">
        <f t="shared" si="9"/>
        <v>500041706</v>
      </c>
      <c r="G636" t="s">
        <v>1118</v>
      </c>
      <c r="H636" t="s">
        <v>1390</v>
      </c>
      <c r="I636" s="3">
        <v>40931</v>
      </c>
    </row>
    <row r="637" spans="1:9" x14ac:dyDescent="0.2">
      <c r="A637" t="s">
        <v>9</v>
      </c>
      <c r="B637" t="s">
        <v>40</v>
      </c>
      <c r="C637" t="s">
        <v>1117</v>
      </c>
      <c r="D637" t="s">
        <v>595</v>
      </c>
      <c r="E637" t="s">
        <v>9</v>
      </c>
      <c r="F637" t="str">
        <f t="shared" si="9"/>
        <v>500041721</v>
      </c>
      <c r="G637" t="s">
        <v>1150</v>
      </c>
      <c r="H637" t="s">
        <v>1328</v>
      </c>
      <c r="I637" s="3">
        <v>41458</v>
      </c>
    </row>
    <row r="638" spans="1:9" x14ac:dyDescent="0.2">
      <c r="A638" t="s">
        <v>9</v>
      </c>
      <c r="B638" t="s">
        <v>40</v>
      </c>
      <c r="C638" t="s">
        <v>1117</v>
      </c>
      <c r="D638" t="s">
        <v>596</v>
      </c>
      <c r="E638" t="s">
        <v>9</v>
      </c>
      <c r="F638" t="str">
        <f t="shared" si="9"/>
        <v>500041771</v>
      </c>
      <c r="G638" t="s">
        <v>1124</v>
      </c>
      <c r="H638" t="s">
        <v>1207</v>
      </c>
      <c r="I638" s="3">
        <v>40945</v>
      </c>
    </row>
    <row r="639" spans="1:9" x14ac:dyDescent="0.2">
      <c r="A639" t="s">
        <v>9</v>
      </c>
      <c r="B639" t="s">
        <v>40</v>
      </c>
      <c r="C639" t="s">
        <v>1117</v>
      </c>
      <c r="D639" t="s">
        <v>601</v>
      </c>
      <c r="E639" t="s">
        <v>20</v>
      </c>
      <c r="F639" t="str">
        <f t="shared" si="9"/>
        <v>5000419111</v>
      </c>
      <c r="G639" t="s">
        <v>1118</v>
      </c>
      <c r="H639" t="s">
        <v>1170</v>
      </c>
      <c r="I639" s="3">
        <v>40953</v>
      </c>
    </row>
    <row r="640" spans="1:9" x14ac:dyDescent="0.2">
      <c r="A640" t="s">
        <v>9</v>
      </c>
      <c r="B640" t="s">
        <v>40</v>
      </c>
      <c r="C640" t="s">
        <v>1117</v>
      </c>
      <c r="D640" t="s">
        <v>602</v>
      </c>
      <c r="E640" t="s">
        <v>26</v>
      </c>
      <c r="F640" t="str">
        <f t="shared" si="9"/>
        <v>5000419610</v>
      </c>
      <c r="G640" t="s">
        <v>1118</v>
      </c>
      <c r="H640" t="s">
        <v>1170</v>
      </c>
      <c r="I640" s="3">
        <v>40955</v>
      </c>
    </row>
    <row r="641" spans="1:9" x14ac:dyDescent="0.2">
      <c r="A641" t="s">
        <v>9</v>
      </c>
      <c r="B641" t="s">
        <v>40</v>
      </c>
      <c r="C641" t="s">
        <v>1117</v>
      </c>
      <c r="D641" t="s">
        <v>603</v>
      </c>
      <c r="E641" t="s">
        <v>26</v>
      </c>
      <c r="F641" t="str">
        <f t="shared" si="9"/>
        <v>5000419710</v>
      </c>
      <c r="G641" t="s">
        <v>1118</v>
      </c>
      <c r="H641" t="s">
        <v>1170</v>
      </c>
      <c r="I641" s="3">
        <v>40955</v>
      </c>
    </row>
    <row r="642" spans="1:9" x14ac:dyDescent="0.2">
      <c r="A642" t="s">
        <v>9</v>
      </c>
      <c r="B642" t="s">
        <v>40</v>
      </c>
      <c r="C642" t="s">
        <v>1117</v>
      </c>
      <c r="D642" t="s">
        <v>604</v>
      </c>
      <c r="E642" t="s">
        <v>9</v>
      </c>
      <c r="F642" t="str">
        <f t="shared" si="9"/>
        <v>500041981</v>
      </c>
      <c r="G642" t="s">
        <v>1150</v>
      </c>
      <c r="H642" t="s">
        <v>1154</v>
      </c>
      <c r="I642" s="3">
        <v>40960</v>
      </c>
    </row>
    <row r="643" spans="1:9" x14ac:dyDescent="0.2">
      <c r="A643" t="s">
        <v>9</v>
      </c>
      <c r="B643" t="s">
        <v>40</v>
      </c>
      <c r="C643" t="s">
        <v>1117</v>
      </c>
      <c r="D643" t="s">
        <v>605</v>
      </c>
      <c r="E643" t="s">
        <v>9</v>
      </c>
      <c r="F643" t="str">
        <f t="shared" ref="F643:F706" si="10">D643&amp;E643</f>
        <v>500041991</v>
      </c>
      <c r="G643" t="s">
        <v>1150</v>
      </c>
      <c r="H643" t="s">
        <v>1154</v>
      </c>
      <c r="I643" s="3">
        <v>40960</v>
      </c>
    </row>
    <row r="644" spans="1:9" x14ac:dyDescent="0.2">
      <c r="A644" t="s">
        <v>9</v>
      </c>
      <c r="B644" t="s">
        <v>40</v>
      </c>
      <c r="C644" t="s">
        <v>1117</v>
      </c>
      <c r="D644" t="s">
        <v>606</v>
      </c>
      <c r="E644" t="s">
        <v>39</v>
      </c>
      <c r="F644" t="str">
        <f t="shared" si="10"/>
        <v>500042023</v>
      </c>
      <c r="G644" t="s">
        <v>1195</v>
      </c>
      <c r="H644" t="s">
        <v>1199</v>
      </c>
      <c r="I644" s="3">
        <v>40966</v>
      </c>
    </row>
    <row r="645" spans="1:9" x14ac:dyDescent="0.2">
      <c r="A645" t="s">
        <v>9</v>
      </c>
      <c r="B645" t="s">
        <v>40</v>
      </c>
      <c r="C645" t="s">
        <v>1117</v>
      </c>
      <c r="D645" t="s">
        <v>607</v>
      </c>
      <c r="E645" t="s">
        <v>39</v>
      </c>
      <c r="F645" t="str">
        <f t="shared" si="10"/>
        <v>500042053</v>
      </c>
      <c r="G645" t="s">
        <v>1195</v>
      </c>
      <c r="H645" t="s">
        <v>1199</v>
      </c>
      <c r="I645" s="3">
        <v>40967</v>
      </c>
    </row>
    <row r="646" spans="1:9" x14ac:dyDescent="0.2">
      <c r="A646" t="s">
        <v>9</v>
      </c>
      <c r="B646" t="s">
        <v>40</v>
      </c>
      <c r="C646" t="s">
        <v>1117</v>
      </c>
      <c r="D646" t="s">
        <v>608</v>
      </c>
      <c r="E646" t="s">
        <v>39</v>
      </c>
      <c r="F646" t="str">
        <f t="shared" si="10"/>
        <v>500042113</v>
      </c>
      <c r="G646" t="s">
        <v>1118</v>
      </c>
      <c r="H646" t="s">
        <v>1279</v>
      </c>
      <c r="I646" s="3">
        <v>40968</v>
      </c>
    </row>
    <row r="647" spans="1:9" x14ac:dyDescent="0.2">
      <c r="A647" t="s">
        <v>9</v>
      </c>
      <c r="B647" t="s">
        <v>40</v>
      </c>
      <c r="C647" t="s">
        <v>1117</v>
      </c>
      <c r="D647" t="s">
        <v>1400</v>
      </c>
      <c r="E647" t="s">
        <v>9</v>
      </c>
      <c r="F647" t="str">
        <f t="shared" si="10"/>
        <v>500042501</v>
      </c>
      <c r="G647" t="s">
        <v>1128</v>
      </c>
      <c r="H647" t="s">
        <v>1401</v>
      </c>
      <c r="I647" s="3">
        <v>40988</v>
      </c>
    </row>
    <row r="648" spans="1:9" x14ac:dyDescent="0.2">
      <c r="A648" t="s">
        <v>35</v>
      </c>
      <c r="B648" t="s">
        <v>40</v>
      </c>
      <c r="C648" t="s">
        <v>1117</v>
      </c>
      <c r="D648" t="s">
        <v>609</v>
      </c>
      <c r="E648" t="s">
        <v>20</v>
      </c>
      <c r="F648" t="str">
        <f t="shared" si="10"/>
        <v>5000520111</v>
      </c>
      <c r="G648" t="s">
        <v>1118</v>
      </c>
      <c r="H648" t="s">
        <v>1153</v>
      </c>
      <c r="I648" s="3">
        <v>41001</v>
      </c>
    </row>
    <row r="649" spans="1:9" x14ac:dyDescent="0.2">
      <c r="A649" t="s">
        <v>9</v>
      </c>
      <c r="B649" t="s">
        <v>40</v>
      </c>
      <c r="C649" t="s">
        <v>1117</v>
      </c>
      <c r="D649" t="s">
        <v>610</v>
      </c>
      <c r="E649" t="s">
        <v>9</v>
      </c>
      <c r="F649" t="str">
        <f t="shared" si="10"/>
        <v>500052021</v>
      </c>
      <c r="G649" t="s">
        <v>1128</v>
      </c>
      <c r="H649" t="s">
        <v>1133</v>
      </c>
      <c r="I649" s="3">
        <v>40991</v>
      </c>
    </row>
    <row r="650" spans="1:9" x14ac:dyDescent="0.2">
      <c r="A650" t="s">
        <v>9</v>
      </c>
      <c r="B650" t="s">
        <v>40</v>
      </c>
      <c r="C650" t="s">
        <v>1117</v>
      </c>
      <c r="D650" t="s">
        <v>610</v>
      </c>
      <c r="E650" t="s">
        <v>43</v>
      </c>
      <c r="F650" t="str">
        <f t="shared" si="10"/>
        <v>500052025</v>
      </c>
      <c r="G650" t="s">
        <v>1130</v>
      </c>
      <c r="H650" t="s">
        <v>1131</v>
      </c>
      <c r="I650" s="3">
        <v>40991</v>
      </c>
    </row>
    <row r="651" spans="1:9" x14ac:dyDescent="0.2">
      <c r="A651" t="s">
        <v>9</v>
      </c>
      <c r="B651" t="s">
        <v>40</v>
      </c>
      <c r="C651" t="s">
        <v>1117</v>
      </c>
      <c r="D651" t="s">
        <v>610</v>
      </c>
      <c r="E651" t="s">
        <v>50</v>
      </c>
      <c r="F651" t="str">
        <f t="shared" si="10"/>
        <v>500052027</v>
      </c>
      <c r="G651" t="s">
        <v>1130</v>
      </c>
      <c r="H651" t="s">
        <v>1402</v>
      </c>
      <c r="I651" s="3">
        <v>40991</v>
      </c>
    </row>
    <row r="652" spans="1:9" x14ac:dyDescent="0.2">
      <c r="A652" t="s">
        <v>9</v>
      </c>
      <c r="B652" t="s">
        <v>40</v>
      </c>
      <c r="C652" t="s">
        <v>1117</v>
      </c>
      <c r="D652" t="s">
        <v>1403</v>
      </c>
      <c r="E652" t="s">
        <v>8</v>
      </c>
      <c r="F652" t="str">
        <f t="shared" si="10"/>
        <v>500052494</v>
      </c>
      <c r="G652" t="s">
        <v>1168</v>
      </c>
      <c r="H652" t="s">
        <v>1367</v>
      </c>
      <c r="I652" s="3">
        <v>40996</v>
      </c>
    </row>
    <row r="653" spans="1:9" x14ac:dyDescent="0.2">
      <c r="A653" t="s">
        <v>9</v>
      </c>
      <c r="B653" t="s">
        <v>40</v>
      </c>
      <c r="C653" t="s">
        <v>1117</v>
      </c>
      <c r="D653" t="s">
        <v>1404</v>
      </c>
      <c r="E653" t="s">
        <v>8</v>
      </c>
      <c r="F653" t="str">
        <f t="shared" si="10"/>
        <v>500052504</v>
      </c>
      <c r="G653" t="s">
        <v>1168</v>
      </c>
      <c r="H653" t="s">
        <v>1367</v>
      </c>
      <c r="I653" s="3">
        <v>40996</v>
      </c>
    </row>
    <row r="654" spans="1:9" x14ac:dyDescent="0.2">
      <c r="A654" t="s">
        <v>9</v>
      </c>
      <c r="B654" t="s">
        <v>40</v>
      </c>
      <c r="C654" t="s">
        <v>1117</v>
      </c>
      <c r="D654" t="s">
        <v>611</v>
      </c>
      <c r="E654" t="s">
        <v>8</v>
      </c>
      <c r="F654" t="str">
        <f t="shared" si="10"/>
        <v>500052514</v>
      </c>
      <c r="G654" t="s">
        <v>1168</v>
      </c>
      <c r="H654" t="s">
        <v>1405</v>
      </c>
      <c r="I654" s="3">
        <v>40996</v>
      </c>
    </row>
    <row r="655" spans="1:9" x14ac:dyDescent="0.2">
      <c r="A655" t="s">
        <v>9</v>
      </c>
      <c r="B655" t="s">
        <v>40</v>
      </c>
      <c r="C655" t="s">
        <v>1117</v>
      </c>
      <c r="D655" t="s">
        <v>612</v>
      </c>
      <c r="E655" t="s">
        <v>9</v>
      </c>
      <c r="F655" t="str">
        <f t="shared" si="10"/>
        <v>500052561</v>
      </c>
      <c r="G655" t="s">
        <v>1124</v>
      </c>
      <c r="H655" t="s">
        <v>1159</v>
      </c>
      <c r="I655" s="3">
        <v>41563</v>
      </c>
    </row>
    <row r="656" spans="1:9" x14ac:dyDescent="0.2">
      <c r="A656" t="s">
        <v>9</v>
      </c>
      <c r="B656" t="s">
        <v>40</v>
      </c>
      <c r="C656" t="s">
        <v>1117</v>
      </c>
      <c r="D656" t="s">
        <v>613</v>
      </c>
      <c r="E656" t="s">
        <v>89</v>
      </c>
      <c r="F656" t="str">
        <f t="shared" si="10"/>
        <v>500053299</v>
      </c>
      <c r="G656" t="s">
        <v>1168</v>
      </c>
      <c r="H656" t="s">
        <v>1406</v>
      </c>
      <c r="I656" s="3">
        <v>41437</v>
      </c>
    </row>
    <row r="657" spans="1:9" x14ac:dyDescent="0.2">
      <c r="A657" t="s">
        <v>9</v>
      </c>
      <c r="B657" t="s">
        <v>40</v>
      </c>
      <c r="C657" t="s">
        <v>1117</v>
      </c>
      <c r="D657" t="s">
        <v>613</v>
      </c>
      <c r="E657" t="s">
        <v>43</v>
      </c>
      <c r="F657" t="str">
        <f t="shared" si="10"/>
        <v>500053295</v>
      </c>
      <c r="G657" t="s">
        <v>1168</v>
      </c>
      <c r="H657" t="s">
        <v>1123</v>
      </c>
      <c r="I657" s="3">
        <v>41043</v>
      </c>
    </row>
    <row r="658" spans="1:9" x14ac:dyDescent="0.2">
      <c r="A658" t="s">
        <v>9</v>
      </c>
      <c r="B658" t="s">
        <v>40</v>
      </c>
      <c r="C658" t="s">
        <v>1117</v>
      </c>
      <c r="D658" t="s">
        <v>615</v>
      </c>
      <c r="E658" t="s">
        <v>39</v>
      </c>
      <c r="F658" t="str">
        <f t="shared" si="10"/>
        <v>500053553</v>
      </c>
      <c r="G658" t="s">
        <v>1118</v>
      </c>
      <c r="H658" t="s">
        <v>1279</v>
      </c>
      <c r="I658" s="3">
        <v>41065</v>
      </c>
    </row>
    <row r="659" spans="1:9" x14ac:dyDescent="0.2">
      <c r="A659" t="s">
        <v>9</v>
      </c>
      <c r="B659" t="s">
        <v>40</v>
      </c>
      <c r="C659" t="s">
        <v>1117</v>
      </c>
      <c r="D659" t="s">
        <v>616</v>
      </c>
      <c r="E659" t="s">
        <v>9</v>
      </c>
      <c r="F659" t="str">
        <f t="shared" si="10"/>
        <v>500054011</v>
      </c>
      <c r="G659" t="s">
        <v>1124</v>
      </c>
      <c r="H659" t="s">
        <v>1207</v>
      </c>
      <c r="I659" s="3">
        <v>41095</v>
      </c>
    </row>
    <row r="660" spans="1:9" x14ac:dyDescent="0.2">
      <c r="A660" t="s">
        <v>9</v>
      </c>
      <c r="B660" t="s">
        <v>40</v>
      </c>
      <c r="C660" t="s">
        <v>1117</v>
      </c>
      <c r="D660" t="s">
        <v>617</v>
      </c>
      <c r="E660" t="s">
        <v>20</v>
      </c>
      <c r="F660" t="str">
        <f t="shared" si="10"/>
        <v>5000542111</v>
      </c>
      <c r="G660" t="s">
        <v>1118</v>
      </c>
      <c r="H660" t="s">
        <v>1170</v>
      </c>
      <c r="I660" s="3">
        <v>41110</v>
      </c>
    </row>
    <row r="661" spans="1:9" x14ac:dyDescent="0.2">
      <c r="A661" t="s">
        <v>35</v>
      </c>
      <c r="B661" t="s">
        <v>40</v>
      </c>
      <c r="C661" t="s">
        <v>1117</v>
      </c>
      <c r="D661" t="s">
        <v>617</v>
      </c>
      <c r="E661" t="s">
        <v>61</v>
      </c>
      <c r="F661" t="str">
        <f t="shared" si="10"/>
        <v>5000542115</v>
      </c>
      <c r="G661" t="s">
        <v>1128</v>
      </c>
      <c r="H661" t="s">
        <v>1171</v>
      </c>
      <c r="I661" s="3">
        <v>42321</v>
      </c>
    </row>
    <row r="662" spans="1:9" x14ac:dyDescent="0.2">
      <c r="A662" t="s">
        <v>35</v>
      </c>
      <c r="B662" t="s">
        <v>40</v>
      </c>
      <c r="C662" t="s">
        <v>1117</v>
      </c>
      <c r="D662" t="s">
        <v>617</v>
      </c>
      <c r="E662" t="s">
        <v>73</v>
      </c>
      <c r="F662" t="str">
        <f t="shared" si="10"/>
        <v>5000542124</v>
      </c>
      <c r="G662" t="s">
        <v>1118</v>
      </c>
      <c r="H662" t="s">
        <v>1170</v>
      </c>
      <c r="I662" s="3">
        <v>42321</v>
      </c>
    </row>
    <row r="663" spans="1:9" x14ac:dyDescent="0.2">
      <c r="A663" t="s">
        <v>39</v>
      </c>
      <c r="B663" t="s">
        <v>40</v>
      </c>
      <c r="C663" t="s">
        <v>1117</v>
      </c>
      <c r="D663" t="s">
        <v>618</v>
      </c>
      <c r="E663" t="s">
        <v>115</v>
      </c>
      <c r="F663" t="str">
        <f t="shared" si="10"/>
        <v>500054688</v>
      </c>
      <c r="G663" t="s">
        <v>1124</v>
      </c>
      <c r="H663" t="s">
        <v>1159</v>
      </c>
      <c r="I663" s="3">
        <v>43808</v>
      </c>
    </row>
    <row r="664" spans="1:9" x14ac:dyDescent="0.2">
      <c r="A664" t="s">
        <v>8</v>
      </c>
      <c r="B664" t="s">
        <v>40</v>
      </c>
      <c r="C664" t="s">
        <v>1117</v>
      </c>
      <c r="D664" t="s">
        <v>618</v>
      </c>
      <c r="E664" t="s">
        <v>61</v>
      </c>
      <c r="F664" t="str">
        <f t="shared" si="10"/>
        <v>5000546815</v>
      </c>
      <c r="G664" t="s">
        <v>1128</v>
      </c>
      <c r="H664" t="s">
        <v>1159</v>
      </c>
      <c r="I664" s="3">
        <v>44167</v>
      </c>
    </row>
    <row r="665" spans="1:9" x14ac:dyDescent="0.2">
      <c r="A665" t="s">
        <v>9</v>
      </c>
      <c r="B665" t="s">
        <v>40</v>
      </c>
      <c r="C665" t="s">
        <v>1117</v>
      </c>
      <c r="D665" t="s">
        <v>620</v>
      </c>
      <c r="E665" t="s">
        <v>9</v>
      </c>
      <c r="F665" t="str">
        <f t="shared" si="10"/>
        <v>500055361</v>
      </c>
      <c r="G665" t="s">
        <v>1163</v>
      </c>
      <c r="H665" t="s">
        <v>1407</v>
      </c>
      <c r="I665" s="3">
        <v>41199</v>
      </c>
    </row>
    <row r="666" spans="1:9" x14ac:dyDescent="0.2">
      <c r="A666" t="s">
        <v>9</v>
      </c>
      <c r="B666" t="s">
        <v>40</v>
      </c>
      <c r="C666" t="s">
        <v>1117</v>
      </c>
      <c r="D666" t="s">
        <v>620</v>
      </c>
      <c r="E666" t="s">
        <v>39</v>
      </c>
      <c r="F666" t="str">
        <f t="shared" si="10"/>
        <v>500055363</v>
      </c>
      <c r="G666" t="s">
        <v>1118</v>
      </c>
      <c r="H666" t="s">
        <v>1189</v>
      </c>
      <c r="I666" s="3">
        <v>41199</v>
      </c>
    </row>
    <row r="667" spans="1:9" x14ac:dyDescent="0.2">
      <c r="A667" t="s">
        <v>35</v>
      </c>
      <c r="B667" t="s">
        <v>40</v>
      </c>
      <c r="C667" t="s">
        <v>1117</v>
      </c>
      <c r="D667" t="s">
        <v>620</v>
      </c>
      <c r="E667" t="s">
        <v>89</v>
      </c>
      <c r="F667" t="str">
        <f t="shared" si="10"/>
        <v>500055369</v>
      </c>
      <c r="G667" t="s">
        <v>1163</v>
      </c>
      <c r="H667" t="s">
        <v>1407</v>
      </c>
      <c r="I667" s="3">
        <v>42523</v>
      </c>
    </row>
    <row r="668" spans="1:9" x14ac:dyDescent="0.2">
      <c r="A668" t="s">
        <v>9</v>
      </c>
      <c r="B668" t="s">
        <v>40</v>
      </c>
      <c r="C668" t="s">
        <v>1117</v>
      </c>
      <c r="D668" t="s">
        <v>622</v>
      </c>
      <c r="E668" t="s">
        <v>9</v>
      </c>
      <c r="F668" t="str">
        <f t="shared" si="10"/>
        <v>500055371</v>
      </c>
      <c r="G668" t="s">
        <v>1163</v>
      </c>
      <c r="H668" t="s">
        <v>1407</v>
      </c>
      <c r="I668" s="3">
        <v>41199</v>
      </c>
    </row>
    <row r="669" spans="1:9" x14ac:dyDescent="0.2">
      <c r="A669" t="s">
        <v>9</v>
      </c>
      <c r="B669" t="s">
        <v>40</v>
      </c>
      <c r="C669" t="s">
        <v>1117</v>
      </c>
      <c r="D669" t="s">
        <v>622</v>
      </c>
      <c r="E669" t="s">
        <v>39</v>
      </c>
      <c r="F669" t="str">
        <f t="shared" si="10"/>
        <v>500055373</v>
      </c>
      <c r="G669" t="s">
        <v>1118</v>
      </c>
      <c r="H669" t="s">
        <v>1408</v>
      </c>
      <c r="I669" s="3">
        <v>41199</v>
      </c>
    </row>
    <row r="670" spans="1:9" x14ac:dyDescent="0.2">
      <c r="A670" t="s">
        <v>9</v>
      </c>
      <c r="B670" t="s">
        <v>40</v>
      </c>
      <c r="C670" t="s">
        <v>1117</v>
      </c>
      <c r="D670" t="s">
        <v>625</v>
      </c>
      <c r="E670" t="s">
        <v>39</v>
      </c>
      <c r="F670" t="str">
        <f t="shared" si="10"/>
        <v>500056003</v>
      </c>
      <c r="G670" t="s">
        <v>1134</v>
      </c>
      <c r="H670" t="s">
        <v>1409</v>
      </c>
      <c r="I670" s="3">
        <v>41211</v>
      </c>
    </row>
    <row r="671" spans="1:9" x14ac:dyDescent="0.2">
      <c r="A671" t="s">
        <v>9</v>
      </c>
      <c r="B671" t="s">
        <v>40</v>
      </c>
      <c r="C671" t="s">
        <v>1117</v>
      </c>
      <c r="D671" t="s">
        <v>625</v>
      </c>
      <c r="E671" t="s">
        <v>8</v>
      </c>
      <c r="F671" t="str">
        <f t="shared" si="10"/>
        <v>500056004</v>
      </c>
      <c r="G671" t="s">
        <v>1134</v>
      </c>
      <c r="H671" t="s">
        <v>1410</v>
      </c>
      <c r="I671" s="3">
        <v>41211</v>
      </c>
    </row>
    <row r="672" spans="1:9" x14ac:dyDescent="0.2">
      <c r="A672" t="s">
        <v>35</v>
      </c>
      <c r="B672" t="s">
        <v>40</v>
      </c>
      <c r="C672" t="s">
        <v>1117</v>
      </c>
      <c r="D672" t="s">
        <v>625</v>
      </c>
      <c r="E672" t="s">
        <v>59</v>
      </c>
      <c r="F672" t="str">
        <f t="shared" si="10"/>
        <v>5000560012</v>
      </c>
      <c r="G672" t="s">
        <v>1292</v>
      </c>
      <c r="H672" t="s">
        <v>1411</v>
      </c>
      <c r="I672" s="3">
        <v>41801</v>
      </c>
    </row>
    <row r="673" spans="1:9" x14ac:dyDescent="0.2">
      <c r="A673" t="s">
        <v>35</v>
      </c>
      <c r="B673" t="s">
        <v>40</v>
      </c>
      <c r="C673" t="s">
        <v>1117</v>
      </c>
      <c r="D673" t="s">
        <v>625</v>
      </c>
      <c r="E673" t="s">
        <v>63</v>
      </c>
      <c r="F673" t="str">
        <f t="shared" si="10"/>
        <v>5000560018</v>
      </c>
      <c r="G673" t="s">
        <v>1412</v>
      </c>
      <c r="H673" t="s">
        <v>1413</v>
      </c>
      <c r="I673" s="3">
        <v>41801</v>
      </c>
    </row>
    <row r="674" spans="1:9" x14ac:dyDescent="0.2">
      <c r="A674" t="s">
        <v>9</v>
      </c>
      <c r="B674" t="s">
        <v>40</v>
      </c>
      <c r="C674" t="s">
        <v>1117</v>
      </c>
      <c r="D674" t="s">
        <v>628</v>
      </c>
      <c r="E674" t="s">
        <v>9</v>
      </c>
      <c r="F674" t="str">
        <f t="shared" si="10"/>
        <v>500057481</v>
      </c>
      <c r="G674" t="s">
        <v>1150</v>
      </c>
      <c r="H674" t="s">
        <v>1414</v>
      </c>
      <c r="I674" s="3">
        <v>41325</v>
      </c>
    </row>
    <row r="675" spans="1:9" x14ac:dyDescent="0.2">
      <c r="A675" t="s">
        <v>9</v>
      </c>
      <c r="B675" t="s">
        <v>40</v>
      </c>
      <c r="C675" t="s">
        <v>1117</v>
      </c>
      <c r="D675" t="s">
        <v>628</v>
      </c>
      <c r="E675" t="s">
        <v>43</v>
      </c>
      <c r="F675" t="str">
        <f t="shared" si="10"/>
        <v>500057485</v>
      </c>
      <c r="G675" t="s">
        <v>1130</v>
      </c>
      <c r="H675" t="s">
        <v>1300</v>
      </c>
      <c r="I675" s="3">
        <v>41326</v>
      </c>
    </row>
    <row r="676" spans="1:9" x14ac:dyDescent="0.2">
      <c r="A676" t="s">
        <v>9</v>
      </c>
      <c r="B676" t="s">
        <v>40</v>
      </c>
      <c r="C676" t="s">
        <v>1117</v>
      </c>
      <c r="D676" t="s">
        <v>629</v>
      </c>
      <c r="E676" t="s">
        <v>9</v>
      </c>
      <c r="F676" t="str">
        <f t="shared" si="10"/>
        <v>500061561</v>
      </c>
      <c r="G676" t="s">
        <v>1128</v>
      </c>
      <c r="H676" t="s">
        <v>1369</v>
      </c>
      <c r="I676" s="3">
        <v>41348</v>
      </c>
    </row>
    <row r="677" spans="1:9" x14ac:dyDescent="0.2">
      <c r="A677" t="s">
        <v>9</v>
      </c>
      <c r="B677" t="s">
        <v>40</v>
      </c>
      <c r="C677" t="s">
        <v>1117</v>
      </c>
      <c r="D677" t="s">
        <v>629</v>
      </c>
      <c r="E677" t="s">
        <v>39</v>
      </c>
      <c r="F677" t="str">
        <f t="shared" si="10"/>
        <v>500061563</v>
      </c>
      <c r="G677" t="s">
        <v>1195</v>
      </c>
      <c r="H677" t="s">
        <v>1153</v>
      </c>
      <c r="I677" s="3">
        <v>41348</v>
      </c>
    </row>
    <row r="678" spans="1:9" x14ac:dyDescent="0.2">
      <c r="A678" t="s">
        <v>9</v>
      </c>
      <c r="B678" t="s">
        <v>40</v>
      </c>
      <c r="C678" t="s">
        <v>1117</v>
      </c>
      <c r="D678" t="s">
        <v>630</v>
      </c>
      <c r="E678" t="s">
        <v>39</v>
      </c>
      <c r="F678" t="str">
        <f t="shared" si="10"/>
        <v>500061723</v>
      </c>
      <c r="G678" t="s">
        <v>1130</v>
      </c>
      <c r="H678" t="s">
        <v>1153</v>
      </c>
      <c r="I678" s="3">
        <v>41361</v>
      </c>
    </row>
    <row r="679" spans="1:9" x14ac:dyDescent="0.2">
      <c r="A679" t="s">
        <v>35</v>
      </c>
      <c r="B679" t="s">
        <v>40</v>
      </c>
      <c r="C679" t="s">
        <v>1117</v>
      </c>
      <c r="D679" t="s">
        <v>630</v>
      </c>
      <c r="E679" t="s">
        <v>89</v>
      </c>
      <c r="F679" t="str">
        <f t="shared" si="10"/>
        <v>500061729</v>
      </c>
      <c r="G679" t="s">
        <v>1415</v>
      </c>
      <c r="H679" t="s">
        <v>1153</v>
      </c>
      <c r="I679" s="3">
        <v>42416</v>
      </c>
    </row>
    <row r="680" spans="1:9" x14ac:dyDescent="0.2">
      <c r="A680" t="s">
        <v>39</v>
      </c>
      <c r="B680" t="s">
        <v>40</v>
      </c>
      <c r="C680" t="s">
        <v>1117</v>
      </c>
      <c r="D680" t="s">
        <v>630</v>
      </c>
      <c r="E680" t="s">
        <v>45</v>
      </c>
      <c r="F680" t="str">
        <f t="shared" si="10"/>
        <v>5000617213</v>
      </c>
      <c r="G680" t="s">
        <v>1393</v>
      </c>
      <c r="H680" t="s">
        <v>1153</v>
      </c>
      <c r="I680" s="3">
        <v>42607</v>
      </c>
    </row>
    <row r="681" spans="1:9" x14ac:dyDescent="0.2">
      <c r="A681" t="s">
        <v>9</v>
      </c>
      <c r="B681" t="s">
        <v>40</v>
      </c>
      <c r="C681" t="s">
        <v>1117</v>
      </c>
      <c r="D681" t="s">
        <v>631</v>
      </c>
      <c r="E681" t="s">
        <v>39</v>
      </c>
      <c r="F681" t="str">
        <f t="shared" si="10"/>
        <v>500061733</v>
      </c>
      <c r="G681" t="s">
        <v>1130</v>
      </c>
      <c r="H681" t="s">
        <v>1153</v>
      </c>
      <c r="I681" s="3">
        <v>41361</v>
      </c>
    </row>
    <row r="682" spans="1:9" x14ac:dyDescent="0.2">
      <c r="A682" t="s">
        <v>35</v>
      </c>
      <c r="B682" t="s">
        <v>40</v>
      </c>
      <c r="C682" t="s">
        <v>1117</v>
      </c>
      <c r="D682" t="s">
        <v>631</v>
      </c>
      <c r="E682" t="s">
        <v>89</v>
      </c>
      <c r="F682" t="str">
        <f t="shared" si="10"/>
        <v>500061739</v>
      </c>
      <c r="G682" t="s">
        <v>1415</v>
      </c>
      <c r="H682" t="s">
        <v>1153</v>
      </c>
      <c r="I682" s="3">
        <v>42342</v>
      </c>
    </row>
    <row r="683" spans="1:9" x14ac:dyDescent="0.2">
      <c r="A683" t="s">
        <v>39</v>
      </c>
      <c r="B683" t="s">
        <v>40</v>
      </c>
      <c r="C683" t="s">
        <v>1117</v>
      </c>
      <c r="D683" t="s">
        <v>631</v>
      </c>
      <c r="E683" t="s">
        <v>45</v>
      </c>
      <c r="F683" t="str">
        <f t="shared" si="10"/>
        <v>5000617313</v>
      </c>
      <c r="G683" t="s">
        <v>1393</v>
      </c>
      <c r="H683" t="s">
        <v>1153</v>
      </c>
      <c r="I683" s="3">
        <v>42607</v>
      </c>
    </row>
    <row r="684" spans="1:9" x14ac:dyDescent="0.2">
      <c r="A684" t="s">
        <v>9</v>
      </c>
      <c r="B684" t="s">
        <v>40</v>
      </c>
      <c r="C684" t="s">
        <v>1117</v>
      </c>
      <c r="D684" t="s">
        <v>632</v>
      </c>
      <c r="E684" t="s">
        <v>39</v>
      </c>
      <c r="F684" t="str">
        <f t="shared" si="10"/>
        <v>500061743</v>
      </c>
      <c r="G684" t="s">
        <v>1130</v>
      </c>
      <c r="H684" t="s">
        <v>1153</v>
      </c>
      <c r="I684" s="3">
        <v>41361</v>
      </c>
    </row>
    <row r="685" spans="1:9" x14ac:dyDescent="0.2">
      <c r="A685" t="s">
        <v>35</v>
      </c>
      <c r="B685" t="s">
        <v>40</v>
      </c>
      <c r="C685" t="s">
        <v>1117</v>
      </c>
      <c r="D685" t="s">
        <v>632</v>
      </c>
      <c r="E685" t="s">
        <v>89</v>
      </c>
      <c r="F685" t="str">
        <f t="shared" si="10"/>
        <v>500061749</v>
      </c>
      <c r="G685" t="s">
        <v>1415</v>
      </c>
      <c r="H685" t="s">
        <v>1153</v>
      </c>
      <c r="I685" s="3">
        <v>42416</v>
      </c>
    </row>
    <row r="686" spans="1:9" x14ac:dyDescent="0.2">
      <c r="A686" t="s">
        <v>39</v>
      </c>
      <c r="B686" t="s">
        <v>40</v>
      </c>
      <c r="C686" t="s">
        <v>1117</v>
      </c>
      <c r="D686" t="s">
        <v>632</v>
      </c>
      <c r="E686" t="s">
        <v>45</v>
      </c>
      <c r="F686" t="str">
        <f t="shared" si="10"/>
        <v>5000617413</v>
      </c>
      <c r="G686" t="s">
        <v>1393</v>
      </c>
      <c r="H686" t="s">
        <v>1153</v>
      </c>
      <c r="I686" s="3">
        <v>42607</v>
      </c>
    </row>
    <row r="687" spans="1:9" x14ac:dyDescent="0.2">
      <c r="A687" t="s">
        <v>9</v>
      </c>
      <c r="B687" t="s">
        <v>40</v>
      </c>
      <c r="C687" t="s">
        <v>1117</v>
      </c>
      <c r="D687" t="s">
        <v>633</v>
      </c>
      <c r="E687" t="s">
        <v>39</v>
      </c>
      <c r="F687" t="str">
        <f t="shared" si="10"/>
        <v>500061753</v>
      </c>
      <c r="G687" t="s">
        <v>1130</v>
      </c>
      <c r="H687" t="s">
        <v>1153</v>
      </c>
      <c r="I687" s="3">
        <v>41361</v>
      </c>
    </row>
    <row r="688" spans="1:9" x14ac:dyDescent="0.2">
      <c r="A688" t="s">
        <v>35</v>
      </c>
      <c r="B688" t="s">
        <v>40</v>
      </c>
      <c r="C688" t="s">
        <v>1117</v>
      </c>
      <c r="D688" t="s">
        <v>633</v>
      </c>
      <c r="E688" t="s">
        <v>89</v>
      </c>
      <c r="F688" t="str">
        <f t="shared" si="10"/>
        <v>500061759</v>
      </c>
      <c r="G688" t="s">
        <v>1415</v>
      </c>
      <c r="H688" t="s">
        <v>1153</v>
      </c>
      <c r="I688" s="3">
        <v>42416</v>
      </c>
    </row>
    <row r="689" spans="1:9" x14ac:dyDescent="0.2">
      <c r="A689" t="s">
        <v>39</v>
      </c>
      <c r="B689" t="s">
        <v>40</v>
      </c>
      <c r="C689" t="s">
        <v>1117</v>
      </c>
      <c r="D689" t="s">
        <v>633</v>
      </c>
      <c r="E689" t="s">
        <v>45</v>
      </c>
      <c r="F689" t="str">
        <f t="shared" si="10"/>
        <v>5000617513</v>
      </c>
      <c r="G689" t="s">
        <v>1393</v>
      </c>
      <c r="H689" t="s">
        <v>1153</v>
      </c>
      <c r="I689" s="3">
        <v>42607</v>
      </c>
    </row>
    <row r="690" spans="1:9" x14ac:dyDescent="0.2">
      <c r="A690" t="s">
        <v>9</v>
      </c>
      <c r="B690" t="s">
        <v>40</v>
      </c>
      <c r="C690" t="s">
        <v>1117</v>
      </c>
      <c r="D690" t="s">
        <v>634</v>
      </c>
      <c r="E690" t="s">
        <v>39</v>
      </c>
      <c r="F690" t="str">
        <f t="shared" si="10"/>
        <v>500061763</v>
      </c>
      <c r="G690" t="s">
        <v>1130</v>
      </c>
      <c r="H690" t="s">
        <v>1153</v>
      </c>
      <c r="I690" s="3">
        <v>41361</v>
      </c>
    </row>
    <row r="691" spans="1:9" x14ac:dyDescent="0.2">
      <c r="A691" t="s">
        <v>35</v>
      </c>
      <c r="B691" t="s">
        <v>40</v>
      </c>
      <c r="C691" t="s">
        <v>1117</v>
      </c>
      <c r="D691" t="s">
        <v>634</v>
      </c>
      <c r="E691" t="s">
        <v>89</v>
      </c>
      <c r="F691" t="str">
        <f t="shared" si="10"/>
        <v>500061769</v>
      </c>
      <c r="G691" t="s">
        <v>1415</v>
      </c>
      <c r="H691" t="s">
        <v>1153</v>
      </c>
      <c r="I691" s="3">
        <v>42416</v>
      </c>
    </row>
    <row r="692" spans="1:9" x14ac:dyDescent="0.2">
      <c r="A692" t="s">
        <v>39</v>
      </c>
      <c r="B692" t="s">
        <v>40</v>
      </c>
      <c r="C692" t="s">
        <v>1117</v>
      </c>
      <c r="D692" t="s">
        <v>634</v>
      </c>
      <c r="E692" t="s">
        <v>45</v>
      </c>
      <c r="F692" t="str">
        <f t="shared" si="10"/>
        <v>5000617613</v>
      </c>
      <c r="G692" t="s">
        <v>1393</v>
      </c>
      <c r="H692" t="s">
        <v>1153</v>
      </c>
      <c r="I692" s="3">
        <v>42607</v>
      </c>
    </row>
    <row r="693" spans="1:9" x14ac:dyDescent="0.2">
      <c r="A693" t="s">
        <v>9</v>
      </c>
      <c r="B693" t="s">
        <v>40</v>
      </c>
      <c r="C693" t="s">
        <v>1117</v>
      </c>
      <c r="D693" t="s">
        <v>635</v>
      </c>
      <c r="E693" t="s">
        <v>39</v>
      </c>
      <c r="F693" t="str">
        <f t="shared" si="10"/>
        <v>500061773</v>
      </c>
      <c r="G693" t="s">
        <v>1130</v>
      </c>
      <c r="H693" t="s">
        <v>1153</v>
      </c>
      <c r="I693" s="3">
        <v>41361</v>
      </c>
    </row>
    <row r="694" spans="1:9" x14ac:dyDescent="0.2">
      <c r="A694" t="s">
        <v>35</v>
      </c>
      <c r="B694" t="s">
        <v>40</v>
      </c>
      <c r="C694" t="s">
        <v>1117</v>
      </c>
      <c r="D694" t="s">
        <v>635</v>
      </c>
      <c r="E694" t="s">
        <v>89</v>
      </c>
      <c r="F694" t="str">
        <f t="shared" si="10"/>
        <v>500061779</v>
      </c>
      <c r="G694" t="s">
        <v>1415</v>
      </c>
      <c r="H694" t="s">
        <v>1153</v>
      </c>
      <c r="I694" s="3">
        <v>42416</v>
      </c>
    </row>
    <row r="695" spans="1:9" x14ac:dyDescent="0.2">
      <c r="A695" t="s">
        <v>39</v>
      </c>
      <c r="B695" t="s">
        <v>40</v>
      </c>
      <c r="C695" t="s">
        <v>1117</v>
      </c>
      <c r="D695" t="s">
        <v>635</v>
      </c>
      <c r="E695" t="s">
        <v>45</v>
      </c>
      <c r="F695" t="str">
        <f t="shared" si="10"/>
        <v>5000617713</v>
      </c>
      <c r="G695" t="s">
        <v>1393</v>
      </c>
      <c r="H695" t="s">
        <v>1153</v>
      </c>
      <c r="I695" s="3">
        <v>42607</v>
      </c>
    </row>
    <row r="696" spans="1:9" x14ac:dyDescent="0.2">
      <c r="A696" t="s">
        <v>9</v>
      </c>
      <c r="B696" t="s">
        <v>40</v>
      </c>
      <c r="C696" t="s">
        <v>1117</v>
      </c>
      <c r="D696" t="s">
        <v>636</v>
      </c>
      <c r="E696" t="s">
        <v>39</v>
      </c>
      <c r="F696" t="str">
        <f t="shared" si="10"/>
        <v>500061783</v>
      </c>
      <c r="G696" t="s">
        <v>1130</v>
      </c>
      <c r="H696" t="s">
        <v>1153</v>
      </c>
      <c r="I696" s="3">
        <v>41361</v>
      </c>
    </row>
    <row r="697" spans="1:9" x14ac:dyDescent="0.2">
      <c r="A697" t="s">
        <v>35</v>
      </c>
      <c r="B697" t="s">
        <v>40</v>
      </c>
      <c r="C697" t="s">
        <v>1117</v>
      </c>
      <c r="D697" t="s">
        <v>636</v>
      </c>
      <c r="E697" t="s">
        <v>89</v>
      </c>
      <c r="F697" t="str">
        <f t="shared" si="10"/>
        <v>500061789</v>
      </c>
      <c r="G697" t="s">
        <v>1415</v>
      </c>
      <c r="H697" t="s">
        <v>1153</v>
      </c>
      <c r="I697" s="3">
        <v>42416</v>
      </c>
    </row>
    <row r="698" spans="1:9" x14ac:dyDescent="0.2">
      <c r="A698" t="s">
        <v>39</v>
      </c>
      <c r="B698" t="s">
        <v>40</v>
      </c>
      <c r="C698" t="s">
        <v>1117</v>
      </c>
      <c r="D698" t="s">
        <v>636</v>
      </c>
      <c r="E698" t="s">
        <v>45</v>
      </c>
      <c r="F698" t="str">
        <f t="shared" si="10"/>
        <v>5000617813</v>
      </c>
      <c r="G698" t="s">
        <v>1393</v>
      </c>
      <c r="H698" t="s">
        <v>1153</v>
      </c>
      <c r="I698" s="3">
        <v>42607</v>
      </c>
    </row>
    <row r="699" spans="1:9" x14ac:dyDescent="0.2">
      <c r="A699" t="s">
        <v>9</v>
      </c>
      <c r="B699" t="s">
        <v>40</v>
      </c>
      <c r="C699" t="s">
        <v>1117</v>
      </c>
      <c r="D699" t="s">
        <v>1416</v>
      </c>
      <c r="E699" t="s">
        <v>9</v>
      </c>
      <c r="F699" t="str">
        <f t="shared" si="10"/>
        <v>500062191</v>
      </c>
      <c r="G699" t="s">
        <v>1124</v>
      </c>
      <c r="H699" t="s">
        <v>1417</v>
      </c>
      <c r="I699" s="3">
        <v>41397</v>
      </c>
    </row>
    <row r="700" spans="1:9" x14ac:dyDescent="0.2">
      <c r="A700" t="s">
        <v>9</v>
      </c>
      <c r="B700" t="s">
        <v>40</v>
      </c>
      <c r="C700" t="s">
        <v>1117</v>
      </c>
      <c r="D700" t="s">
        <v>637</v>
      </c>
      <c r="E700" t="s">
        <v>9</v>
      </c>
      <c r="F700" t="str">
        <f t="shared" si="10"/>
        <v>500062761</v>
      </c>
      <c r="G700" t="s">
        <v>1128</v>
      </c>
      <c r="H700" t="s">
        <v>1369</v>
      </c>
      <c r="I700" s="3">
        <v>41437</v>
      </c>
    </row>
    <row r="701" spans="1:9" x14ac:dyDescent="0.2">
      <c r="A701" t="s">
        <v>35</v>
      </c>
      <c r="B701" t="s">
        <v>40</v>
      </c>
      <c r="C701" t="s">
        <v>1117</v>
      </c>
      <c r="D701" t="s">
        <v>637</v>
      </c>
      <c r="E701" t="s">
        <v>39</v>
      </c>
      <c r="F701" t="str">
        <f t="shared" si="10"/>
        <v>500062763</v>
      </c>
      <c r="G701" t="s">
        <v>1395</v>
      </c>
      <c r="H701" t="s">
        <v>1369</v>
      </c>
      <c r="I701" s="3">
        <v>42478</v>
      </c>
    </row>
    <row r="702" spans="1:9" x14ac:dyDescent="0.2">
      <c r="A702" t="s">
        <v>9</v>
      </c>
      <c r="B702" t="s">
        <v>40</v>
      </c>
      <c r="C702" t="s">
        <v>1117</v>
      </c>
      <c r="D702" t="s">
        <v>639</v>
      </c>
      <c r="E702" t="s">
        <v>43</v>
      </c>
      <c r="F702" t="str">
        <f t="shared" si="10"/>
        <v>500063085</v>
      </c>
      <c r="G702" t="s">
        <v>1118</v>
      </c>
      <c r="H702" t="s">
        <v>1418</v>
      </c>
      <c r="I702" s="3">
        <v>41458</v>
      </c>
    </row>
    <row r="703" spans="1:9" x14ac:dyDescent="0.2">
      <c r="A703" t="s">
        <v>35</v>
      </c>
      <c r="B703" t="s">
        <v>40</v>
      </c>
      <c r="C703" t="s">
        <v>1117</v>
      </c>
      <c r="D703" t="s">
        <v>639</v>
      </c>
      <c r="E703" t="s">
        <v>45</v>
      </c>
      <c r="F703" t="str">
        <f t="shared" si="10"/>
        <v>5000630813</v>
      </c>
      <c r="G703" t="s">
        <v>1118</v>
      </c>
      <c r="H703" t="s">
        <v>1418</v>
      </c>
      <c r="I703" s="3">
        <v>41743</v>
      </c>
    </row>
    <row r="704" spans="1:9" x14ac:dyDescent="0.2">
      <c r="A704" t="s">
        <v>9</v>
      </c>
      <c r="B704" t="s">
        <v>40</v>
      </c>
      <c r="C704" t="s">
        <v>1117</v>
      </c>
      <c r="D704" t="s">
        <v>640</v>
      </c>
      <c r="E704" t="s">
        <v>9</v>
      </c>
      <c r="F704" t="str">
        <f t="shared" si="10"/>
        <v>500063091</v>
      </c>
      <c r="G704" t="s">
        <v>1150</v>
      </c>
      <c r="H704" t="s">
        <v>1414</v>
      </c>
      <c r="I704" s="3">
        <v>41459</v>
      </c>
    </row>
    <row r="705" spans="1:9" x14ac:dyDescent="0.2">
      <c r="A705" t="s">
        <v>9</v>
      </c>
      <c r="B705" t="s">
        <v>40</v>
      </c>
      <c r="C705" t="s">
        <v>1117</v>
      </c>
      <c r="D705" t="s">
        <v>640</v>
      </c>
      <c r="E705" t="s">
        <v>43</v>
      </c>
      <c r="F705" t="str">
        <f t="shared" si="10"/>
        <v>500063095</v>
      </c>
      <c r="G705" t="s">
        <v>1130</v>
      </c>
      <c r="H705" t="s">
        <v>1300</v>
      </c>
      <c r="I705" s="3">
        <v>41459</v>
      </c>
    </row>
    <row r="706" spans="1:9" x14ac:dyDescent="0.2">
      <c r="A706" t="s">
        <v>39</v>
      </c>
      <c r="B706" t="s">
        <v>40</v>
      </c>
      <c r="C706" t="s">
        <v>1117</v>
      </c>
      <c r="D706" t="s">
        <v>641</v>
      </c>
      <c r="E706" t="s">
        <v>63</v>
      </c>
      <c r="F706" t="str">
        <f t="shared" si="10"/>
        <v>5000632418</v>
      </c>
      <c r="G706" t="s">
        <v>1140</v>
      </c>
      <c r="H706" t="s">
        <v>1419</v>
      </c>
      <c r="I706" s="3">
        <v>45100</v>
      </c>
    </row>
    <row r="707" spans="1:9" x14ac:dyDescent="0.2">
      <c r="A707" t="s">
        <v>9</v>
      </c>
      <c r="B707" t="s">
        <v>40</v>
      </c>
      <c r="C707" t="s">
        <v>1117</v>
      </c>
      <c r="D707" t="s">
        <v>643</v>
      </c>
      <c r="E707" t="s">
        <v>9</v>
      </c>
      <c r="F707" t="str">
        <f t="shared" ref="F707:F770" si="11">D707&amp;E707</f>
        <v>500063291</v>
      </c>
      <c r="G707" t="s">
        <v>1128</v>
      </c>
      <c r="H707" t="s">
        <v>1133</v>
      </c>
      <c r="I707" s="3">
        <v>41473</v>
      </c>
    </row>
    <row r="708" spans="1:9" x14ac:dyDescent="0.2">
      <c r="A708" t="s">
        <v>9</v>
      </c>
      <c r="B708" t="s">
        <v>40</v>
      </c>
      <c r="C708" t="s">
        <v>1117</v>
      </c>
      <c r="D708" t="s">
        <v>643</v>
      </c>
      <c r="E708" t="s">
        <v>43</v>
      </c>
      <c r="F708" t="str">
        <f t="shared" si="11"/>
        <v>500063295</v>
      </c>
      <c r="G708" t="s">
        <v>1130</v>
      </c>
      <c r="H708" t="s">
        <v>1131</v>
      </c>
      <c r="I708" s="3">
        <v>41473</v>
      </c>
    </row>
    <row r="709" spans="1:9" x14ac:dyDescent="0.2">
      <c r="A709" t="s">
        <v>9</v>
      </c>
      <c r="B709" t="s">
        <v>40</v>
      </c>
      <c r="C709" t="s">
        <v>1117</v>
      </c>
      <c r="D709" t="s">
        <v>643</v>
      </c>
      <c r="E709" t="s">
        <v>50</v>
      </c>
      <c r="F709" t="str">
        <f t="shared" si="11"/>
        <v>500063297</v>
      </c>
      <c r="G709" t="s">
        <v>1130</v>
      </c>
      <c r="H709" t="s">
        <v>1132</v>
      </c>
      <c r="I709" s="3">
        <v>41473</v>
      </c>
    </row>
    <row r="710" spans="1:9" x14ac:dyDescent="0.2">
      <c r="A710" t="s">
        <v>9</v>
      </c>
      <c r="B710" t="s">
        <v>40</v>
      </c>
      <c r="C710" t="s">
        <v>1117</v>
      </c>
      <c r="D710" t="s">
        <v>644</v>
      </c>
      <c r="E710" t="s">
        <v>8</v>
      </c>
      <c r="F710" t="str">
        <f t="shared" si="11"/>
        <v>500063324</v>
      </c>
      <c r="G710" t="s">
        <v>1130</v>
      </c>
      <c r="H710" t="s">
        <v>1153</v>
      </c>
      <c r="I710" s="3">
        <v>41474</v>
      </c>
    </row>
    <row r="711" spans="1:9" x14ac:dyDescent="0.2">
      <c r="A711" t="s">
        <v>9</v>
      </c>
      <c r="B711" t="s">
        <v>40</v>
      </c>
      <c r="C711" t="s">
        <v>1117</v>
      </c>
      <c r="D711" t="s">
        <v>645</v>
      </c>
      <c r="E711" t="s">
        <v>8</v>
      </c>
      <c r="F711" t="str">
        <f t="shared" si="11"/>
        <v>500063404</v>
      </c>
      <c r="G711" t="s">
        <v>1130</v>
      </c>
      <c r="H711" t="s">
        <v>1153</v>
      </c>
      <c r="I711" s="3">
        <v>41478</v>
      </c>
    </row>
    <row r="712" spans="1:9" x14ac:dyDescent="0.2">
      <c r="A712" t="s">
        <v>9</v>
      </c>
      <c r="B712" t="s">
        <v>40</v>
      </c>
      <c r="C712" t="s">
        <v>1117</v>
      </c>
      <c r="D712" t="s">
        <v>646</v>
      </c>
      <c r="E712" t="s">
        <v>9</v>
      </c>
      <c r="F712" t="str">
        <f t="shared" si="11"/>
        <v>500063421</v>
      </c>
      <c r="G712" t="s">
        <v>1128</v>
      </c>
      <c r="H712" t="s">
        <v>1133</v>
      </c>
      <c r="I712" s="3">
        <v>41478</v>
      </c>
    </row>
    <row r="713" spans="1:9" x14ac:dyDescent="0.2">
      <c r="A713" t="s">
        <v>9</v>
      </c>
      <c r="B713" t="s">
        <v>40</v>
      </c>
      <c r="C713" t="s">
        <v>1117</v>
      </c>
      <c r="D713" t="s">
        <v>646</v>
      </c>
      <c r="E713" t="s">
        <v>43</v>
      </c>
      <c r="F713" t="str">
        <f t="shared" si="11"/>
        <v>500063425</v>
      </c>
      <c r="G713" t="s">
        <v>1130</v>
      </c>
      <c r="H713" t="s">
        <v>1131</v>
      </c>
      <c r="I713" s="3">
        <v>41478</v>
      </c>
    </row>
    <row r="714" spans="1:9" x14ac:dyDescent="0.2">
      <c r="A714" t="s">
        <v>9</v>
      </c>
      <c r="B714" t="s">
        <v>40</v>
      </c>
      <c r="C714" t="s">
        <v>1117</v>
      </c>
      <c r="D714" t="s">
        <v>646</v>
      </c>
      <c r="E714" t="s">
        <v>50</v>
      </c>
      <c r="F714" t="str">
        <f t="shared" si="11"/>
        <v>500063427</v>
      </c>
      <c r="G714" t="s">
        <v>1130</v>
      </c>
      <c r="H714" t="s">
        <v>1132</v>
      </c>
      <c r="I714" s="3">
        <v>41478</v>
      </c>
    </row>
    <row r="715" spans="1:9" x14ac:dyDescent="0.2">
      <c r="A715" t="s">
        <v>9</v>
      </c>
      <c r="B715" t="s">
        <v>40</v>
      </c>
      <c r="C715" t="s">
        <v>1117</v>
      </c>
      <c r="D715" t="s">
        <v>647</v>
      </c>
      <c r="E715" t="s">
        <v>8</v>
      </c>
      <c r="F715" t="str">
        <f t="shared" si="11"/>
        <v>500063624</v>
      </c>
      <c r="G715" t="s">
        <v>1118</v>
      </c>
      <c r="H715" t="s">
        <v>1153</v>
      </c>
      <c r="I715" s="3">
        <v>41499</v>
      </c>
    </row>
    <row r="716" spans="1:9" x14ac:dyDescent="0.2">
      <c r="A716" t="s">
        <v>9</v>
      </c>
      <c r="B716" t="s">
        <v>40</v>
      </c>
      <c r="C716" t="s">
        <v>1117</v>
      </c>
      <c r="D716" t="s">
        <v>648</v>
      </c>
      <c r="E716" t="s">
        <v>39</v>
      </c>
      <c r="F716" t="str">
        <f t="shared" si="11"/>
        <v>500063653</v>
      </c>
      <c r="G716" t="s">
        <v>1118</v>
      </c>
      <c r="H716" t="s">
        <v>1328</v>
      </c>
      <c r="I716" s="3">
        <v>41502</v>
      </c>
    </row>
    <row r="717" spans="1:9" x14ac:dyDescent="0.2">
      <c r="A717" t="s">
        <v>9</v>
      </c>
      <c r="B717" t="s">
        <v>40</v>
      </c>
      <c r="C717" t="s">
        <v>1117</v>
      </c>
      <c r="D717" t="s">
        <v>649</v>
      </c>
      <c r="E717" t="s">
        <v>8</v>
      </c>
      <c r="F717" t="str">
        <f t="shared" si="11"/>
        <v>500063844</v>
      </c>
      <c r="G717" t="s">
        <v>1118</v>
      </c>
      <c r="H717" t="s">
        <v>1153</v>
      </c>
      <c r="I717" s="3">
        <v>41526</v>
      </c>
    </row>
    <row r="718" spans="1:9" x14ac:dyDescent="0.2">
      <c r="A718" t="s">
        <v>9</v>
      </c>
      <c r="B718" t="s">
        <v>40</v>
      </c>
      <c r="C718" t="s">
        <v>1117</v>
      </c>
      <c r="D718" t="s">
        <v>650</v>
      </c>
      <c r="E718" t="s">
        <v>9</v>
      </c>
      <c r="F718" t="str">
        <f t="shared" si="11"/>
        <v>500064101</v>
      </c>
      <c r="G718" t="s">
        <v>1205</v>
      </c>
      <c r="H718" t="s">
        <v>1414</v>
      </c>
      <c r="I718" s="3">
        <v>41557</v>
      </c>
    </row>
    <row r="719" spans="1:9" x14ac:dyDescent="0.2">
      <c r="A719" t="s">
        <v>35</v>
      </c>
      <c r="B719" t="s">
        <v>40</v>
      </c>
      <c r="C719" t="s">
        <v>1117</v>
      </c>
      <c r="D719" t="s">
        <v>650</v>
      </c>
      <c r="E719" t="s">
        <v>89</v>
      </c>
      <c r="F719" t="str">
        <f t="shared" si="11"/>
        <v>500064109</v>
      </c>
      <c r="G719" t="s">
        <v>1205</v>
      </c>
      <c r="H719" t="s">
        <v>1414</v>
      </c>
      <c r="I719" s="3">
        <v>42177</v>
      </c>
    </row>
    <row r="720" spans="1:9" x14ac:dyDescent="0.2">
      <c r="A720" t="s">
        <v>39</v>
      </c>
      <c r="B720" t="s">
        <v>40</v>
      </c>
      <c r="C720" t="s">
        <v>1117</v>
      </c>
      <c r="D720" t="s">
        <v>650</v>
      </c>
      <c r="E720" t="s">
        <v>68</v>
      </c>
      <c r="F720" t="str">
        <f t="shared" si="11"/>
        <v>5000641017</v>
      </c>
      <c r="G720" t="s">
        <v>1205</v>
      </c>
      <c r="H720" t="s">
        <v>1414</v>
      </c>
      <c r="I720" s="3">
        <v>42802</v>
      </c>
    </row>
    <row r="721" spans="1:9" x14ac:dyDescent="0.2">
      <c r="A721" t="s">
        <v>9</v>
      </c>
      <c r="B721" t="s">
        <v>40</v>
      </c>
      <c r="C721" t="s">
        <v>1117</v>
      </c>
      <c r="D721" t="s">
        <v>651</v>
      </c>
      <c r="E721" t="s">
        <v>39</v>
      </c>
      <c r="F721" t="str">
        <f t="shared" si="11"/>
        <v>500067833</v>
      </c>
      <c r="G721" t="s">
        <v>1168</v>
      </c>
      <c r="H721" t="s">
        <v>1392</v>
      </c>
      <c r="I721" s="3">
        <v>41607</v>
      </c>
    </row>
    <row r="722" spans="1:9" x14ac:dyDescent="0.2">
      <c r="A722" t="s">
        <v>9</v>
      </c>
      <c r="B722" t="s">
        <v>40</v>
      </c>
      <c r="C722" t="s">
        <v>1117</v>
      </c>
      <c r="D722" t="s">
        <v>652</v>
      </c>
      <c r="E722" t="s">
        <v>26</v>
      </c>
      <c r="F722" t="str">
        <f t="shared" si="11"/>
        <v>5000688510</v>
      </c>
      <c r="G722" t="s">
        <v>1118</v>
      </c>
      <c r="H722" t="s">
        <v>1420</v>
      </c>
      <c r="I722" s="3">
        <v>41675</v>
      </c>
    </row>
    <row r="723" spans="1:9" x14ac:dyDescent="0.2">
      <c r="A723" t="s">
        <v>9</v>
      </c>
      <c r="B723" t="s">
        <v>40</v>
      </c>
      <c r="C723" t="s">
        <v>1117</v>
      </c>
      <c r="D723" t="s">
        <v>653</v>
      </c>
      <c r="E723" t="s">
        <v>115</v>
      </c>
      <c r="F723" t="str">
        <f t="shared" si="11"/>
        <v>500068868</v>
      </c>
      <c r="G723" t="s">
        <v>1118</v>
      </c>
      <c r="H723" t="s">
        <v>1420</v>
      </c>
      <c r="I723" s="3">
        <v>41675</v>
      </c>
    </row>
    <row r="724" spans="1:9" x14ac:dyDescent="0.2">
      <c r="A724" t="s">
        <v>35</v>
      </c>
      <c r="B724" t="s">
        <v>40</v>
      </c>
      <c r="C724" t="s">
        <v>1117</v>
      </c>
      <c r="D724" t="s">
        <v>654</v>
      </c>
      <c r="E724" t="s">
        <v>115</v>
      </c>
      <c r="F724" t="str">
        <f t="shared" si="11"/>
        <v>500069498</v>
      </c>
      <c r="G724" t="s">
        <v>1292</v>
      </c>
      <c r="H724" t="s">
        <v>1207</v>
      </c>
      <c r="I724" s="3">
        <v>41773</v>
      </c>
    </row>
    <row r="725" spans="1:9" x14ac:dyDescent="0.2">
      <c r="A725" t="s">
        <v>8</v>
      </c>
      <c r="B725" t="s">
        <v>40</v>
      </c>
      <c r="C725" t="s">
        <v>1117</v>
      </c>
      <c r="D725" t="s">
        <v>654</v>
      </c>
      <c r="E725" t="s">
        <v>73</v>
      </c>
      <c r="F725" t="str">
        <f t="shared" si="11"/>
        <v>5000694924</v>
      </c>
      <c r="G725" t="s">
        <v>1395</v>
      </c>
      <c r="H725" t="s">
        <v>1421</v>
      </c>
      <c r="I725" s="3">
        <v>42425</v>
      </c>
    </row>
    <row r="726" spans="1:9" x14ac:dyDescent="0.2">
      <c r="A726" t="s">
        <v>9</v>
      </c>
      <c r="B726" t="s">
        <v>40</v>
      </c>
      <c r="C726" t="s">
        <v>1117</v>
      </c>
      <c r="D726" t="s">
        <v>656</v>
      </c>
      <c r="E726" t="s">
        <v>35</v>
      </c>
      <c r="F726" t="str">
        <f t="shared" si="11"/>
        <v>500069722</v>
      </c>
      <c r="G726" t="s">
        <v>1168</v>
      </c>
      <c r="H726" t="s">
        <v>1422</v>
      </c>
      <c r="I726" s="3">
        <v>41723</v>
      </c>
    </row>
    <row r="727" spans="1:9" x14ac:dyDescent="0.2">
      <c r="A727" t="s">
        <v>9</v>
      </c>
      <c r="B727" t="s">
        <v>40</v>
      </c>
      <c r="C727" t="s">
        <v>1117</v>
      </c>
      <c r="D727" t="s">
        <v>657</v>
      </c>
      <c r="E727" t="s">
        <v>9</v>
      </c>
      <c r="F727" t="str">
        <f t="shared" si="11"/>
        <v>500069761</v>
      </c>
      <c r="G727" t="s">
        <v>1150</v>
      </c>
      <c r="H727" t="s">
        <v>1414</v>
      </c>
      <c r="I727" s="3">
        <v>41724</v>
      </c>
    </row>
    <row r="728" spans="1:9" x14ac:dyDescent="0.2">
      <c r="A728" t="s">
        <v>9</v>
      </c>
      <c r="B728" t="s">
        <v>40</v>
      </c>
      <c r="C728" t="s">
        <v>1117</v>
      </c>
      <c r="D728" t="s">
        <v>657</v>
      </c>
      <c r="E728" t="s">
        <v>43</v>
      </c>
      <c r="F728" t="str">
        <f t="shared" si="11"/>
        <v>500069765</v>
      </c>
      <c r="G728" t="s">
        <v>1130</v>
      </c>
      <c r="H728" t="s">
        <v>1300</v>
      </c>
      <c r="I728" s="3">
        <v>41724</v>
      </c>
    </row>
    <row r="729" spans="1:9" x14ac:dyDescent="0.2">
      <c r="A729" t="s">
        <v>35</v>
      </c>
      <c r="B729" t="s">
        <v>40</v>
      </c>
      <c r="C729" t="s">
        <v>1117</v>
      </c>
      <c r="D729" t="s">
        <v>657</v>
      </c>
      <c r="E729" t="s">
        <v>89</v>
      </c>
      <c r="F729" t="str">
        <f t="shared" si="11"/>
        <v>500069769</v>
      </c>
      <c r="G729" t="s">
        <v>1205</v>
      </c>
      <c r="H729" t="s">
        <v>1414</v>
      </c>
      <c r="I729" s="3">
        <v>42177</v>
      </c>
    </row>
    <row r="730" spans="1:9" x14ac:dyDescent="0.2">
      <c r="A730" t="s">
        <v>35</v>
      </c>
      <c r="B730" t="s">
        <v>40</v>
      </c>
      <c r="C730" t="s">
        <v>1117</v>
      </c>
      <c r="D730" t="s">
        <v>657</v>
      </c>
      <c r="E730" t="s">
        <v>20</v>
      </c>
      <c r="F730" t="str">
        <f t="shared" si="11"/>
        <v>5000697611</v>
      </c>
      <c r="G730" t="s">
        <v>1195</v>
      </c>
      <c r="H730" t="s">
        <v>1300</v>
      </c>
      <c r="I730" s="3">
        <v>42177</v>
      </c>
    </row>
    <row r="731" spans="1:9" x14ac:dyDescent="0.2">
      <c r="A731" t="s">
        <v>9</v>
      </c>
      <c r="B731" t="s">
        <v>40</v>
      </c>
      <c r="C731" t="s">
        <v>1117</v>
      </c>
      <c r="D731" t="s">
        <v>659</v>
      </c>
      <c r="E731" t="s">
        <v>9</v>
      </c>
      <c r="F731" t="str">
        <f t="shared" si="11"/>
        <v>500069961</v>
      </c>
      <c r="G731" t="s">
        <v>1130</v>
      </c>
      <c r="H731" t="s">
        <v>1153</v>
      </c>
      <c r="I731" s="3">
        <v>41733</v>
      </c>
    </row>
    <row r="732" spans="1:9" x14ac:dyDescent="0.2">
      <c r="A732" t="s">
        <v>9</v>
      </c>
      <c r="B732" t="s">
        <v>40</v>
      </c>
      <c r="C732" t="s">
        <v>1117</v>
      </c>
      <c r="D732" t="s">
        <v>660</v>
      </c>
      <c r="E732" t="s">
        <v>9</v>
      </c>
      <c r="F732" t="str">
        <f t="shared" si="11"/>
        <v>500070051</v>
      </c>
      <c r="G732" t="s">
        <v>1150</v>
      </c>
      <c r="H732" t="s">
        <v>1414</v>
      </c>
      <c r="I732" s="3">
        <v>41751</v>
      </c>
    </row>
    <row r="733" spans="1:9" x14ac:dyDescent="0.2">
      <c r="A733" t="s">
        <v>9</v>
      </c>
      <c r="B733" t="s">
        <v>40</v>
      </c>
      <c r="C733" t="s">
        <v>1117</v>
      </c>
      <c r="D733" t="s">
        <v>661</v>
      </c>
      <c r="E733" t="s">
        <v>2</v>
      </c>
      <c r="F733" t="str">
        <f t="shared" si="11"/>
        <v>5000701214</v>
      </c>
      <c r="G733" t="s">
        <v>1168</v>
      </c>
      <c r="H733" t="s">
        <v>1159</v>
      </c>
      <c r="I733" s="3">
        <v>41767</v>
      </c>
    </row>
    <row r="734" spans="1:9" x14ac:dyDescent="0.2">
      <c r="A734" t="s">
        <v>9</v>
      </c>
      <c r="B734" t="s">
        <v>40</v>
      </c>
      <c r="C734" t="s">
        <v>1117</v>
      </c>
      <c r="D734" t="s">
        <v>662</v>
      </c>
      <c r="E734" t="s">
        <v>9</v>
      </c>
      <c r="F734" t="str">
        <f t="shared" si="11"/>
        <v>500182131</v>
      </c>
      <c r="G734" t="s">
        <v>1150</v>
      </c>
      <c r="H734" t="s">
        <v>1301</v>
      </c>
      <c r="I734" s="3">
        <v>41808</v>
      </c>
    </row>
    <row r="735" spans="1:9" x14ac:dyDescent="0.2">
      <c r="A735" t="s">
        <v>9</v>
      </c>
      <c r="B735" t="s">
        <v>40</v>
      </c>
      <c r="C735" t="s">
        <v>1117</v>
      </c>
      <c r="D735" t="s">
        <v>662</v>
      </c>
      <c r="E735" t="s">
        <v>39</v>
      </c>
      <c r="F735" t="str">
        <f t="shared" si="11"/>
        <v>500182133</v>
      </c>
      <c r="G735" t="s">
        <v>1299</v>
      </c>
      <c r="H735" t="s">
        <v>1300</v>
      </c>
      <c r="I735" s="3">
        <v>41808</v>
      </c>
    </row>
    <row r="736" spans="1:9" x14ac:dyDescent="0.2">
      <c r="A736" t="s">
        <v>35</v>
      </c>
      <c r="B736" t="s">
        <v>40</v>
      </c>
      <c r="C736" t="s">
        <v>1117</v>
      </c>
      <c r="D736" t="s">
        <v>662</v>
      </c>
      <c r="E736" t="s">
        <v>59</v>
      </c>
      <c r="F736" t="str">
        <f t="shared" si="11"/>
        <v>5001821312</v>
      </c>
      <c r="G736" t="s">
        <v>1150</v>
      </c>
      <c r="H736" t="s">
        <v>1301</v>
      </c>
      <c r="I736" s="3">
        <v>42802</v>
      </c>
    </row>
    <row r="737" spans="1:9" x14ac:dyDescent="0.2">
      <c r="A737" t="s">
        <v>35</v>
      </c>
      <c r="B737" t="s">
        <v>40</v>
      </c>
      <c r="C737" t="s">
        <v>1117</v>
      </c>
      <c r="D737" t="s">
        <v>662</v>
      </c>
      <c r="E737" t="s">
        <v>2</v>
      </c>
      <c r="F737" t="str">
        <f t="shared" si="11"/>
        <v>5001821314</v>
      </c>
      <c r="G737" t="s">
        <v>1299</v>
      </c>
      <c r="H737" t="s">
        <v>1300</v>
      </c>
      <c r="I737" s="3">
        <v>42802</v>
      </c>
    </row>
    <row r="738" spans="1:9" x14ac:dyDescent="0.2">
      <c r="A738" t="s">
        <v>39</v>
      </c>
      <c r="B738" t="s">
        <v>40</v>
      </c>
      <c r="C738" t="s">
        <v>1117</v>
      </c>
      <c r="D738" t="s">
        <v>662</v>
      </c>
      <c r="E738" t="s">
        <v>72</v>
      </c>
      <c r="F738" t="str">
        <f t="shared" si="11"/>
        <v>5001821326</v>
      </c>
      <c r="G738" t="s">
        <v>1299</v>
      </c>
      <c r="H738" t="s">
        <v>1300</v>
      </c>
      <c r="I738" s="3">
        <v>42950</v>
      </c>
    </row>
    <row r="739" spans="1:9" x14ac:dyDescent="0.2">
      <c r="A739" t="s">
        <v>9</v>
      </c>
      <c r="B739" t="s">
        <v>40</v>
      </c>
      <c r="C739" t="s">
        <v>1117</v>
      </c>
      <c r="D739" t="s">
        <v>663</v>
      </c>
      <c r="E739" t="s">
        <v>35</v>
      </c>
      <c r="F739" t="str">
        <f t="shared" si="11"/>
        <v>500185022</v>
      </c>
      <c r="G739" t="s">
        <v>1118</v>
      </c>
      <c r="H739" t="s">
        <v>1423</v>
      </c>
      <c r="I739" s="3">
        <v>41849</v>
      </c>
    </row>
    <row r="740" spans="1:9" x14ac:dyDescent="0.2">
      <c r="A740" t="s">
        <v>9</v>
      </c>
      <c r="B740" t="s">
        <v>40</v>
      </c>
      <c r="C740" t="s">
        <v>1117</v>
      </c>
      <c r="D740" t="s">
        <v>665</v>
      </c>
      <c r="E740" t="s">
        <v>9</v>
      </c>
      <c r="F740" t="str">
        <f t="shared" si="11"/>
        <v>500186711</v>
      </c>
      <c r="G740" t="s">
        <v>1163</v>
      </c>
      <c r="H740" t="s">
        <v>1424</v>
      </c>
      <c r="I740" s="3">
        <v>41880</v>
      </c>
    </row>
    <row r="741" spans="1:9" x14ac:dyDescent="0.2">
      <c r="A741" t="s">
        <v>9</v>
      </c>
      <c r="B741" t="s">
        <v>40</v>
      </c>
      <c r="C741" t="s">
        <v>1117</v>
      </c>
      <c r="D741" t="s">
        <v>1425</v>
      </c>
      <c r="E741" t="s">
        <v>39</v>
      </c>
      <c r="F741" t="str">
        <f t="shared" si="11"/>
        <v>500187413</v>
      </c>
      <c r="G741" t="s">
        <v>1118</v>
      </c>
      <c r="H741" t="s">
        <v>1426</v>
      </c>
      <c r="I741" s="3">
        <v>41890</v>
      </c>
    </row>
    <row r="742" spans="1:9" x14ac:dyDescent="0.2">
      <c r="A742" t="s">
        <v>9</v>
      </c>
      <c r="B742" t="s">
        <v>40</v>
      </c>
      <c r="C742" t="s">
        <v>1117</v>
      </c>
      <c r="D742" t="s">
        <v>666</v>
      </c>
      <c r="E742" t="s">
        <v>9</v>
      </c>
      <c r="F742" t="str">
        <f t="shared" si="11"/>
        <v>500187601</v>
      </c>
      <c r="G742" t="s">
        <v>1118</v>
      </c>
      <c r="H742" t="s">
        <v>1153</v>
      </c>
      <c r="I742" s="3">
        <v>41891</v>
      </c>
    </row>
    <row r="743" spans="1:9" x14ac:dyDescent="0.2">
      <c r="A743" t="s">
        <v>9</v>
      </c>
      <c r="B743" t="s">
        <v>40</v>
      </c>
      <c r="C743" t="s">
        <v>1117</v>
      </c>
      <c r="D743" t="s">
        <v>667</v>
      </c>
      <c r="E743" t="s">
        <v>9</v>
      </c>
      <c r="F743" t="str">
        <f t="shared" si="11"/>
        <v>500189541</v>
      </c>
      <c r="G743" t="s">
        <v>1292</v>
      </c>
      <c r="H743" t="s">
        <v>1411</v>
      </c>
      <c r="I743" s="3">
        <v>41940</v>
      </c>
    </row>
    <row r="744" spans="1:9" x14ac:dyDescent="0.2">
      <c r="A744" t="s">
        <v>9</v>
      </c>
      <c r="B744" t="s">
        <v>40</v>
      </c>
      <c r="C744" t="s">
        <v>1117</v>
      </c>
      <c r="D744" t="s">
        <v>667</v>
      </c>
      <c r="E744" t="s">
        <v>42</v>
      </c>
      <c r="F744" t="str">
        <f t="shared" si="11"/>
        <v>500189546</v>
      </c>
      <c r="G744" t="s">
        <v>1412</v>
      </c>
      <c r="H744" t="s">
        <v>1413</v>
      </c>
      <c r="I744" s="3">
        <v>41940</v>
      </c>
    </row>
    <row r="745" spans="1:9" x14ac:dyDescent="0.2">
      <c r="A745" t="s">
        <v>35</v>
      </c>
      <c r="B745" t="s">
        <v>40</v>
      </c>
      <c r="C745" t="s">
        <v>1117</v>
      </c>
      <c r="D745" t="s">
        <v>667</v>
      </c>
      <c r="E745" t="s">
        <v>20</v>
      </c>
      <c r="F745" t="str">
        <f t="shared" si="11"/>
        <v>5001895411</v>
      </c>
      <c r="G745" t="s">
        <v>1122</v>
      </c>
      <c r="H745" t="s">
        <v>1411</v>
      </c>
      <c r="I745" s="3">
        <v>42083</v>
      </c>
    </row>
    <row r="746" spans="1:9" x14ac:dyDescent="0.2">
      <c r="A746" t="s">
        <v>35</v>
      </c>
      <c r="B746" t="s">
        <v>40</v>
      </c>
      <c r="C746" t="s">
        <v>1117</v>
      </c>
      <c r="D746" t="s">
        <v>667</v>
      </c>
      <c r="E746" t="s">
        <v>22</v>
      </c>
      <c r="F746" t="str">
        <f t="shared" si="11"/>
        <v>5001895416</v>
      </c>
      <c r="G746" t="s">
        <v>1412</v>
      </c>
      <c r="H746" t="s">
        <v>1413</v>
      </c>
      <c r="I746" s="3">
        <v>42083</v>
      </c>
    </row>
    <row r="747" spans="1:9" x14ac:dyDescent="0.2">
      <c r="A747" t="s">
        <v>39</v>
      </c>
      <c r="B747" t="s">
        <v>40</v>
      </c>
      <c r="C747" t="s">
        <v>1117</v>
      </c>
      <c r="D747" t="s">
        <v>667</v>
      </c>
      <c r="E747" t="s">
        <v>76</v>
      </c>
      <c r="F747" t="str">
        <f t="shared" si="11"/>
        <v>5001895423</v>
      </c>
      <c r="G747" t="s">
        <v>1292</v>
      </c>
      <c r="H747" t="s">
        <v>1411</v>
      </c>
      <c r="I747" s="3">
        <v>43382</v>
      </c>
    </row>
    <row r="748" spans="1:9" x14ac:dyDescent="0.2">
      <c r="A748" t="s">
        <v>39</v>
      </c>
      <c r="B748" t="s">
        <v>40</v>
      </c>
      <c r="C748" t="s">
        <v>1117</v>
      </c>
      <c r="D748" t="s">
        <v>667</v>
      </c>
      <c r="E748" t="s">
        <v>164</v>
      </c>
      <c r="F748" t="str">
        <f t="shared" si="11"/>
        <v>5001895429</v>
      </c>
      <c r="G748" t="s">
        <v>1412</v>
      </c>
      <c r="H748" t="s">
        <v>1413</v>
      </c>
      <c r="I748" s="3">
        <v>43382</v>
      </c>
    </row>
    <row r="749" spans="1:9" x14ac:dyDescent="0.2">
      <c r="A749" t="s">
        <v>8</v>
      </c>
      <c r="B749" t="s">
        <v>40</v>
      </c>
      <c r="C749" t="s">
        <v>1117</v>
      </c>
      <c r="D749" t="s">
        <v>667</v>
      </c>
      <c r="E749" t="s">
        <v>79</v>
      </c>
      <c r="F749" t="str">
        <f t="shared" si="11"/>
        <v>5001895434</v>
      </c>
      <c r="G749" t="s">
        <v>1292</v>
      </c>
      <c r="H749" t="s">
        <v>1411</v>
      </c>
      <c r="I749" s="3">
        <v>43567</v>
      </c>
    </row>
    <row r="750" spans="1:9" x14ac:dyDescent="0.2">
      <c r="A750" t="s">
        <v>8</v>
      </c>
      <c r="B750" t="s">
        <v>40</v>
      </c>
      <c r="C750" t="s">
        <v>1117</v>
      </c>
      <c r="D750" t="s">
        <v>667</v>
      </c>
      <c r="E750" t="s">
        <v>30</v>
      </c>
      <c r="F750" t="str">
        <f t="shared" si="11"/>
        <v>5001895440</v>
      </c>
      <c r="G750" t="s">
        <v>1412</v>
      </c>
      <c r="H750" t="s">
        <v>1413</v>
      </c>
      <c r="I750" s="3">
        <v>43567</v>
      </c>
    </row>
    <row r="751" spans="1:9" x14ac:dyDescent="0.2">
      <c r="A751" t="s">
        <v>43</v>
      </c>
      <c r="B751" t="s">
        <v>40</v>
      </c>
      <c r="C751" t="s">
        <v>1117</v>
      </c>
      <c r="D751" t="s">
        <v>667</v>
      </c>
      <c r="E751" t="s">
        <v>19</v>
      </c>
      <c r="F751" t="str">
        <f t="shared" si="11"/>
        <v>5001895445</v>
      </c>
      <c r="G751" t="s">
        <v>1292</v>
      </c>
      <c r="H751" t="s">
        <v>1427</v>
      </c>
      <c r="I751" s="3">
        <v>43592</v>
      </c>
    </row>
    <row r="752" spans="1:9" x14ac:dyDescent="0.2">
      <c r="A752" t="s">
        <v>42</v>
      </c>
      <c r="B752" t="s">
        <v>40</v>
      </c>
      <c r="C752" t="s">
        <v>1117</v>
      </c>
      <c r="D752" t="s">
        <v>667</v>
      </c>
      <c r="E752" t="s">
        <v>112</v>
      </c>
      <c r="F752" t="str">
        <f t="shared" si="11"/>
        <v>5001895455</v>
      </c>
      <c r="G752" t="s">
        <v>1292</v>
      </c>
      <c r="H752" t="s">
        <v>1427</v>
      </c>
      <c r="I752" s="3">
        <v>43605</v>
      </c>
    </row>
    <row r="753" spans="1:9" x14ac:dyDescent="0.2">
      <c r="A753" t="s">
        <v>50</v>
      </c>
      <c r="B753" t="s">
        <v>40</v>
      </c>
      <c r="C753" t="s">
        <v>1117</v>
      </c>
      <c r="D753" t="s">
        <v>667</v>
      </c>
      <c r="E753" t="s">
        <v>102</v>
      </c>
      <c r="F753" t="str">
        <f t="shared" si="11"/>
        <v>5001895463</v>
      </c>
      <c r="G753" t="s">
        <v>1292</v>
      </c>
      <c r="H753" t="s">
        <v>1427</v>
      </c>
      <c r="I753" s="3">
        <v>43915</v>
      </c>
    </row>
    <row r="754" spans="1:9" x14ac:dyDescent="0.2">
      <c r="A754" t="s">
        <v>115</v>
      </c>
      <c r="B754" t="s">
        <v>40</v>
      </c>
      <c r="C754" t="s">
        <v>1117</v>
      </c>
      <c r="D754" t="s">
        <v>667</v>
      </c>
      <c r="E754" t="s">
        <v>66</v>
      </c>
      <c r="F754" t="str">
        <f t="shared" si="11"/>
        <v>5001895475</v>
      </c>
      <c r="G754" t="s">
        <v>1292</v>
      </c>
      <c r="H754" t="s">
        <v>1427</v>
      </c>
      <c r="I754" s="3">
        <v>44693</v>
      </c>
    </row>
    <row r="755" spans="1:9" x14ac:dyDescent="0.2">
      <c r="A755" t="s">
        <v>89</v>
      </c>
      <c r="B755" t="s">
        <v>40</v>
      </c>
      <c r="C755" t="s">
        <v>1117</v>
      </c>
      <c r="D755" t="s">
        <v>667</v>
      </c>
      <c r="E755" t="s">
        <v>62</v>
      </c>
      <c r="F755" t="str">
        <f t="shared" si="11"/>
        <v>5001895485</v>
      </c>
      <c r="G755" t="s">
        <v>1292</v>
      </c>
      <c r="H755" t="s">
        <v>1427</v>
      </c>
      <c r="I755" s="3">
        <v>44783</v>
      </c>
    </row>
    <row r="756" spans="1:9" x14ac:dyDescent="0.2">
      <c r="A756" t="s">
        <v>9</v>
      </c>
      <c r="B756" t="s">
        <v>40</v>
      </c>
      <c r="C756" t="s">
        <v>1117</v>
      </c>
      <c r="D756" t="s">
        <v>668</v>
      </c>
      <c r="E756" t="s">
        <v>39</v>
      </c>
      <c r="F756" t="str">
        <f t="shared" si="11"/>
        <v>500189993</v>
      </c>
      <c r="G756" t="s">
        <v>1195</v>
      </c>
      <c r="H756" t="s">
        <v>1153</v>
      </c>
      <c r="I756" s="3">
        <v>41949</v>
      </c>
    </row>
    <row r="757" spans="1:9" x14ac:dyDescent="0.2">
      <c r="A757" t="s">
        <v>35</v>
      </c>
      <c r="B757" t="s">
        <v>40</v>
      </c>
      <c r="C757" t="s">
        <v>1117</v>
      </c>
      <c r="D757" t="s">
        <v>668</v>
      </c>
      <c r="E757" t="s">
        <v>50</v>
      </c>
      <c r="F757" t="str">
        <f t="shared" si="11"/>
        <v>500189997</v>
      </c>
      <c r="G757" t="s">
        <v>1128</v>
      </c>
      <c r="H757" t="s">
        <v>1369</v>
      </c>
      <c r="I757" s="3">
        <v>42167</v>
      </c>
    </row>
    <row r="758" spans="1:9" x14ac:dyDescent="0.2">
      <c r="A758" t="s">
        <v>35</v>
      </c>
      <c r="B758" t="s">
        <v>40</v>
      </c>
      <c r="C758" t="s">
        <v>1117</v>
      </c>
      <c r="D758" t="s">
        <v>668</v>
      </c>
      <c r="E758" t="s">
        <v>89</v>
      </c>
      <c r="F758" t="str">
        <f t="shared" si="11"/>
        <v>500189999</v>
      </c>
      <c r="G758" t="s">
        <v>1195</v>
      </c>
      <c r="H758" t="s">
        <v>1153</v>
      </c>
      <c r="I758" s="3">
        <v>42167</v>
      </c>
    </row>
    <row r="759" spans="1:9" x14ac:dyDescent="0.2">
      <c r="A759" t="s">
        <v>39</v>
      </c>
      <c r="B759" t="s">
        <v>40</v>
      </c>
      <c r="C759" t="s">
        <v>1117</v>
      </c>
      <c r="D759" t="s">
        <v>668</v>
      </c>
      <c r="E759" t="s">
        <v>45</v>
      </c>
      <c r="F759" t="str">
        <f t="shared" si="11"/>
        <v>5001899913</v>
      </c>
      <c r="G759" t="s">
        <v>1128</v>
      </c>
      <c r="H759" t="s">
        <v>1369</v>
      </c>
      <c r="I759" s="3">
        <v>42342</v>
      </c>
    </row>
    <row r="760" spans="1:9" x14ac:dyDescent="0.2">
      <c r="A760" t="s">
        <v>39</v>
      </c>
      <c r="B760" t="s">
        <v>40</v>
      </c>
      <c r="C760" t="s">
        <v>1117</v>
      </c>
      <c r="D760" t="s">
        <v>668</v>
      </c>
      <c r="E760" t="s">
        <v>61</v>
      </c>
      <c r="F760" t="str">
        <f t="shared" si="11"/>
        <v>5001899915</v>
      </c>
      <c r="G760" t="s">
        <v>1428</v>
      </c>
      <c r="H760" t="s">
        <v>1153</v>
      </c>
      <c r="I760" s="3">
        <v>42342</v>
      </c>
    </row>
    <row r="761" spans="1:9" x14ac:dyDescent="0.2">
      <c r="A761" t="s">
        <v>8</v>
      </c>
      <c r="B761" t="s">
        <v>40</v>
      </c>
      <c r="C761" t="s">
        <v>1117</v>
      </c>
      <c r="D761" t="s">
        <v>668</v>
      </c>
      <c r="E761" t="s">
        <v>64</v>
      </c>
      <c r="F761" t="str">
        <f t="shared" si="11"/>
        <v>5001899919</v>
      </c>
      <c r="G761" t="s">
        <v>1395</v>
      </c>
      <c r="H761" t="s">
        <v>1369</v>
      </c>
      <c r="I761" s="3">
        <v>42578</v>
      </c>
    </row>
    <row r="762" spans="1:9" x14ac:dyDescent="0.2">
      <c r="A762" t="s">
        <v>8</v>
      </c>
      <c r="B762" t="s">
        <v>40</v>
      </c>
      <c r="C762" t="s">
        <v>1117</v>
      </c>
      <c r="D762" t="s">
        <v>668</v>
      </c>
      <c r="E762" t="s">
        <v>65</v>
      </c>
      <c r="F762" t="str">
        <f t="shared" si="11"/>
        <v>5001899921</v>
      </c>
      <c r="G762" t="s">
        <v>1428</v>
      </c>
      <c r="H762" t="s">
        <v>1153</v>
      </c>
      <c r="I762" s="3">
        <v>42578</v>
      </c>
    </row>
    <row r="763" spans="1:9" x14ac:dyDescent="0.2">
      <c r="A763" t="s">
        <v>43</v>
      </c>
      <c r="B763" t="s">
        <v>40</v>
      </c>
      <c r="C763" t="s">
        <v>1117</v>
      </c>
      <c r="D763" t="s">
        <v>668</v>
      </c>
      <c r="E763" t="s">
        <v>60</v>
      </c>
      <c r="F763" t="str">
        <f t="shared" si="11"/>
        <v>5001899925</v>
      </c>
      <c r="G763" t="s">
        <v>1395</v>
      </c>
      <c r="H763" t="s">
        <v>1379</v>
      </c>
      <c r="I763" s="3">
        <v>43339</v>
      </c>
    </row>
    <row r="764" spans="1:9" x14ac:dyDescent="0.2">
      <c r="A764" t="s">
        <v>42</v>
      </c>
      <c r="B764" t="s">
        <v>40</v>
      </c>
      <c r="C764" t="s">
        <v>1117</v>
      </c>
      <c r="D764" t="s">
        <v>668</v>
      </c>
      <c r="E764" t="s">
        <v>53</v>
      </c>
      <c r="F764" t="str">
        <f t="shared" si="11"/>
        <v>5001899933</v>
      </c>
      <c r="G764" t="s">
        <v>1428</v>
      </c>
      <c r="H764" t="s">
        <v>1153</v>
      </c>
      <c r="I764" s="3">
        <v>43342</v>
      </c>
    </row>
    <row r="765" spans="1:9" x14ac:dyDescent="0.2">
      <c r="A765" t="s">
        <v>9</v>
      </c>
      <c r="B765" t="s">
        <v>40</v>
      </c>
      <c r="C765" t="s">
        <v>1117</v>
      </c>
      <c r="D765" t="s">
        <v>669</v>
      </c>
      <c r="E765" t="s">
        <v>9</v>
      </c>
      <c r="F765" t="str">
        <f t="shared" si="11"/>
        <v>500191611</v>
      </c>
      <c r="G765" t="s">
        <v>1128</v>
      </c>
      <c r="H765" t="s">
        <v>1171</v>
      </c>
      <c r="I765" s="3">
        <v>41981</v>
      </c>
    </row>
    <row r="766" spans="1:9" x14ac:dyDescent="0.2">
      <c r="A766" t="s">
        <v>39</v>
      </c>
      <c r="B766" t="s">
        <v>40</v>
      </c>
      <c r="C766" t="s">
        <v>1117</v>
      </c>
      <c r="D766" t="s">
        <v>669</v>
      </c>
      <c r="E766" t="s">
        <v>60</v>
      </c>
      <c r="F766" t="str">
        <f t="shared" si="11"/>
        <v>5001916125</v>
      </c>
      <c r="G766" t="s">
        <v>1128</v>
      </c>
      <c r="H766" t="s">
        <v>1171</v>
      </c>
      <c r="I766" s="3">
        <v>44874</v>
      </c>
    </row>
    <row r="767" spans="1:9" x14ac:dyDescent="0.2">
      <c r="A767" t="s">
        <v>9</v>
      </c>
      <c r="B767" t="s">
        <v>40</v>
      </c>
      <c r="C767" t="s">
        <v>1117</v>
      </c>
      <c r="D767" t="s">
        <v>670</v>
      </c>
      <c r="E767" t="s">
        <v>50</v>
      </c>
      <c r="F767" t="str">
        <f t="shared" si="11"/>
        <v>500191937</v>
      </c>
      <c r="G767" t="s">
        <v>1168</v>
      </c>
      <c r="H767" t="s">
        <v>1429</v>
      </c>
      <c r="I767" s="3">
        <v>41984</v>
      </c>
    </row>
    <row r="768" spans="1:9" x14ac:dyDescent="0.2">
      <c r="A768" t="s">
        <v>9</v>
      </c>
      <c r="B768" t="s">
        <v>40</v>
      </c>
      <c r="C768" t="s">
        <v>1117</v>
      </c>
      <c r="D768" t="s">
        <v>671</v>
      </c>
      <c r="E768" t="s">
        <v>43</v>
      </c>
      <c r="F768" t="str">
        <f t="shared" si="11"/>
        <v>500191945</v>
      </c>
      <c r="G768" t="s">
        <v>1168</v>
      </c>
      <c r="H768" t="s">
        <v>1430</v>
      </c>
      <c r="I768" s="3">
        <v>41984</v>
      </c>
    </row>
    <row r="769" spans="1:9" x14ac:dyDescent="0.2">
      <c r="A769" t="s">
        <v>9</v>
      </c>
      <c r="B769" t="s">
        <v>40</v>
      </c>
      <c r="C769" t="s">
        <v>1117</v>
      </c>
      <c r="D769" t="s">
        <v>672</v>
      </c>
      <c r="E769" t="s">
        <v>26</v>
      </c>
      <c r="F769" t="str">
        <f t="shared" si="11"/>
        <v>5001928910</v>
      </c>
      <c r="G769" t="s">
        <v>1118</v>
      </c>
      <c r="H769" t="s">
        <v>1170</v>
      </c>
      <c r="I769" s="3">
        <v>42025</v>
      </c>
    </row>
    <row r="770" spans="1:9" x14ac:dyDescent="0.2">
      <c r="A770" t="s">
        <v>9</v>
      </c>
      <c r="B770" t="s">
        <v>40</v>
      </c>
      <c r="C770" t="s">
        <v>1117</v>
      </c>
      <c r="D770" t="s">
        <v>673</v>
      </c>
      <c r="E770" t="s">
        <v>9</v>
      </c>
      <c r="F770" t="str">
        <f t="shared" si="11"/>
        <v>500193201</v>
      </c>
      <c r="G770" t="s">
        <v>1150</v>
      </c>
      <c r="H770" t="s">
        <v>1414</v>
      </c>
      <c r="I770" s="3">
        <v>42031</v>
      </c>
    </row>
    <row r="771" spans="1:9" x14ac:dyDescent="0.2">
      <c r="A771" t="s">
        <v>9</v>
      </c>
      <c r="B771" t="s">
        <v>40</v>
      </c>
      <c r="C771" t="s">
        <v>1117</v>
      </c>
      <c r="D771" t="s">
        <v>673</v>
      </c>
      <c r="E771" t="s">
        <v>43</v>
      </c>
      <c r="F771" t="str">
        <f t="shared" ref="F771:F834" si="12">D771&amp;E771</f>
        <v>500193205</v>
      </c>
      <c r="G771" t="s">
        <v>1130</v>
      </c>
      <c r="H771" t="s">
        <v>1300</v>
      </c>
      <c r="I771" s="3">
        <v>42031</v>
      </c>
    </row>
    <row r="772" spans="1:9" x14ac:dyDescent="0.2">
      <c r="A772" t="s">
        <v>9</v>
      </c>
      <c r="B772" t="s">
        <v>40</v>
      </c>
      <c r="C772" t="s">
        <v>1117</v>
      </c>
      <c r="D772" t="s">
        <v>674</v>
      </c>
      <c r="E772" t="s">
        <v>61</v>
      </c>
      <c r="F772" t="str">
        <f t="shared" si="12"/>
        <v>5001950215</v>
      </c>
      <c r="G772" t="s">
        <v>1292</v>
      </c>
      <c r="H772" t="s">
        <v>1431</v>
      </c>
      <c r="I772" s="3">
        <v>42075</v>
      </c>
    </row>
    <row r="773" spans="1:9" x14ac:dyDescent="0.2">
      <c r="A773" t="s">
        <v>35</v>
      </c>
      <c r="B773" t="s">
        <v>40</v>
      </c>
      <c r="C773" t="s">
        <v>1117</v>
      </c>
      <c r="D773" t="s">
        <v>674</v>
      </c>
      <c r="E773" t="s">
        <v>60</v>
      </c>
      <c r="F773" t="str">
        <f t="shared" si="12"/>
        <v>5001950225</v>
      </c>
      <c r="G773" t="s">
        <v>1292</v>
      </c>
      <c r="H773" t="s">
        <v>1431</v>
      </c>
      <c r="I773" s="3">
        <v>44347</v>
      </c>
    </row>
    <row r="774" spans="1:9" x14ac:dyDescent="0.2">
      <c r="A774" t="s">
        <v>39</v>
      </c>
      <c r="B774" t="s">
        <v>40</v>
      </c>
      <c r="C774" t="s">
        <v>1117</v>
      </c>
      <c r="D774" t="s">
        <v>674</v>
      </c>
      <c r="E774" t="s">
        <v>72</v>
      </c>
      <c r="F774" t="str">
        <f t="shared" si="12"/>
        <v>5001950226</v>
      </c>
      <c r="G774" t="s">
        <v>1292</v>
      </c>
      <c r="H774" t="s">
        <v>1431</v>
      </c>
      <c r="I774" s="3">
        <v>44385</v>
      </c>
    </row>
    <row r="775" spans="1:9" x14ac:dyDescent="0.2">
      <c r="A775" t="s">
        <v>8</v>
      </c>
      <c r="B775" t="s">
        <v>40</v>
      </c>
      <c r="C775" t="s">
        <v>1117</v>
      </c>
      <c r="D775" t="s">
        <v>674</v>
      </c>
      <c r="E775" t="s">
        <v>23</v>
      </c>
      <c r="F775" t="str">
        <f t="shared" si="12"/>
        <v>5001950232</v>
      </c>
      <c r="G775" t="s">
        <v>1292</v>
      </c>
      <c r="H775" t="s">
        <v>1431</v>
      </c>
      <c r="I775" s="3">
        <v>44414</v>
      </c>
    </row>
    <row r="776" spans="1:9" x14ac:dyDescent="0.2">
      <c r="A776" t="s">
        <v>9</v>
      </c>
      <c r="B776" t="s">
        <v>40</v>
      </c>
      <c r="C776" t="s">
        <v>1117</v>
      </c>
      <c r="D776" t="s">
        <v>677</v>
      </c>
      <c r="E776" t="s">
        <v>9</v>
      </c>
      <c r="F776" t="str">
        <f t="shared" si="12"/>
        <v>500195171</v>
      </c>
      <c r="G776" t="s">
        <v>1163</v>
      </c>
      <c r="H776" t="s">
        <v>1186</v>
      </c>
      <c r="I776" s="3">
        <v>42089</v>
      </c>
    </row>
    <row r="777" spans="1:9" x14ac:dyDescent="0.2">
      <c r="A777" t="s">
        <v>35</v>
      </c>
      <c r="B777" t="s">
        <v>40</v>
      </c>
      <c r="C777" t="s">
        <v>1117</v>
      </c>
      <c r="D777" t="s">
        <v>677</v>
      </c>
      <c r="E777" t="s">
        <v>89</v>
      </c>
      <c r="F777" t="str">
        <f t="shared" si="12"/>
        <v>500195179</v>
      </c>
      <c r="G777" t="s">
        <v>1205</v>
      </c>
      <c r="H777" t="s">
        <v>1432</v>
      </c>
      <c r="I777" s="3">
        <v>42352</v>
      </c>
    </row>
    <row r="778" spans="1:9" x14ac:dyDescent="0.2">
      <c r="A778" t="s">
        <v>39</v>
      </c>
      <c r="B778" t="s">
        <v>40</v>
      </c>
      <c r="C778" t="s">
        <v>1117</v>
      </c>
      <c r="D778" t="s">
        <v>677</v>
      </c>
      <c r="E778" t="s">
        <v>68</v>
      </c>
      <c r="F778" t="str">
        <f t="shared" si="12"/>
        <v>5001951717</v>
      </c>
      <c r="G778" t="s">
        <v>1128</v>
      </c>
      <c r="H778" t="s">
        <v>1433</v>
      </c>
      <c r="I778" s="3">
        <v>42521</v>
      </c>
    </row>
    <row r="779" spans="1:9" x14ac:dyDescent="0.2">
      <c r="A779" t="s">
        <v>9</v>
      </c>
      <c r="B779" t="s">
        <v>40</v>
      </c>
      <c r="C779" t="s">
        <v>1117</v>
      </c>
      <c r="D779" t="s">
        <v>678</v>
      </c>
      <c r="E779" t="s">
        <v>9</v>
      </c>
      <c r="F779" t="str">
        <f t="shared" si="12"/>
        <v>500195181</v>
      </c>
      <c r="G779" t="s">
        <v>1163</v>
      </c>
      <c r="H779" t="s">
        <v>1434</v>
      </c>
      <c r="I779" s="3">
        <v>42089</v>
      </c>
    </row>
    <row r="780" spans="1:9" x14ac:dyDescent="0.2">
      <c r="A780" t="s">
        <v>35</v>
      </c>
      <c r="B780" t="s">
        <v>40</v>
      </c>
      <c r="C780" t="s">
        <v>1117</v>
      </c>
      <c r="D780" t="s">
        <v>678</v>
      </c>
      <c r="E780" t="s">
        <v>89</v>
      </c>
      <c r="F780" t="str">
        <f t="shared" si="12"/>
        <v>500195189</v>
      </c>
      <c r="G780" t="s">
        <v>1205</v>
      </c>
      <c r="H780" t="s">
        <v>1432</v>
      </c>
      <c r="I780" s="3">
        <v>42352</v>
      </c>
    </row>
    <row r="781" spans="1:9" x14ac:dyDescent="0.2">
      <c r="A781" t="s">
        <v>9</v>
      </c>
      <c r="B781" t="s">
        <v>40</v>
      </c>
      <c r="C781" t="s">
        <v>1117</v>
      </c>
      <c r="D781" t="s">
        <v>680</v>
      </c>
      <c r="E781" t="s">
        <v>9</v>
      </c>
      <c r="F781" t="str">
        <f t="shared" si="12"/>
        <v>500195191</v>
      </c>
      <c r="G781" t="s">
        <v>1205</v>
      </c>
      <c r="H781" t="s">
        <v>1414</v>
      </c>
      <c r="I781" s="3">
        <v>42089</v>
      </c>
    </row>
    <row r="782" spans="1:9" x14ac:dyDescent="0.2">
      <c r="A782" t="s">
        <v>9</v>
      </c>
      <c r="B782" t="s">
        <v>40</v>
      </c>
      <c r="C782" t="s">
        <v>1117</v>
      </c>
      <c r="D782" t="s">
        <v>680</v>
      </c>
      <c r="E782" t="s">
        <v>43</v>
      </c>
      <c r="F782" t="str">
        <f t="shared" si="12"/>
        <v>500195195</v>
      </c>
      <c r="G782" t="s">
        <v>1195</v>
      </c>
      <c r="H782" t="s">
        <v>1300</v>
      </c>
      <c r="I782" s="3">
        <v>42089</v>
      </c>
    </row>
    <row r="783" spans="1:9" x14ac:dyDescent="0.2">
      <c r="A783" t="s">
        <v>9</v>
      </c>
      <c r="B783" t="s">
        <v>40</v>
      </c>
      <c r="C783" t="s">
        <v>1117</v>
      </c>
      <c r="D783" t="s">
        <v>681</v>
      </c>
      <c r="E783" t="s">
        <v>9</v>
      </c>
      <c r="F783" t="str">
        <f t="shared" si="12"/>
        <v>500195211</v>
      </c>
      <c r="G783" t="s">
        <v>1205</v>
      </c>
      <c r="H783" t="s">
        <v>1414</v>
      </c>
      <c r="I783" s="3">
        <v>42089</v>
      </c>
    </row>
    <row r="784" spans="1:9" x14ac:dyDescent="0.2">
      <c r="A784" t="s">
        <v>9</v>
      </c>
      <c r="B784" t="s">
        <v>40</v>
      </c>
      <c r="C784" t="s">
        <v>1117</v>
      </c>
      <c r="D784" t="s">
        <v>681</v>
      </c>
      <c r="E784" t="s">
        <v>39</v>
      </c>
      <c r="F784" t="str">
        <f t="shared" si="12"/>
        <v>500195213</v>
      </c>
      <c r="G784" t="s">
        <v>1195</v>
      </c>
      <c r="H784" t="s">
        <v>1300</v>
      </c>
      <c r="I784" s="3">
        <v>42089</v>
      </c>
    </row>
    <row r="785" spans="1:9" x14ac:dyDescent="0.2">
      <c r="A785" t="s">
        <v>9</v>
      </c>
      <c r="B785" t="s">
        <v>40</v>
      </c>
      <c r="C785" t="s">
        <v>1117</v>
      </c>
      <c r="D785" t="s">
        <v>682</v>
      </c>
      <c r="E785" t="s">
        <v>9</v>
      </c>
      <c r="F785" t="str">
        <f t="shared" si="12"/>
        <v>500195221</v>
      </c>
      <c r="G785" t="s">
        <v>1205</v>
      </c>
      <c r="H785" t="s">
        <v>1414</v>
      </c>
      <c r="I785" s="3">
        <v>42089</v>
      </c>
    </row>
    <row r="786" spans="1:9" x14ac:dyDescent="0.2">
      <c r="A786" t="s">
        <v>9</v>
      </c>
      <c r="B786" t="s">
        <v>40</v>
      </c>
      <c r="C786" t="s">
        <v>1117</v>
      </c>
      <c r="D786" t="s">
        <v>682</v>
      </c>
      <c r="E786" t="s">
        <v>39</v>
      </c>
      <c r="F786" t="str">
        <f t="shared" si="12"/>
        <v>500195223</v>
      </c>
      <c r="G786" t="s">
        <v>1130</v>
      </c>
      <c r="H786" t="s">
        <v>1300</v>
      </c>
      <c r="I786" s="3">
        <v>42089</v>
      </c>
    </row>
    <row r="787" spans="1:9" x14ac:dyDescent="0.2">
      <c r="A787" t="s">
        <v>35</v>
      </c>
      <c r="B787" t="s">
        <v>40</v>
      </c>
      <c r="C787" t="s">
        <v>1117</v>
      </c>
      <c r="D787" t="s">
        <v>682</v>
      </c>
      <c r="E787" t="s">
        <v>50</v>
      </c>
      <c r="F787" t="str">
        <f t="shared" si="12"/>
        <v>500195227</v>
      </c>
      <c r="G787" t="s">
        <v>1205</v>
      </c>
      <c r="H787" t="s">
        <v>1435</v>
      </c>
      <c r="I787" s="3">
        <v>42922</v>
      </c>
    </row>
    <row r="788" spans="1:9" x14ac:dyDescent="0.2">
      <c r="A788" t="s">
        <v>39</v>
      </c>
      <c r="B788" t="s">
        <v>40</v>
      </c>
      <c r="C788" t="s">
        <v>1117</v>
      </c>
      <c r="D788" t="s">
        <v>682</v>
      </c>
      <c r="E788" t="s">
        <v>20</v>
      </c>
      <c r="F788" t="str">
        <f t="shared" si="12"/>
        <v>5001952211</v>
      </c>
      <c r="G788" t="s">
        <v>1436</v>
      </c>
      <c r="H788" t="s">
        <v>1414</v>
      </c>
      <c r="I788" s="3">
        <v>43418</v>
      </c>
    </row>
    <row r="789" spans="1:9" x14ac:dyDescent="0.2">
      <c r="A789" t="s">
        <v>39</v>
      </c>
      <c r="B789" t="s">
        <v>40</v>
      </c>
      <c r="C789" t="s">
        <v>1117</v>
      </c>
      <c r="D789" t="s">
        <v>682</v>
      </c>
      <c r="E789" t="s">
        <v>59</v>
      </c>
      <c r="F789" t="str">
        <f t="shared" si="12"/>
        <v>5001952212</v>
      </c>
      <c r="G789" t="s">
        <v>1437</v>
      </c>
      <c r="H789" t="s">
        <v>1438</v>
      </c>
      <c r="I789" s="3">
        <v>43418</v>
      </c>
    </row>
    <row r="790" spans="1:9" x14ac:dyDescent="0.2">
      <c r="A790" t="s">
        <v>43</v>
      </c>
      <c r="B790" t="s">
        <v>40</v>
      </c>
      <c r="C790" t="s">
        <v>1117</v>
      </c>
      <c r="D790" t="s">
        <v>682</v>
      </c>
      <c r="E790" t="s">
        <v>65</v>
      </c>
      <c r="F790" t="str">
        <f t="shared" si="12"/>
        <v>5001952221</v>
      </c>
      <c r="G790" t="s">
        <v>1436</v>
      </c>
      <c r="H790" t="s">
        <v>1414</v>
      </c>
      <c r="I790" s="3">
        <v>43684</v>
      </c>
    </row>
    <row r="791" spans="1:9" x14ac:dyDescent="0.2">
      <c r="A791" t="s">
        <v>43</v>
      </c>
      <c r="B791" t="s">
        <v>40</v>
      </c>
      <c r="C791" t="s">
        <v>1117</v>
      </c>
      <c r="D791" t="s">
        <v>682</v>
      </c>
      <c r="E791" t="s">
        <v>93</v>
      </c>
      <c r="F791" t="str">
        <f t="shared" si="12"/>
        <v>5001952222</v>
      </c>
      <c r="G791" t="s">
        <v>1437</v>
      </c>
      <c r="H791" t="s">
        <v>1438</v>
      </c>
      <c r="I791" s="3">
        <v>43684</v>
      </c>
    </row>
    <row r="792" spans="1:9" x14ac:dyDescent="0.2">
      <c r="A792" t="s">
        <v>42</v>
      </c>
      <c r="B792" t="s">
        <v>40</v>
      </c>
      <c r="C792" t="s">
        <v>1117</v>
      </c>
      <c r="D792" t="s">
        <v>682</v>
      </c>
      <c r="E792" t="s">
        <v>72</v>
      </c>
      <c r="F792" t="str">
        <f t="shared" si="12"/>
        <v>5001952226</v>
      </c>
      <c r="G792" t="s">
        <v>1436</v>
      </c>
      <c r="H792" t="s">
        <v>1414</v>
      </c>
      <c r="I792" s="3">
        <v>43738</v>
      </c>
    </row>
    <row r="793" spans="1:9" x14ac:dyDescent="0.2">
      <c r="A793" t="s">
        <v>42</v>
      </c>
      <c r="B793" t="s">
        <v>40</v>
      </c>
      <c r="C793" t="s">
        <v>1117</v>
      </c>
      <c r="D793" t="s">
        <v>682</v>
      </c>
      <c r="E793" t="s">
        <v>70</v>
      </c>
      <c r="F793" t="str">
        <f t="shared" si="12"/>
        <v>5001952227</v>
      </c>
      <c r="G793" t="s">
        <v>1130</v>
      </c>
      <c r="H793" t="s">
        <v>1438</v>
      </c>
      <c r="I793" s="3">
        <v>43738</v>
      </c>
    </row>
    <row r="794" spans="1:9" x14ac:dyDescent="0.2">
      <c r="A794" t="s">
        <v>50</v>
      </c>
      <c r="B794" t="s">
        <v>40</v>
      </c>
      <c r="C794" t="s">
        <v>1117</v>
      </c>
      <c r="D794" t="s">
        <v>682</v>
      </c>
      <c r="E794" t="s">
        <v>119</v>
      </c>
      <c r="F794" t="str">
        <f t="shared" si="12"/>
        <v>5001952231</v>
      </c>
      <c r="G794" t="s">
        <v>1205</v>
      </c>
      <c r="H794" t="s">
        <v>1414</v>
      </c>
      <c r="I794" s="3">
        <v>44125</v>
      </c>
    </row>
    <row r="795" spans="1:9" x14ac:dyDescent="0.2">
      <c r="A795" t="s">
        <v>50</v>
      </c>
      <c r="B795" t="s">
        <v>40</v>
      </c>
      <c r="C795" t="s">
        <v>1117</v>
      </c>
      <c r="D795" t="s">
        <v>682</v>
      </c>
      <c r="E795" t="s">
        <v>23</v>
      </c>
      <c r="F795" t="str">
        <f t="shared" si="12"/>
        <v>5001952232</v>
      </c>
      <c r="G795" t="s">
        <v>1437</v>
      </c>
      <c r="H795" t="s">
        <v>1438</v>
      </c>
      <c r="I795" s="3">
        <v>44125</v>
      </c>
    </row>
    <row r="796" spans="1:9" x14ac:dyDescent="0.2">
      <c r="A796" t="s">
        <v>115</v>
      </c>
      <c r="B796" t="s">
        <v>40</v>
      </c>
      <c r="C796" t="s">
        <v>1117</v>
      </c>
      <c r="D796" t="s">
        <v>682</v>
      </c>
      <c r="E796" t="s">
        <v>75</v>
      </c>
      <c r="F796" t="str">
        <f t="shared" si="12"/>
        <v>5001952236</v>
      </c>
      <c r="G796" t="s">
        <v>1436</v>
      </c>
      <c r="H796" t="s">
        <v>1414</v>
      </c>
      <c r="I796" s="3">
        <v>44235</v>
      </c>
    </row>
    <row r="797" spans="1:9" x14ac:dyDescent="0.2">
      <c r="A797" t="s">
        <v>115</v>
      </c>
      <c r="B797" t="s">
        <v>40</v>
      </c>
      <c r="C797" t="s">
        <v>1117</v>
      </c>
      <c r="D797" t="s">
        <v>682</v>
      </c>
      <c r="E797" t="s">
        <v>77</v>
      </c>
      <c r="F797" t="str">
        <f t="shared" si="12"/>
        <v>5001952237</v>
      </c>
      <c r="G797" t="s">
        <v>1130</v>
      </c>
      <c r="H797" t="s">
        <v>1438</v>
      </c>
      <c r="I797" s="3">
        <v>44235</v>
      </c>
    </row>
    <row r="798" spans="1:9" x14ac:dyDescent="0.2">
      <c r="A798" t="s">
        <v>89</v>
      </c>
      <c r="B798" t="s">
        <v>40</v>
      </c>
      <c r="C798" t="s">
        <v>1117</v>
      </c>
      <c r="D798" t="s">
        <v>682</v>
      </c>
      <c r="E798" t="s">
        <v>19</v>
      </c>
      <c r="F798" t="str">
        <f t="shared" si="12"/>
        <v>5001952245</v>
      </c>
      <c r="G798" t="s">
        <v>1439</v>
      </c>
      <c r="H798" t="s">
        <v>1185</v>
      </c>
      <c r="I798" s="3">
        <v>44691</v>
      </c>
    </row>
    <row r="799" spans="1:9" x14ac:dyDescent="0.2">
      <c r="A799" t="s">
        <v>26</v>
      </c>
      <c r="B799" t="s">
        <v>40</v>
      </c>
      <c r="C799" t="s">
        <v>1117</v>
      </c>
      <c r="D799" t="s">
        <v>682</v>
      </c>
      <c r="E799" t="s">
        <v>31</v>
      </c>
      <c r="F799" t="str">
        <f t="shared" si="12"/>
        <v>5001952250</v>
      </c>
      <c r="G799" t="s">
        <v>1439</v>
      </c>
      <c r="H799" t="s">
        <v>1414</v>
      </c>
      <c r="I799" s="3">
        <v>44770</v>
      </c>
    </row>
    <row r="800" spans="1:9" x14ac:dyDescent="0.2">
      <c r="A800" t="s">
        <v>26</v>
      </c>
      <c r="B800" t="s">
        <v>40</v>
      </c>
      <c r="C800" t="s">
        <v>1117</v>
      </c>
      <c r="D800" t="s">
        <v>682</v>
      </c>
      <c r="E800" t="s">
        <v>110</v>
      </c>
      <c r="F800" t="str">
        <f t="shared" si="12"/>
        <v>5001952251</v>
      </c>
      <c r="G800" t="s">
        <v>1437</v>
      </c>
      <c r="H800" t="s">
        <v>1438</v>
      </c>
      <c r="I800" s="3">
        <v>44770</v>
      </c>
    </row>
    <row r="801" spans="1:9" x14ac:dyDescent="0.2">
      <c r="A801" t="s">
        <v>20</v>
      </c>
      <c r="B801" t="s">
        <v>40</v>
      </c>
      <c r="C801" t="s">
        <v>1117</v>
      </c>
      <c r="D801" t="s">
        <v>682</v>
      </c>
      <c r="E801" t="s">
        <v>99</v>
      </c>
      <c r="F801" t="str">
        <f t="shared" si="12"/>
        <v>5001952256</v>
      </c>
      <c r="G801" t="s">
        <v>1439</v>
      </c>
      <c r="H801" t="s">
        <v>1185</v>
      </c>
      <c r="I801" s="3">
        <v>45411</v>
      </c>
    </row>
    <row r="802" spans="1:9" x14ac:dyDescent="0.2">
      <c r="A802" t="s">
        <v>9</v>
      </c>
      <c r="B802" t="s">
        <v>40</v>
      </c>
      <c r="C802" t="s">
        <v>1117</v>
      </c>
      <c r="D802" t="s">
        <v>684</v>
      </c>
      <c r="E802" t="s">
        <v>9</v>
      </c>
      <c r="F802" t="str">
        <f t="shared" si="12"/>
        <v>500195231</v>
      </c>
      <c r="G802" t="s">
        <v>1205</v>
      </c>
      <c r="H802" t="s">
        <v>1414</v>
      </c>
      <c r="I802" s="3">
        <v>42089</v>
      </c>
    </row>
    <row r="803" spans="1:9" x14ac:dyDescent="0.2">
      <c r="A803" t="s">
        <v>9</v>
      </c>
      <c r="B803" t="s">
        <v>40</v>
      </c>
      <c r="C803" t="s">
        <v>1117</v>
      </c>
      <c r="D803" t="s">
        <v>684</v>
      </c>
      <c r="E803" t="s">
        <v>39</v>
      </c>
      <c r="F803" t="str">
        <f t="shared" si="12"/>
        <v>500195233</v>
      </c>
      <c r="G803" t="s">
        <v>1130</v>
      </c>
      <c r="H803" t="s">
        <v>1300</v>
      </c>
      <c r="I803" s="3">
        <v>42089</v>
      </c>
    </row>
    <row r="804" spans="1:9" x14ac:dyDescent="0.2">
      <c r="A804" t="s">
        <v>39</v>
      </c>
      <c r="B804" t="s">
        <v>40</v>
      </c>
      <c r="C804" t="s">
        <v>1117</v>
      </c>
      <c r="D804" t="s">
        <v>685</v>
      </c>
      <c r="E804" t="s">
        <v>64</v>
      </c>
      <c r="F804" t="str">
        <f t="shared" si="12"/>
        <v>5001952919</v>
      </c>
      <c r="G804" t="s">
        <v>1179</v>
      </c>
      <c r="H804" t="s">
        <v>1440</v>
      </c>
      <c r="I804" s="3">
        <v>42439</v>
      </c>
    </row>
    <row r="805" spans="1:9" x14ac:dyDescent="0.2">
      <c r="A805" t="s">
        <v>8</v>
      </c>
      <c r="B805" t="s">
        <v>40</v>
      </c>
      <c r="C805" t="s">
        <v>1117</v>
      </c>
      <c r="D805" t="s">
        <v>685</v>
      </c>
      <c r="E805" t="s">
        <v>71</v>
      </c>
      <c r="F805" t="str">
        <f t="shared" si="12"/>
        <v>5001952928</v>
      </c>
      <c r="G805" t="s">
        <v>1179</v>
      </c>
      <c r="H805" t="s">
        <v>1440</v>
      </c>
      <c r="I805" s="3">
        <v>43341</v>
      </c>
    </row>
    <row r="806" spans="1:9" x14ac:dyDescent="0.2">
      <c r="A806" t="s">
        <v>43</v>
      </c>
      <c r="B806" t="s">
        <v>40</v>
      </c>
      <c r="C806" t="s">
        <v>1117</v>
      </c>
      <c r="D806" t="s">
        <v>685</v>
      </c>
      <c r="E806" t="s">
        <v>82</v>
      </c>
      <c r="F806" t="str">
        <f t="shared" si="12"/>
        <v>5001952938</v>
      </c>
      <c r="G806" t="s">
        <v>1382</v>
      </c>
      <c r="H806" t="s">
        <v>1440</v>
      </c>
      <c r="I806" s="3">
        <v>44515</v>
      </c>
    </row>
    <row r="807" spans="1:9" x14ac:dyDescent="0.2">
      <c r="A807" t="s">
        <v>42</v>
      </c>
      <c r="B807" t="s">
        <v>40</v>
      </c>
      <c r="C807" t="s">
        <v>1117</v>
      </c>
      <c r="D807" t="s">
        <v>685</v>
      </c>
      <c r="E807" t="s">
        <v>109</v>
      </c>
      <c r="F807" t="str">
        <f t="shared" si="12"/>
        <v>5001952948</v>
      </c>
      <c r="G807" t="s">
        <v>1179</v>
      </c>
      <c r="H807" t="s">
        <v>1440</v>
      </c>
      <c r="I807" s="3">
        <v>45268</v>
      </c>
    </row>
    <row r="808" spans="1:9" x14ac:dyDescent="0.2">
      <c r="A808" t="s">
        <v>9</v>
      </c>
      <c r="B808" t="s">
        <v>40</v>
      </c>
      <c r="C808" t="s">
        <v>1117</v>
      </c>
      <c r="D808" t="s">
        <v>687</v>
      </c>
      <c r="E808" t="s">
        <v>9</v>
      </c>
      <c r="F808" t="str">
        <f t="shared" si="12"/>
        <v>500195451</v>
      </c>
      <c r="G808" t="s">
        <v>1163</v>
      </c>
      <c r="H808" t="s">
        <v>1407</v>
      </c>
      <c r="I808" s="3">
        <v>42104</v>
      </c>
    </row>
    <row r="809" spans="1:9" x14ac:dyDescent="0.2">
      <c r="A809" t="s">
        <v>39</v>
      </c>
      <c r="B809" t="s">
        <v>40</v>
      </c>
      <c r="C809" t="s">
        <v>1117</v>
      </c>
      <c r="D809" t="s">
        <v>687</v>
      </c>
      <c r="E809" t="s">
        <v>61</v>
      </c>
      <c r="F809" t="str">
        <f t="shared" si="12"/>
        <v>5001954515</v>
      </c>
      <c r="G809" t="s">
        <v>1205</v>
      </c>
      <c r="H809" t="s">
        <v>1432</v>
      </c>
      <c r="I809" s="3">
        <v>42702</v>
      </c>
    </row>
    <row r="810" spans="1:9" x14ac:dyDescent="0.2">
      <c r="A810" t="s">
        <v>8</v>
      </c>
      <c r="B810" t="s">
        <v>40</v>
      </c>
      <c r="C810" t="s">
        <v>1117</v>
      </c>
      <c r="D810" t="s">
        <v>687</v>
      </c>
      <c r="E810" t="s">
        <v>76</v>
      </c>
      <c r="F810" t="str">
        <f t="shared" si="12"/>
        <v>5001954523</v>
      </c>
      <c r="G810" t="s">
        <v>1128</v>
      </c>
      <c r="H810" t="s">
        <v>1433</v>
      </c>
      <c r="I810" s="3">
        <v>42702</v>
      </c>
    </row>
    <row r="811" spans="1:9" x14ac:dyDescent="0.2">
      <c r="A811" t="s">
        <v>35</v>
      </c>
      <c r="B811" t="s">
        <v>40</v>
      </c>
      <c r="C811" t="s">
        <v>1117</v>
      </c>
      <c r="D811" t="s">
        <v>688</v>
      </c>
      <c r="E811" t="s">
        <v>68</v>
      </c>
      <c r="F811" t="str">
        <f t="shared" si="12"/>
        <v>5001959417</v>
      </c>
      <c r="G811" t="s">
        <v>1118</v>
      </c>
      <c r="H811" t="s">
        <v>1441</v>
      </c>
      <c r="I811" s="3">
        <v>42212</v>
      </c>
    </row>
    <row r="812" spans="1:9" x14ac:dyDescent="0.2">
      <c r="A812" t="s">
        <v>35</v>
      </c>
      <c r="B812" t="s">
        <v>40</v>
      </c>
      <c r="C812" t="s">
        <v>1117</v>
      </c>
      <c r="D812" t="s">
        <v>689</v>
      </c>
      <c r="E812" t="s">
        <v>20</v>
      </c>
      <c r="F812" t="str">
        <f t="shared" si="12"/>
        <v>5001959511</v>
      </c>
      <c r="G812" t="s">
        <v>1118</v>
      </c>
      <c r="H812" t="s">
        <v>1441</v>
      </c>
      <c r="I812" s="3">
        <v>42212</v>
      </c>
    </row>
    <row r="813" spans="1:9" x14ac:dyDescent="0.2">
      <c r="A813" t="s">
        <v>8</v>
      </c>
      <c r="B813" t="s">
        <v>40</v>
      </c>
      <c r="C813" t="s">
        <v>1117</v>
      </c>
      <c r="D813" t="s">
        <v>689</v>
      </c>
      <c r="E813" t="s">
        <v>70</v>
      </c>
      <c r="F813" t="str">
        <f t="shared" si="12"/>
        <v>5001959527</v>
      </c>
      <c r="G813" t="s">
        <v>1140</v>
      </c>
      <c r="H813" t="s">
        <v>1419</v>
      </c>
      <c r="I813" s="3">
        <v>44358</v>
      </c>
    </row>
    <row r="814" spans="1:9" x14ac:dyDescent="0.2">
      <c r="A814" t="s">
        <v>9</v>
      </c>
      <c r="B814" t="s">
        <v>40</v>
      </c>
      <c r="C814" t="s">
        <v>1117</v>
      </c>
      <c r="D814" t="s">
        <v>690</v>
      </c>
      <c r="E814" t="s">
        <v>20</v>
      </c>
      <c r="F814" t="str">
        <f t="shared" si="12"/>
        <v>5001962911</v>
      </c>
      <c r="G814" t="s">
        <v>1130</v>
      </c>
      <c r="H814" t="s">
        <v>1442</v>
      </c>
      <c r="I814" s="3">
        <v>42124</v>
      </c>
    </row>
    <row r="815" spans="1:9" x14ac:dyDescent="0.2">
      <c r="A815" t="s">
        <v>9</v>
      </c>
      <c r="B815" t="s">
        <v>40</v>
      </c>
      <c r="C815" t="s">
        <v>1117</v>
      </c>
      <c r="D815" t="s">
        <v>691</v>
      </c>
      <c r="E815" t="s">
        <v>115</v>
      </c>
      <c r="F815" t="str">
        <f t="shared" si="12"/>
        <v>500196308</v>
      </c>
      <c r="G815" t="s">
        <v>1195</v>
      </c>
      <c r="H815" t="s">
        <v>1442</v>
      </c>
      <c r="I815" s="3">
        <v>42124</v>
      </c>
    </row>
    <row r="816" spans="1:9" x14ac:dyDescent="0.2">
      <c r="A816" t="s">
        <v>9</v>
      </c>
      <c r="B816" t="s">
        <v>40</v>
      </c>
      <c r="C816" t="s">
        <v>1117</v>
      </c>
      <c r="D816" t="s">
        <v>692</v>
      </c>
      <c r="E816" t="s">
        <v>115</v>
      </c>
      <c r="F816" t="str">
        <f t="shared" si="12"/>
        <v>500196318</v>
      </c>
      <c r="G816" t="s">
        <v>1195</v>
      </c>
      <c r="H816" t="s">
        <v>1442</v>
      </c>
      <c r="I816" s="3">
        <v>42124</v>
      </c>
    </row>
    <row r="817" spans="1:9" x14ac:dyDescent="0.2">
      <c r="A817" t="s">
        <v>9</v>
      </c>
      <c r="B817" t="s">
        <v>40</v>
      </c>
      <c r="C817" t="s">
        <v>1117</v>
      </c>
      <c r="D817" t="s">
        <v>693</v>
      </c>
      <c r="E817" t="s">
        <v>115</v>
      </c>
      <c r="F817" t="str">
        <f t="shared" si="12"/>
        <v>500196328</v>
      </c>
      <c r="G817" t="s">
        <v>1195</v>
      </c>
      <c r="H817" t="s">
        <v>1442</v>
      </c>
      <c r="I817" s="3">
        <v>42124</v>
      </c>
    </row>
    <row r="818" spans="1:9" x14ac:dyDescent="0.2">
      <c r="A818" t="s">
        <v>9</v>
      </c>
      <c r="B818" t="s">
        <v>40</v>
      </c>
      <c r="C818" t="s">
        <v>1117</v>
      </c>
      <c r="D818" t="s">
        <v>694</v>
      </c>
      <c r="E818" t="s">
        <v>9</v>
      </c>
      <c r="F818" t="str">
        <f t="shared" si="12"/>
        <v>500196521</v>
      </c>
      <c r="G818" t="s">
        <v>1163</v>
      </c>
      <c r="H818" t="s">
        <v>1434</v>
      </c>
      <c r="I818" s="3">
        <v>42132</v>
      </c>
    </row>
    <row r="819" spans="1:9" x14ac:dyDescent="0.2">
      <c r="A819" t="s">
        <v>9</v>
      </c>
      <c r="B819" t="s">
        <v>40</v>
      </c>
      <c r="C819" t="s">
        <v>1117</v>
      </c>
      <c r="D819" t="s">
        <v>694</v>
      </c>
      <c r="E819" t="s">
        <v>39</v>
      </c>
      <c r="F819" t="str">
        <f t="shared" si="12"/>
        <v>500196523</v>
      </c>
      <c r="G819" t="s">
        <v>1118</v>
      </c>
      <c r="H819" t="s">
        <v>1189</v>
      </c>
      <c r="I819" s="3">
        <v>42132</v>
      </c>
    </row>
    <row r="820" spans="1:9" x14ac:dyDescent="0.2">
      <c r="A820" t="s">
        <v>9</v>
      </c>
      <c r="B820" t="s">
        <v>40</v>
      </c>
      <c r="C820" t="s">
        <v>1117</v>
      </c>
      <c r="D820" t="s">
        <v>695</v>
      </c>
      <c r="E820" t="s">
        <v>39</v>
      </c>
      <c r="F820" t="str">
        <f t="shared" si="12"/>
        <v>500196603</v>
      </c>
      <c r="G820" t="s">
        <v>1195</v>
      </c>
      <c r="H820" t="s">
        <v>1153</v>
      </c>
      <c r="I820" s="3">
        <v>42143</v>
      </c>
    </row>
    <row r="821" spans="1:9" x14ac:dyDescent="0.2">
      <c r="A821" t="s">
        <v>9</v>
      </c>
      <c r="B821" t="s">
        <v>40</v>
      </c>
      <c r="C821" t="s">
        <v>1117</v>
      </c>
      <c r="D821" t="s">
        <v>696</v>
      </c>
      <c r="E821" t="s">
        <v>39</v>
      </c>
      <c r="F821" t="str">
        <f t="shared" si="12"/>
        <v>500196613</v>
      </c>
      <c r="G821" t="s">
        <v>1195</v>
      </c>
      <c r="H821" t="s">
        <v>1153</v>
      </c>
      <c r="I821" s="3">
        <v>42143</v>
      </c>
    </row>
    <row r="822" spans="1:9" x14ac:dyDescent="0.2">
      <c r="A822" t="s">
        <v>9</v>
      </c>
      <c r="B822" t="s">
        <v>40</v>
      </c>
      <c r="C822" t="s">
        <v>1117</v>
      </c>
      <c r="D822" t="s">
        <v>697</v>
      </c>
      <c r="E822" t="s">
        <v>59</v>
      </c>
      <c r="F822" t="str">
        <f t="shared" si="12"/>
        <v>5001971412</v>
      </c>
      <c r="G822" t="s">
        <v>1118</v>
      </c>
      <c r="H822" t="s">
        <v>1443</v>
      </c>
      <c r="I822" s="3">
        <v>42172</v>
      </c>
    </row>
    <row r="823" spans="1:9" x14ac:dyDescent="0.2">
      <c r="A823" t="s">
        <v>9</v>
      </c>
      <c r="B823" t="s">
        <v>40</v>
      </c>
      <c r="C823" t="s">
        <v>1117</v>
      </c>
      <c r="D823" t="s">
        <v>697</v>
      </c>
      <c r="E823" t="s">
        <v>115</v>
      </c>
      <c r="F823" t="str">
        <f t="shared" si="12"/>
        <v>500197148</v>
      </c>
      <c r="G823" t="s">
        <v>1130</v>
      </c>
      <c r="H823" t="s">
        <v>1444</v>
      </c>
      <c r="I823" s="3">
        <v>42172</v>
      </c>
    </row>
    <row r="824" spans="1:9" x14ac:dyDescent="0.2">
      <c r="A824" t="s">
        <v>9</v>
      </c>
      <c r="B824" t="s">
        <v>40</v>
      </c>
      <c r="C824" t="s">
        <v>1117</v>
      </c>
      <c r="D824" t="s">
        <v>698</v>
      </c>
      <c r="E824" t="s">
        <v>115</v>
      </c>
      <c r="F824" t="str">
        <f t="shared" si="12"/>
        <v>500197158</v>
      </c>
      <c r="G824" t="s">
        <v>1118</v>
      </c>
      <c r="H824" t="s">
        <v>1443</v>
      </c>
      <c r="I824" s="3">
        <v>42172</v>
      </c>
    </row>
    <row r="825" spans="1:9" x14ac:dyDescent="0.2">
      <c r="A825" t="s">
        <v>9</v>
      </c>
      <c r="B825" t="s">
        <v>40</v>
      </c>
      <c r="C825" t="s">
        <v>1117</v>
      </c>
      <c r="D825" t="s">
        <v>698</v>
      </c>
      <c r="E825" t="s">
        <v>26</v>
      </c>
      <c r="F825" t="str">
        <f t="shared" si="12"/>
        <v>5001971510</v>
      </c>
      <c r="G825" t="s">
        <v>1130</v>
      </c>
      <c r="H825" t="s">
        <v>1444</v>
      </c>
      <c r="I825" s="3">
        <v>42172</v>
      </c>
    </row>
    <row r="826" spans="1:9" x14ac:dyDescent="0.2">
      <c r="A826" t="s">
        <v>9</v>
      </c>
      <c r="B826" t="s">
        <v>40</v>
      </c>
      <c r="C826" t="s">
        <v>1117</v>
      </c>
      <c r="D826" t="s">
        <v>699</v>
      </c>
      <c r="E826" t="s">
        <v>115</v>
      </c>
      <c r="F826" t="str">
        <f t="shared" si="12"/>
        <v>500197168</v>
      </c>
      <c r="G826" t="s">
        <v>1118</v>
      </c>
      <c r="H826" t="s">
        <v>1443</v>
      </c>
      <c r="I826" s="3">
        <v>42172</v>
      </c>
    </row>
    <row r="827" spans="1:9" x14ac:dyDescent="0.2">
      <c r="A827" t="s">
        <v>9</v>
      </c>
      <c r="B827" t="s">
        <v>40</v>
      </c>
      <c r="C827" t="s">
        <v>1117</v>
      </c>
      <c r="D827" t="s">
        <v>699</v>
      </c>
      <c r="E827" t="s">
        <v>26</v>
      </c>
      <c r="F827" t="str">
        <f t="shared" si="12"/>
        <v>5001971610</v>
      </c>
      <c r="G827" t="s">
        <v>1130</v>
      </c>
      <c r="H827" t="s">
        <v>1444</v>
      </c>
      <c r="I827" s="3">
        <v>42172</v>
      </c>
    </row>
    <row r="828" spans="1:9" x14ac:dyDescent="0.2">
      <c r="A828" t="s">
        <v>9</v>
      </c>
      <c r="B828" t="s">
        <v>40</v>
      </c>
      <c r="C828" t="s">
        <v>1117</v>
      </c>
      <c r="D828" t="s">
        <v>700</v>
      </c>
      <c r="E828" t="s">
        <v>115</v>
      </c>
      <c r="F828" t="str">
        <f t="shared" si="12"/>
        <v>500197178</v>
      </c>
      <c r="G828" t="s">
        <v>1118</v>
      </c>
      <c r="H828" t="s">
        <v>1443</v>
      </c>
      <c r="I828" s="3">
        <v>42172</v>
      </c>
    </row>
    <row r="829" spans="1:9" x14ac:dyDescent="0.2">
      <c r="A829" t="s">
        <v>9</v>
      </c>
      <c r="B829" t="s">
        <v>40</v>
      </c>
      <c r="C829" t="s">
        <v>1117</v>
      </c>
      <c r="D829" t="s">
        <v>700</v>
      </c>
      <c r="E829" t="s">
        <v>26</v>
      </c>
      <c r="F829" t="str">
        <f t="shared" si="12"/>
        <v>5001971710</v>
      </c>
      <c r="G829" t="s">
        <v>1130</v>
      </c>
      <c r="H829" t="s">
        <v>1444</v>
      </c>
      <c r="I829" s="3">
        <v>42172</v>
      </c>
    </row>
    <row r="830" spans="1:9" x14ac:dyDescent="0.2">
      <c r="A830" t="s">
        <v>9</v>
      </c>
      <c r="B830" t="s">
        <v>40</v>
      </c>
      <c r="C830" t="s">
        <v>1117</v>
      </c>
      <c r="D830" t="s">
        <v>701</v>
      </c>
      <c r="E830" t="s">
        <v>115</v>
      </c>
      <c r="F830" t="str">
        <f t="shared" si="12"/>
        <v>500197188</v>
      </c>
      <c r="G830" t="s">
        <v>1118</v>
      </c>
      <c r="H830" t="s">
        <v>1443</v>
      </c>
      <c r="I830" s="3">
        <v>42172</v>
      </c>
    </row>
    <row r="831" spans="1:9" x14ac:dyDescent="0.2">
      <c r="A831" t="s">
        <v>9</v>
      </c>
      <c r="B831" t="s">
        <v>40</v>
      </c>
      <c r="C831" t="s">
        <v>1117</v>
      </c>
      <c r="D831" t="s">
        <v>701</v>
      </c>
      <c r="E831" t="s">
        <v>26</v>
      </c>
      <c r="F831" t="str">
        <f t="shared" si="12"/>
        <v>5001971810</v>
      </c>
      <c r="G831" t="s">
        <v>1130</v>
      </c>
      <c r="H831" t="s">
        <v>1444</v>
      </c>
      <c r="I831" s="3">
        <v>42172</v>
      </c>
    </row>
    <row r="832" spans="1:9" x14ac:dyDescent="0.2">
      <c r="A832" t="s">
        <v>9</v>
      </c>
      <c r="B832" t="s">
        <v>40</v>
      </c>
      <c r="C832" t="s">
        <v>1117</v>
      </c>
      <c r="D832" t="s">
        <v>702</v>
      </c>
      <c r="E832" t="s">
        <v>115</v>
      </c>
      <c r="F832" t="str">
        <f t="shared" si="12"/>
        <v>500197198</v>
      </c>
      <c r="G832" t="s">
        <v>1118</v>
      </c>
      <c r="H832" t="s">
        <v>1443</v>
      </c>
      <c r="I832" s="3">
        <v>42172</v>
      </c>
    </row>
    <row r="833" spans="1:9" x14ac:dyDescent="0.2">
      <c r="A833" t="s">
        <v>9</v>
      </c>
      <c r="B833" t="s">
        <v>40</v>
      </c>
      <c r="C833" t="s">
        <v>1117</v>
      </c>
      <c r="D833" t="s">
        <v>702</v>
      </c>
      <c r="E833" t="s">
        <v>26</v>
      </c>
      <c r="F833" t="str">
        <f t="shared" si="12"/>
        <v>5001971910</v>
      </c>
      <c r="G833" t="s">
        <v>1130</v>
      </c>
      <c r="H833" t="s">
        <v>1444</v>
      </c>
      <c r="I833" s="3">
        <v>42172</v>
      </c>
    </row>
    <row r="834" spans="1:9" x14ac:dyDescent="0.2">
      <c r="A834" t="s">
        <v>9</v>
      </c>
      <c r="B834" t="s">
        <v>40</v>
      </c>
      <c r="C834" t="s">
        <v>1117</v>
      </c>
      <c r="D834" t="s">
        <v>703</v>
      </c>
      <c r="E834" t="s">
        <v>39</v>
      </c>
      <c r="F834" t="str">
        <f t="shared" si="12"/>
        <v>500197213</v>
      </c>
      <c r="G834" t="s">
        <v>1168</v>
      </c>
      <c r="H834" t="s">
        <v>1123</v>
      </c>
      <c r="I834" s="3">
        <v>42173</v>
      </c>
    </row>
    <row r="835" spans="1:9" x14ac:dyDescent="0.2">
      <c r="A835" t="s">
        <v>9</v>
      </c>
      <c r="B835" t="s">
        <v>40</v>
      </c>
      <c r="C835" t="s">
        <v>1117</v>
      </c>
      <c r="D835" t="s">
        <v>704</v>
      </c>
      <c r="E835" t="s">
        <v>39</v>
      </c>
      <c r="F835" t="str">
        <f t="shared" ref="F835:F898" si="13">D835&amp;E835</f>
        <v>500197293</v>
      </c>
      <c r="G835" t="s">
        <v>1445</v>
      </c>
      <c r="H835" t="s">
        <v>1446</v>
      </c>
      <c r="I835" s="3">
        <v>42179</v>
      </c>
    </row>
    <row r="836" spans="1:9" x14ac:dyDescent="0.2">
      <c r="A836" t="s">
        <v>35</v>
      </c>
      <c r="B836" t="s">
        <v>40</v>
      </c>
      <c r="C836" t="s">
        <v>1117</v>
      </c>
      <c r="D836" t="s">
        <v>704</v>
      </c>
      <c r="E836" t="s">
        <v>61</v>
      </c>
      <c r="F836" t="str">
        <f t="shared" si="13"/>
        <v>5001972915</v>
      </c>
      <c r="G836" t="s">
        <v>1445</v>
      </c>
      <c r="H836" t="s">
        <v>1446</v>
      </c>
      <c r="I836" s="3">
        <v>44735</v>
      </c>
    </row>
    <row r="837" spans="1:9" x14ac:dyDescent="0.2">
      <c r="A837" t="s">
        <v>9</v>
      </c>
      <c r="B837" t="s">
        <v>40</v>
      </c>
      <c r="C837" t="s">
        <v>1117</v>
      </c>
      <c r="D837" t="s">
        <v>708</v>
      </c>
      <c r="E837" t="s">
        <v>39</v>
      </c>
      <c r="F837" t="str">
        <f t="shared" si="13"/>
        <v>500197303</v>
      </c>
      <c r="G837" t="s">
        <v>1445</v>
      </c>
      <c r="H837" t="s">
        <v>1446</v>
      </c>
      <c r="I837" s="3">
        <v>42179</v>
      </c>
    </row>
    <row r="838" spans="1:9" x14ac:dyDescent="0.2">
      <c r="A838" t="s">
        <v>35</v>
      </c>
      <c r="B838" t="s">
        <v>40</v>
      </c>
      <c r="C838" t="s">
        <v>1117</v>
      </c>
      <c r="D838" t="s">
        <v>708</v>
      </c>
      <c r="E838" t="s">
        <v>2</v>
      </c>
      <c r="F838" t="str">
        <f t="shared" si="13"/>
        <v>5001973014</v>
      </c>
      <c r="G838" t="s">
        <v>1445</v>
      </c>
      <c r="H838" t="s">
        <v>1446</v>
      </c>
      <c r="I838" s="3">
        <v>44735</v>
      </c>
    </row>
    <row r="839" spans="1:9" x14ac:dyDescent="0.2">
      <c r="A839" t="s">
        <v>9</v>
      </c>
      <c r="B839" t="s">
        <v>40</v>
      </c>
      <c r="C839" t="s">
        <v>1117</v>
      </c>
      <c r="D839" t="s">
        <v>709</v>
      </c>
      <c r="E839" t="s">
        <v>115</v>
      </c>
      <c r="F839" t="str">
        <f t="shared" si="13"/>
        <v>500197768</v>
      </c>
      <c r="G839" t="s">
        <v>1118</v>
      </c>
      <c r="H839" t="s">
        <v>1443</v>
      </c>
      <c r="I839" s="3">
        <v>42221</v>
      </c>
    </row>
    <row r="840" spans="1:9" x14ac:dyDescent="0.2">
      <c r="A840" t="s">
        <v>9</v>
      </c>
      <c r="B840" t="s">
        <v>40</v>
      </c>
      <c r="C840" t="s">
        <v>1117</v>
      </c>
      <c r="D840" t="s">
        <v>709</v>
      </c>
      <c r="E840" t="s">
        <v>26</v>
      </c>
      <c r="F840" t="str">
        <f t="shared" si="13"/>
        <v>5001977610</v>
      </c>
      <c r="G840" t="s">
        <v>1130</v>
      </c>
      <c r="H840" t="s">
        <v>1444</v>
      </c>
      <c r="I840" s="3">
        <v>42221</v>
      </c>
    </row>
    <row r="841" spans="1:9" x14ac:dyDescent="0.2">
      <c r="A841" t="s">
        <v>9</v>
      </c>
      <c r="B841" t="s">
        <v>40</v>
      </c>
      <c r="C841" t="s">
        <v>1117</v>
      </c>
      <c r="D841" t="s">
        <v>710</v>
      </c>
      <c r="E841" t="s">
        <v>39</v>
      </c>
      <c r="F841" t="str">
        <f t="shared" si="13"/>
        <v>500197783</v>
      </c>
      <c r="G841" t="s">
        <v>1195</v>
      </c>
      <c r="H841" t="s">
        <v>1153</v>
      </c>
      <c r="I841" s="3">
        <v>42221</v>
      </c>
    </row>
    <row r="842" spans="1:9" x14ac:dyDescent="0.2">
      <c r="A842" t="s">
        <v>9</v>
      </c>
      <c r="B842" t="s">
        <v>40</v>
      </c>
      <c r="C842" t="s">
        <v>1117</v>
      </c>
      <c r="D842" t="s">
        <v>711</v>
      </c>
      <c r="E842" t="s">
        <v>39</v>
      </c>
      <c r="F842" t="str">
        <f t="shared" si="13"/>
        <v>500197793</v>
      </c>
      <c r="G842" t="s">
        <v>1195</v>
      </c>
      <c r="H842" t="s">
        <v>1153</v>
      </c>
      <c r="I842" s="3">
        <v>42221</v>
      </c>
    </row>
    <row r="843" spans="1:9" x14ac:dyDescent="0.2">
      <c r="A843" t="s">
        <v>9</v>
      </c>
      <c r="B843" t="s">
        <v>40</v>
      </c>
      <c r="C843" t="s">
        <v>1117</v>
      </c>
      <c r="D843" t="s">
        <v>712</v>
      </c>
      <c r="E843" t="s">
        <v>39</v>
      </c>
      <c r="F843" t="str">
        <f t="shared" si="13"/>
        <v>500197803</v>
      </c>
      <c r="G843" t="s">
        <v>1195</v>
      </c>
      <c r="H843" t="s">
        <v>1153</v>
      </c>
      <c r="I843" s="3">
        <v>42221</v>
      </c>
    </row>
    <row r="844" spans="1:9" x14ac:dyDescent="0.2">
      <c r="A844" t="s">
        <v>9</v>
      </c>
      <c r="B844" t="s">
        <v>40</v>
      </c>
      <c r="C844" t="s">
        <v>1117</v>
      </c>
      <c r="D844" t="s">
        <v>713</v>
      </c>
      <c r="E844" t="s">
        <v>39</v>
      </c>
      <c r="F844" t="str">
        <f t="shared" si="13"/>
        <v>500197813</v>
      </c>
      <c r="G844" t="s">
        <v>1195</v>
      </c>
      <c r="H844" t="s">
        <v>1153</v>
      </c>
      <c r="I844" s="3">
        <v>42221</v>
      </c>
    </row>
    <row r="845" spans="1:9" x14ac:dyDescent="0.2">
      <c r="A845" t="s">
        <v>9</v>
      </c>
      <c r="B845" t="s">
        <v>40</v>
      </c>
      <c r="C845" t="s">
        <v>1117</v>
      </c>
      <c r="D845" t="s">
        <v>714</v>
      </c>
      <c r="E845" t="s">
        <v>9</v>
      </c>
      <c r="F845" t="str">
        <f t="shared" si="13"/>
        <v>500197821</v>
      </c>
      <c r="G845" t="s">
        <v>1163</v>
      </c>
      <c r="H845" t="s">
        <v>1434</v>
      </c>
      <c r="I845" s="3">
        <v>42221</v>
      </c>
    </row>
    <row r="846" spans="1:9" x14ac:dyDescent="0.2">
      <c r="A846" t="s">
        <v>9</v>
      </c>
      <c r="B846" t="s">
        <v>40</v>
      </c>
      <c r="C846" t="s">
        <v>1117</v>
      </c>
      <c r="D846" t="s">
        <v>714</v>
      </c>
      <c r="E846" t="s">
        <v>39</v>
      </c>
      <c r="F846" t="str">
        <f t="shared" si="13"/>
        <v>500197823</v>
      </c>
      <c r="G846" t="s">
        <v>1118</v>
      </c>
      <c r="H846" t="s">
        <v>1189</v>
      </c>
      <c r="I846" s="3">
        <v>42221</v>
      </c>
    </row>
    <row r="847" spans="1:9" x14ac:dyDescent="0.2">
      <c r="A847" t="s">
        <v>9</v>
      </c>
      <c r="B847" t="s">
        <v>40</v>
      </c>
      <c r="C847" t="s">
        <v>1117</v>
      </c>
      <c r="D847" t="s">
        <v>715</v>
      </c>
      <c r="E847" t="s">
        <v>9</v>
      </c>
      <c r="F847" t="str">
        <f t="shared" si="13"/>
        <v>500197901</v>
      </c>
      <c r="G847" t="s">
        <v>1205</v>
      </c>
      <c r="H847" t="s">
        <v>1447</v>
      </c>
      <c r="I847" s="3">
        <v>42228</v>
      </c>
    </row>
    <row r="848" spans="1:9" x14ac:dyDescent="0.2">
      <c r="A848" t="s">
        <v>9</v>
      </c>
      <c r="B848" t="s">
        <v>40</v>
      </c>
      <c r="C848" t="s">
        <v>1117</v>
      </c>
      <c r="D848" t="s">
        <v>715</v>
      </c>
      <c r="E848" t="s">
        <v>39</v>
      </c>
      <c r="F848" t="str">
        <f t="shared" si="13"/>
        <v>500197903</v>
      </c>
      <c r="G848" t="s">
        <v>1118</v>
      </c>
      <c r="H848" t="s">
        <v>1189</v>
      </c>
      <c r="I848" s="3">
        <v>42228</v>
      </c>
    </row>
    <row r="849" spans="1:9" x14ac:dyDescent="0.2">
      <c r="A849" t="s">
        <v>9</v>
      </c>
      <c r="B849" t="s">
        <v>40</v>
      </c>
      <c r="C849" t="s">
        <v>1117</v>
      </c>
      <c r="D849" t="s">
        <v>716</v>
      </c>
      <c r="E849" t="s">
        <v>9</v>
      </c>
      <c r="F849" t="str">
        <f t="shared" si="13"/>
        <v>500197971</v>
      </c>
      <c r="G849" t="s">
        <v>1205</v>
      </c>
      <c r="H849" t="s">
        <v>1448</v>
      </c>
      <c r="I849" s="3">
        <v>42234</v>
      </c>
    </row>
    <row r="850" spans="1:9" x14ac:dyDescent="0.2">
      <c r="A850" t="s">
        <v>9</v>
      </c>
      <c r="B850" t="s">
        <v>40</v>
      </c>
      <c r="C850" t="s">
        <v>1117</v>
      </c>
      <c r="D850" t="s">
        <v>716</v>
      </c>
      <c r="E850" t="s">
        <v>39</v>
      </c>
      <c r="F850" t="str">
        <f t="shared" si="13"/>
        <v>500197973</v>
      </c>
      <c r="G850" t="s">
        <v>1195</v>
      </c>
      <c r="H850" t="s">
        <v>1189</v>
      </c>
      <c r="I850" s="3">
        <v>42234</v>
      </c>
    </row>
    <row r="851" spans="1:9" x14ac:dyDescent="0.2">
      <c r="A851" t="s">
        <v>9</v>
      </c>
      <c r="B851" t="s">
        <v>40</v>
      </c>
      <c r="C851" t="s">
        <v>1117</v>
      </c>
      <c r="D851" t="s">
        <v>717</v>
      </c>
      <c r="E851" t="s">
        <v>9</v>
      </c>
      <c r="F851" t="str">
        <f t="shared" si="13"/>
        <v>500198021</v>
      </c>
      <c r="G851" t="s">
        <v>1195</v>
      </c>
      <c r="H851" t="s">
        <v>1369</v>
      </c>
      <c r="I851" s="3">
        <v>42244</v>
      </c>
    </row>
    <row r="852" spans="1:9" x14ac:dyDescent="0.2">
      <c r="A852" t="s">
        <v>9</v>
      </c>
      <c r="B852" t="s">
        <v>40</v>
      </c>
      <c r="C852" t="s">
        <v>1117</v>
      </c>
      <c r="D852" t="s">
        <v>717</v>
      </c>
      <c r="E852" t="s">
        <v>43</v>
      </c>
      <c r="F852" t="str">
        <f t="shared" si="13"/>
        <v>500198025</v>
      </c>
      <c r="G852" t="s">
        <v>1134</v>
      </c>
      <c r="H852" t="s">
        <v>1449</v>
      </c>
      <c r="I852" s="3">
        <v>42244</v>
      </c>
    </row>
    <row r="853" spans="1:9" x14ac:dyDescent="0.2">
      <c r="A853" t="s">
        <v>9</v>
      </c>
      <c r="B853" t="s">
        <v>40</v>
      </c>
      <c r="C853" t="s">
        <v>1117</v>
      </c>
      <c r="D853" t="s">
        <v>717</v>
      </c>
      <c r="E853" t="s">
        <v>50</v>
      </c>
      <c r="F853" t="str">
        <f t="shared" si="13"/>
        <v>500198027</v>
      </c>
      <c r="G853" t="s">
        <v>1134</v>
      </c>
      <c r="H853" t="s">
        <v>1450</v>
      </c>
      <c r="I853" s="3">
        <v>42244</v>
      </c>
    </row>
    <row r="854" spans="1:9" x14ac:dyDescent="0.2">
      <c r="A854" t="s">
        <v>35</v>
      </c>
      <c r="B854" t="s">
        <v>40</v>
      </c>
      <c r="C854" t="s">
        <v>1117</v>
      </c>
      <c r="D854" t="s">
        <v>717</v>
      </c>
      <c r="E854" t="s">
        <v>45</v>
      </c>
      <c r="F854" t="str">
        <f t="shared" si="13"/>
        <v>5001980213</v>
      </c>
      <c r="G854" t="s">
        <v>1122</v>
      </c>
      <c r="H854" t="s">
        <v>1451</v>
      </c>
      <c r="I854" s="3">
        <v>42551</v>
      </c>
    </row>
    <row r="855" spans="1:9" x14ac:dyDescent="0.2">
      <c r="A855" t="s">
        <v>35</v>
      </c>
      <c r="B855" t="s">
        <v>40</v>
      </c>
      <c r="C855" t="s">
        <v>1117</v>
      </c>
      <c r="D855" t="s">
        <v>717</v>
      </c>
      <c r="E855" t="s">
        <v>68</v>
      </c>
      <c r="F855" t="str">
        <f t="shared" si="13"/>
        <v>5001980217</v>
      </c>
      <c r="G855" t="s">
        <v>1134</v>
      </c>
      <c r="H855" t="s">
        <v>1449</v>
      </c>
      <c r="I855" s="3">
        <v>42551</v>
      </c>
    </row>
    <row r="856" spans="1:9" x14ac:dyDescent="0.2">
      <c r="A856" t="s">
        <v>35</v>
      </c>
      <c r="B856" t="s">
        <v>40</v>
      </c>
      <c r="C856" t="s">
        <v>1117</v>
      </c>
      <c r="D856" t="s">
        <v>717</v>
      </c>
      <c r="E856" t="s">
        <v>64</v>
      </c>
      <c r="F856" t="str">
        <f t="shared" si="13"/>
        <v>5001980219</v>
      </c>
      <c r="G856" t="s">
        <v>1134</v>
      </c>
      <c r="H856" t="s">
        <v>1450</v>
      </c>
      <c r="I856" s="3">
        <v>42551</v>
      </c>
    </row>
    <row r="857" spans="1:9" x14ac:dyDescent="0.2">
      <c r="A857" t="s">
        <v>35</v>
      </c>
      <c r="B857" t="s">
        <v>40</v>
      </c>
      <c r="C857" t="s">
        <v>1117</v>
      </c>
      <c r="D857" t="s">
        <v>718</v>
      </c>
      <c r="E857" t="s">
        <v>20</v>
      </c>
      <c r="F857" t="str">
        <f t="shared" si="13"/>
        <v>5001981511</v>
      </c>
      <c r="G857" t="s">
        <v>1130</v>
      </c>
      <c r="H857" t="s">
        <v>1153</v>
      </c>
      <c r="I857" s="3">
        <v>42604</v>
      </c>
    </row>
    <row r="858" spans="1:9" x14ac:dyDescent="0.2">
      <c r="A858" t="s">
        <v>39</v>
      </c>
      <c r="B858" t="s">
        <v>40</v>
      </c>
      <c r="C858" t="s">
        <v>1117</v>
      </c>
      <c r="D858" t="s">
        <v>718</v>
      </c>
      <c r="E858" t="s">
        <v>61</v>
      </c>
      <c r="F858" t="str">
        <f t="shared" si="13"/>
        <v>5001981515</v>
      </c>
      <c r="G858" t="s">
        <v>1428</v>
      </c>
      <c r="H858" t="s">
        <v>1153</v>
      </c>
      <c r="I858" s="3">
        <v>43893</v>
      </c>
    </row>
    <row r="859" spans="1:9" x14ac:dyDescent="0.2">
      <c r="A859" t="s">
        <v>8</v>
      </c>
      <c r="B859" t="s">
        <v>40</v>
      </c>
      <c r="C859" t="s">
        <v>1117</v>
      </c>
      <c r="D859" t="s">
        <v>718</v>
      </c>
      <c r="E859" t="s">
        <v>64</v>
      </c>
      <c r="F859" t="str">
        <f t="shared" si="13"/>
        <v>5001981519</v>
      </c>
      <c r="G859" t="s">
        <v>1428</v>
      </c>
      <c r="H859" t="s">
        <v>1153</v>
      </c>
      <c r="I859" s="3">
        <v>44312</v>
      </c>
    </row>
    <row r="860" spans="1:9" x14ac:dyDescent="0.2">
      <c r="A860" t="s">
        <v>9</v>
      </c>
      <c r="B860" t="s">
        <v>40</v>
      </c>
      <c r="C860" t="s">
        <v>1117</v>
      </c>
      <c r="D860" t="s">
        <v>719</v>
      </c>
      <c r="E860" t="s">
        <v>39</v>
      </c>
      <c r="F860" t="str">
        <f t="shared" si="13"/>
        <v>500198223</v>
      </c>
      <c r="G860" t="s">
        <v>1195</v>
      </c>
      <c r="H860" t="s">
        <v>1153</v>
      </c>
      <c r="I860" s="3">
        <v>42258</v>
      </c>
    </row>
    <row r="861" spans="1:9" x14ac:dyDescent="0.2">
      <c r="A861" t="s">
        <v>9</v>
      </c>
      <c r="B861" t="s">
        <v>40</v>
      </c>
      <c r="C861" t="s">
        <v>1117</v>
      </c>
      <c r="D861" t="s">
        <v>720</v>
      </c>
      <c r="E861" t="s">
        <v>9</v>
      </c>
      <c r="F861" t="str">
        <f t="shared" si="13"/>
        <v>500198231</v>
      </c>
      <c r="G861" t="s">
        <v>1130</v>
      </c>
      <c r="H861" t="s">
        <v>1153</v>
      </c>
      <c r="I861" s="3">
        <v>42258</v>
      </c>
    </row>
    <row r="862" spans="1:9" x14ac:dyDescent="0.2">
      <c r="A862" t="s">
        <v>9</v>
      </c>
      <c r="B862" t="s">
        <v>40</v>
      </c>
      <c r="C862" t="s">
        <v>1117</v>
      </c>
      <c r="D862" t="s">
        <v>721</v>
      </c>
      <c r="E862" t="s">
        <v>9</v>
      </c>
      <c r="F862" t="str">
        <f t="shared" si="13"/>
        <v>500198961</v>
      </c>
      <c r="G862" t="s">
        <v>1205</v>
      </c>
      <c r="H862" t="s">
        <v>1123</v>
      </c>
      <c r="I862" s="3">
        <v>42291</v>
      </c>
    </row>
    <row r="863" spans="1:9" x14ac:dyDescent="0.2">
      <c r="A863" t="s">
        <v>9</v>
      </c>
      <c r="B863" t="s">
        <v>40</v>
      </c>
      <c r="C863" t="s">
        <v>1117</v>
      </c>
      <c r="D863" t="s">
        <v>721</v>
      </c>
      <c r="E863" t="s">
        <v>39</v>
      </c>
      <c r="F863" t="str">
        <f t="shared" si="13"/>
        <v>500198963</v>
      </c>
      <c r="G863" t="s">
        <v>1118</v>
      </c>
      <c r="H863" t="s">
        <v>1189</v>
      </c>
      <c r="I863" s="3">
        <v>42291</v>
      </c>
    </row>
    <row r="864" spans="1:9" x14ac:dyDescent="0.2">
      <c r="A864" t="s">
        <v>35</v>
      </c>
      <c r="B864" t="s">
        <v>40</v>
      </c>
      <c r="C864" t="s">
        <v>1117</v>
      </c>
      <c r="D864" t="s">
        <v>721</v>
      </c>
      <c r="E864" t="s">
        <v>89</v>
      </c>
      <c r="F864" t="str">
        <f t="shared" si="13"/>
        <v>500198969</v>
      </c>
      <c r="G864" t="s">
        <v>1205</v>
      </c>
      <c r="H864" t="s">
        <v>1123</v>
      </c>
      <c r="I864" s="3">
        <v>42523</v>
      </c>
    </row>
    <row r="865" spans="1:9" x14ac:dyDescent="0.2">
      <c r="A865" t="s">
        <v>9</v>
      </c>
      <c r="B865" t="s">
        <v>40</v>
      </c>
      <c r="C865" t="s">
        <v>1117</v>
      </c>
      <c r="D865" t="s">
        <v>722</v>
      </c>
      <c r="E865" t="s">
        <v>9</v>
      </c>
      <c r="F865" t="str">
        <f t="shared" si="13"/>
        <v>500198981</v>
      </c>
      <c r="G865" t="s">
        <v>1205</v>
      </c>
      <c r="H865" t="s">
        <v>1435</v>
      </c>
      <c r="I865" s="3">
        <v>42293</v>
      </c>
    </row>
    <row r="866" spans="1:9" x14ac:dyDescent="0.2">
      <c r="A866" t="s">
        <v>35</v>
      </c>
      <c r="B866" t="s">
        <v>40</v>
      </c>
      <c r="C866" t="s">
        <v>1117</v>
      </c>
      <c r="D866" t="s">
        <v>722</v>
      </c>
      <c r="E866" t="s">
        <v>50</v>
      </c>
      <c r="F866" t="str">
        <f t="shared" si="13"/>
        <v>500198987</v>
      </c>
      <c r="G866" t="s">
        <v>1205</v>
      </c>
      <c r="H866" t="s">
        <v>1435</v>
      </c>
      <c r="I866" s="3">
        <v>42769</v>
      </c>
    </row>
    <row r="867" spans="1:9" x14ac:dyDescent="0.2">
      <c r="A867" t="s">
        <v>39</v>
      </c>
      <c r="B867" t="s">
        <v>40</v>
      </c>
      <c r="C867" t="s">
        <v>1117</v>
      </c>
      <c r="D867" t="s">
        <v>722</v>
      </c>
      <c r="E867" t="s">
        <v>2</v>
      </c>
      <c r="F867" t="str">
        <f t="shared" si="13"/>
        <v>5001989814</v>
      </c>
      <c r="G867" t="s">
        <v>1436</v>
      </c>
      <c r="H867" t="s">
        <v>1414</v>
      </c>
      <c r="I867" s="3">
        <v>43418</v>
      </c>
    </row>
    <row r="868" spans="1:9" x14ac:dyDescent="0.2">
      <c r="A868" t="s">
        <v>39</v>
      </c>
      <c r="B868" t="s">
        <v>40</v>
      </c>
      <c r="C868" t="s">
        <v>1117</v>
      </c>
      <c r="D868" t="s">
        <v>722</v>
      </c>
      <c r="E868" t="s">
        <v>61</v>
      </c>
      <c r="F868" t="str">
        <f t="shared" si="13"/>
        <v>5001989815</v>
      </c>
      <c r="G868" t="s">
        <v>1437</v>
      </c>
      <c r="H868" t="s">
        <v>1438</v>
      </c>
      <c r="I868" s="3">
        <v>43418</v>
      </c>
    </row>
    <row r="869" spans="1:9" x14ac:dyDescent="0.2">
      <c r="A869" t="s">
        <v>9</v>
      </c>
      <c r="B869" t="s">
        <v>40</v>
      </c>
      <c r="C869" t="s">
        <v>1117</v>
      </c>
      <c r="D869" t="s">
        <v>723</v>
      </c>
      <c r="E869" t="s">
        <v>9</v>
      </c>
      <c r="F869" t="str">
        <f t="shared" si="13"/>
        <v>500198991</v>
      </c>
      <c r="G869" t="s">
        <v>1205</v>
      </c>
      <c r="H869" t="s">
        <v>1435</v>
      </c>
      <c r="I869" s="3">
        <v>42293</v>
      </c>
    </row>
    <row r="870" spans="1:9" x14ac:dyDescent="0.2">
      <c r="A870" t="s">
        <v>9</v>
      </c>
      <c r="B870" t="s">
        <v>40</v>
      </c>
      <c r="C870" t="s">
        <v>1117</v>
      </c>
      <c r="D870" t="s">
        <v>723</v>
      </c>
      <c r="E870" t="s">
        <v>39</v>
      </c>
      <c r="F870" t="str">
        <f t="shared" si="13"/>
        <v>500198993</v>
      </c>
      <c r="G870" t="s">
        <v>1195</v>
      </c>
      <c r="H870" t="s">
        <v>1300</v>
      </c>
      <c r="I870" s="3">
        <v>42293</v>
      </c>
    </row>
    <row r="871" spans="1:9" x14ac:dyDescent="0.2">
      <c r="A871" t="s">
        <v>35</v>
      </c>
      <c r="B871" t="s">
        <v>40</v>
      </c>
      <c r="C871" t="s">
        <v>1117</v>
      </c>
      <c r="D871" t="s">
        <v>723</v>
      </c>
      <c r="E871" t="s">
        <v>50</v>
      </c>
      <c r="F871" t="str">
        <f t="shared" si="13"/>
        <v>500198997</v>
      </c>
      <c r="G871" t="s">
        <v>1205</v>
      </c>
      <c r="H871" t="s">
        <v>1435</v>
      </c>
      <c r="I871" s="3">
        <v>42769</v>
      </c>
    </row>
    <row r="872" spans="1:9" x14ac:dyDescent="0.2">
      <c r="A872" t="s">
        <v>39</v>
      </c>
      <c r="B872" t="s">
        <v>40</v>
      </c>
      <c r="C872" t="s">
        <v>1117</v>
      </c>
      <c r="D872" t="s">
        <v>723</v>
      </c>
      <c r="E872" t="s">
        <v>2</v>
      </c>
      <c r="F872" t="str">
        <f t="shared" si="13"/>
        <v>5001989914</v>
      </c>
      <c r="G872" t="s">
        <v>1436</v>
      </c>
      <c r="H872" t="s">
        <v>1414</v>
      </c>
      <c r="I872" s="3">
        <v>43418</v>
      </c>
    </row>
    <row r="873" spans="1:9" x14ac:dyDescent="0.2">
      <c r="A873" t="s">
        <v>39</v>
      </c>
      <c r="B873" t="s">
        <v>40</v>
      </c>
      <c r="C873" t="s">
        <v>1117</v>
      </c>
      <c r="D873" t="s">
        <v>723</v>
      </c>
      <c r="E873" t="s">
        <v>61</v>
      </c>
      <c r="F873" t="str">
        <f t="shared" si="13"/>
        <v>5001989915</v>
      </c>
      <c r="G873" t="s">
        <v>1437</v>
      </c>
      <c r="H873" t="s">
        <v>1438</v>
      </c>
      <c r="I873" s="3">
        <v>43418</v>
      </c>
    </row>
    <row r="874" spans="1:9" x14ac:dyDescent="0.2">
      <c r="A874" t="s">
        <v>9</v>
      </c>
      <c r="B874" t="s">
        <v>40</v>
      </c>
      <c r="C874" t="s">
        <v>1117</v>
      </c>
      <c r="D874" t="s">
        <v>724</v>
      </c>
      <c r="E874" t="s">
        <v>9</v>
      </c>
      <c r="F874" t="str">
        <f t="shared" si="13"/>
        <v>500199001</v>
      </c>
      <c r="G874" t="s">
        <v>1205</v>
      </c>
      <c r="H874" t="s">
        <v>1435</v>
      </c>
      <c r="I874" s="3">
        <v>42293</v>
      </c>
    </row>
    <row r="875" spans="1:9" x14ac:dyDescent="0.2">
      <c r="A875" t="s">
        <v>35</v>
      </c>
      <c r="B875" t="s">
        <v>40</v>
      </c>
      <c r="C875" t="s">
        <v>1117</v>
      </c>
      <c r="D875" t="s">
        <v>724</v>
      </c>
      <c r="E875" t="s">
        <v>50</v>
      </c>
      <c r="F875" t="str">
        <f t="shared" si="13"/>
        <v>500199007</v>
      </c>
      <c r="G875" t="s">
        <v>1205</v>
      </c>
      <c r="H875" t="s">
        <v>1435</v>
      </c>
      <c r="I875" s="3">
        <v>42769</v>
      </c>
    </row>
    <row r="876" spans="1:9" x14ac:dyDescent="0.2">
      <c r="A876" t="s">
        <v>39</v>
      </c>
      <c r="B876" t="s">
        <v>40</v>
      </c>
      <c r="C876" t="s">
        <v>1117</v>
      </c>
      <c r="D876" t="s">
        <v>724</v>
      </c>
      <c r="E876" t="s">
        <v>2</v>
      </c>
      <c r="F876" t="str">
        <f t="shared" si="13"/>
        <v>5001990014</v>
      </c>
      <c r="G876" t="s">
        <v>1436</v>
      </c>
      <c r="H876" t="s">
        <v>1414</v>
      </c>
      <c r="I876" s="3">
        <v>43418</v>
      </c>
    </row>
    <row r="877" spans="1:9" x14ac:dyDescent="0.2">
      <c r="A877" t="s">
        <v>39</v>
      </c>
      <c r="B877" t="s">
        <v>40</v>
      </c>
      <c r="C877" t="s">
        <v>1117</v>
      </c>
      <c r="D877" t="s">
        <v>724</v>
      </c>
      <c r="E877" t="s">
        <v>61</v>
      </c>
      <c r="F877" t="str">
        <f t="shared" si="13"/>
        <v>5001990015</v>
      </c>
      <c r="G877" t="s">
        <v>1437</v>
      </c>
      <c r="H877" t="s">
        <v>1438</v>
      </c>
      <c r="I877" s="3">
        <v>43418</v>
      </c>
    </row>
    <row r="878" spans="1:9" x14ac:dyDescent="0.2">
      <c r="A878" t="s">
        <v>50</v>
      </c>
      <c r="B878" t="s">
        <v>40</v>
      </c>
      <c r="C878" t="s">
        <v>1117</v>
      </c>
      <c r="D878" t="s">
        <v>724</v>
      </c>
      <c r="E878" t="s">
        <v>13</v>
      </c>
      <c r="F878" t="str">
        <f t="shared" si="13"/>
        <v>5001990020</v>
      </c>
      <c r="G878" t="s">
        <v>1436</v>
      </c>
      <c r="H878" t="s">
        <v>1414</v>
      </c>
      <c r="I878" s="3">
        <v>43735</v>
      </c>
    </row>
    <row r="879" spans="1:9" x14ac:dyDescent="0.2">
      <c r="A879" t="s">
        <v>50</v>
      </c>
      <c r="B879" t="s">
        <v>40</v>
      </c>
      <c r="C879" t="s">
        <v>1117</v>
      </c>
      <c r="D879" t="s">
        <v>724</v>
      </c>
      <c r="E879" t="s">
        <v>65</v>
      </c>
      <c r="F879" t="str">
        <f t="shared" si="13"/>
        <v>5001990021</v>
      </c>
      <c r="G879" t="s">
        <v>1130</v>
      </c>
      <c r="H879" t="s">
        <v>1438</v>
      </c>
      <c r="I879" s="3">
        <v>43735</v>
      </c>
    </row>
    <row r="880" spans="1:9" x14ac:dyDescent="0.2">
      <c r="A880" t="s">
        <v>115</v>
      </c>
      <c r="B880" t="s">
        <v>40</v>
      </c>
      <c r="C880" t="s">
        <v>1117</v>
      </c>
      <c r="D880" t="s">
        <v>724</v>
      </c>
      <c r="E880" t="s">
        <v>60</v>
      </c>
      <c r="F880" t="str">
        <f t="shared" si="13"/>
        <v>5001990025</v>
      </c>
      <c r="G880" t="s">
        <v>1205</v>
      </c>
      <c r="H880" t="s">
        <v>1435</v>
      </c>
      <c r="I880" s="3">
        <v>44125</v>
      </c>
    </row>
    <row r="881" spans="1:9" x14ac:dyDescent="0.2">
      <c r="A881" t="s">
        <v>115</v>
      </c>
      <c r="B881" t="s">
        <v>40</v>
      </c>
      <c r="C881" t="s">
        <v>1117</v>
      </c>
      <c r="D881" t="s">
        <v>724</v>
      </c>
      <c r="E881" t="s">
        <v>70</v>
      </c>
      <c r="F881" t="str">
        <f t="shared" si="13"/>
        <v>5001990027</v>
      </c>
      <c r="G881" t="s">
        <v>1437</v>
      </c>
      <c r="H881" t="s">
        <v>1438</v>
      </c>
      <c r="I881" s="3">
        <v>44125</v>
      </c>
    </row>
    <row r="882" spans="1:9" x14ac:dyDescent="0.2">
      <c r="A882" t="s">
        <v>89</v>
      </c>
      <c r="B882" t="s">
        <v>40</v>
      </c>
      <c r="C882" t="s">
        <v>1117</v>
      </c>
      <c r="D882" t="s">
        <v>724</v>
      </c>
      <c r="E882" t="s">
        <v>23</v>
      </c>
      <c r="F882" t="str">
        <f t="shared" si="13"/>
        <v>5001990032</v>
      </c>
      <c r="G882" t="s">
        <v>1436</v>
      </c>
      <c r="H882" t="s">
        <v>1414</v>
      </c>
      <c r="I882" s="3">
        <v>44445</v>
      </c>
    </row>
    <row r="883" spans="1:9" x14ac:dyDescent="0.2">
      <c r="A883" t="s">
        <v>89</v>
      </c>
      <c r="B883" t="s">
        <v>40</v>
      </c>
      <c r="C883" t="s">
        <v>1117</v>
      </c>
      <c r="D883" t="s">
        <v>724</v>
      </c>
      <c r="E883" t="s">
        <v>53</v>
      </c>
      <c r="F883" t="str">
        <f t="shared" si="13"/>
        <v>5001990033</v>
      </c>
      <c r="G883" t="s">
        <v>1437</v>
      </c>
      <c r="H883" t="s">
        <v>1438</v>
      </c>
      <c r="I883" s="3">
        <v>44445</v>
      </c>
    </row>
    <row r="884" spans="1:9" x14ac:dyDescent="0.2">
      <c r="A884" t="s">
        <v>26</v>
      </c>
      <c r="B884" t="s">
        <v>40</v>
      </c>
      <c r="C884" t="s">
        <v>1117</v>
      </c>
      <c r="D884" t="s">
        <v>724</v>
      </c>
      <c r="E884" t="s">
        <v>80</v>
      </c>
      <c r="F884" t="str">
        <f t="shared" si="13"/>
        <v>5001990041</v>
      </c>
      <c r="G884" t="s">
        <v>1439</v>
      </c>
      <c r="H884" t="s">
        <v>1185</v>
      </c>
      <c r="I884" s="3">
        <v>44691</v>
      </c>
    </row>
    <row r="885" spans="1:9" x14ac:dyDescent="0.2">
      <c r="A885" t="s">
        <v>9</v>
      </c>
      <c r="B885" t="s">
        <v>40</v>
      </c>
      <c r="C885" t="s">
        <v>1117</v>
      </c>
      <c r="D885" t="s">
        <v>725</v>
      </c>
      <c r="E885" t="s">
        <v>9</v>
      </c>
      <c r="F885" t="str">
        <f t="shared" si="13"/>
        <v>500199011</v>
      </c>
      <c r="G885" t="s">
        <v>1205</v>
      </c>
      <c r="H885" t="s">
        <v>1435</v>
      </c>
      <c r="I885" s="3">
        <v>42293</v>
      </c>
    </row>
    <row r="886" spans="1:9" x14ac:dyDescent="0.2">
      <c r="A886" t="s">
        <v>35</v>
      </c>
      <c r="B886" t="s">
        <v>40</v>
      </c>
      <c r="C886" t="s">
        <v>1117</v>
      </c>
      <c r="D886" t="s">
        <v>725</v>
      </c>
      <c r="E886" t="s">
        <v>50</v>
      </c>
      <c r="F886" t="str">
        <f t="shared" si="13"/>
        <v>500199017</v>
      </c>
      <c r="G886" t="s">
        <v>1205</v>
      </c>
      <c r="H886" t="s">
        <v>1435</v>
      </c>
      <c r="I886" s="3">
        <v>42769</v>
      </c>
    </row>
    <row r="887" spans="1:9" x14ac:dyDescent="0.2">
      <c r="A887" t="s">
        <v>39</v>
      </c>
      <c r="B887" t="s">
        <v>40</v>
      </c>
      <c r="C887" t="s">
        <v>1117</v>
      </c>
      <c r="D887" t="s">
        <v>725</v>
      </c>
      <c r="E887" t="s">
        <v>2</v>
      </c>
      <c r="F887" t="str">
        <f t="shared" si="13"/>
        <v>5001990114</v>
      </c>
      <c r="G887" t="s">
        <v>1436</v>
      </c>
      <c r="H887" t="s">
        <v>1414</v>
      </c>
      <c r="I887" s="3">
        <v>43418</v>
      </c>
    </row>
    <row r="888" spans="1:9" x14ac:dyDescent="0.2">
      <c r="A888" t="s">
        <v>39</v>
      </c>
      <c r="B888" t="s">
        <v>40</v>
      </c>
      <c r="C888" t="s">
        <v>1117</v>
      </c>
      <c r="D888" t="s">
        <v>725</v>
      </c>
      <c r="E888" t="s">
        <v>61</v>
      </c>
      <c r="F888" t="str">
        <f t="shared" si="13"/>
        <v>5001990115</v>
      </c>
      <c r="G888" t="s">
        <v>1437</v>
      </c>
      <c r="H888" t="s">
        <v>1438</v>
      </c>
      <c r="I888" s="3">
        <v>43418</v>
      </c>
    </row>
    <row r="889" spans="1:9" x14ac:dyDescent="0.2">
      <c r="A889" t="s">
        <v>42</v>
      </c>
      <c r="B889" t="s">
        <v>40</v>
      </c>
      <c r="C889" t="s">
        <v>1117</v>
      </c>
      <c r="D889" t="s">
        <v>725</v>
      </c>
      <c r="E889" t="s">
        <v>64</v>
      </c>
      <c r="F889" t="str">
        <f t="shared" si="13"/>
        <v>5001990119</v>
      </c>
      <c r="G889" t="s">
        <v>1436</v>
      </c>
      <c r="H889" t="s">
        <v>1435</v>
      </c>
      <c r="I889" s="3">
        <v>43622</v>
      </c>
    </row>
    <row r="890" spans="1:9" x14ac:dyDescent="0.2">
      <c r="A890" t="s">
        <v>50</v>
      </c>
      <c r="B890" t="s">
        <v>40</v>
      </c>
      <c r="C890" t="s">
        <v>1117</v>
      </c>
      <c r="D890" t="s">
        <v>725</v>
      </c>
      <c r="E890" t="s">
        <v>60</v>
      </c>
      <c r="F890" t="str">
        <f t="shared" si="13"/>
        <v>5001990125</v>
      </c>
      <c r="G890" t="s">
        <v>1436</v>
      </c>
      <c r="H890" t="s">
        <v>1414</v>
      </c>
      <c r="I890" s="3">
        <v>43684</v>
      </c>
    </row>
    <row r="891" spans="1:9" x14ac:dyDescent="0.2">
      <c r="A891" t="s">
        <v>50</v>
      </c>
      <c r="B891" t="s">
        <v>40</v>
      </c>
      <c r="C891" t="s">
        <v>1117</v>
      </c>
      <c r="D891" t="s">
        <v>725</v>
      </c>
      <c r="E891" t="s">
        <v>72</v>
      </c>
      <c r="F891" t="str">
        <f t="shared" si="13"/>
        <v>5001990126</v>
      </c>
      <c r="G891" t="s">
        <v>1437</v>
      </c>
      <c r="H891" t="s">
        <v>1438</v>
      </c>
      <c r="I891" s="3">
        <v>43684</v>
      </c>
    </row>
    <row r="892" spans="1:9" x14ac:dyDescent="0.2">
      <c r="A892" t="s">
        <v>89</v>
      </c>
      <c r="B892" t="s">
        <v>40</v>
      </c>
      <c r="C892" t="s">
        <v>1117</v>
      </c>
      <c r="D892" t="s">
        <v>725</v>
      </c>
      <c r="E892" t="s">
        <v>119</v>
      </c>
      <c r="F892" t="str">
        <f t="shared" si="13"/>
        <v>5001990131</v>
      </c>
      <c r="G892" t="s">
        <v>1205</v>
      </c>
      <c r="H892" t="s">
        <v>1414</v>
      </c>
      <c r="I892" s="3">
        <v>44125</v>
      </c>
    </row>
    <row r="893" spans="1:9" x14ac:dyDescent="0.2">
      <c r="A893" t="s">
        <v>89</v>
      </c>
      <c r="B893" t="s">
        <v>40</v>
      </c>
      <c r="C893" t="s">
        <v>1117</v>
      </c>
      <c r="D893" t="s">
        <v>725</v>
      </c>
      <c r="E893" t="s">
        <v>23</v>
      </c>
      <c r="F893" t="str">
        <f t="shared" si="13"/>
        <v>5001990132</v>
      </c>
      <c r="G893" t="s">
        <v>1437</v>
      </c>
      <c r="H893" t="s">
        <v>1438</v>
      </c>
      <c r="I893" s="3">
        <v>44125</v>
      </c>
    </row>
    <row r="894" spans="1:9" x14ac:dyDescent="0.2">
      <c r="A894" t="s">
        <v>26</v>
      </c>
      <c r="B894" t="s">
        <v>40</v>
      </c>
      <c r="C894" t="s">
        <v>1117</v>
      </c>
      <c r="D894" t="s">
        <v>725</v>
      </c>
      <c r="E894" t="s">
        <v>75</v>
      </c>
      <c r="F894" t="str">
        <f t="shared" si="13"/>
        <v>5001990136</v>
      </c>
      <c r="G894" t="s">
        <v>1436</v>
      </c>
      <c r="H894" t="s">
        <v>1414</v>
      </c>
      <c r="I894" s="3">
        <v>44230</v>
      </c>
    </row>
    <row r="895" spans="1:9" x14ac:dyDescent="0.2">
      <c r="A895" t="s">
        <v>26</v>
      </c>
      <c r="B895" t="s">
        <v>40</v>
      </c>
      <c r="C895" t="s">
        <v>1117</v>
      </c>
      <c r="D895" t="s">
        <v>725</v>
      </c>
      <c r="E895" t="s">
        <v>77</v>
      </c>
      <c r="F895" t="str">
        <f t="shared" si="13"/>
        <v>5001990137</v>
      </c>
      <c r="G895" t="s">
        <v>1437</v>
      </c>
      <c r="H895" t="s">
        <v>1438</v>
      </c>
      <c r="I895" s="3">
        <v>44230</v>
      </c>
    </row>
    <row r="896" spans="1:9" x14ac:dyDescent="0.2">
      <c r="A896" t="s">
        <v>20</v>
      </c>
      <c r="B896" t="s">
        <v>40</v>
      </c>
      <c r="C896" t="s">
        <v>1117</v>
      </c>
      <c r="D896" t="s">
        <v>725</v>
      </c>
      <c r="E896" t="s">
        <v>19</v>
      </c>
      <c r="F896" t="str">
        <f t="shared" si="13"/>
        <v>5001990145</v>
      </c>
      <c r="G896" t="s">
        <v>1439</v>
      </c>
      <c r="H896" t="s">
        <v>1185</v>
      </c>
      <c r="I896" s="3">
        <v>44691</v>
      </c>
    </row>
    <row r="897" spans="1:9" x14ac:dyDescent="0.2">
      <c r="A897" t="s">
        <v>59</v>
      </c>
      <c r="B897" t="s">
        <v>40</v>
      </c>
      <c r="C897" t="s">
        <v>1117</v>
      </c>
      <c r="D897" t="s">
        <v>725</v>
      </c>
      <c r="E897" t="s">
        <v>101</v>
      </c>
      <c r="F897" t="str">
        <f t="shared" si="13"/>
        <v>5001990153</v>
      </c>
      <c r="G897" t="s">
        <v>1439</v>
      </c>
      <c r="H897" t="s">
        <v>1414</v>
      </c>
      <c r="I897" s="3">
        <v>44770</v>
      </c>
    </row>
    <row r="898" spans="1:9" x14ac:dyDescent="0.2">
      <c r="A898" t="s">
        <v>59</v>
      </c>
      <c r="B898" t="s">
        <v>40</v>
      </c>
      <c r="C898" t="s">
        <v>1117</v>
      </c>
      <c r="D898" t="s">
        <v>725</v>
      </c>
      <c r="E898" t="s">
        <v>86</v>
      </c>
      <c r="F898" t="str">
        <f t="shared" si="13"/>
        <v>5001990154</v>
      </c>
      <c r="G898" t="s">
        <v>1437</v>
      </c>
      <c r="H898" t="s">
        <v>1438</v>
      </c>
      <c r="I898" s="3">
        <v>44770</v>
      </c>
    </row>
    <row r="899" spans="1:9" x14ac:dyDescent="0.2">
      <c r="A899" t="s">
        <v>9</v>
      </c>
      <c r="B899" t="s">
        <v>40</v>
      </c>
      <c r="C899" t="s">
        <v>1117</v>
      </c>
      <c r="D899" t="s">
        <v>727</v>
      </c>
      <c r="E899" t="s">
        <v>9</v>
      </c>
      <c r="F899" t="str">
        <f t="shared" ref="F899:F962" si="14">D899&amp;E899</f>
        <v>500199771</v>
      </c>
      <c r="G899" t="s">
        <v>1122</v>
      </c>
      <c r="H899" t="s">
        <v>1135</v>
      </c>
      <c r="I899" s="3">
        <v>42314</v>
      </c>
    </row>
    <row r="900" spans="1:9" x14ac:dyDescent="0.2">
      <c r="A900" t="s">
        <v>9</v>
      </c>
      <c r="B900" t="s">
        <v>40</v>
      </c>
      <c r="C900" t="s">
        <v>1117</v>
      </c>
      <c r="D900" t="s">
        <v>727</v>
      </c>
      <c r="E900" t="s">
        <v>42</v>
      </c>
      <c r="F900" t="str">
        <f t="shared" si="14"/>
        <v>500199776</v>
      </c>
      <c r="G900" t="s">
        <v>1136</v>
      </c>
      <c r="H900" t="s">
        <v>1452</v>
      </c>
      <c r="I900" s="3">
        <v>42314</v>
      </c>
    </row>
    <row r="901" spans="1:9" x14ac:dyDescent="0.2">
      <c r="A901" t="s">
        <v>35</v>
      </c>
      <c r="B901" t="s">
        <v>40</v>
      </c>
      <c r="C901" t="s">
        <v>1117</v>
      </c>
      <c r="D901" t="s">
        <v>727</v>
      </c>
      <c r="E901" t="s">
        <v>61</v>
      </c>
      <c r="F901" t="str">
        <f t="shared" si="14"/>
        <v>5001997715</v>
      </c>
      <c r="G901" t="s">
        <v>1136</v>
      </c>
      <c r="H901" t="s">
        <v>1452</v>
      </c>
      <c r="I901" s="3">
        <v>42636</v>
      </c>
    </row>
    <row r="902" spans="1:9" x14ac:dyDescent="0.2">
      <c r="A902" t="s">
        <v>39</v>
      </c>
      <c r="B902" t="s">
        <v>40</v>
      </c>
      <c r="C902" t="s">
        <v>1117</v>
      </c>
      <c r="D902" t="s">
        <v>727</v>
      </c>
      <c r="E902" t="s">
        <v>64</v>
      </c>
      <c r="F902" t="str">
        <f t="shared" si="14"/>
        <v>5001997719</v>
      </c>
      <c r="G902" t="s">
        <v>1134</v>
      </c>
      <c r="H902" t="s">
        <v>1452</v>
      </c>
      <c r="I902" s="3">
        <v>43206</v>
      </c>
    </row>
    <row r="903" spans="1:9" x14ac:dyDescent="0.2">
      <c r="A903" t="s">
        <v>9</v>
      </c>
      <c r="B903" t="s">
        <v>40</v>
      </c>
      <c r="C903" t="s">
        <v>1117</v>
      </c>
      <c r="D903" t="s">
        <v>728</v>
      </c>
      <c r="E903" t="s">
        <v>9</v>
      </c>
      <c r="F903" t="str">
        <f t="shared" si="14"/>
        <v>500199781</v>
      </c>
      <c r="G903" t="s">
        <v>1122</v>
      </c>
      <c r="H903" t="s">
        <v>1135</v>
      </c>
      <c r="I903" s="3">
        <v>42314</v>
      </c>
    </row>
    <row r="904" spans="1:9" x14ac:dyDescent="0.2">
      <c r="A904" t="s">
        <v>9</v>
      </c>
      <c r="B904" t="s">
        <v>40</v>
      </c>
      <c r="C904" t="s">
        <v>1117</v>
      </c>
      <c r="D904" t="s">
        <v>728</v>
      </c>
      <c r="E904" t="s">
        <v>42</v>
      </c>
      <c r="F904" t="str">
        <f t="shared" si="14"/>
        <v>500199786</v>
      </c>
      <c r="G904" t="s">
        <v>1136</v>
      </c>
      <c r="H904" t="s">
        <v>1452</v>
      </c>
      <c r="I904" s="3">
        <v>42314</v>
      </c>
    </row>
    <row r="905" spans="1:9" x14ac:dyDescent="0.2">
      <c r="A905" t="s">
        <v>35</v>
      </c>
      <c r="B905" t="s">
        <v>40</v>
      </c>
      <c r="C905" t="s">
        <v>1117</v>
      </c>
      <c r="D905" t="s">
        <v>728</v>
      </c>
      <c r="E905" t="s">
        <v>26</v>
      </c>
      <c r="F905" t="str">
        <f t="shared" si="14"/>
        <v>5001997810</v>
      </c>
      <c r="G905" t="s">
        <v>1136</v>
      </c>
      <c r="H905" t="s">
        <v>1452</v>
      </c>
      <c r="I905" s="3">
        <v>42636</v>
      </c>
    </row>
    <row r="906" spans="1:9" x14ac:dyDescent="0.2">
      <c r="A906" t="s">
        <v>39</v>
      </c>
      <c r="B906" t="s">
        <v>40</v>
      </c>
      <c r="C906" t="s">
        <v>1117</v>
      </c>
      <c r="D906" t="s">
        <v>728</v>
      </c>
      <c r="E906" t="s">
        <v>2</v>
      </c>
      <c r="F906" t="str">
        <f t="shared" si="14"/>
        <v>5001997814</v>
      </c>
      <c r="G906" t="s">
        <v>1134</v>
      </c>
      <c r="H906" t="s">
        <v>1452</v>
      </c>
      <c r="I906" s="3">
        <v>43206</v>
      </c>
    </row>
    <row r="907" spans="1:9" x14ac:dyDescent="0.2">
      <c r="A907" t="s">
        <v>9</v>
      </c>
      <c r="B907" t="s">
        <v>40</v>
      </c>
      <c r="C907" t="s">
        <v>1117</v>
      </c>
      <c r="D907" t="s">
        <v>729</v>
      </c>
      <c r="E907" t="s">
        <v>9</v>
      </c>
      <c r="F907" t="str">
        <f t="shared" si="14"/>
        <v>500199791</v>
      </c>
      <c r="G907" t="s">
        <v>1122</v>
      </c>
      <c r="H907" t="s">
        <v>1135</v>
      </c>
      <c r="I907" s="3">
        <v>42314</v>
      </c>
    </row>
    <row r="908" spans="1:9" x14ac:dyDescent="0.2">
      <c r="A908" t="s">
        <v>9</v>
      </c>
      <c r="B908" t="s">
        <v>40</v>
      </c>
      <c r="C908" t="s">
        <v>1117</v>
      </c>
      <c r="D908" t="s">
        <v>729</v>
      </c>
      <c r="E908" t="s">
        <v>42</v>
      </c>
      <c r="F908" t="str">
        <f t="shared" si="14"/>
        <v>500199796</v>
      </c>
      <c r="G908" t="s">
        <v>1136</v>
      </c>
      <c r="H908" t="s">
        <v>1452</v>
      </c>
      <c r="I908" s="3">
        <v>42314</v>
      </c>
    </row>
    <row r="909" spans="1:9" x14ac:dyDescent="0.2">
      <c r="A909" t="s">
        <v>35</v>
      </c>
      <c r="B909" t="s">
        <v>40</v>
      </c>
      <c r="C909" t="s">
        <v>1117</v>
      </c>
      <c r="D909" t="s">
        <v>729</v>
      </c>
      <c r="E909" t="s">
        <v>26</v>
      </c>
      <c r="F909" t="str">
        <f t="shared" si="14"/>
        <v>5001997910</v>
      </c>
      <c r="G909" t="s">
        <v>1136</v>
      </c>
      <c r="H909" t="s">
        <v>1452</v>
      </c>
      <c r="I909" s="3">
        <v>42636</v>
      </c>
    </row>
    <row r="910" spans="1:9" x14ac:dyDescent="0.2">
      <c r="A910" t="s">
        <v>39</v>
      </c>
      <c r="B910" t="s">
        <v>40</v>
      </c>
      <c r="C910" t="s">
        <v>1117</v>
      </c>
      <c r="D910" t="s">
        <v>729</v>
      </c>
      <c r="E910" t="s">
        <v>2</v>
      </c>
      <c r="F910" t="str">
        <f t="shared" si="14"/>
        <v>5001997914</v>
      </c>
      <c r="G910" t="s">
        <v>1134</v>
      </c>
      <c r="H910" t="s">
        <v>1452</v>
      </c>
      <c r="I910" s="3">
        <v>43206</v>
      </c>
    </row>
    <row r="911" spans="1:9" x14ac:dyDescent="0.2">
      <c r="A911" t="s">
        <v>9</v>
      </c>
      <c r="B911" t="s">
        <v>40</v>
      </c>
      <c r="C911" t="s">
        <v>1117</v>
      </c>
      <c r="D911" t="s">
        <v>730</v>
      </c>
      <c r="E911" t="s">
        <v>9</v>
      </c>
      <c r="F911" t="str">
        <f t="shared" si="14"/>
        <v>500199801</v>
      </c>
      <c r="G911" t="s">
        <v>1122</v>
      </c>
      <c r="H911" t="s">
        <v>1135</v>
      </c>
      <c r="I911" s="3">
        <v>42314</v>
      </c>
    </row>
    <row r="912" spans="1:9" x14ac:dyDescent="0.2">
      <c r="A912" t="s">
        <v>9</v>
      </c>
      <c r="B912" t="s">
        <v>40</v>
      </c>
      <c r="C912" t="s">
        <v>1117</v>
      </c>
      <c r="D912" t="s">
        <v>730</v>
      </c>
      <c r="E912" t="s">
        <v>42</v>
      </c>
      <c r="F912" t="str">
        <f t="shared" si="14"/>
        <v>500199806</v>
      </c>
      <c r="G912" t="s">
        <v>1136</v>
      </c>
      <c r="H912" t="s">
        <v>1452</v>
      </c>
      <c r="I912" s="3">
        <v>42314</v>
      </c>
    </row>
    <row r="913" spans="1:9" x14ac:dyDescent="0.2">
      <c r="A913" t="s">
        <v>35</v>
      </c>
      <c r="B913" t="s">
        <v>40</v>
      </c>
      <c r="C913" t="s">
        <v>1117</v>
      </c>
      <c r="D913" t="s">
        <v>730</v>
      </c>
      <c r="E913" t="s">
        <v>26</v>
      </c>
      <c r="F913" t="str">
        <f t="shared" si="14"/>
        <v>5001998010</v>
      </c>
      <c r="G913" t="s">
        <v>1136</v>
      </c>
      <c r="H913" t="s">
        <v>1452</v>
      </c>
      <c r="I913" s="3">
        <v>42636</v>
      </c>
    </row>
    <row r="914" spans="1:9" x14ac:dyDescent="0.2">
      <c r="A914" t="s">
        <v>9</v>
      </c>
      <c r="B914" t="s">
        <v>40</v>
      </c>
      <c r="C914" t="s">
        <v>1117</v>
      </c>
      <c r="D914" t="s">
        <v>731</v>
      </c>
      <c r="E914" t="s">
        <v>9</v>
      </c>
      <c r="F914" t="str">
        <f t="shared" si="14"/>
        <v>500199811</v>
      </c>
      <c r="G914" t="s">
        <v>1122</v>
      </c>
      <c r="H914" t="s">
        <v>1135</v>
      </c>
      <c r="I914" s="3">
        <v>42314</v>
      </c>
    </row>
    <row r="915" spans="1:9" x14ac:dyDescent="0.2">
      <c r="A915" t="s">
        <v>9</v>
      </c>
      <c r="B915" t="s">
        <v>40</v>
      </c>
      <c r="C915" t="s">
        <v>1117</v>
      </c>
      <c r="D915" t="s">
        <v>731</v>
      </c>
      <c r="E915" t="s">
        <v>42</v>
      </c>
      <c r="F915" t="str">
        <f t="shared" si="14"/>
        <v>500199816</v>
      </c>
      <c r="G915" t="s">
        <v>1136</v>
      </c>
      <c r="H915" t="s">
        <v>1452</v>
      </c>
      <c r="I915" s="3">
        <v>42314</v>
      </c>
    </row>
    <row r="916" spans="1:9" x14ac:dyDescent="0.2">
      <c r="A916" t="s">
        <v>35</v>
      </c>
      <c r="B916" t="s">
        <v>40</v>
      </c>
      <c r="C916" t="s">
        <v>1117</v>
      </c>
      <c r="D916" t="s">
        <v>731</v>
      </c>
      <c r="E916" t="s">
        <v>26</v>
      </c>
      <c r="F916" t="str">
        <f t="shared" si="14"/>
        <v>5001998110</v>
      </c>
      <c r="G916" t="s">
        <v>1136</v>
      </c>
      <c r="H916" t="s">
        <v>1452</v>
      </c>
      <c r="I916" s="3">
        <v>42636</v>
      </c>
    </row>
    <row r="917" spans="1:9" x14ac:dyDescent="0.2">
      <c r="A917" t="s">
        <v>9</v>
      </c>
      <c r="B917" t="s">
        <v>40</v>
      </c>
      <c r="C917" t="s">
        <v>1117</v>
      </c>
      <c r="D917" t="s">
        <v>732</v>
      </c>
      <c r="E917" t="s">
        <v>9</v>
      </c>
      <c r="F917" t="str">
        <f t="shared" si="14"/>
        <v>500199891</v>
      </c>
      <c r="G917" t="s">
        <v>1130</v>
      </c>
      <c r="H917" t="s">
        <v>1153</v>
      </c>
      <c r="I917" s="3">
        <v>42317</v>
      </c>
    </row>
    <row r="918" spans="1:9" x14ac:dyDescent="0.2">
      <c r="A918" t="s">
        <v>9</v>
      </c>
      <c r="B918" t="s">
        <v>40</v>
      </c>
      <c r="C918" t="s">
        <v>1117</v>
      </c>
      <c r="D918" t="s">
        <v>733</v>
      </c>
      <c r="E918" t="s">
        <v>9</v>
      </c>
      <c r="F918" t="str">
        <f t="shared" si="14"/>
        <v>500199901</v>
      </c>
      <c r="G918" t="s">
        <v>1130</v>
      </c>
      <c r="H918" t="s">
        <v>1153</v>
      </c>
      <c r="I918" s="3">
        <v>42317</v>
      </c>
    </row>
    <row r="919" spans="1:9" x14ac:dyDescent="0.2">
      <c r="A919" t="s">
        <v>9</v>
      </c>
      <c r="B919" t="s">
        <v>40</v>
      </c>
      <c r="C919" t="s">
        <v>1117</v>
      </c>
      <c r="D919" t="s">
        <v>734</v>
      </c>
      <c r="E919" t="s">
        <v>9</v>
      </c>
      <c r="F919" t="str">
        <f t="shared" si="14"/>
        <v>500199911</v>
      </c>
      <c r="G919" t="s">
        <v>1130</v>
      </c>
      <c r="H919" t="s">
        <v>1153</v>
      </c>
      <c r="I919" s="3">
        <v>42317</v>
      </c>
    </row>
    <row r="920" spans="1:9" x14ac:dyDescent="0.2">
      <c r="A920" t="s">
        <v>9</v>
      </c>
      <c r="B920" t="s">
        <v>40</v>
      </c>
      <c r="C920" t="s">
        <v>1117</v>
      </c>
      <c r="D920" t="s">
        <v>735</v>
      </c>
      <c r="E920" t="s">
        <v>9</v>
      </c>
      <c r="F920" t="str">
        <f t="shared" si="14"/>
        <v>500200151</v>
      </c>
      <c r="G920" t="s">
        <v>1124</v>
      </c>
      <c r="H920" t="s">
        <v>1369</v>
      </c>
      <c r="I920" s="3">
        <v>42339</v>
      </c>
    </row>
    <row r="921" spans="1:9" x14ac:dyDescent="0.2">
      <c r="A921" t="s">
        <v>9</v>
      </c>
      <c r="B921" t="s">
        <v>40</v>
      </c>
      <c r="C921" t="s">
        <v>1117</v>
      </c>
      <c r="D921" t="s">
        <v>735</v>
      </c>
      <c r="E921" t="s">
        <v>39</v>
      </c>
      <c r="F921" t="str">
        <f t="shared" si="14"/>
        <v>500200153</v>
      </c>
      <c r="G921" t="s">
        <v>1118</v>
      </c>
      <c r="H921" t="s">
        <v>1189</v>
      </c>
      <c r="I921" s="3">
        <v>42339</v>
      </c>
    </row>
    <row r="922" spans="1:9" x14ac:dyDescent="0.2">
      <c r="A922" t="s">
        <v>9</v>
      </c>
      <c r="B922" t="s">
        <v>40</v>
      </c>
      <c r="C922" t="s">
        <v>1117</v>
      </c>
      <c r="D922" t="s">
        <v>737</v>
      </c>
      <c r="E922" t="s">
        <v>115</v>
      </c>
      <c r="F922" t="str">
        <f t="shared" si="14"/>
        <v>500200208</v>
      </c>
      <c r="G922" t="s">
        <v>1118</v>
      </c>
      <c r="H922" t="s">
        <v>1443</v>
      </c>
      <c r="I922" s="3">
        <v>42342</v>
      </c>
    </row>
    <row r="923" spans="1:9" x14ac:dyDescent="0.2">
      <c r="A923" t="s">
        <v>9</v>
      </c>
      <c r="B923" t="s">
        <v>40</v>
      </c>
      <c r="C923" t="s">
        <v>1117</v>
      </c>
      <c r="D923" t="s">
        <v>737</v>
      </c>
      <c r="E923" t="s">
        <v>26</v>
      </c>
      <c r="F923" t="str">
        <f t="shared" si="14"/>
        <v>5002002010</v>
      </c>
      <c r="G923" t="s">
        <v>1130</v>
      </c>
      <c r="H923" t="s">
        <v>1444</v>
      </c>
      <c r="I923" s="3">
        <v>42342</v>
      </c>
    </row>
    <row r="924" spans="1:9" x14ac:dyDescent="0.2">
      <c r="A924" t="s">
        <v>9</v>
      </c>
      <c r="B924" t="s">
        <v>40</v>
      </c>
      <c r="C924" t="s">
        <v>1117</v>
      </c>
      <c r="D924" t="s">
        <v>738</v>
      </c>
      <c r="E924" t="s">
        <v>115</v>
      </c>
      <c r="F924" t="str">
        <f t="shared" si="14"/>
        <v>500200218</v>
      </c>
      <c r="G924" t="s">
        <v>1118</v>
      </c>
      <c r="H924" t="s">
        <v>1443</v>
      </c>
      <c r="I924" s="3">
        <v>42342</v>
      </c>
    </row>
    <row r="925" spans="1:9" x14ac:dyDescent="0.2">
      <c r="A925" t="s">
        <v>9</v>
      </c>
      <c r="B925" t="s">
        <v>40</v>
      </c>
      <c r="C925" t="s">
        <v>1117</v>
      </c>
      <c r="D925" t="s">
        <v>738</v>
      </c>
      <c r="E925" t="s">
        <v>26</v>
      </c>
      <c r="F925" t="str">
        <f t="shared" si="14"/>
        <v>5002002110</v>
      </c>
      <c r="G925" t="s">
        <v>1130</v>
      </c>
      <c r="H925" t="s">
        <v>1444</v>
      </c>
      <c r="I925" s="3">
        <v>42342</v>
      </c>
    </row>
    <row r="926" spans="1:9" x14ac:dyDescent="0.2">
      <c r="A926" t="s">
        <v>9</v>
      </c>
      <c r="B926" t="s">
        <v>40</v>
      </c>
      <c r="C926" t="s">
        <v>1117</v>
      </c>
      <c r="D926" t="s">
        <v>739</v>
      </c>
      <c r="E926" t="s">
        <v>9</v>
      </c>
      <c r="F926" t="str">
        <f t="shared" si="14"/>
        <v>500200291</v>
      </c>
      <c r="G926" t="s">
        <v>1128</v>
      </c>
      <c r="H926" t="s">
        <v>1369</v>
      </c>
      <c r="I926" s="3">
        <v>42346</v>
      </c>
    </row>
    <row r="927" spans="1:9" x14ac:dyDescent="0.2">
      <c r="A927" t="s">
        <v>9</v>
      </c>
      <c r="B927" t="s">
        <v>40</v>
      </c>
      <c r="C927" t="s">
        <v>1117</v>
      </c>
      <c r="D927" t="s">
        <v>740</v>
      </c>
      <c r="E927" t="s">
        <v>9</v>
      </c>
      <c r="F927" t="str">
        <f t="shared" si="14"/>
        <v>500200311</v>
      </c>
      <c r="G927" t="s">
        <v>1130</v>
      </c>
      <c r="H927" t="s">
        <v>1153</v>
      </c>
      <c r="I927" s="3">
        <v>42346</v>
      </c>
    </row>
    <row r="928" spans="1:9" x14ac:dyDescent="0.2">
      <c r="A928" t="s">
        <v>9</v>
      </c>
      <c r="B928" t="s">
        <v>40</v>
      </c>
      <c r="C928" t="s">
        <v>1117</v>
      </c>
      <c r="D928" t="s">
        <v>741</v>
      </c>
      <c r="E928" t="s">
        <v>39</v>
      </c>
      <c r="F928" t="str">
        <f t="shared" si="14"/>
        <v>500200323</v>
      </c>
      <c r="G928" t="s">
        <v>1195</v>
      </c>
      <c r="H928" t="s">
        <v>1153</v>
      </c>
      <c r="I928" s="3">
        <v>42347</v>
      </c>
    </row>
    <row r="929" spans="1:9" x14ac:dyDescent="0.2">
      <c r="A929" t="s">
        <v>9</v>
      </c>
      <c r="B929" t="s">
        <v>40</v>
      </c>
      <c r="C929" t="s">
        <v>1117</v>
      </c>
      <c r="D929" t="s">
        <v>742</v>
      </c>
      <c r="E929" t="s">
        <v>9</v>
      </c>
      <c r="F929" t="str">
        <f t="shared" si="14"/>
        <v>500200331</v>
      </c>
      <c r="G929" t="s">
        <v>1128</v>
      </c>
      <c r="H929" t="s">
        <v>1135</v>
      </c>
      <c r="I929" s="3">
        <v>42348</v>
      </c>
    </row>
    <row r="930" spans="1:9" x14ac:dyDescent="0.2">
      <c r="A930" t="s">
        <v>39</v>
      </c>
      <c r="B930" t="s">
        <v>40</v>
      </c>
      <c r="C930" t="s">
        <v>1117</v>
      </c>
      <c r="D930" t="s">
        <v>742</v>
      </c>
      <c r="E930" t="s">
        <v>73</v>
      </c>
      <c r="F930" t="str">
        <f t="shared" si="14"/>
        <v>5002003324</v>
      </c>
      <c r="G930" t="s">
        <v>1122</v>
      </c>
      <c r="H930" t="s">
        <v>1135</v>
      </c>
      <c r="I930" s="3">
        <v>42578</v>
      </c>
    </row>
    <row r="931" spans="1:9" x14ac:dyDescent="0.2">
      <c r="A931" t="s">
        <v>8</v>
      </c>
      <c r="B931" t="s">
        <v>40</v>
      </c>
      <c r="C931" t="s">
        <v>1117</v>
      </c>
      <c r="D931" t="s">
        <v>742</v>
      </c>
      <c r="E931" t="s">
        <v>79</v>
      </c>
      <c r="F931" t="str">
        <f t="shared" si="14"/>
        <v>5002003334</v>
      </c>
      <c r="G931" t="s">
        <v>1128</v>
      </c>
      <c r="H931" t="s">
        <v>1135</v>
      </c>
      <c r="I931" s="3">
        <v>44874</v>
      </c>
    </row>
    <row r="932" spans="1:9" x14ac:dyDescent="0.2">
      <c r="A932" t="s">
        <v>35</v>
      </c>
      <c r="B932" t="s">
        <v>40</v>
      </c>
      <c r="C932" t="s">
        <v>1117</v>
      </c>
      <c r="D932" t="s">
        <v>743</v>
      </c>
      <c r="E932" t="s">
        <v>42</v>
      </c>
      <c r="F932" t="str">
        <f t="shared" si="14"/>
        <v>500200426</v>
      </c>
      <c r="G932" t="s">
        <v>1292</v>
      </c>
      <c r="H932" t="s">
        <v>1453</v>
      </c>
      <c r="I932" s="3">
        <v>42565</v>
      </c>
    </row>
    <row r="933" spans="1:9" x14ac:dyDescent="0.2">
      <c r="A933" t="s">
        <v>39</v>
      </c>
      <c r="B933" t="s">
        <v>40</v>
      </c>
      <c r="C933" t="s">
        <v>1117</v>
      </c>
      <c r="D933" t="s">
        <v>743</v>
      </c>
      <c r="E933" t="s">
        <v>20</v>
      </c>
      <c r="F933" t="str">
        <f t="shared" si="14"/>
        <v>5002004211</v>
      </c>
      <c r="G933" t="s">
        <v>1395</v>
      </c>
      <c r="H933" t="s">
        <v>1453</v>
      </c>
      <c r="I933" s="3">
        <v>43115</v>
      </c>
    </row>
    <row r="934" spans="1:9" x14ac:dyDescent="0.2">
      <c r="A934" t="s">
        <v>8</v>
      </c>
      <c r="B934" t="s">
        <v>40</v>
      </c>
      <c r="C934" t="s">
        <v>1117</v>
      </c>
      <c r="D934" t="s">
        <v>743</v>
      </c>
      <c r="E934" t="s">
        <v>61</v>
      </c>
      <c r="F934" t="str">
        <f t="shared" si="14"/>
        <v>5002004215</v>
      </c>
      <c r="G934" t="s">
        <v>1292</v>
      </c>
      <c r="H934" t="s">
        <v>1453</v>
      </c>
      <c r="I934" s="3">
        <v>43382</v>
      </c>
    </row>
    <row r="935" spans="1:9" x14ac:dyDescent="0.2">
      <c r="A935" t="s">
        <v>43</v>
      </c>
      <c r="B935" t="s">
        <v>40</v>
      </c>
      <c r="C935" t="s">
        <v>1117</v>
      </c>
      <c r="D935" t="s">
        <v>743</v>
      </c>
      <c r="E935" t="s">
        <v>13</v>
      </c>
      <c r="F935" t="str">
        <f t="shared" si="14"/>
        <v>5002004220</v>
      </c>
      <c r="G935" t="s">
        <v>1395</v>
      </c>
      <c r="H935" t="s">
        <v>1453</v>
      </c>
      <c r="I935" s="3">
        <v>43735</v>
      </c>
    </row>
    <row r="936" spans="1:9" x14ac:dyDescent="0.2">
      <c r="A936" t="s">
        <v>9</v>
      </c>
      <c r="B936" t="s">
        <v>40</v>
      </c>
      <c r="C936" t="s">
        <v>1117</v>
      </c>
      <c r="D936" t="s">
        <v>744</v>
      </c>
      <c r="E936" t="s">
        <v>115</v>
      </c>
      <c r="F936" t="str">
        <f t="shared" si="14"/>
        <v>500200438</v>
      </c>
      <c r="G936" t="s">
        <v>1118</v>
      </c>
      <c r="H936" t="s">
        <v>1443</v>
      </c>
      <c r="I936" s="3">
        <v>42356</v>
      </c>
    </row>
    <row r="937" spans="1:9" x14ac:dyDescent="0.2">
      <c r="A937" t="s">
        <v>9</v>
      </c>
      <c r="B937" t="s">
        <v>40</v>
      </c>
      <c r="C937" t="s">
        <v>1117</v>
      </c>
      <c r="D937" t="s">
        <v>744</v>
      </c>
      <c r="E937" t="s">
        <v>26</v>
      </c>
      <c r="F937" t="str">
        <f t="shared" si="14"/>
        <v>5002004310</v>
      </c>
      <c r="G937" t="s">
        <v>1130</v>
      </c>
      <c r="H937" t="s">
        <v>1444</v>
      </c>
      <c r="I937" s="3">
        <v>42356</v>
      </c>
    </row>
    <row r="938" spans="1:9" x14ac:dyDescent="0.2">
      <c r="A938" t="s">
        <v>9</v>
      </c>
      <c r="B938" t="s">
        <v>40</v>
      </c>
      <c r="C938" t="s">
        <v>1117</v>
      </c>
      <c r="D938" t="s">
        <v>745</v>
      </c>
      <c r="E938" t="s">
        <v>115</v>
      </c>
      <c r="F938" t="str">
        <f t="shared" si="14"/>
        <v>500200448</v>
      </c>
      <c r="G938" t="s">
        <v>1118</v>
      </c>
      <c r="H938" t="s">
        <v>1443</v>
      </c>
      <c r="I938" s="3">
        <v>42356</v>
      </c>
    </row>
    <row r="939" spans="1:9" x14ac:dyDescent="0.2">
      <c r="A939" t="s">
        <v>9</v>
      </c>
      <c r="B939" t="s">
        <v>40</v>
      </c>
      <c r="C939" t="s">
        <v>1117</v>
      </c>
      <c r="D939" t="s">
        <v>745</v>
      </c>
      <c r="E939" t="s">
        <v>26</v>
      </c>
      <c r="F939" t="str">
        <f t="shared" si="14"/>
        <v>5002004410</v>
      </c>
      <c r="G939" t="s">
        <v>1130</v>
      </c>
      <c r="H939" t="s">
        <v>1444</v>
      </c>
      <c r="I939" s="3">
        <v>42356</v>
      </c>
    </row>
    <row r="940" spans="1:9" x14ac:dyDescent="0.2">
      <c r="A940" t="s">
        <v>9</v>
      </c>
      <c r="B940" t="s">
        <v>40</v>
      </c>
      <c r="C940" t="s">
        <v>1117</v>
      </c>
      <c r="D940" t="s">
        <v>746</v>
      </c>
      <c r="E940" t="s">
        <v>9</v>
      </c>
      <c r="F940" t="str">
        <f t="shared" si="14"/>
        <v>500200481</v>
      </c>
      <c r="G940" t="s">
        <v>1122</v>
      </c>
      <c r="H940" t="s">
        <v>1411</v>
      </c>
      <c r="I940" s="3">
        <v>42373</v>
      </c>
    </row>
    <row r="941" spans="1:9" x14ac:dyDescent="0.2">
      <c r="A941" t="s">
        <v>9</v>
      </c>
      <c r="B941" t="s">
        <v>40</v>
      </c>
      <c r="C941" t="s">
        <v>1117</v>
      </c>
      <c r="D941" t="s">
        <v>746</v>
      </c>
      <c r="E941" t="s">
        <v>50</v>
      </c>
      <c r="F941" t="str">
        <f t="shared" si="14"/>
        <v>500200487</v>
      </c>
      <c r="G941" t="s">
        <v>1412</v>
      </c>
      <c r="H941" t="s">
        <v>1454</v>
      </c>
      <c r="I941" s="3">
        <v>42373</v>
      </c>
    </row>
    <row r="942" spans="1:9" x14ac:dyDescent="0.2">
      <c r="A942" t="s">
        <v>9</v>
      </c>
      <c r="B942" t="s">
        <v>40</v>
      </c>
      <c r="C942" t="s">
        <v>1117</v>
      </c>
      <c r="D942" t="s">
        <v>746</v>
      </c>
      <c r="E942" t="s">
        <v>20</v>
      </c>
      <c r="F942" t="str">
        <f t="shared" si="14"/>
        <v>5002004811</v>
      </c>
      <c r="G942" t="s">
        <v>1195</v>
      </c>
      <c r="H942" t="s">
        <v>1455</v>
      </c>
      <c r="I942" s="3">
        <v>42373</v>
      </c>
    </row>
    <row r="943" spans="1:9" x14ac:dyDescent="0.2">
      <c r="A943" t="s">
        <v>8</v>
      </c>
      <c r="B943" t="s">
        <v>40</v>
      </c>
      <c r="C943" t="s">
        <v>1117</v>
      </c>
      <c r="D943" t="s">
        <v>747</v>
      </c>
      <c r="E943" t="s">
        <v>68</v>
      </c>
      <c r="F943" t="str">
        <f t="shared" si="14"/>
        <v>5002006017</v>
      </c>
      <c r="G943" t="s">
        <v>1140</v>
      </c>
      <c r="H943" t="s">
        <v>1419</v>
      </c>
      <c r="I943" s="3">
        <v>44357</v>
      </c>
    </row>
    <row r="944" spans="1:9" x14ac:dyDescent="0.2">
      <c r="A944" t="s">
        <v>9</v>
      </c>
      <c r="B944" t="s">
        <v>40</v>
      </c>
      <c r="C944" t="s">
        <v>1117</v>
      </c>
      <c r="D944" t="s">
        <v>748</v>
      </c>
      <c r="E944" t="s">
        <v>39</v>
      </c>
      <c r="F944" t="str">
        <f t="shared" si="14"/>
        <v>500201523</v>
      </c>
      <c r="G944" t="s">
        <v>1168</v>
      </c>
      <c r="H944" t="s">
        <v>1123</v>
      </c>
      <c r="I944" s="3">
        <v>42415</v>
      </c>
    </row>
    <row r="945" spans="1:9" x14ac:dyDescent="0.2">
      <c r="A945" t="s">
        <v>9</v>
      </c>
      <c r="B945" t="s">
        <v>40</v>
      </c>
      <c r="C945" t="s">
        <v>1117</v>
      </c>
      <c r="D945" t="s">
        <v>749</v>
      </c>
      <c r="E945" t="s">
        <v>9</v>
      </c>
      <c r="F945" t="str">
        <f t="shared" si="14"/>
        <v>500201611</v>
      </c>
      <c r="G945" t="s">
        <v>1122</v>
      </c>
      <c r="H945" t="s">
        <v>1456</v>
      </c>
      <c r="I945" s="3">
        <v>42419</v>
      </c>
    </row>
    <row r="946" spans="1:9" x14ac:dyDescent="0.2">
      <c r="A946" t="s">
        <v>9</v>
      </c>
      <c r="B946" t="s">
        <v>40</v>
      </c>
      <c r="C946" t="s">
        <v>1117</v>
      </c>
      <c r="D946" t="s">
        <v>749</v>
      </c>
      <c r="E946" t="s">
        <v>42</v>
      </c>
      <c r="F946" t="str">
        <f t="shared" si="14"/>
        <v>500201616</v>
      </c>
      <c r="G946" t="s">
        <v>1130</v>
      </c>
      <c r="H946" t="s">
        <v>1457</v>
      </c>
      <c r="I946" s="3">
        <v>42492</v>
      </c>
    </row>
    <row r="947" spans="1:9" x14ac:dyDescent="0.2">
      <c r="A947" t="s">
        <v>35</v>
      </c>
      <c r="B947" t="s">
        <v>40</v>
      </c>
      <c r="C947" t="s">
        <v>1117</v>
      </c>
      <c r="D947" t="s">
        <v>750</v>
      </c>
      <c r="E947" t="s">
        <v>22</v>
      </c>
      <c r="F947" t="str">
        <f t="shared" si="14"/>
        <v>5002017116</v>
      </c>
      <c r="G947" t="s">
        <v>1128</v>
      </c>
      <c r="H947" t="s">
        <v>1458</v>
      </c>
      <c r="I947" s="3">
        <v>42429</v>
      </c>
    </row>
    <row r="948" spans="1:9" x14ac:dyDescent="0.2">
      <c r="A948" t="s">
        <v>35</v>
      </c>
      <c r="B948" t="s">
        <v>40</v>
      </c>
      <c r="C948" t="s">
        <v>1117</v>
      </c>
      <c r="D948" t="s">
        <v>750</v>
      </c>
      <c r="E948" t="s">
        <v>63</v>
      </c>
      <c r="F948" t="str">
        <f t="shared" si="14"/>
        <v>5002017118</v>
      </c>
      <c r="G948" t="s">
        <v>1118</v>
      </c>
      <c r="H948" t="s">
        <v>1369</v>
      </c>
      <c r="I948" s="3">
        <v>42429</v>
      </c>
    </row>
    <row r="949" spans="1:9" x14ac:dyDescent="0.2">
      <c r="A949" t="s">
        <v>35</v>
      </c>
      <c r="B949" t="s">
        <v>40</v>
      </c>
      <c r="C949" t="s">
        <v>1117</v>
      </c>
      <c r="D949" t="s">
        <v>750</v>
      </c>
      <c r="E949" t="s">
        <v>60</v>
      </c>
      <c r="F949" t="str">
        <f t="shared" si="14"/>
        <v>5002017125</v>
      </c>
      <c r="G949" t="s">
        <v>1118</v>
      </c>
      <c r="H949" t="s">
        <v>1459</v>
      </c>
      <c r="I949" s="3">
        <v>42429</v>
      </c>
    </row>
    <row r="950" spans="1:9" x14ac:dyDescent="0.2">
      <c r="A950" t="s">
        <v>35</v>
      </c>
      <c r="B950" t="s">
        <v>40</v>
      </c>
      <c r="C950" t="s">
        <v>1117</v>
      </c>
      <c r="D950" t="s">
        <v>750</v>
      </c>
      <c r="E950" t="s">
        <v>70</v>
      </c>
      <c r="F950" t="str">
        <f t="shared" si="14"/>
        <v>5002017127</v>
      </c>
      <c r="G950" t="s">
        <v>1130</v>
      </c>
      <c r="H950" t="s">
        <v>1460</v>
      </c>
      <c r="I950" s="3">
        <v>42429</v>
      </c>
    </row>
    <row r="951" spans="1:9" x14ac:dyDescent="0.2">
      <c r="A951" t="s">
        <v>39</v>
      </c>
      <c r="B951" t="s">
        <v>40</v>
      </c>
      <c r="C951" t="s">
        <v>1117</v>
      </c>
      <c r="D951" t="s">
        <v>750</v>
      </c>
      <c r="E951" t="s">
        <v>82</v>
      </c>
      <c r="F951" t="str">
        <f t="shared" si="14"/>
        <v>5002017138</v>
      </c>
      <c r="G951" t="s">
        <v>1118</v>
      </c>
      <c r="H951" t="s">
        <v>1443</v>
      </c>
      <c r="I951" s="3">
        <v>42429</v>
      </c>
    </row>
    <row r="952" spans="1:9" x14ac:dyDescent="0.2">
      <c r="A952" t="s">
        <v>39</v>
      </c>
      <c r="B952" t="s">
        <v>40</v>
      </c>
      <c r="C952" t="s">
        <v>1117</v>
      </c>
      <c r="D952" t="s">
        <v>750</v>
      </c>
      <c r="E952" t="s">
        <v>30</v>
      </c>
      <c r="F952" t="str">
        <f t="shared" si="14"/>
        <v>5002017140</v>
      </c>
      <c r="G952" t="s">
        <v>1130</v>
      </c>
      <c r="H952" t="s">
        <v>1461</v>
      </c>
      <c r="I952" s="3">
        <v>42429</v>
      </c>
    </row>
    <row r="953" spans="1:9" x14ac:dyDescent="0.2">
      <c r="A953" t="s">
        <v>8</v>
      </c>
      <c r="B953" t="s">
        <v>40</v>
      </c>
      <c r="C953" t="s">
        <v>1117</v>
      </c>
      <c r="D953" t="s">
        <v>750</v>
      </c>
      <c r="E953" t="s">
        <v>83</v>
      </c>
      <c r="F953" t="str">
        <f t="shared" si="14"/>
        <v>5002017144</v>
      </c>
      <c r="G953" t="s">
        <v>1395</v>
      </c>
      <c r="H953" t="s">
        <v>1123</v>
      </c>
      <c r="I953" s="3">
        <v>42618</v>
      </c>
    </row>
    <row r="954" spans="1:9" x14ac:dyDescent="0.2">
      <c r="A954" t="s">
        <v>8</v>
      </c>
      <c r="B954" t="s">
        <v>40</v>
      </c>
      <c r="C954" t="s">
        <v>1117</v>
      </c>
      <c r="D954" t="s">
        <v>750</v>
      </c>
      <c r="E954" t="s">
        <v>31</v>
      </c>
      <c r="F954" t="str">
        <f t="shared" si="14"/>
        <v>5002017150</v>
      </c>
      <c r="G954" t="s">
        <v>1130</v>
      </c>
      <c r="H954" t="s">
        <v>1444</v>
      </c>
      <c r="I954" s="3">
        <v>42618</v>
      </c>
    </row>
    <row r="955" spans="1:9" x14ac:dyDescent="0.2">
      <c r="A955" t="s">
        <v>43</v>
      </c>
      <c r="B955" t="s">
        <v>40</v>
      </c>
      <c r="C955" t="s">
        <v>1117</v>
      </c>
      <c r="D955" t="s">
        <v>750</v>
      </c>
      <c r="E955" t="s">
        <v>86</v>
      </c>
      <c r="F955" t="str">
        <f t="shared" si="14"/>
        <v>5002017154</v>
      </c>
      <c r="G955" t="s">
        <v>1122</v>
      </c>
      <c r="H955" t="s">
        <v>1174</v>
      </c>
      <c r="I955" s="3">
        <v>43795</v>
      </c>
    </row>
    <row r="956" spans="1:9" x14ac:dyDescent="0.2">
      <c r="A956" t="s">
        <v>42</v>
      </c>
      <c r="B956" t="s">
        <v>40</v>
      </c>
      <c r="C956" t="s">
        <v>1117</v>
      </c>
      <c r="D956" t="s">
        <v>750</v>
      </c>
      <c r="E956" t="s">
        <v>69</v>
      </c>
      <c r="F956" t="str">
        <f t="shared" si="14"/>
        <v>5002017162</v>
      </c>
      <c r="G956" t="s">
        <v>1395</v>
      </c>
      <c r="H956" t="s">
        <v>1174</v>
      </c>
      <c r="I956" s="3">
        <v>44216</v>
      </c>
    </row>
    <row r="957" spans="1:9" x14ac:dyDescent="0.2">
      <c r="A957" t="s">
        <v>50</v>
      </c>
      <c r="B957" t="s">
        <v>40</v>
      </c>
      <c r="C957" t="s">
        <v>1117</v>
      </c>
      <c r="D957" t="s">
        <v>750</v>
      </c>
      <c r="E957" t="s">
        <v>74</v>
      </c>
      <c r="F957" t="str">
        <f t="shared" si="14"/>
        <v>5002017169</v>
      </c>
      <c r="G957" t="s">
        <v>1122</v>
      </c>
      <c r="H957" t="s">
        <v>1174</v>
      </c>
      <c r="I957" s="3">
        <v>44341</v>
      </c>
    </row>
    <row r="958" spans="1:9" x14ac:dyDescent="0.2">
      <c r="A958" t="s">
        <v>115</v>
      </c>
      <c r="B958" t="s">
        <v>40</v>
      </c>
      <c r="C958" t="s">
        <v>1117</v>
      </c>
      <c r="D958" t="s">
        <v>750</v>
      </c>
      <c r="E958" t="s">
        <v>66</v>
      </c>
      <c r="F958" t="str">
        <f t="shared" si="14"/>
        <v>5002017175</v>
      </c>
      <c r="G958" t="s">
        <v>1395</v>
      </c>
      <c r="H958" t="s">
        <v>1174</v>
      </c>
      <c r="I958" s="3">
        <v>44341</v>
      </c>
    </row>
    <row r="959" spans="1:9" x14ac:dyDescent="0.2">
      <c r="A959" t="s">
        <v>89</v>
      </c>
      <c r="B959" t="s">
        <v>40</v>
      </c>
      <c r="C959" t="s">
        <v>1117</v>
      </c>
      <c r="D959" t="s">
        <v>750</v>
      </c>
      <c r="E959" t="s">
        <v>157</v>
      </c>
      <c r="F959" t="str">
        <f t="shared" si="14"/>
        <v>5002017189</v>
      </c>
      <c r="G959" t="s">
        <v>1292</v>
      </c>
      <c r="H959" t="s">
        <v>1185</v>
      </c>
      <c r="I959" s="3">
        <v>44914</v>
      </c>
    </row>
    <row r="960" spans="1:9" x14ac:dyDescent="0.2">
      <c r="A960" t="s">
        <v>26</v>
      </c>
      <c r="B960" t="s">
        <v>40</v>
      </c>
      <c r="C960" t="s">
        <v>1117</v>
      </c>
      <c r="D960" t="s">
        <v>750</v>
      </c>
      <c r="E960" t="s">
        <v>130</v>
      </c>
      <c r="F960" t="str">
        <f t="shared" si="14"/>
        <v>5002017197</v>
      </c>
      <c r="G960" t="s">
        <v>1122</v>
      </c>
      <c r="H960" t="s">
        <v>1174</v>
      </c>
      <c r="I960" s="3">
        <v>44986</v>
      </c>
    </row>
    <row r="961" spans="1:9" x14ac:dyDescent="0.2">
      <c r="A961" t="s">
        <v>20</v>
      </c>
      <c r="B961" t="s">
        <v>40</v>
      </c>
      <c r="C961" t="s">
        <v>1117</v>
      </c>
      <c r="D961" t="s">
        <v>750</v>
      </c>
      <c r="E961" t="s">
        <v>90</v>
      </c>
      <c r="F961" t="str">
        <f t="shared" si="14"/>
        <v>50020171105</v>
      </c>
      <c r="G961" t="s">
        <v>1292</v>
      </c>
      <c r="H961" t="s">
        <v>1185</v>
      </c>
      <c r="I961" s="3">
        <v>44994</v>
      </c>
    </row>
    <row r="962" spans="1:9" x14ac:dyDescent="0.2">
      <c r="A962" t="s">
        <v>35</v>
      </c>
      <c r="B962" t="s">
        <v>40</v>
      </c>
      <c r="C962" t="s">
        <v>1117</v>
      </c>
      <c r="D962" t="s">
        <v>751</v>
      </c>
      <c r="E962" t="s">
        <v>22</v>
      </c>
      <c r="F962" t="str">
        <f t="shared" si="14"/>
        <v>5002017216</v>
      </c>
      <c r="G962" t="s">
        <v>1128</v>
      </c>
      <c r="H962" t="s">
        <v>1458</v>
      </c>
      <c r="I962" s="3">
        <v>42429</v>
      </c>
    </row>
    <row r="963" spans="1:9" x14ac:dyDescent="0.2">
      <c r="A963" t="s">
        <v>35</v>
      </c>
      <c r="B963" t="s">
        <v>40</v>
      </c>
      <c r="C963" t="s">
        <v>1117</v>
      </c>
      <c r="D963" t="s">
        <v>751</v>
      </c>
      <c r="E963" t="s">
        <v>63</v>
      </c>
      <c r="F963" t="str">
        <f t="shared" ref="F963:F1026" si="15">D963&amp;E963</f>
        <v>5002017218</v>
      </c>
      <c r="G963" t="s">
        <v>1118</v>
      </c>
      <c r="H963" t="s">
        <v>1369</v>
      </c>
      <c r="I963" s="3">
        <v>42429</v>
      </c>
    </row>
    <row r="964" spans="1:9" x14ac:dyDescent="0.2">
      <c r="A964" t="s">
        <v>35</v>
      </c>
      <c r="B964" t="s">
        <v>40</v>
      </c>
      <c r="C964" t="s">
        <v>1117</v>
      </c>
      <c r="D964" t="s">
        <v>751</v>
      </c>
      <c r="E964" t="s">
        <v>60</v>
      </c>
      <c r="F964" t="str">
        <f t="shared" si="15"/>
        <v>5002017225</v>
      </c>
      <c r="G964" t="s">
        <v>1118</v>
      </c>
      <c r="H964" t="s">
        <v>1459</v>
      </c>
      <c r="I964" s="3">
        <v>42429</v>
      </c>
    </row>
    <row r="965" spans="1:9" x14ac:dyDescent="0.2">
      <c r="A965" t="s">
        <v>35</v>
      </c>
      <c r="B965" t="s">
        <v>40</v>
      </c>
      <c r="C965" t="s">
        <v>1117</v>
      </c>
      <c r="D965" t="s">
        <v>751</v>
      </c>
      <c r="E965" t="s">
        <v>70</v>
      </c>
      <c r="F965" t="str">
        <f t="shared" si="15"/>
        <v>5002017227</v>
      </c>
      <c r="G965" t="s">
        <v>1130</v>
      </c>
      <c r="H965" t="s">
        <v>1460</v>
      </c>
      <c r="I965" s="3">
        <v>42429</v>
      </c>
    </row>
    <row r="966" spans="1:9" x14ac:dyDescent="0.2">
      <c r="A966" t="s">
        <v>39</v>
      </c>
      <c r="B966" t="s">
        <v>40</v>
      </c>
      <c r="C966" t="s">
        <v>1117</v>
      </c>
      <c r="D966" t="s">
        <v>751</v>
      </c>
      <c r="E966" t="s">
        <v>82</v>
      </c>
      <c r="F966" t="str">
        <f t="shared" si="15"/>
        <v>5002017238</v>
      </c>
      <c r="G966" t="s">
        <v>1118</v>
      </c>
      <c r="H966" t="s">
        <v>1443</v>
      </c>
      <c r="I966" s="3">
        <v>42429</v>
      </c>
    </row>
    <row r="967" spans="1:9" x14ac:dyDescent="0.2">
      <c r="A967" t="s">
        <v>39</v>
      </c>
      <c r="B967" t="s">
        <v>40</v>
      </c>
      <c r="C967" t="s">
        <v>1117</v>
      </c>
      <c r="D967" t="s">
        <v>751</v>
      </c>
      <c r="E967" t="s">
        <v>30</v>
      </c>
      <c r="F967" t="str">
        <f t="shared" si="15"/>
        <v>5002017240</v>
      </c>
      <c r="G967" t="s">
        <v>1130</v>
      </c>
      <c r="H967" t="s">
        <v>1461</v>
      </c>
      <c r="I967" s="3">
        <v>42429</v>
      </c>
    </row>
    <row r="968" spans="1:9" x14ac:dyDescent="0.2">
      <c r="A968" t="s">
        <v>35</v>
      </c>
      <c r="B968" t="s">
        <v>40</v>
      </c>
      <c r="C968" t="s">
        <v>1117</v>
      </c>
      <c r="D968" t="s">
        <v>752</v>
      </c>
      <c r="E968" t="s">
        <v>22</v>
      </c>
      <c r="F968" t="str">
        <f t="shared" si="15"/>
        <v>5002017316</v>
      </c>
      <c r="G968" t="s">
        <v>1128</v>
      </c>
      <c r="H968" t="s">
        <v>1458</v>
      </c>
      <c r="I968" s="3">
        <v>42429</v>
      </c>
    </row>
    <row r="969" spans="1:9" x14ac:dyDescent="0.2">
      <c r="A969" t="s">
        <v>35</v>
      </c>
      <c r="B969" t="s">
        <v>40</v>
      </c>
      <c r="C969" t="s">
        <v>1117</v>
      </c>
      <c r="D969" t="s">
        <v>752</v>
      </c>
      <c r="E969" t="s">
        <v>63</v>
      </c>
      <c r="F969" t="str">
        <f t="shared" si="15"/>
        <v>5002017318</v>
      </c>
      <c r="G969" t="s">
        <v>1118</v>
      </c>
      <c r="H969" t="s">
        <v>1369</v>
      </c>
      <c r="I969" s="3">
        <v>42429</v>
      </c>
    </row>
    <row r="970" spans="1:9" x14ac:dyDescent="0.2">
      <c r="A970" t="s">
        <v>35</v>
      </c>
      <c r="B970" t="s">
        <v>40</v>
      </c>
      <c r="C970" t="s">
        <v>1117</v>
      </c>
      <c r="D970" t="s">
        <v>752</v>
      </c>
      <c r="E970" t="s">
        <v>60</v>
      </c>
      <c r="F970" t="str">
        <f t="shared" si="15"/>
        <v>5002017325</v>
      </c>
      <c r="G970" t="s">
        <v>1118</v>
      </c>
      <c r="H970" t="s">
        <v>1459</v>
      </c>
      <c r="I970" s="3">
        <v>42429</v>
      </c>
    </row>
    <row r="971" spans="1:9" x14ac:dyDescent="0.2">
      <c r="A971" t="s">
        <v>35</v>
      </c>
      <c r="B971" t="s">
        <v>40</v>
      </c>
      <c r="C971" t="s">
        <v>1117</v>
      </c>
      <c r="D971" t="s">
        <v>752</v>
      </c>
      <c r="E971" t="s">
        <v>70</v>
      </c>
      <c r="F971" t="str">
        <f t="shared" si="15"/>
        <v>5002017327</v>
      </c>
      <c r="G971" t="s">
        <v>1130</v>
      </c>
      <c r="H971" t="s">
        <v>1460</v>
      </c>
      <c r="I971" s="3">
        <v>42429</v>
      </c>
    </row>
    <row r="972" spans="1:9" x14ac:dyDescent="0.2">
      <c r="A972" t="s">
        <v>39</v>
      </c>
      <c r="B972" t="s">
        <v>40</v>
      </c>
      <c r="C972" t="s">
        <v>1117</v>
      </c>
      <c r="D972" t="s">
        <v>752</v>
      </c>
      <c r="E972" t="s">
        <v>82</v>
      </c>
      <c r="F972" t="str">
        <f t="shared" si="15"/>
        <v>5002017338</v>
      </c>
      <c r="G972" t="s">
        <v>1118</v>
      </c>
      <c r="H972" t="s">
        <v>1443</v>
      </c>
      <c r="I972" s="3">
        <v>42429</v>
      </c>
    </row>
    <row r="973" spans="1:9" x14ac:dyDescent="0.2">
      <c r="A973" t="s">
        <v>39</v>
      </c>
      <c r="B973" t="s">
        <v>40</v>
      </c>
      <c r="C973" t="s">
        <v>1117</v>
      </c>
      <c r="D973" t="s">
        <v>752</v>
      </c>
      <c r="E973" t="s">
        <v>30</v>
      </c>
      <c r="F973" t="str">
        <f t="shared" si="15"/>
        <v>5002017340</v>
      </c>
      <c r="G973" t="s">
        <v>1130</v>
      </c>
      <c r="H973" t="s">
        <v>1461</v>
      </c>
      <c r="I973" s="3">
        <v>42429</v>
      </c>
    </row>
    <row r="974" spans="1:9" x14ac:dyDescent="0.2">
      <c r="A974" t="s">
        <v>9</v>
      </c>
      <c r="B974" t="s">
        <v>40</v>
      </c>
      <c r="C974" t="s">
        <v>1117</v>
      </c>
      <c r="D974" t="s">
        <v>753</v>
      </c>
      <c r="E974" t="s">
        <v>9</v>
      </c>
      <c r="F974" t="str">
        <f t="shared" si="15"/>
        <v>500201871</v>
      </c>
      <c r="G974" t="s">
        <v>1205</v>
      </c>
      <c r="H974" t="s">
        <v>1462</v>
      </c>
      <c r="I974" s="3">
        <v>42426</v>
      </c>
    </row>
    <row r="975" spans="1:9" x14ac:dyDescent="0.2">
      <c r="A975" t="s">
        <v>35</v>
      </c>
      <c r="B975" t="s">
        <v>40</v>
      </c>
      <c r="C975" t="s">
        <v>1117</v>
      </c>
      <c r="D975" t="s">
        <v>753</v>
      </c>
      <c r="E975" t="s">
        <v>45</v>
      </c>
      <c r="F975" t="str">
        <f t="shared" si="15"/>
        <v>5002018713</v>
      </c>
      <c r="G975" t="s">
        <v>1292</v>
      </c>
      <c r="H975" t="s">
        <v>1462</v>
      </c>
      <c r="I975" s="3">
        <v>43808</v>
      </c>
    </row>
    <row r="976" spans="1:9" x14ac:dyDescent="0.2">
      <c r="A976" t="s">
        <v>39</v>
      </c>
      <c r="B976" t="s">
        <v>40</v>
      </c>
      <c r="C976" t="s">
        <v>1117</v>
      </c>
      <c r="D976" t="s">
        <v>753</v>
      </c>
      <c r="E976" t="s">
        <v>22</v>
      </c>
      <c r="F976" t="str">
        <f t="shared" si="15"/>
        <v>5002018716</v>
      </c>
      <c r="G976" t="s">
        <v>1463</v>
      </c>
      <c r="H976" t="s">
        <v>1462</v>
      </c>
      <c r="I976" s="3">
        <v>43969</v>
      </c>
    </row>
    <row r="977" spans="1:9" x14ac:dyDescent="0.2">
      <c r="A977" t="s">
        <v>9</v>
      </c>
      <c r="B977" t="s">
        <v>40</v>
      </c>
      <c r="C977" t="s">
        <v>1117</v>
      </c>
      <c r="D977" t="s">
        <v>754</v>
      </c>
      <c r="E977" t="s">
        <v>39</v>
      </c>
      <c r="F977" t="str">
        <f t="shared" si="15"/>
        <v>500202593</v>
      </c>
      <c r="G977" t="s">
        <v>1168</v>
      </c>
      <c r="H977" t="s">
        <v>1464</v>
      </c>
      <c r="I977" s="3">
        <v>42461</v>
      </c>
    </row>
    <row r="978" spans="1:9" x14ac:dyDescent="0.2">
      <c r="A978" t="s">
        <v>9</v>
      </c>
      <c r="B978" t="s">
        <v>40</v>
      </c>
      <c r="C978" t="s">
        <v>1117</v>
      </c>
      <c r="D978" t="s">
        <v>755</v>
      </c>
      <c r="E978" t="s">
        <v>39</v>
      </c>
      <c r="F978" t="str">
        <f t="shared" si="15"/>
        <v>500202693</v>
      </c>
      <c r="G978" t="s">
        <v>1195</v>
      </c>
      <c r="H978" t="s">
        <v>1153</v>
      </c>
      <c r="I978" s="3">
        <v>42467</v>
      </c>
    </row>
    <row r="979" spans="1:9" x14ac:dyDescent="0.2">
      <c r="A979" t="s">
        <v>9</v>
      </c>
      <c r="B979" t="s">
        <v>40</v>
      </c>
      <c r="C979" t="s">
        <v>1117</v>
      </c>
      <c r="D979" t="s">
        <v>756</v>
      </c>
      <c r="E979" t="s">
        <v>115</v>
      </c>
      <c r="F979" t="str">
        <f t="shared" si="15"/>
        <v>500203118</v>
      </c>
      <c r="G979" t="s">
        <v>1195</v>
      </c>
      <c r="H979" t="s">
        <v>1465</v>
      </c>
      <c r="I979" s="3">
        <v>42576</v>
      </c>
    </row>
    <row r="980" spans="1:9" x14ac:dyDescent="0.2">
      <c r="A980" t="s">
        <v>9</v>
      </c>
      <c r="B980" t="s">
        <v>40</v>
      </c>
      <c r="C980" t="s">
        <v>1117</v>
      </c>
      <c r="D980" t="s">
        <v>756</v>
      </c>
      <c r="E980" t="s">
        <v>39</v>
      </c>
      <c r="F980" t="str">
        <f t="shared" si="15"/>
        <v>500203113</v>
      </c>
      <c r="G980" t="s">
        <v>1195</v>
      </c>
      <c r="H980" t="s">
        <v>1153</v>
      </c>
      <c r="I980" s="3">
        <v>42492</v>
      </c>
    </row>
    <row r="981" spans="1:9" x14ac:dyDescent="0.2">
      <c r="A981" t="s">
        <v>9</v>
      </c>
      <c r="B981" t="s">
        <v>40</v>
      </c>
      <c r="C981" t="s">
        <v>1117</v>
      </c>
      <c r="D981" t="s">
        <v>757</v>
      </c>
      <c r="E981" t="s">
        <v>9</v>
      </c>
      <c r="F981" t="str">
        <f t="shared" si="15"/>
        <v>500203131</v>
      </c>
      <c r="G981" t="s">
        <v>1122</v>
      </c>
      <c r="H981" t="s">
        <v>1466</v>
      </c>
      <c r="I981" s="3">
        <v>42493</v>
      </c>
    </row>
    <row r="982" spans="1:9" x14ac:dyDescent="0.2">
      <c r="A982" t="s">
        <v>9</v>
      </c>
      <c r="B982" t="s">
        <v>40</v>
      </c>
      <c r="C982" t="s">
        <v>1117</v>
      </c>
      <c r="D982" t="s">
        <v>758</v>
      </c>
      <c r="E982" t="s">
        <v>9</v>
      </c>
      <c r="F982" t="str">
        <f t="shared" si="15"/>
        <v>500203141</v>
      </c>
      <c r="G982" t="s">
        <v>1130</v>
      </c>
      <c r="H982" t="s">
        <v>1153</v>
      </c>
      <c r="I982" s="3">
        <v>42493</v>
      </c>
    </row>
    <row r="983" spans="1:9" x14ac:dyDescent="0.2">
      <c r="A983" t="s">
        <v>35</v>
      </c>
      <c r="B983" t="s">
        <v>40</v>
      </c>
      <c r="C983" t="s">
        <v>1117</v>
      </c>
      <c r="D983" t="s">
        <v>758</v>
      </c>
      <c r="E983" t="s">
        <v>50</v>
      </c>
      <c r="F983" t="str">
        <f t="shared" si="15"/>
        <v>500203147</v>
      </c>
      <c r="G983" t="s">
        <v>1415</v>
      </c>
      <c r="H983" t="s">
        <v>1153</v>
      </c>
      <c r="I983" s="3">
        <v>42613</v>
      </c>
    </row>
    <row r="984" spans="1:9" x14ac:dyDescent="0.2">
      <c r="A984" t="s">
        <v>9</v>
      </c>
      <c r="B984" t="s">
        <v>40</v>
      </c>
      <c r="C984" t="s">
        <v>1117</v>
      </c>
      <c r="D984" t="s">
        <v>759</v>
      </c>
      <c r="E984" t="s">
        <v>39</v>
      </c>
      <c r="F984" t="str">
        <f t="shared" si="15"/>
        <v>500203153</v>
      </c>
      <c r="G984" t="s">
        <v>1130</v>
      </c>
      <c r="H984" t="s">
        <v>1153</v>
      </c>
      <c r="I984" s="3">
        <v>42493</v>
      </c>
    </row>
    <row r="985" spans="1:9" x14ac:dyDescent="0.2">
      <c r="A985" t="s">
        <v>31</v>
      </c>
      <c r="B985" t="s">
        <v>40</v>
      </c>
      <c r="C985" t="s">
        <v>1117</v>
      </c>
      <c r="D985" t="s">
        <v>759</v>
      </c>
      <c r="E985" t="s">
        <v>50</v>
      </c>
      <c r="F985" t="str">
        <f t="shared" si="15"/>
        <v>500203157</v>
      </c>
      <c r="G985" t="s">
        <v>1415</v>
      </c>
      <c r="H985" t="s">
        <v>1153</v>
      </c>
      <c r="I985" s="3">
        <v>42613</v>
      </c>
    </row>
    <row r="986" spans="1:9" x14ac:dyDescent="0.2">
      <c r="A986" t="s">
        <v>9</v>
      </c>
      <c r="B986" t="s">
        <v>40</v>
      </c>
      <c r="C986" t="s">
        <v>1117</v>
      </c>
      <c r="D986" t="s">
        <v>760</v>
      </c>
      <c r="E986" t="s">
        <v>39</v>
      </c>
      <c r="F986" t="str">
        <f t="shared" si="15"/>
        <v>500203163</v>
      </c>
      <c r="G986" t="s">
        <v>1130</v>
      </c>
      <c r="H986" t="s">
        <v>1153</v>
      </c>
      <c r="I986" s="3">
        <v>42493</v>
      </c>
    </row>
    <row r="987" spans="1:9" x14ac:dyDescent="0.2">
      <c r="A987" t="s">
        <v>35</v>
      </c>
      <c r="B987" t="s">
        <v>40</v>
      </c>
      <c r="C987" t="s">
        <v>1117</v>
      </c>
      <c r="D987" t="s">
        <v>760</v>
      </c>
      <c r="E987" t="s">
        <v>50</v>
      </c>
      <c r="F987" t="str">
        <f t="shared" si="15"/>
        <v>500203167</v>
      </c>
      <c r="G987" t="s">
        <v>1415</v>
      </c>
      <c r="H987" t="s">
        <v>1153</v>
      </c>
      <c r="I987" s="3">
        <v>42613</v>
      </c>
    </row>
    <row r="988" spans="1:9" x14ac:dyDescent="0.2">
      <c r="A988" t="s">
        <v>9</v>
      </c>
      <c r="B988" t="s">
        <v>40</v>
      </c>
      <c r="C988" t="s">
        <v>1117</v>
      </c>
      <c r="D988" t="s">
        <v>761</v>
      </c>
      <c r="E988" t="s">
        <v>39</v>
      </c>
      <c r="F988" t="str">
        <f t="shared" si="15"/>
        <v>500203173</v>
      </c>
      <c r="G988" t="s">
        <v>1130</v>
      </c>
      <c r="H988" t="s">
        <v>1153</v>
      </c>
      <c r="I988" s="3">
        <v>42493</v>
      </c>
    </row>
    <row r="989" spans="1:9" x14ac:dyDescent="0.2">
      <c r="A989" t="s">
        <v>35</v>
      </c>
      <c r="B989" t="s">
        <v>40</v>
      </c>
      <c r="C989" t="s">
        <v>1117</v>
      </c>
      <c r="D989" t="s">
        <v>761</v>
      </c>
      <c r="E989" t="s">
        <v>50</v>
      </c>
      <c r="F989" t="str">
        <f t="shared" si="15"/>
        <v>500203177</v>
      </c>
      <c r="G989" t="s">
        <v>1415</v>
      </c>
      <c r="H989" t="s">
        <v>1153</v>
      </c>
      <c r="I989" s="3">
        <v>42613</v>
      </c>
    </row>
    <row r="990" spans="1:9" x14ac:dyDescent="0.2">
      <c r="A990" t="s">
        <v>9</v>
      </c>
      <c r="B990" t="s">
        <v>40</v>
      </c>
      <c r="C990" t="s">
        <v>1117</v>
      </c>
      <c r="D990" t="s">
        <v>762</v>
      </c>
      <c r="E990" t="s">
        <v>39</v>
      </c>
      <c r="F990" t="str">
        <f t="shared" si="15"/>
        <v>500203183</v>
      </c>
      <c r="G990" t="s">
        <v>1130</v>
      </c>
      <c r="H990" t="s">
        <v>1153</v>
      </c>
      <c r="I990" s="3">
        <v>42493</v>
      </c>
    </row>
    <row r="991" spans="1:9" x14ac:dyDescent="0.2">
      <c r="A991" t="s">
        <v>35</v>
      </c>
      <c r="B991" t="s">
        <v>40</v>
      </c>
      <c r="C991" t="s">
        <v>1117</v>
      </c>
      <c r="D991" t="s">
        <v>762</v>
      </c>
      <c r="E991" t="s">
        <v>50</v>
      </c>
      <c r="F991" t="str">
        <f t="shared" si="15"/>
        <v>500203187</v>
      </c>
      <c r="G991" t="s">
        <v>1415</v>
      </c>
      <c r="H991" t="s">
        <v>1153</v>
      </c>
      <c r="I991" s="3">
        <v>42613</v>
      </c>
    </row>
    <row r="992" spans="1:9" x14ac:dyDescent="0.2">
      <c r="A992" t="s">
        <v>9</v>
      </c>
      <c r="B992" t="s">
        <v>40</v>
      </c>
      <c r="C992" t="s">
        <v>1117</v>
      </c>
      <c r="D992" t="s">
        <v>763</v>
      </c>
      <c r="E992" t="s">
        <v>39</v>
      </c>
      <c r="F992" t="str">
        <f t="shared" si="15"/>
        <v>500203193</v>
      </c>
      <c r="G992" t="s">
        <v>1130</v>
      </c>
      <c r="H992" t="s">
        <v>1153</v>
      </c>
      <c r="I992" s="3">
        <v>42493</v>
      </c>
    </row>
    <row r="993" spans="1:9" x14ac:dyDescent="0.2">
      <c r="A993" t="s">
        <v>35</v>
      </c>
      <c r="B993" t="s">
        <v>40</v>
      </c>
      <c r="C993" t="s">
        <v>1117</v>
      </c>
      <c r="D993" t="s">
        <v>763</v>
      </c>
      <c r="E993" t="s">
        <v>50</v>
      </c>
      <c r="F993" t="str">
        <f t="shared" si="15"/>
        <v>500203197</v>
      </c>
      <c r="G993" t="s">
        <v>1415</v>
      </c>
      <c r="H993" t="s">
        <v>1153</v>
      </c>
      <c r="I993" s="3">
        <v>42613</v>
      </c>
    </row>
    <row r="994" spans="1:9" x14ac:dyDescent="0.2">
      <c r="A994" t="s">
        <v>9</v>
      </c>
      <c r="B994" t="s">
        <v>40</v>
      </c>
      <c r="C994" t="s">
        <v>1117</v>
      </c>
      <c r="D994" t="s">
        <v>764</v>
      </c>
      <c r="E994" t="s">
        <v>9</v>
      </c>
      <c r="F994" t="str">
        <f t="shared" si="15"/>
        <v>500203311</v>
      </c>
      <c r="G994" t="s">
        <v>1128</v>
      </c>
      <c r="H994" t="s">
        <v>1171</v>
      </c>
      <c r="I994" s="3">
        <v>42500</v>
      </c>
    </row>
    <row r="995" spans="1:9" x14ac:dyDescent="0.2">
      <c r="A995" t="s">
        <v>8</v>
      </c>
      <c r="B995" t="s">
        <v>40</v>
      </c>
      <c r="C995" t="s">
        <v>1117</v>
      </c>
      <c r="D995" t="s">
        <v>764</v>
      </c>
      <c r="E995" t="s">
        <v>65</v>
      </c>
      <c r="F995" t="str">
        <f t="shared" si="15"/>
        <v>5002033121</v>
      </c>
      <c r="G995" t="s">
        <v>1128</v>
      </c>
      <c r="H995" t="s">
        <v>1171</v>
      </c>
      <c r="I995" s="3">
        <v>44783</v>
      </c>
    </row>
    <row r="996" spans="1:9" x14ac:dyDescent="0.2">
      <c r="A996" t="s">
        <v>9</v>
      </c>
      <c r="B996" t="s">
        <v>40</v>
      </c>
      <c r="C996" t="s">
        <v>1117</v>
      </c>
      <c r="D996" t="s">
        <v>765</v>
      </c>
      <c r="E996" t="s">
        <v>9</v>
      </c>
      <c r="F996" t="str">
        <f t="shared" si="15"/>
        <v>500203321</v>
      </c>
      <c r="G996" t="s">
        <v>1128</v>
      </c>
      <c r="H996" t="s">
        <v>1171</v>
      </c>
      <c r="I996" s="3">
        <v>42500</v>
      </c>
    </row>
    <row r="997" spans="1:9" x14ac:dyDescent="0.2">
      <c r="A997" t="s">
        <v>35</v>
      </c>
      <c r="B997" t="s">
        <v>40</v>
      </c>
      <c r="C997" t="s">
        <v>1117</v>
      </c>
      <c r="D997" t="s">
        <v>765</v>
      </c>
      <c r="E997" t="s">
        <v>20</v>
      </c>
      <c r="F997" t="str">
        <f t="shared" si="15"/>
        <v>5002033211</v>
      </c>
      <c r="G997" t="s">
        <v>1128</v>
      </c>
      <c r="H997" t="s">
        <v>1171</v>
      </c>
      <c r="I997" s="3">
        <v>44784</v>
      </c>
    </row>
    <row r="998" spans="1:9" x14ac:dyDescent="0.2">
      <c r="A998" t="s">
        <v>9</v>
      </c>
      <c r="B998" t="s">
        <v>40</v>
      </c>
      <c r="C998" t="s">
        <v>1117</v>
      </c>
      <c r="D998" t="s">
        <v>766</v>
      </c>
      <c r="E998" t="s">
        <v>9</v>
      </c>
      <c r="F998" t="str">
        <f t="shared" si="15"/>
        <v>500203331</v>
      </c>
      <c r="G998" t="s">
        <v>1128</v>
      </c>
      <c r="H998" t="s">
        <v>1171</v>
      </c>
      <c r="I998" s="3">
        <v>42500</v>
      </c>
    </row>
    <row r="999" spans="1:9" x14ac:dyDescent="0.2">
      <c r="A999" t="s">
        <v>39</v>
      </c>
      <c r="B999" t="s">
        <v>40</v>
      </c>
      <c r="C999" t="s">
        <v>1117</v>
      </c>
      <c r="D999" t="s">
        <v>766</v>
      </c>
      <c r="E999" t="s">
        <v>20</v>
      </c>
      <c r="F999" t="str">
        <f t="shared" si="15"/>
        <v>5002033311</v>
      </c>
      <c r="G999" t="s">
        <v>1128</v>
      </c>
      <c r="H999" t="s">
        <v>1171</v>
      </c>
      <c r="I999" s="3">
        <v>44784</v>
      </c>
    </row>
    <row r="1000" spans="1:9" x14ac:dyDescent="0.2">
      <c r="A1000" t="s">
        <v>9</v>
      </c>
      <c r="B1000" t="s">
        <v>40</v>
      </c>
      <c r="C1000" t="s">
        <v>1117</v>
      </c>
      <c r="D1000" t="s">
        <v>767</v>
      </c>
      <c r="E1000" t="s">
        <v>9</v>
      </c>
      <c r="F1000" t="str">
        <f t="shared" si="15"/>
        <v>500203341</v>
      </c>
      <c r="G1000" t="s">
        <v>1128</v>
      </c>
      <c r="H1000" t="s">
        <v>1171</v>
      </c>
      <c r="I1000" s="3">
        <v>42500</v>
      </c>
    </row>
    <row r="1001" spans="1:9" x14ac:dyDescent="0.2">
      <c r="A1001" t="s">
        <v>35</v>
      </c>
      <c r="B1001" t="s">
        <v>40</v>
      </c>
      <c r="C1001" t="s">
        <v>1117</v>
      </c>
      <c r="D1001" t="s">
        <v>767</v>
      </c>
      <c r="E1001" t="s">
        <v>20</v>
      </c>
      <c r="F1001" t="str">
        <f t="shared" si="15"/>
        <v>5002033411</v>
      </c>
      <c r="G1001" t="s">
        <v>1122</v>
      </c>
      <c r="H1001" t="s">
        <v>1171</v>
      </c>
      <c r="I1001" s="3">
        <v>42578</v>
      </c>
    </row>
    <row r="1002" spans="1:9" x14ac:dyDescent="0.2">
      <c r="A1002" t="s">
        <v>39</v>
      </c>
      <c r="B1002" t="s">
        <v>40</v>
      </c>
      <c r="C1002" t="s">
        <v>1117</v>
      </c>
      <c r="D1002" t="s">
        <v>767</v>
      </c>
      <c r="E1002" t="s">
        <v>65</v>
      </c>
      <c r="F1002" t="str">
        <f t="shared" si="15"/>
        <v>5002033421</v>
      </c>
      <c r="G1002" t="s">
        <v>1395</v>
      </c>
      <c r="H1002" t="s">
        <v>1171</v>
      </c>
      <c r="I1002" s="3">
        <v>43077</v>
      </c>
    </row>
    <row r="1003" spans="1:9" x14ac:dyDescent="0.2">
      <c r="A1003" t="s">
        <v>8</v>
      </c>
      <c r="B1003" t="s">
        <v>40</v>
      </c>
      <c r="C1003" t="s">
        <v>1117</v>
      </c>
      <c r="D1003" t="s">
        <v>767</v>
      </c>
      <c r="E1003" t="s">
        <v>119</v>
      </c>
      <c r="F1003" t="str">
        <f t="shared" si="15"/>
        <v>5002033431</v>
      </c>
      <c r="G1003" t="s">
        <v>1128</v>
      </c>
      <c r="H1003" t="s">
        <v>1171</v>
      </c>
      <c r="I1003" s="3">
        <v>44784</v>
      </c>
    </row>
    <row r="1004" spans="1:9" x14ac:dyDescent="0.2">
      <c r="A1004" t="s">
        <v>9</v>
      </c>
      <c r="B1004" t="s">
        <v>40</v>
      </c>
      <c r="C1004" t="s">
        <v>1117</v>
      </c>
      <c r="D1004" t="s">
        <v>768</v>
      </c>
      <c r="E1004" t="s">
        <v>9</v>
      </c>
      <c r="F1004" t="str">
        <f t="shared" si="15"/>
        <v>500203351</v>
      </c>
      <c r="G1004" t="s">
        <v>1128</v>
      </c>
      <c r="H1004" t="s">
        <v>1171</v>
      </c>
      <c r="I1004" s="3">
        <v>42500</v>
      </c>
    </row>
    <row r="1005" spans="1:9" x14ac:dyDescent="0.2">
      <c r="A1005" t="s">
        <v>35</v>
      </c>
      <c r="B1005" t="s">
        <v>40</v>
      </c>
      <c r="C1005" t="s">
        <v>1117</v>
      </c>
      <c r="D1005" t="s">
        <v>768</v>
      </c>
      <c r="E1005" t="s">
        <v>20</v>
      </c>
      <c r="F1005" t="str">
        <f t="shared" si="15"/>
        <v>5002033511</v>
      </c>
      <c r="G1005" t="s">
        <v>1128</v>
      </c>
      <c r="H1005" t="s">
        <v>1171</v>
      </c>
      <c r="I1005" s="3">
        <v>44784</v>
      </c>
    </row>
    <row r="1006" spans="1:9" x14ac:dyDescent="0.2">
      <c r="A1006" t="s">
        <v>9</v>
      </c>
      <c r="B1006" t="s">
        <v>40</v>
      </c>
      <c r="C1006" t="s">
        <v>1117</v>
      </c>
      <c r="D1006" t="s">
        <v>769</v>
      </c>
      <c r="E1006" t="s">
        <v>9</v>
      </c>
      <c r="F1006" t="str">
        <f t="shared" si="15"/>
        <v>500203361</v>
      </c>
      <c r="G1006" t="s">
        <v>1128</v>
      </c>
      <c r="H1006" t="s">
        <v>1171</v>
      </c>
      <c r="I1006" s="3">
        <v>42500</v>
      </c>
    </row>
    <row r="1007" spans="1:9" x14ac:dyDescent="0.2">
      <c r="A1007" t="s">
        <v>35</v>
      </c>
      <c r="B1007" t="s">
        <v>40</v>
      </c>
      <c r="C1007" t="s">
        <v>1117</v>
      </c>
      <c r="D1007" t="s">
        <v>769</v>
      </c>
      <c r="E1007" t="s">
        <v>20</v>
      </c>
      <c r="F1007" t="str">
        <f t="shared" si="15"/>
        <v>5002033611</v>
      </c>
      <c r="G1007" t="s">
        <v>1395</v>
      </c>
      <c r="H1007" t="s">
        <v>1171</v>
      </c>
      <c r="I1007" s="3">
        <v>43082</v>
      </c>
    </row>
    <row r="1008" spans="1:9" x14ac:dyDescent="0.2">
      <c r="A1008" t="s">
        <v>39</v>
      </c>
      <c r="B1008" t="s">
        <v>40</v>
      </c>
      <c r="C1008" t="s">
        <v>1117</v>
      </c>
      <c r="D1008" t="s">
        <v>769</v>
      </c>
      <c r="E1008" t="s">
        <v>65</v>
      </c>
      <c r="F1008" t="str">
        <f t="shared" si="15"/>
        <v>5002033621</v>
      </c>
      <c r="G1008" t="s">
        <v>1128</v>
      </c>
      <c r="H1008" t="s">
        <v>1171</v>
      </c>
      <c r="I1008" s="3">
        <v>44784</v>
      </c>
    </row>
    <row r="1009" spans="1:9" x14ac:dyDescent="0.2">
      <c r="A1009" t="s">
        <v>9</v>
      </c>
      <c r="B1009" t="s">
        <v>40</v>
      </c>
      <c r="C1009" t="s">
        <v>1117</v>
      </c>
      <c r="D1009" t="s">
        <v>770</v>
      </c>
      <c r="E1009" t="s">
        <v>50</v>
      </c>
      <c r="F1009" t="str">
        <f t="shared" si="15"/>
        <v>500203397</v>
      </c>
      <c r="G1009" t="s">
        <v>1168</v>
      </c>
      <c r="H1009" t="s">
        <v>1467</v>
      </c>
      <c r="I1009" s="3">
        <v>42829</v>
      </c>
    </row>
    <row r="1010" spans="1:9" x14ac:dyDescent="0.2">
      <c r="A1010" t="s">
        <v>9</v>
      </c>
      <c r="B1010" t="s">
        <v>40</v>
      </c>
      <c r="C1010" t="s">
        <v>1117</v>
      </c>
      <c r="D1010" t="s">
        <v>771</v>
      </c>
      <c r="E1010" t="s">
        <v>115</v>
      </c>
      <c r="F1010" t="str">
        <f t="shared" si="15"/>
        <v>500203408</v>
      </c>
      <c r="G1010" t="s">
        <v>1168</v>
      </c>
      <c r="H1010" t="s">
        <v>1467</v>
      </c>
      <c r="I1010" s="3">
        <v>42997</v>
      </c>
    </row>
    <row r="1011" spans="1:9" x14ac:dyDescent="0.2">
      <c r="A1011" t="s">
        <v>9</v>
      </c>
      <c r="B1011" t="s">
        <v>40</v>
      </c>
      <c r="C1011" t="s">
        <v>1117</v>
      </c>
      <c r="D1011" t="s">
        <v>772</v>
      </c>
      <c r="E1011" t="s">
        <v>9</v>
      </c>
      <c r="F1011" t="str">
        <f t="shared" si="15"/>
        <v>500204011</v>
      </c>
      <c r="G1011" t="s">
        <v>1122</v>
      </c>
      <c r="H1011" t="s">
        <v>1414</v>
      </c>
      <c r="I1011" s="3">
        <v>42524</v>
      </c>
    </row>
    <row r="1012" spans="1:9" x14ac:dyDescent="0.2">
      <c r="A1012" t="s">
        <v>9</v>
      </c>
      <c r="B1012" t="s">
        <v>40</v>
      </c>
      <c r="C1012" t="s">
        <v>1117</v>
      </c>
      <c r="D1012" t="s">
        <v>773</v>
      </c>
      <c r="E1012" t="s">
        <v>9</v>
      </c>
      <c r="F1012" t="str">
        <f t="shared" si="15"/>
        <v>500204041</v>
      </c>
      <c r="G1012" t="s">
        <v>1395</v>
      </c>
      <c r="H1012" t="s">
        <v>1468</v>
      </c>
      <c r="I1012" s="3">
        <v>42527</v>
      </c>
    </row>
    <row r="1013" spans="1:9" x14ac:dyDescent="0.2">
      <c r="A1013" t="s">
        <v>35</v>
      </c>
      <c r="B1013" t="s">
        <v>40</v>
      </c>
      <c r="C1013" t="s">
        <v>1117</v>
      </c>
      <c r="D1013" t="s">
        <v>773</v>
      </c>
      <c r="E1013" t="s">
        <v>43</v>
      </c>
      <c r="F1013" t="str">
        <f t="shared" si="15"/>
        <v>500204045</v>
      </c>
      <c r="G1013" t="s">
        <v>1463</v>
      </c>
      <c r="H1013" t="s">
        <v>1468</v>
      </c>
      <c r="I1013" s="3">
        <v>43383</v>
      </c>
    </row>
    <row r="1014" spans="1:9" x14ac:dyDescent="0.2">
      <c r="A1014" t="s">
        <v>39</v>
      </c>
      <c r="B1014" t="s">
        <v>40</v>
      </c>
      <c r="C1014" t="s">
        <v>1117</v>
      </c>
      <c r="D1014" t="s">
        <v>773</v>
      </c>
      <c r="E1014" t="s">
        <v>26</v>
      </c>
      <c r="F1014" t="str">
        <f t="shared" si="15"/>
        <v>5002040410</v>
      </c>
      <c r="G1014" t="s">
        <v>1292</v>
      </c>
      <c r="H1014" t="s">
        <v>1468</v>
      </c>
      <c r="I1014" s="3">
        <v>45000</v>
      </c>
    </row>
    <row r="1015" spans="1:9" x14ac:dyDescent="0.2">
      <c r="A1015" t="s">
        <v>8</v>
      </c>
      <c r="B1015" t="s">
        <v>40</v>
      </c>
      <c r="C1015" t="s">
        <v>1117</v>
      </c>
      <c r="D1015" t="s">
        <v>773</v>
      </c>
      <c r="E1015" t="s">
        <v>61</v>
      </c>
      <c r="F1015" t="str">
        <f t="shared" si="15"/>
        <v>5002040415</v>
      </c>
      <c r="G1015" t="s">
        <v>1395</v>
      </c>
      <c r="H1015" t="s">
        <v>1468</v>
      </c>
      <c r="I1015" s="3">
        <v>45440</v>
      </c>
    </row>
    <row r="1016" spans="1:9" x14ac:dyDescent="0.2">
      <c r="A1016" t="s">
        <v>43</v>
      </c>
      <c r="B1016" t="s">
        <v>40</v>
      </c>
      <c r="C1016" t="s">
        <v>1117</v>
      </c>
      <c r="D1016" t="s">
        <v>773</v>
      </c>
      <c r="E1016" t="s">
        <v>64</v>
      </c>
      <c r="F1016" t="str">
        <f t="shared" si="15"/>
        <v>5002040419</v>
      </c>
      <c r="G1016" t="s">
        <v>1439</v>
      </c>
      <c r="H1016" t="s">
        <v>1468</v>
      </c>
      <c r="I1016" s="3">
        <v>45575</v>
      </c>
    </row>
    <row r="1017" spans="1:9" x14ac:dyDescent="0.2">
      <c r="A1017" t="s">
        <v>9</v>
      </c>
      <c r="B1017" t="s">
        <v>40</v>
      </c>
      <c r="C1017" t="s">
        <v>1117</v>
      </c>
      <c r="D1017" t="s">
        <v>775</v>
      </c>
      <c r="E1017" t="s">
        <v>50</v>
      </c>
      <c r="F1017" t="str">
        <f t="shared" si="15"/>
        <v>500204087</v>
      </c>
      <c r="G1017" t="s">
        <v>1195</v>
      </c>
      <c r="H1017" t="s">
        <v>1469</v>
      </c>
      <c r="I1017" s="3">
        <v>42542</v>
      </c>
    </row>
    <row r="1018" spans="1:9" x14ac:dyDescent="0.2">
      <c r="A1018" t="s">
        <v>9</v>
      </c>
      <c r="B1018" t="s">
        <v>40</v>
      </c>
      <c r="C1018" t="s">
        <v>1117</v>
      </c>
      <c r="D1018" t="s">
        <v>775</v>
      </c>
      <c r="E1018" t="s">
        <v>20</v>
      </c>
      <c r="F1018" t="str">
        <f t="shared" si="15"/>
        <v>5002040811</v>
      </c>
      <c r="G1018" t="s">
        <v>1195</v>
      </c>
      <c r="H1018" t="s">
        <v>1470</v>
      </c>
      <c r="I1018" s="3">
        <v>42866</v>
      </c>
    </row>
    <row r="1019" spans="1:9" x14ac:dyDescent="0.2">
      <c r="A1019" t="s">
        <v>9</v>
      </c>
      <c r="B1019" t="s">
        <v>40</v>
      </c>
      <c r="C1019" t="s">
        <v>1117</v>
      </c>
      <c r="D1019" t="s">
        <v>775</v>
      </c>
      <c r="E1019" t="s">
        <v>89</v>
      </c>
      <c r="F1019" t="str">
        <f t="shared" si="15"/>
        <v>500204089</v>
      </c>
      <c r="G1019" t="s">
        <v>1195</v>
      </c>
      <c r="H1019" t="s">
        <v>1471</v>
      </c>
      <c r="I1019" s="3">
        <v>42542</v>
      </c>
    </row>
    <row r="1020" spans="1:9" x14ac:dyDescent="0.2">
      <c r="A1020" t="s">
        <v>9</v>
      </c>
      <c r="B1020" t="s">
        <v>40</v>
      </c>
      <c r="C1020" t="s">
        <v>1117</v>
      </c>
      <c r="D1020" t="s">
        <v>776</v>
      </c>
      <c r="E1020" t="s">
        <v>39</v>
      </c>
      <c r="F1020" t="str">
        <f t="shared" si="15"/>
        <v>500204103</v>
      </c>
      <c r="G1020" t="s">
        <v>1195</v>
      </c>
      <c r="H1020" t="s">
        <v>1472</v>
      </c>
      <c r="I1020" s="3">
        <v>42528</v>
      </c>
    </row>
    <row r="1021" spans="1:9" x14ac:dyDescent="0.2">
      <c r="A1021" t="s">
        <v>9</v>
      </c>
      <c r="B1021" t="s">
        <v>40</v>
      </c>
      <c r="C1021" t="s">
        <v>1117</v>
      </c>
      <c r="D1021" t="s">
        <v>776</v>
      </c>
      <c r="E1021" t="s">
        <v>50</v>
      </c>
      <c r="F1021" t="str">
        <f t="shared" si="15"/>
        <v>500204107</v>
      </c>
      <c r="G1021" t="s">
        <v>1134</v>
      </c>
      <c r="H1021" t="s">
        <v>1471</v>
      </c>
      <c r="I1021" s="3">
        <v>42528</v>
      </c>
    </row>
    <row r="1022" spans="1:9" x14ac:dyDescent="0.2">
      <c r="A1022" t="s">
        <v>35</v>
      </c>
      <c r="B1022" t="s">
        <v>40</v>
      </c>
      <c r="C1022" t="s">
        <v>1117</v>
      </c>
      <c r="D1022" t="s">
        <v>777</v>
      </c>
      <c r="E1022" t="s">
        <v>9</v>
      </c>
      <c r="F1022" t="str">
        <f t="shared" si="15"/>
        <v>500204301</v>
      </c>
      <c r="G1022" t="s">
        <v>1122</v>
      </c>
      <c r="H1022" t="s">
        <v>1171</v>
      </c>
      <c r="I1022" s="3">
        <v>42537</v>
      </c>
    </row>
    <row r="1023" spans="1:9" x14ac:dyDescent="0.2">
      <c r="A1023" t="s">
        <v>9</v>
      </c>
      <c r="B1023" t="s">
        <v>40</v>
      </c>
      <c r="C1023" t="s">
        <v>1117</v>
      </c>
      <c r="D1023" t="s">
        <v>778</v>
      </c>
      <c r="E1023" t="s">
        <v>9</v>
      </c>
      <c r="F1023" t="str">
        <f t="shared" si="15"/>
        <v>500204361</v>
      </c>
      <c r="G1023" t="s">
        <v>1122</v>
      </c>
      <c r="H1023" t="s">
        <v>1473</v>
      </c>
      <c r="I1023" s="3">
        <v>42543</v>
      </c>
    </row>
    <row r="1024" spans="1:9" x14ac:dyDescent="0.2">
      <c r="A1024" t="s">
        <v>8</v>
      </c>
      <c r="B1024" t="s">
        <v>40</v>
      </c>
      <c r="C1024" t="s">
        <v>1117</v>
      </c>
      <c r="D1024" t="s">
        <v>778</v>
      </c>
      <c r="E1024" t="s">
        <v>26</v>
      </c>
      <c r="F1024" t="str">
        <f t="shared" si="15"/>
        <v>5002043610</v>
      </c>
      <c r="G1024" t="s">
        <v>1122</v>
      </c>
      <c r="H1024" t="s">
        <v>1473</v>
      </c>
      <c r="I1024" s="3">
        <v>42720</v>
      </c>
    </row>
    <row r="1025" spans="1:9" x14ac:dyDescent="0.2">
      <c r="A1025" t="s">
        <v>42</v>
      </c>
      <c r="B1025" t="s">
        <v>40</v>
      </c>
      <c r="C1025" t="s">
        <v>1117</v>
      </c>
      <c r="D1025" t="s">
        <v>778</v>
      </c>
      <c r="E1025" t="s">
        <v>63</v>
      </c>
      <c r="F1025" t="str">
        <f t="shared" si="15"/>
        <v>5002043618</v>
      </c>
      <c r="G1025" t="s">
        <v>1128</v>
      </c>
      <c r="H1025" t="s">
        <v>1473</v>
      </c>
      <c r="I1025" s="3">
        <v>42817</v>
      </c>
    </row>
    <row r="1026" spans="1:9" x14ac:dyDescent="0.2">
      <c r="A1026" t="s">
        <v>89</v>
      </c>
      <c r="B1026" t="s">
        <v>40</v>
      </c>
      <c r="C1026" t="s">
        <v>1117</v>
      </c>
      <c r="D1026" t="s">
        <v>778</v>
      </c>
      <c r="E1026" t="s">
        <v>24</v>
      </c>
      <c r="F1026" t="str">
        <f t="shared" si="15"/>
        <v>5002043630</v>
      </c>
      <c r="G1026" t="s">
        <v>1395</v>
      </c>
      <c r="H1026" t="s">
        <v>1473</v>
      </c>
      <c r="I1026" s="3">
        <v>43553</v>
      </c>
    </row>
    <row r="1027" spans="1:9" x14ac:dyDescent="0.2">
      <c r="A1027" t="s">
        <v>9</v>
      </c>
      <c r="B1027" t="s">
        <v>40</v>
      </c>
      <c r="C1027" t="s">
        <v>1117</v>
      </c>
      <c r="D1027" t="s">
        <v>779</v>
      </c>
      <c r="E1027" t="s">
        <v>9</v>
      </c>
      <c r="F1027" t="str">
        <f t="shared" ref="F1027:F1090" si="16">D1027&amp;E1027</f>
        <v>500204411</v>
      </c>
      <c r="G1027" t="s">
        <v>1122</v>
      </c>
      <c r="H1027" t="s">
        <v>1414</v>
      </c>
      <c r="I1027" s="3">
        <v>42544</v>
      </c>
    </row>
    <row r="1028" spans="1:9" x14ac:dyDescent="0.2">
      <c r="A1028" t="s">
        <v>35</v>
      </c>
      <c r="B1028" t="s">
        <v>40</v>
      </c>
      <c r="C1028" t="s">
        <v>1117</v>
      </c>
      <c r="D1028" t="s">
        <v>779</v>
      </c>
      <c r="E1028" t="s">
        <v>50</v>
      </c>
      <c r="F1028" t="str">
        <f t="shared" si="16"/>
        <v>500204417</v>
      </c>
      <c r="G1028" t="s">
        <v>1205</v>
      </c>
      <c r="H1028" t="s">
        <v>1435</v>
      </c>
      <c r="I1028" s="3">
        <v>42934</v>
      </c>
    </row>
    <row r="1029" spans="1:9" x14ac:dyDescent="0.2">
      <c r="A1029" t="s">
        <v>39</v>
      </c>
      <c r="B1029" t="s">
        <v>40</v>
      </c>
      <c r="C1029" t="s">
        <v>1117</v>
      </c>
      <c r="D1029" t="s">
        <v>779</v>
      </c>
      <c r="E1029" t="s">
        <v>20</v>
      </c>
      <c r="F1029" t="str">
        <f t="shared" si="16"/>
        <v>5002044111</v>
      </c>
      <c r="G1029" t="s">
        <v>1436</v>
      </c>
      <c r="H1029" t="s">
        <v>1414</v>
      </c>
      <c r="I1029" s="3">
        <v>43418</v>
      </c>
    </row>
    <row r="1030" spans="1:9" x14ac:dyDescent="0.2">
      <c r="A1030" t="s">
        <v>39</v>
      </c>
      <c r="B1030" t="s">
        <v>40</v>
      </c>
      <c r="C1030" t="s">
        <v>1117</v>
      </c>
      <c r="D1030" t="s">
        <v>779</v>
      </c>
      <c r="E1030" t="s">
        <v>59</v>
      </c>
      <c r="F1030" t="str">
        <f t="shared" si="16"/>
        <v>5002044112</v>
      </c>
      <c r="G1030" t="s">
        <v>1437</v>
      </c>
      <c r="H1030" t="s">
        <v>1438</v>
      </c>
      <c r="I1030" s="3">
        <v>43418</v>
      </c>
    </row>
    <row r="1031" spans="1:9" x14ac:dyDescent="0.2">
      <c r="A1031" t="s">
        <v>8</v>
      </c>
      <c r="B1031" t="s">
        <v>40</v>
      </c>
      <c r="C1031" t="s">
        <v>1117</v>
      </c>
      <c r="D1031" t="s">
        <v>779</v>
      </c>
      <c r="E1031" t="s">
        <v>22</v>
      </c>
      <c r="F1031" t="str">
        <f t="shared" si="16"/>
        <v>5002044116</v>
      </c>
      <c r="G1031" t="s">
        <v>1436</v>
      </c>
      <c r="H1031" t="s">
        <v>1414</v>
      </c>
      <c r="I1031" s="3">
        <v>43684</v>
      </c>
    </row>
    <row r="1032" spans="1:9" x14ac:dyDescent="0.2">
      <c r="A1032" t="s">
        <v>8</v>
      </c>
      <c r="B1032" t="s">
        <v>40</v>
      </c>
      <c r="C1032" t="s">
        <v>1117</v>
      </c>
      <c r="D1032" t="s">
        <v>779</v>
      </c>
      <c r="E1032" t="s">
        <v>68</v>
      </c>
      <c r="F1032" t="str">
        <f t="shared" si="16"/>
        <v>5002044117</v>
      </c>
      <c r="G1032" t="s">
        <v>1437</v>
      </c>
      <c r="H1032" t="s">
        <v>1438</v>
      </c>
      <c r="I1032" s="3">
        <v>43684</v>
      </c>
    </row>
    <row r="1033" spans="1:9" x14ac:dyDescent="0.2">
      <c r="A1033" t="s">
        <v>43</v>
      </c>
      <c r="B1033" t="s">
        <v>40</v>
      </c>
      <c r="C1033" t="s">
        <v>1117</v>
      </c>
      <c r="D1033" t="s">
        <v>779</v>
      </c>
      <c r="E1033" t="s">
        <v>65</v>
      </c>
      <c r="F1033" t="str">
        <f t="shared" si="16"/>
        <v>5002044121</v>
      </c>
      <c r="G1033" t="s">
        <v>1436</v>
      </c>
      <c r="H1033" t="s">
        <v>1414</v>
      </c>
      <c r="I1033" s="3">
        <v>43738</v>
      </c>
    </row>
    <row r="1034" spans="1:9" x14ac:dyDescent="0.2">
      <c r="A1034" t="s">
        <v>43</v>
      </c>
      <c r="B1034" t="s">
        <v>40</v>
      </c>
      <c r="C1034" t="s">
        <v>1117</v>
      </c>
      <c r="D1034" t="s">
        <v>779</v>
      </c>
      <c r="E1034" t="s">
        <v>93</v>
      </c>
      <c r="F1034" t="str">
        <f t="shared" si="16"/>
        <v>5002044122</v>
      </c>
      <c r="G1034" t="s">
        <v>1130</v>
      </c>
      <c r="H1034" t="s">
        <v>1438</v>
      </c>
      <c r="I1034" s="3">
        <v>43738</v>
      </c>
    </row>
    <row r="1035" spans="1:9" x14ac:dyDescent="0.2">
      <c r="A1035" t="s">
        <v>42</v>
      </c>
      <c r="B1035" t="s">
        <v>40</v>
      </c>
      <c r="C1035" t="s">
        <v>1117</v>
      </c>
      <c r="D1035" t="s">
        <v>779</v>
      </c>
      <c r="E1035" t="s">
        <v>72</v>
      </c>
      <c r="F1035" t="str">
        <f t="shared" si="16"/>
        <v>5002044126</v>
      </c>
      <c r="G1035" t="s">
        <v>1436</v>
      </c>
      <c r="H1035" t="s">
        <v>1414</v>
      </c>
      <c r="I1035" s="3">
        <v>44235</v>
      </c>
    </row>
    <row r="1036" spans="1:9" x14ac:dyDescent="0.2">
      <c r="A1036" t="s">
        <v>42</v>
      </c>
      <c r="B1036" t="s">
        <v>40</v>
      </c>
      <c r="C1036" t="s">
        <v>1117</v>
      </c>
      <c r="D1036" t="s">
        <v>779</v>
      </c>
      <c r="E1036" t="s">
        <v>70</v>
      </c>
      <c r="F1036" t="str">
        <f t="shared" si="16"/>
        <v>5002044127</v>
      </c>
      <c r="G1036" t="s">
        <v>1130</v>
      </c>
      <c r="H1036" t="s">
        <v>1438</v>
      </c>
      <c r="I1036" s="3">
        <v>44235</v>
      </c>
    </row>
    <row r="1037" spans="1:9" x14ac:dyDescent="0.2">
      <c r="A1037" t="s">
        <v>50</v>
      </c>
      <c r="B1037" t="s">
        <v>40</v>
      </c>
      <c r="C1037" t="s">
        <v>1117</v>
      </c>
      <c r="D1037" t="s">
        <v>779</v>
      </c>
      <c r="E1037" t="s">
        <v>81</v>
      </c>
      <c r="F1037" t="str">
        <f t="shared" si="16"/>
        <v>5002044135</v>
      </c>
      <c r="G1037" t="s">
        <v>1439</v>
      </c>
      <c r="H1037" t="s">
        <v>1185</v>
      </c>
      <c r="I1037" s="3">
        <v>44691</v>
      </c>
    </row>
    <row r="1038" spans="1:9" x14ac:dyDescent="0.2">
      <c r="A1038" t="s">
        <v>115</v>
      </c>
      <c r="B1038" t="s">
        <v>40</v>
      </c>
      <c r="C1038" t="s">
        <v>1117</v>
      </c>
      <c r="D1038" t="s">
        <v>779</v>
      </c>
      <c r="E1038" t="s">
        <v>30</v>
      </c>
      <c r="F1038" t="str">
        <f t="shared" si="16"/>
        <v>5002044140</v>
      </c>
      <c r="G1038" t="s">
        <v>1439</v>
      </c>
      <c r="H1038" t="s">
        <v>1414</v>
      </c>
      <c r="I1038" s="3">
        <v>44770</v>
      </c>
    </row>
    <row r="1039" spans="1:9" x14ac:dyDescent="0.2">
      <c r="A1039" t="s">
        <v>115</v>
      </c>
      <c r="B1039" t="s">
        <v>40</v>
      </c>
      <c r="C1039" t="s">
        <v>1117</v>
      </c>
      <c r="D1039" t="s">
        <v>779</v>
      </c>
      <c r="E1039" t="s">
        <v>19</v>
      </c>
      <c r="F1039" t="str">
        <f t="shared" si="16"/>
        <v>5002044145</v>
      </c>
      <c r="G1039" t="s">
        <v>1437</v>
      </c>
      <c r="H1039" t="s">
        <v>1438</v>
      </c>
      <c r="I1039" s="3">
        <v>44770</v>
      </c>
    </row>
    <row r="1040" spans="1:9" x14ac:dyDescent="0.2">
      <c r="A1040" t="s">
        <v>39</v>
      </c>
      <c r="B1040" t="s">
        <v>40</v>
      </c>
      <c r="C1040" t="s">
        <v>1117</v>
      </c>
      <c r="D1040" t="s">
        <v>781</v>
      </c>
      <c r="E1040" t="s">
        <v>9</v>
      </c>
      <c r="F1040" t="str">
        <f t="shared" si="16"/>
        <v>500204451</v>
      </c>
      <c r="G1040" t="s">
        <v>1122</v>
      </c>
      <c r="H1040" t="s">
        <v>1474</v>
      </c>
      <c r="I1040" s="3">
        <v>42545</v>
      </c>
    </row>
    <row r="1041" spans="1:9" x14ac:dyDescent="0.2">
      <c r="A1041" t="s">
        <v>39</v>
      </c>
      <c r="B1041" t="s">
        <v>40</v>
      </c>
      <c r="C1041" t="s">
        <v>1117</v>
      </c>
      <c r="D1041" t="s">
        <v>781</v>
      </c>
      <c r="E1041" t="s">
        <v>43</v>
      </c>
      <c r="F1041" t="str">
        <f t="shared" si="16"/>
        <v>500204455</v>
      </c>
      <c r="G1041" t="s">
        <v>1118</v>
      </c>
      <c r="H1041" t="s">
        <v>1418</v>
      </c>
      <c r="I1041" s="3">
        <v>42545</v>
      </c>
    </row>
    <row r="1042" spans="1:9" x14ac:dyDescent="0.2">
      <c r="A1042" t="s">
        <v>9</v>
      </c>
      <c r="B1042" t="s">
        <v>40</v>
      </c>
      <c r="C1042" t="s">
        <v>1117</v>
      </c>
      <c r="D1042" t="s">
        <v>782</v>
      </c>
      <c r="E1042" t="s">
        <v>9</v>
      </c>
      <c r="F1042" t="str">
        <f t="shared" si="16"/>
        <v>500204571</v>
      </c>
      <c r="G1042" t="s">
        <v>1118</v>
      </c>
      <c r="H1042" t="s">
        <v>1475</v>
      </c>
      <c r="I1042" s="3">
        <v>42551</v>
      </c>
    </row>
    <row r="1043" spans="1:9" x14ac:dyDescent="0.2">
      <c r="A1043" t="s">
        <v>9</v>
      </c>
      <c r="B1043" t="s">
        <v>40</v>
      </c>
      <c r="C1043" t="s">
        <v>1117</v>
      </c>
      <c r="D1043" t="s">
        <v>782</v>
      </c>
      <c r="E1043" t="s">
        <v>35</v>
      </c>
      <c r="F1043" t="str">
        <f t="shared" si="16"/>
        <v>500204572</v>
      </c>
      <c r="G1043" t="s">
        <v>1118</v>
      </c>
      <c r="H1043" t="s">
        <v>1476</v>
      </c>
      <c r="I1043" s="3">
        <v>42551</v>
      </c>
    </row>
    <row r="1044" spans="1:9" x14ac:dyDescent="0.2">
      <c r="A1044" t="s">
        <v>9</v>
      </c>
      <c r="B1044" t="s">
        <v>40</v>
      </c>
      <c r="C1044" t="s">
        <v>1117</v>
      </c>
      <c r="D1044" t="s">
        <v>1477</v>
      </c>
      <c r="E1044" t="s">
        <v>9</v>
      </c>
      <c r="F1044" t="str">
        <f t="shared" si="16"/>
        <v>500204581</v>
      </c>
      <c r="G1044" t="s">
        <v>1122</v>
      </c>
      <c r="H1044" t="s">
        <v>1245</v>
      </c>
      <c r="I1044" s="3">
        <v>42551</v>
      </c>
    </row>
    <row r="1045" spans="1:9" x14ac:dyDescent="0.2">
      <c r="A1045" t="s">
        <v>9</v>
      </c>
      <c r="B1045" t="s">
        <v>40</v>
      </c>
      <c r="C1045" t="s">
        <v>1117</v>
      </c>
      <c r="D1045" t="s">
        <v>783</v>
      </c>
      <c r="E1045" t="s">
        <v>115</v>
      </c>
      <c r="F1045" t="str">
        <f t="shared" si="16"/>
        <v>500204898</v>
      </c>
      <c r="G1045" t="s">
        <v>1195</v>
      </c>
      <c r="H1045" t="s">
        <v>1465</v>
      </c>
      <c r="I1045" s="3">
        <v>42576</v>
      </c>
    </row>
    <row r="1046" spans="1:9" x14ac:dyDescent="0.2">
      <c r="A1046" t="s">
        <v>9</v>
      </c>
      <c r="B1046" t="s">
        <v>40</v>
      </c>
      <c r="C1046" t="s">
        <v>1117</v>
      </c>
      <c r="D1046" t="s">
        <v>783</v>
      </c>
      <c r="E1046" t="s">
        <v>8</v>
      </c>
      <c r="F1046" t="str">
        <f t="shared" si="16"/>
        <v>500204894</v>
      </c>
      <c r="G1046" t="s">
        <v>1195</v>
      </c>
      <c r="H1046" t="s">
        <v>1153</v>
      </c>
      <c r="I1046" s="3">
        <v>42562</v>
      </c>
    </row>
    <row r="1047" spans="1:9" x14ac:dyDescent="0.2">
      <c r="A1047" t="s">
        <v>35</v>
      </c>
      <c r="B1047" t="s">
        <v>40</v>
      </c>
      <c r="C1047" t="s">
        <v>1117</v>
      </c>
      <c r="D1047" t="s">
        <v>784</v>
      </c>
      <c r="E1047" t="s">
        <v>39</v>
      </c>
      <c r="F1047" t="str">
        <f t="shared" si="16"/>
        <v>500204903</v>
      </c>
      <c r="G1047" t="s">
        <v>1395</v>
      </c>
      <c r="H1047" t="s">
        <v>1369</v>
      </c>
      <c r="I1047" s="3">
        <v>42570</v>
      </c>
    </row>
    <row r="1048" spans="1:9" x14ac:dyDescent="0.2">
      <c r="A1048" t="s">
        <v>9</v>
      </c>
      <c r="B1048" t="s">
        <v>40</v>
      </c>
      <c r="C1048" t="s">
        <v>1117</v>
      </c>
      <c r="D1048" t="s">
        <v>785</v>
      </c>
      <c r="E1048" t="s">
        <v>9</v>
      </c>
      <c r="F1048" t="str">
        <f t="shared" si="16"/>
        <v>500204911</v>
      </c>
      <c r="G1048" t="s">
        <v>1130</v>
      </c>
      <c r="H1048" t="s">
        <v>1153</v>
      </c>
      <c r="I1048" s="3">
        <v>42563</v>
      </c>
    </row>
    <row r="1049" spans="1:9" x14ac:dyDescent="0.2">
      <c r="A1049" t="s">
        <v>35</v>
      </c>
      <c r="B1049" t="s">
        <v>40</v>
      </c>
      <c r="C1049" t="s">
        <v>1117</v>
      </c>
      <c r="D1049" t="s">
        <v>785</v>
      </c>
      <c r="E1049" t="s">
        <v>43</v>
      </c>
      <c r="F1049" t="str">
        <f t="shared" si="16"/>
        <v>500204915</v>
      </c>
      <c r="G1049" t="s">
        <v>1415</v>
      </c>
      <c r="H1049" t="s">
        <v>1153</v>
      </c>
      <c r="I1049" s="3">
        <v>42613</v>
      </c>
    </row>
    <row r="1050" spans="1:9" x14ac:dyDescent="0.2">
      <c r="A1050" t="s">
        <v>9</v>
      </c>
      <c r="B1050" t="s">
        <v>40</v>
      </c>
      <c r="C1050" t="s">
        <v>1117</v>
      </c>
      <c r="D1050" t="s">
        <v>786</v>
      </c>
      <c r="E1050" t="s">
        <v>9</v>
      </c>
      <c r="F1050" t="str">
        <f t="shared" si="16"/>
        <v>500204941</v>
      </c>
      <c r="G1050" t="s">
        <v>1122</v>
      </c>
      <c r="H1050" t="s">
        <v>1478</v>
      </c>
      <c r="I1050" s="3">
        <v>42566</v>
      </c>
    </row>
    <row r="1051" spans="1:9" x14ac:dyDescent="0.2">
      <c r="A1051" t="s">
        <v>35</v>
      </c>
      <c r="B1051" t="s">
        <v>40</v>
      </c>
      <c r="C1051" t="s">
        <v>1117</v>
      </c>
      <c r="D1051" t="s">
        <v>786</v>
      </c>
      <c r="E1051" t="s">
        <v>50</v>
      </c>
      <c r="F1051" t="str">
        <f t="shared" si="16"/>
        <v>500204947</v>
      </c>
      <c r="G1051" t="s">
        <v>1163</v>
      </c>
      <c r="H1051" t="s">
        <v>1434</v>
      </c>
      <c r="I1051" s="3">
        <v>42758</v>
      </c>
    </row>
    <row r="1052" spans="1:9" x14ac:dyDescent="0.2">
      <c r="A1052" t="s">
        <v>9</v>
      </c>
      <c r="B1052" t="s">
        <v>40</v>
      </c>
      <c r="C1052" t="s">
        <v>1117</v>
      </c>
      <c r="D1052" t="s">
        <v>787</v>
      </c>
      <c r="E1052" t="s">
        <v>115</v>
      </c>
      <c r="F1052" t="str">
        <f t="shared" si="16"/>
        <v>500204958</v>
      </c>
      <c r="G1052" t="s">
        <v>1195</v>
      </c>
      <c r="H1052" t="s">
        <v>1465</v>
      </c>
      <c r="I1052" s="3">
        <v>42576</v>
      </c>
    </row>
    <row r="1053" spans="1:9" x14ac:dyDescent="0.2">
      <c r="A1053" t="s">
        <v>9</v>
      </c>
      <c r="B1053" t="s">
        <v>40</v>
      </c>
      <c r="C1053" t="s">
        <v>1117</v>
      </c>
      <c r="D1053" t="s">
        <v>787</v>
      </c>
      <c r="E1053" t="s">
        <v>8</v>
      </c>
      <c r="F1053" t="str">
        <f t="shared" si="16"/>
        <v>500204954</v>
      </c>
      <c r="G1053" t="s">
        <v>1195</v>
      </c>
      <c r="H1053" t="s">
        <v>1153</v>
      </c>
      <c r="I1053" s="3">
        <v>42569</v>
      </c>
    </row>
    <row r="1054" spans="1:9" x14ac:dyDescent="0.2">
      <c r="A1054" t="s">
        <v>9</v>
      </c>
      <c r="B1054" t="s">
        <v>40</v>
      </c>
      <c r="C1054" t="s">
        <v>1117</v>
      </c>
      <c r="D1054" t="s">
        <v>788</v>
      </c>
      <c r="E1054" t="s">
        <v>9</v>
      </c>
      <c r="F1054" t="str">
        <f t="shared" si="16"/>
        <v>500205221</v>
      </c>
      <c r="G1054" t="s">
        <v>1395</v>
      </c>
      <c r="H1054" t="s">
        <v>1479</v>
      </c>
      <c r="I1054" s="3">
        <v>42576</v>
      </c>
    </row>
    <row r="1055" spans="1:9" x14ac:dyDescent="0.2">
      <c r="A1055" t="s">
        <v>35</v>
      </c>
      <c r="B1055" t="s">
        <v>40</v>
      </c>
      <c r="C1055" t="s">
        <v>1117</v>
      </c>
      <c r="D1055" t="s">
        <v>788</v>
      </c>
      <c r="E1055" t="s">
        <v>26</v>
      </c>
      <c r="F1055" t="str">
        <f t="shared" si="16"/>
        <v>5002052210</v>
      </c>
      <c r="G1055" t="s">
        <v>1395</v>
      </c>
      <c r="H1055" t="s">
        <v>1479</v>
      </c>
      <c r="I1055" s="3">
        <v>43061</v>
      </c>
    </row>
    <row r="1056" spans="1:9" x14ac:dyDescent="0.2">
      <c r="A1056" t="s">
        <v>9</v>
      </c>
      <c r="B1056" t="s">
        <v>40</v>
      </c>
      <c r="C1056" t="s">
        <v>1117</v>
      </c>
      <c r="D1056" t="s">
        <v>790</v>
      </c>
      <c r="E1056" t="s">
        <v>9</v>
      </c>
      <c r="F1056" t="str">
        <f t="shared" si="16"/>
        <v>500205851</v>
      </c>
      <c r="G1056" t="s">
        <v>1205</v>
      </c>
      <c r="H1056" t="s">
        <v>1414</v>
      </c>
      <c r="I1056" s="3">
        <v>42615</v>
      </c>
    </row>
    <row r="1057" spans="1:9" x14ac:dyDescent="0.2">
      <c r="A1057" t="s">
        <v>35</v>
      </c>
      <c r="B1057" t="s">
        <v>40</v>
      </c>
      <c r="C1057" t="s">
        <v>1117</v>
      </c>
      <c r="D1057" t="s">
        <v>791</v>
      </c>
      <c r="E1057" t="s">
        <v>43</v>
      </c>
      <c r="F1057" t="str">
        <f t="shared" si="16"/>
        <v>500205865</v>
      </c>
      <c r="G1057" t="s">
        <v>1128</v>
      </c>
      <c r="H1057" t="s">
        <v>1123</v>
      </c>
      <c r="I1057" s="3">
        <v>43847</v>
      </c>
    </row>
    <row r="1058" spans="1:9" x14ac:dyDescent="0.2">
      <c r="A1058" t="s">
        <v>9</v>
      </c>
      <c r="B1058" t="s">
        <v>40</v>
      </c>
      <c r="C1058" t="s">
        <v>1117</v>
      </c>
      <c r="D1058" t="s">
        <v>792</v>
      </c>
      <c r="E1058" t="s">
        <v>9</v>
      </c>
      <c r="F1058" t="str">
        <f t="shared" si="16"/>
        <v>500205871</v>
      </c>
      <c r="G1058" t="s">
        <v>1130</v>
      </c>
      <c r="H1058" t="s">
        <v>1153</v>
      </c>
      <c r="I1058" s="3">
        <v>42615</v>
      </c>
    </row>
    <row r="1059" spans="1:9" x14ac:dyDescent="0.2">
      <c r="A1059" t="s">
        <v>35</v>
      </c>
      <c r="B1059" t="s">
        <v>40</v>
      </c>
      <c r="C1059" t="s">
        <v>1117</v>
      </c>
      <c r="D1059" t="s">
        <v>792</v>
      </c>
      <c r="E1059" t="s">
        <v>43</v>
      </c>
      <c r="F1059" t="str">
        <f t="shared" si="16"/>
        <v>500205875</v>
      </c>
      <c r="G1059" t="s">
        <v>1428</v>
      </c>
      <c r="H1059" t="s">
        <v>1153</v>
      </c>
      <c r="I1059" s="3">
        <v>43893</v>
      </c>
    </row>
    <row r="1060" spans="1:9" x14ac:dyDescent="0.2">
      <c r="A1060" t="s">
        <v>39</v>
      </c>
      <c r="B1060" t="s">
        <v>40</v>
      </c>
      <c r="C1060" t="s">
        <v>1117</v>
      </c>
      <c r="D1060" t="s">
        <v>792</v>
      </c>
      <c r="E1060" t="s">
        <v>89</v>
      </c>
      <c r="F1060" t="str">
        <f t="shared" si="16"/>
        <v>500205879</v>
      </c>
      <c r="G1060" t="s">
        <v>1428</v>
      </c>
      <c r="H1060" t="s">
        <v>1153</v>
      </c>
      <c r="I1060" s="3">
        <v>44312</v>
      </c>
    </row>
    <row r="1061" spans="1:9" x14ac:dyDescent="0.2">
      <c r="A1061" t="s">
        <v>9</v>
      </c>
      <c r="B1061" t="s">
        <v>40</v>
      </c>
      <c r="C1061" t="s">
        <v>1117</v>
      </c>
      <c r="D1061" t="s">
        <v>793</v>
      </c>
      <c r="E1061" t="s">
        <v>9</v>
      </c>
      <c r="F1061" t="str">
        <f t="shared" si="16"/>
        <v>500205881</v>
      </c>
      <c r="G1061" t="s">
        <v>1130</v>
      </c>
      <c r="H1061" t="s">
        <v>1153</v>
      </c>
      <c r="I1061" s="3">
        <v>42615</v>
      </c>
    </row>
    <row r="1062" spans="1:9" x14ac:dyDescent="0.2">
      <c r="A1062" t="s">
        <v>35</v>
      </c>
      <c r="B1062" t="s">
        <v>40</v>
      </c>
      <c r="C1062" t="s">
        <v>1117</v>
      </c>
      <c r="D1062" t="s">
        <v>793</v>
      </c>
      <c r="E1062" t="s">
        <v>43</v>
      </c>
      <c r="F1062" t="str">
        <f t="shared" si="16"/>
        <v>500205885</v>
      </c>
      <c r="G1062" t="s">
        <v>1428</v>
      </c>
      <c r="H1062" t="s">
        <v>1153</v>
      </c>
      <c r="I1062" s="3">
        <v>43893</v>
      </c>
    </row>
    <row r="1063" spans="1:9" x14ac:dyDescent="0.2">
      <c r="A1063" t="s">
        <v>39</v>
      </c>
      <c r="B1063" t="s">
        <v>40</v>
      </c>
      <c r="C1063" t="s">
        <v>1117</v>
      </c>
      <c r="D1063" t="s">
        <v>793</v>
      </c>
      <c r="E1063" t="s">
        <v>89</v>
      </c>
      <c r="F1063" t="str">
        <f t="shared" si="16"/>
        <v>500205889</v>
      </c>
      <c r="G1063" t="s">
        <v>1428</v>
      </c>
      <c r="H1063" t="s">
        <v>1153</v>
      </c>
      <c r="I1063" s="3">
        <v>44312</v>
      </c>
    </row>
    <row r="1064" spans="1:9" x14ac:dyDescent="0.2">
      <c r="A1064" t="s">
        <v>9</v>
      </c>
      <c r="B1064" t="s">
        <v>40</v>
      </c>
      <c r="C1064" t="s">
        <v>1117</v>
      </c>
      <c r="D1064" t="s">
        <v>794</v>
      </c>
      <c r="E1064" t="s">
        <v>9</v>
      </c>
      <c r="F1064" t="str">
        <f t="shared" si="16"/>
        <v>500205891</v>
      </c>
      <c r="G1064" t="s">
        <v>1130</v>
      </c>
      <c r="H1064" t="s">
        <v>1153</v>
      </c>
      <c r="I1064" s="3">
        <v>42615</v>
      </c>
    </row>
    <row r="1065" spans="1:9" x14ac:dyDescent="0.2">
      <c r="A1065" t="s">
        <v>35</v>
      </c>
      <c r="B1065" t="s">
        <v>40</v>
      </c>
      <c r="C1065" t="s">
        <v>1117</v>
      </c>
      <c r="D1065" t="s">
        <v>794</v>
      </c>
      <c r="E1065" t="s">
        <v>43</v>
      </c>
      <c r="F1065" t="str">
        <f t="shared" si="16"/>
        <v>500205895</v>
      </c>
      <c r="G1065" t="s">
        <v>1428</v>
      </c>
      <c r="H1065" t="s">
        <v>1153</v>
      </c>
      <c r="I1065" s="3">
        <v>43893</v>
      </c>
    </row>
    <row r="1066" spans="1:9" x14ac:dyDescent="0.2">
      <c r="A1066" t="s">
        <v>39</v>
      </c>
      <c r="B1066" t="s">
        <v>40</v>
      </c>
      <c r="C1066" t="s">
        <v>1117</v>
      </c>
      <c r="D1066" t="s">
        <v>794</v>
      </c>
      <c r="E1066" t="s">
        <v>89</v>
      </c>
      <c r="F1066" t="str">
        <f t="shared" si="16"/>
        <v>500205899</v>
      </c>
      <c r="G1066" t="s">
        <v>1428</v>
      </c>
      <c r="H1066" t="s">
        <v>1153</v>
      </c>
      <c r="I1066" s="3">
        <v>44312</v>
      </c>
    </row>
    <row r="1067" spans="1:9" x14ac:dyDescent="0.2">
      <c r="A1067" t="s">
        <v>9</v>
      </c>
      <c r="B1067" t="s">
        <v>40</v>
      </c>
      <c r="C1067" t="s">
        <v>1117</v>
      </c>
      <c r="D1067" t="s">
        <v>795</v>
      </c>
      <c r="E1067" t="s">
        <v>9</v>
      </c>
      <c r="F1067" t="str">
        <f t="shared" si="16"/>
        <v>500205921</v>
      </c>
      <c r="G1067" t="s">
        <v>1205</v>
      </c>
      <c r="H1067" t="s">
        <v>1462</v>
      </c>
      <c r="I1067" s="3">
        <v>42618</v>
      </c>
    </row>
    <row r="1068" spans="1:9" x14ac:dyDescent="0.2">
      <c r="A1068" t="s">
        <v>35</v>
      </c>
      <c r="B1068" t="s">
        <v>40</v>
      </c>
      <c r="C1068" t="s">
        <v>1117</v>
      </c>
      <c r="D1068" t="s">
        <v>795</v>
      </c>
      <c r="E1068" t="s">
        <v>43</v>
      </c>
      <c r="F1068" t="str">
        <f t="shared" si="16"/>
        <v>500205925</v>
      </c>
      <c r="G1068" t="s">
        <v>1292</v>
      </c>
      <c r="H1068" t="s">
        <v>1462</v>
      </c>
      <c r="I1068" s="3">
        <v>43278</v>
      </c>
    </row>
    <row r="1069" spans="1:9" x14ac:dyDescent="0.2">
      <c r="A1069" t="s">
        <v>39</v>
      </c>
      <c r="B1069" t="s">
        <v>40</v>
      </c>
      <c r="C1069" t="s">
        <v>1117</v>
      </c>
      <c r="D1069" t="s">
        <v>795</v>
      </c>
      <c r="E1069" t="s">
        <v>115</v>
      </c>
      <c r="F1069" t="str">
        <f t="shared" si="16"/>
        <v>500205928</v>
      </c>
      <c r="G1069" t="s">
        <v>1463</v>
      </c>
      <c r="H1069" t="s">
        <v>1462</v>
      </c>
      <c r="I1069" s="3">
        <v>43360</v>
      </c>
    </row>
    <row r="1070" spans="1:9" x14ac:dyDescent="0.2">
      <c r="A1070" t="s">
        <v>9</v>
      </c>
      <c r="B1070" t="s">
        <v>40</v>
      </c>
      <c r="C1070" t="s">
        <v>1117</v>
      </c>
      <c r="D1070" t="s">
        <v>796</v>
      </c>
      <c r="E1070" t="s">
        <v>8</v>
      </c>
      <c r="F1070" t="str">
        <f t="shared" si="16"/>
        <v>500205934</v>
      </c>
      <c r="G1070" t="s">
        <v>1195</v>
      </c>
      <c r="H1070" t="s">
        <v>1465</v>
      </c>
      <c r="I1070" s="3">
        <v>42619</v>
      </c>
    </row>
    <row r="1071" spans="1:9" x14ac:dyDescent="0.2">
      <c r="A1071" t="s">
        <v>9</v>
      </c>
      <c r="B1071" t="s">
        <v>40</v>
      </c>
      <c r="C1071" t="s">
        <v>1117</v>
      </c>
      <c r="D1071" t="s">
        <v>796</v>
      </c>
      <c r="E1071" t="s">
        <v>43</v>
      </c>
      <c r="F1071" t="str">
        <f t="shared" si="16"/>
        <v>500205935</v>
      </c>
      <c r="G1071" t="s">
        <v>1195</v>
      </c>
      <c r="H1071" t="s">
        <v>1153</v>
      </c>
      <c r="I1071" s="3">
        <v>42619</v>
      </c>
    </row>
    <row r="1072" spans="1:9" x14ac:dyDescent="0.2">
      <c r="A1072" t="s">
        <v>9</v>
      </c>
      <c r="B1072" t="s">
        <v>40</v>
      </c>
      <c r="C1072" t="s">
        <v>1117</v>
      </c>
      <c r="D1072" t="s">
        <v>797</v>
      </c>
      <c r="E1072" t="s">
        <v>9</v>
      </c>
      <c r="F1072" t="str">
        <f t="shared" si="16"/>
        <v>500206051</v>
      </c>
      <c r="G1072" t="s">
        <v>1395</v>
      </c>
      <c r="H1072" t="s">
        <v>1123</v>
      </c>
      <c r="I1072" s="3">
        <v>42621</v>
      </c>
    </row>
    <row r="1073" spans="1:9" x14ac:dyDescent="0.2">
      <c r="A1073" t="s">
        <v>9</v>
      </c>
      <c r="B1073" t="s">
        <v>40</v>
      </c>
      <c r="C1073" t="s">
        <v>1117</v>
      </c>
      <c r="D1073" t="s">
        <v>797</v>
      </c>
      <c r="E1073" t="s">
        <v>50</v>
      </c>
      <c r="F1073" t="str">
        <f t="shared" si="16"/>
        <v>500206057</v>
      </c>
      <c r="G1073" t="s">
        <v>1130</v>
      </c>
      <c r="H1073" t="s">
        <v>1444</v>
      </c>
      <c r="I1073" s="3">
        <v>42621</v>
      </c>
    </row>
    <row r="1074" spans="1:9" x14ac:dyDescent="0.2">
      <c r="A1074" t="s">
        <v>35</v>
      </c>
      <c r="B1074" t="s">
        <v>40</v>
      </c>
      <c r="C1074" t="s">
        <v>1117</v>
      </c>
      <c r="D1074" t="s">
        <v>797</v>
      </c>
      <c r="E1074" t="s">
        <v>61</v>
      </c>
      <c r="F1074" t="str">
        <f t="shared" si="16"/>
        <v>5002060515</v>
      </c>
      <c r="G1074" t="s">
        <v>1130</v>
      </c>
      <c r="H1074" t="s">
        <v>1444</v>
      </c>
      <c r="I1074" s="3">
        <v>42954</v>
      </c>
    </row>
    <row r="1075" spans="1:9" x14ac:dyDescent="0.2">
      <c r="A1075" t="s">
        <v>43</v>
      </c>
      <c r="B1075" t="s">
        <v>40</v>
      </c>
      <c r="C1075" t="s">
        <v>1117</v>
      </c>
      <c r="D1075" t="s">
        <v>797</v>
      </c>
      <c r="E1075" t="s">
        <v>64</v>
      </c>
      <c r="F1075" t="str">
        <f t="shared" si="16"/>
        <v>5002060519</v>
      </c>
      <c r="G1075" t="s">
        <v>1122</v>
      </c>
      <c r="H1075" t="s">
        <v>1174</v>
      </c>
      <c r="I1075" s="3">
        <v>43845</v>
      </c>
    </row>
    <row r="1076" spans="1:9" x14ac:dyDescent="0.2">
      <c r="A1076" t="s">
        <v>42</v>
      </c>
      <c r="B1076" t="s">
        <v>40</v>
      </c>
      <c r="C1076" t="s">
        <v>1117</v>
      </c>
      <c r="D1076" t="s">
        <v>797</v>
      </c>
      <c r="E1076" t="s">
        <v>70</v>
      </c>
      <c r="F1076" t="str">
        <f t="shared" si="16"/>
        <v>5002060527</v>
      </c>
      <c r="G1076" t="s">
        <v>1122</v>
      </c>
      <c r="H1076" t="s">
        <v>1174</v>
      </c>
      <c r="I1076" s="3">
        <v>44341</v>
      </c>
    </row>
    <row r="1077" spans="1:9" x14ac:dyDescent="0.2">
      <c r="A1077" t="s">
        <v>50</v>
      </c>
      <c r="B1077" t="s">
        <v>40</v>
      </c>
      <c r="C1077" t="s">
        <v>1117</v>
      </c>
      <c r="D1077" t="s">
        <v>797</v>
      </c>
      <c r="E1077" t="s">
        <v>75</v>
      </c>
      <c r="F1077" t="str">
        <f t="shared" si="16"/>
        <v>5002060536</v>
      </c>
      <c r="G1077" t="s">
        <v>1122</v>
      </c>
      <c r="H1077" t="s">
        <v>1174</v>
      </c>
      <c r="I1077" s="3">
        <v>44993</v>
      </c>
    </row>
    <row r="1078" spans="1:9" x14ac:dyDescent="0.2">
      <c r="A1078" t="s">
        <v>9</v>
      </c>
      <c r="B1078" t="s">
        <v>40</v>
      </c>
      <c r="C1078" t="s">
        <v>1117</v>
      </c>
      <c r="D1078" t="s">
        <v>798</v>
      </c>
      <c r="E1078" t="s">
        <v>39</v>
      </c>
      <c r="F1078" t="str">
        <f t="shared" si="16"/>
        <v>500206083</v>
      </c>
      <c r="G1078" t="s">
        <v>1195</v>
      </c>
      <c r="H1078" t="s">
        <v>1475</v>
      </c>
      <c r="I1078" s="3">
        <v>42622</v>
      </c>
    </row>
    <row r="1079" spans="1:9" x14ac:dyDescent="0.2">
      <c r="A1079" t="s">
        <v>9</v>
      </c>
      <c r="B1079" t="s">
        <v>40</v>
      </c>
      <c r="C1079" t="s">
        <v>1117</v>
      </c>
      <c r="D1079" t="s">
        <v>798</v>
      </c>
      <c r="E1079" t="s">
        <v>8</v>
      </c>
      <c r="F1079" t="str">
        <f t="shared" si="16"/>
        <v>500206084</v>
      </c>
      <c r="G1079" t="s">
        <v>1195</v>
      </c>
      <c r="H1079" t="s">
        <v>1476</v>
      </c>
      <c r="I1079" s="3">
        <v>42622</v>
      </c>
    </row>
    <row r="1080" spans="1:9" x14ac:dyDescent="0.2">
      <c r="A1080" t="s">
        <v>9</v>
      </c>
      <c r="B1080" t="s">
        <v>40</v>
      </c>
      <c r="C1080" t="s">
        <v>1117</v>
      </c>
      <c r="D1080" t="s">
        <v>799</v>
      </c>
      <c r="E1080" t="s">
        <v>39</v>
      </c>
      <c r="F1080" t="str">
        <f t="shared" si="16"/>
        <v>500206093</v>
      </c>
      <c r="G1080" t="s">
        <v>1195</v>
      </c>
      <c r="H1080" t="s">
        <v>1475</v>
      </c>
      <c r="I1080" s="3">
        <v>42622</v>
      </c>
    </row>
    <row r="1081" spans="1:9" x14ac:dyDescent="0.2">
      <c r="A1081" t="s">
        <v>9</v>
      </c>
      <c r="B1081" t="s">
        <v>40</v>
      </c>
      <c r="C1081" t="s">
        <v>1117</v>
      </c>
      <c r="D1081" t="s">
        <v>799</v>
      </c>
      <c r="E1081" t="s">
        <v>8</v>
      </c>
      <c r="F1081" t="str">
        <f t="shared" si="16"/>
        <v>500206094</v>
      </c>
      <c r="G1081" t="s">
        <v>1195</v>
      </c>
      <c r="H1081" t="s">
        <v>1476</v>
      </c>
      <c r="I1081" s="3">
        <v>42622</v>
      </c>
    </row>
    <row r="1082" spans="1:9" x14ac:dyDescent="0.2">
      <c r="A1082" t="s">
        <v>35</v>
      </c>
      <c r="B1082" t="s">
        <v>40</v>
      </c>
      <c r="C1082" t="s">
        <v>1117</v>
      </c>
      <c r="D1082" t="s">
        <v>799</v>
      </c>
      <c r="E1082" t="s">
        <v>20</v>
      </c>
      <c r="F1082" t="str">
        <f t="shared" si="16"/>
        <v>5002060911</v>
      </c>
      <c r="G1082" t="s">
        <v>1134</v>
      </c>
      <c r="H1082" t="s">
        <v>1475</v>
      </c>
      <c r="I1082" s="3">
        <v>43314</v>
      </c>
    </row>
    <row r="1083" spans="1:9" x14ac:dyDescent="0.2">
      <c r="A1083" t="s">
        <v>35</v>
      </c>
      <c r="B1083" t="s">
        <v>40</v>
      </c>
      <c r="C1083" t="s">
        <v>1117</v>
      </c>
      <c r="D1083" t="s">
        <v>799</v>
      </c>
      <c r="E1083" t="s">
        <v>59</v>
      </c>
      <c r="F1083" t="str">
        <f t="shared" si="16"/>
        <v>5002060912</v>
      </c>
      <c r="G1083" t="s">
        <v>1134</v>
      </c>
      <c r="H1083" t="s">
        <v>1476</v>
      </c>
      <c r="I1083" s="3">
        <v>43314</v>
      </c>
    </row>
    <row r="1084" spans="1:9" x14ac:dyDescent="0.2">
      <c r="A1084" t="s">
        <v>9</v>
      </c>
      <c r="B1084" t="s">
        <v>40</v>
      </c>
      <c r="C1084" t="s">
        <v>1117</v>
      </c>
      <c r="D1084" t="s">
        <v>800</v>
      </c>
      <c r="E1084" t="s">
        <v>39</v>
      </c>
      <c r="F1084" t="str">
        <f t="shared" si="16"/>
        <v>500206103</v>
      </c>
      <c r="G1084" t="s">
        <v>1195</v>
      </c>
      <c r="H1084" t="s">
        <v>1475</v>
      </c>
      <c r="I1084" s="3">
        <v>42622</v>
      </c>
    </row>
    <row r="1085" spans="1:9" x14ac:dyDescent="0.2">
      <c r="A1085" t="s">
        <v>9</v>
      </c>
      <c r="B1085" t="s">
        <v>40</v>
      </c>
      <c r="C1085" t="s">
        <v>1117</v>
      </c>
      <c r="D1085" t="s">
        <v>800</v>
      </c>
      <c r="E1085" t="s">
        <v>8</v>
      </c>
      <c r="F1085" t="str">
        <f t="shared" si="16"/>
        <v>500206104</v>
      </c>
      <c r="G1085" t="s">
        <v>1195</v>
      </c>
      <c r="H1085" t="s">
        <v>1476</v>
      </c>
      <c r="I1085" s="3">
        <v>42622</v>
      </c>
    </row>
    <row r="1086" spans="1:9" x14ac:dyDescent="0.2">
      <c r="A1086" t="s">
        <v>35</v>
      </c>
      <c r="B1086" t="s">
        <v>40</v>
      </c>
      <c r="C1086" t="s">
        <v>1117</v>
      </c>
      <c r="D1086" t="s">
        <v>800</v>
      </c>
      <c r="E1086" t="s">
        <v>45</v>
      </c>
      <c r="F1086" t="str">
        <f t="shared" si="16"/>
        <v>5002061013</v>
      </c>
      <c r="G1086" t="s">
        <v>1195</v>
      </c>
      <c r="H1086" t="s">
        <v>1475</v>
      </c>
      <c r="I1086" s="3">
        <v>43314</v>
      </c>
    </row>
    <row r="1087" spans="1:9" x14ac:dyDescent="0.2">
      <c r="A1087" t="s">
        <v>35</v>
      </c>
      <c r="B1087" t="s">
        <v>40</v>
      </c>
      <c r="C1087" t="s">
        <v>1117</v>
      </c>
      <c r="D1087" t="s">
        <v>800</v>
      </c>
      <c r="E1087" t="s">
        <v>2</v>
      </c>
      <c r="F1087" t="str">
        <f t="shared" si="16"/>
        <v>5002061014</v>
      </c>
      <c r="G1087" t="s">
        <v>1195</v>
      </c>
      <c r="H1087" t="s">
        <v>1476</v>
      </c>
      <c r="I1087" s="3">
        <v>43314</v>
      </c>
    </row>
    <row r="1088" spans="1:9" x14ac:dyDescent="0.2">
      <c r="A1088" t="s">
        <v>9</v>
      </c>
      <c r="B1088" t="s">
        <v>40</v>
      </c>
      <c r="C1088" t="s">
        <v>1117</v>
      </c>
      <c r="D1088" t="s">
        <v>802</v>
      </c>
      <c r="E1088" t="s">
        <v>39</v>
      </c>
      <c r="F1088" t="str">
        <f t="shared" si="16"/>
        <v>500206113</v>
      </c>
      <c r="G1088" t="s">
        <v>1195</v>
      </c>
      <c r="H1088" t="s">
        <v>1475</v>
      </c>
      <c r="I1088" s="3">
        <v>42622</v>
      </c>
    </row>
    <row r="1089" spans="1:9" x14ac:dyDescent="0.2">
      <c r="A1089" t="s">
        <v>9</v>
      </c>
      <c r="B1089" t="s">
        <v>40</v>
      </c>
      <c r="C1089" t="s">
        <v>1117</v>
      </c>
      <c r="D1089" t="s">
        <v>802</v>
      </c>
      <c r="E1089" t="s">
        <v>8</v>
      </c>
      <c r="F1089" t="str">
        <f t="shared" si="16"/>
        <v>500206114</v>
      </c>
      <c r="G1089" t="s">
        <v>1195</v>
      </c>
      <c r="H1089" t="s">
        <v>1476</v>
      </c>
      <c r="I1089" s="3">
        <v>42622</v>
      </c>
    </row>
    <row r="1090" spans="1:9" x14ac:dyDescent="0.2">
      <c r="A1090" t="s">
        <v>9</v>
      </c>
      <c r="B1090" t="s">
        <v>40</v>
      </c>
      <c r="C1090" t="s">
        <v>1117</v>
      </c>
      <c r="D1090" t="s">
        <v>803</v>
      </c>
      <c r="E1090" t="s">
        <v>9</v>
      </c>
      <c r="F1090" t="str">
        <f t="shared" si="16"/>
        <v>500206131</v>
      </c>
      <c r="G1090" t="s">
        <v>1179</v>
      </c>
      <c r="H1090" t="s">
        <v>1123</v>
      </c>
      <c r="I1090" s="3">
        <v>42622</v>
      </c>
    </row>
    <row r="1091" spans="1:9" x14ac:dyDescent="0.2">
      <c r="A1091" t="s">
        <v>39</v>
      </c>
      <c r="B1091" t="s">
        <v>40</v>
      </c>
      <c r="C1091" t="s">
        <v>1117</v>
      </c>
      <c r="D1091" t="s">
        <v>803</v>
      </c>
      <c r="E1091" t="s">
        <v>45</v>
      </c>
      <c r="F1091" t="str">
        <f t="shared" ref="F1091:F1154" si="17">D1091&amp;E1091</f>
        <v>5002061313</v>
      </c>
      <c r="G1091" t="s">
        <v>1140</v>
      </c>
      <c r="H1091" t="s">
        <v>1123</v>
      </c>
      <c r="I1091" s="3">
        <v>44460</v>
      </c>
    </row>
    <row r="1092" spans="1:9" x14ac:dyDescent="0.2">
      <c r="A1092" t="s">
        <v>9</v>
      </c>
      <c r="B1092" t="s">
        <v>40</v>
      </c>
      <c r="C1092" t="s">
        <v>1117</v>
      </c>
      <c r="D1092" t="s">
        <v>804</v>
      </c>
      <c r="E1092" t="s">
        <v>9</v>
      </c>
      <c r="F1092" t="str">
        <f t="shared" si="17"/>
        <v>500206201</v>
      </c>
      <c r="G1092" t="s">
        <v>1205</v>
      </c>
      <c r="H1092" t="s">
        <v>1414</v>
      </c>
      <c r="I1092" s="3">
        <v>42635</v>
      </c>
    </row>
    <row r="1093" spans="1:9" x14ac:dyDescent="0.2">
      <c r="A1093" t="s">
        <v>35</v>
      </c>
      <c r="B1093" t="s">
        <v>40</v>
      </c>
      <c r="C1093" t="s">
        <v>1117</v>
      </c>
      <c r="D1093" t="s">
        <v>804</v>
      </c>
      <c r="E1093" t="s">
        <v>115</v>
      </c>
      <c r="F1093" t="str">
        <f t="shared" si="17"/>
        <v>500206208</v>
      </c>
      <c r="G1093" t="s">
        <v>1436</v>
      </c>
      <c r="H1093" t="s">
        <v>1414</v>
      </c>
      <c r="I1093" s="3">
        <v>43305</v>
      </c>
    </row>
    <row r="1094" spans="1:9" x14ac:dyDescent="0.2">
      <c r="A1094" t="s">
        <v>9</v>
      </c>
      <c r="B1094" t="s">
        <v>40</v>
      </c>
      <c r="C1094" t="s">
        <v>1117</v>
      </c>
      <c r="D1094" t="s">
        <v>805</v>
      </c>
      <c r="E1094" t="s">
        <v>9</v>
      </c>
      <c r="F1094" t="str">
        <f t="shared" si="17"/>
        <v>500206211</v>
      </c>
      <c r="G1094" t="s">
        <v>1205</v>
      </c>
      <c r="H1094" t="s">
        <v>1414</v>
      </c>
      <c r="I1094" s="3">
        <v>42635</v>
      </c>
    </row>
    <row r="1095" spans="1:9" x14ac:dyDescent="0.2">
      <c r="A1095" t="s">
        <v>35</v>
      </c>
      <c r="B1095" t="s">
        <v>40</v>
      </c>
      <c r="C1095" t="s">
        <v>1117</v>
      </c>
      <c r="D1095" t="s">
        <v>805</v>
      </c>
      <c r="E1095" t="s">
        <v>8</v>
      </c>
      <c r="F1095" t="str">
        <f t="shared" si="17"/>
        <v>500206214</v>
      </c>
      <c r="G1095" t="s">
        <v>1436</v>
      </c>
      <c r="H1095" t="s">
        <v>1414</v>
      </c>
      <c r="I1095" s="3">
        <v>43305</v>
      </c>
    </row>
    <row r="1096" spans="1:9" x14ac:dyDescent="0.2">
      <c r="A1096" t="s">
        <v>9</v>
      </c>
      <c r="B1096" t="s">
        <v>40</v>
      </c>
      <c r="C1096" t="s">
        <v>1117</v>
      </c>
      <c r="D1096" t="s">
        <v>806</v>
      </c>
      <c r="E1096" t="s">
        <v>9</v>
      </c>
      <c r="F1096" t="str">
        <f t="shared" si="17"/>
        <v>500206221</v>
      </c>
      <c r="G1096" t="s">
        <v>1205</v>
      </c>
      <c r="H1096" t="s">
        <v>1414</v>
      </c>
      <c r="I1096" s="3">
        <v>42635</v>
      </c>
    </row>
    <row r="1097" spans="1:9" x14ac:dyDescent="0.2">
      <c r="A1097" t="s">
        <v>35</v>
      </c>
      <c r="B1097" t="s">
        <v>40</v>
      </c>
      <c r="C1097" t="s">
        <v>1117</v>
      </c>
      <c r="D1097" t="s">
        <v>806</v>
      </c>
      <c r="E1097" t="s">
        <v>8</v>
      </c>
      <c r="F1097" t="str">
        <f t="shared" si="17"/>
        <v>500206224</v>
      </c>
      <c r="G1097" t="s">
        <v>1292</v>
      </c>
      <c r="H1097" t="s">
        <v>1414</v>
      </c>
      <c r="I1097" s="3">
        <v>42986</v>
      </c>
    </row>
    <row r="1098" spans="1:9" x14ac:dyDescent="0.2">
      <c r="A1098" t="s">
        <v>39</v>
      </c>
      <c r="B1098" t="s">
        <v>40</v>
      </c>
      <c r="C1098" t="s">
        <v>1117</v>
      </c>
      <c r="D1098" t="s">
        <v>806</v>
      </c>
      <c r="E1098" t="s">
        <v>50</v>
      </c>
      <c r="F1098" t="str">
        <f t="shared" si="17"/>
        <v>500206227</v>
      </c>
      <c r="G1098" t="s">
        <v>1436</v>
      </c>
      <c r="H1098" t="s">
        <v>1414</v>
      </c>
      <c r="I1098" s="3">
        <v>43305</v>
      </c>
    </row>
    <row r="1099" spans="1:9" x14ac:dyDescent="0.2">
      <c r="A1099" t="s">
        <v>9</v>
      </c>
      <c r="B1099" t="s">
        <v>40</v>
      </c>
      <c r="C1099" t="s">
        <v>1117</v>
      </c>
      <c r="D1099" t="s">
        <v>807</v>
      </c>
      <c r="E1099" t="s">
        <v>9</v>
      </c>
      <c r="F1099" t="str">
        <f t="shared" si="17"/>
        <v>500206231</v>
      </c>
      <c r="G1099" t="s">
        <v>1205</v>
      </c>
      <c r="H1099" t="s">
        <v>1414</v>
      </c>
      <c r="I1099" s="3">
        <v>42635</v>
      </c>
    </row>
    <row r="1100" spans="1:9" x14ac:dyDescent="0.2">
      <c r="A1100" t="s">
        <v>35</v>
      </c>
      <c r="B1100" t="s">
        <v>40</v>
      </c>
      <c r="C1100" t="s">
        <v>1117</v>
      </c>
      <c r="D1100" t="s">
        <v>807</v>
      </c>
      <c r="E1100" t="s">
        <v>8</v>
      </c>
      <c r="F1100" t="str">
        <f t="shared" si="17"/>
        <v>500206234</v>
      </c>
      <c r="G1100" t="s">
        <v>1436</v>
      </c>
      <c r="H1100" t="s">
        <v>1414</v>
      </c>
      <c r="I1100" s="3">
        <v>43305</v>
      </c>
    </row>
    <row r="1101" spans="1:9" x14ac:dyDescent="0.2">
      <c r="A1101" t="s">
        <v>9</v>
      </c>
      <c r="B1101" t="s">
        <v>40</v>
      </c>
      <c r="C1101" t="s">
        <v>1117</v>
      </c>
      <c r="D1101" t="s">
        <v>808</v>
      </c>
      <c r="E1101" t="s">
        <v>9</v>
      </c>
      <c r="F1101" t="str">
        <f t="shared" si="17"/>
        <v>500206241</v>
      </c>
      <c r="G1101" t="s">
        <v>1205</v>
      </c>
      <c r="H1101" t="s">
        <v>1414</v>
      </c>
      <c r="I1101" s="3">
        <v>42635</v>
      </c>
    </row>
    <row r="1102" spans="1:9" x14ac:dyDescent="0.2">
      <c r="A1102" t="s">
        <v>35</v>
      </c>
      <c r="B1102" t="s">
        <v>40</v>
      </c>
      <c r="C1102" t="s">
        <v>1117</v>
      </c>
      <c r="D1102" t="s">
        <v>808</v>
      </c>
      <c r="E1102" t="s">
        <v>8</v>
      </c>
      <c r="F1102" t="str">
        <f t="shared" si="17"/>
        <v>500206244</v>
      </c>
      <c r="G1102" t="s">
        <v>1436</v>
      </c>
      <c r="H1102" t="s">
        <v>1414</v>
      </c>
      <c r="I1102" s="3">
        <v>43305</v>
      </c>
    </row>
    <row r="1103" spans="1:9" x14ac:dyDescent="0.2">
      <c r="A1103" t="s">
        <v>9</v>
      </c>
      <c r="B1103" t="s">
        <v>40</v>
      </c>
      <c r="C1103" t="s">
        <v>1117</v>
      </c>
      <c r="D1103" t="s">
        <v>809</v>
      </c>
      <c r="E1103" t="s">
        <v>9</v>
      </c>
      <c r="F1103" t="str">
        <f t="shared" si="17"/>
        <v>500206251</v>
      </c>
      <c r="G1103" t="s">
        <v>1205</v>
      </c>
      <c r="H1103" t="s">
        <v>1414</v>
      </c>
      <c r="I1103" s="3">
        <v>42635</v>
      </c>
    </row>
    <row r="1104" spans="1:9" x14ac:dyDescent="0.2">
      <c r="A1104" t="s">
        <v>9</v>
      </c>
      <c r="B1104" t="s">
        <v>40</v>
      </c>
      <c r="C1104" t="s">
        <v>1117</v>
      </c>
      <c r="D1104" t="s">
        <v>810</v>
      </c>
      <c r="E1104" t="s">
        <v>9</v>
      </c>
      <c r="F1104" t="str">
        <f t="shared" si="17"/>
        <v>500206661</v>
      </c>
      <c r="G1104" t="s">
        <v>1393</v>
      </c>
      <c r="H1104" t="s">
        <v>1153</v>
      </c>
      <c r="I1104" s="3">
        <v>42660</v>
      </c>
    </row>
    <row r="1105" spans="1:9" x14ac:dyDescent="0.2">
      <c r="A1105" t="s">
        <v>9</v>
      </c>
      <c r="B1105" t="s">
        <v>40</v>
      </c>
      <c r="C1105" t="s">
        <v>1117</v>
      </c>
      <c r="D1105" t="s">
        <v>811</v>
      </c>
      <c r="E1105" t="s">
        <v>9</v>
      </c>
      <c r="F1105" t="str">
        <f t="shared" si="17"/>
        <v>500206671</v>
      </c>
      <c r="G1105" t="s">
        <v>1393</v>
      </c>
      <c r="H1105" t="s">
        <v>1153</v>
      </c>
      <c r="I1105" s="3">
        <v>42660</v>
      </c>
    </row>
    <row r="1106" spans="1:9" x14ac:dyDescent="0.2">
      <c r="A1106" t="s">
        <v>9</v>
      </c>
      <c r="B1106" t="s">
        <v>40</v>
      </c>
      <c r="C1106" t="s">
        <v>1117</v>
      </c>
      <c r="D1106" t="s">
        <v>812</v>
      </c>
      <c r="E1106" t="s">
        <v>9</v>
      </c>
      <c r="F1106" t="str">
        <f t="shared" si="17"/>
        <v>500206681</v>
      </c>
      <c r="G1106" t="s">
        <v>1393</v>
      </c>
      <c r="H1106" t="s">
        <v>1153</v>
      </c>
      <c r="I1106" s="3">
        <v>42660</v>
      </c>
    </row>
    <row r="1107" spans="1:9" x14ac:dyDescent="0.2">
      <c r="A1107" t="s">
        <v>9</v>
      </c>
      <c r="B1107" t="s">
        <v>40</v>
      </c>
      <c r="C1107" t="s">
        <v>1117</v>
      </c>
      <c r="D1107" t="s">
        <v>813</v>
      </c>
      <c r="E1107" t="s">
        <v>9</v>
      </c>
      <c r="F1107" t="str">
        <f t="shared" si="17"/>
        <v>500206691</v>
      </c>
      <c r="G1107" t="s">
        <v>1393</v>
      </c>
      <c r="H1107" t="s">
        <v>1153</v>
      </c>
      <c r="I1107" s="3">
        <v>42660</v>
      </c>
    </row>
    <row r="1108" spans="1:9" x14ac:dyDescent="0.2">
      <c r="A1108" t="s">
        <v>9</v>
      </c>
      <c r="B1108" t="s">
        <v>40</v>
      </c>
      <c r="C1108" t="s">
        <v>1117</v>
      </c>
      <c r="D1108" t="s">
        <v>814</v>
      </c>
      <c r="E1108" t="s">
        <v>9</v>
      </c>
      <c r="F1108" t="str">
        <f t="shared" si="17"/>
        <v>500206701</v>
      </c>
      <c r="G1108" t="s">
        <v>1393</v>
      </c>
      <c r="H1108" t="s">
        <v>1153</v>
      </c>
      <c r="I1108" s="3">
        <v>42660</v>
      </c>
    </row>
    <row r="1109" spans="1:9" x14ac:dyDescent="0.2">
      <c r="A1109" t="s">
        <v>9</v>
      </c>
      <c r="B1109" t="s">
        <v>40</v>
      </c>
      <c r="C1109" t="s">
        <v>1117</v>
      </c>
      <c r="D1109" t="s">
        <v>815</v>
      </c>
      <c r="E1109" t="s">
        <v>9</v>
      </c>
      <c r="F1109" t="str">
        <f t="shared" si="17"/>
        <v>500206721</v>
      </c>
      <c r="G1109" t="s">
        <v>1393</v>
      </c>
      <c r="H1109" t="s">
        <v>1153</v>
      </c>
      <c r="I1109" s="3">
        <v>42660</v>
      </c>
    </row>
    <row r="1110" spans="1:9" x14ac:dyDescent="0.2">
      <c r="A1110" t="s">
        <v>9</v>
      </c>
      <c r="B1110" t="s">
        <v>40</v>
      </c>
      <c r="C1110" t="s">
        <v>1117</v>
      </c>
      <c r="D1110" t="s">
        <v>816</v>
      </c>
      <c r="E1110" t="s">
        <v>9</v>
      </c>
      <c r="F1110" t="str">
        <f t="shared" si="17"/>
        <v>500206731</v>
      </c>
      <c r="G1110" t="s">
        <v>1393</v>
      </c>
      <c r="H1110" t="s">
        <v>1153</v>
      </c>
      <c r="I1110" s="3">
        <v>42660</v>
      </c>
    </row>
    <row r="1111" spans="1:9" x14ac:dyDescent="0.2">
      <c r="A1111" t="s">
        <v>9</v>
      </c>
      <c r="B1111" t="s">
        <v>40</v>
      </c>
      <c r="C1111" t="s">
        <v>1117</v>
      </c>
      <c r="D1111" t="s">
        <v>817</v>
      </c>
      <c r="E1111" t="s">
        <v>35</v>
      </c>
      <c r="F1111" t="str">
        <f t="shared" si="17"/>
        <v>500207072</v>
      </c>
      <c r="G1111" t="s">
        <v>1195</v>
      </c>
      <c r="H1111" t="s">
        <v>1480</v>
      </c>
      <c r="I1111" s="3">
        <v>42683</v>
      </c>
    </row>
    <row r="1112" spans="1:9" x14ac:dyDescent="0.2">
      <c r="A1112" t="s">
        <v>9</v>
      </c>
      <c r="B1112" t="s">
        <v>40</v>
      </c>
      <c r="C1112" t="s">
        <v>1117</v>
      </c>
      <c r="D1112" t="s">
        <v>817</v>
      </c>
      <c r="E1112" t="s">
        <v>39</v>
      </c>
      <c r="F1112" t="str">
        <f t="shared" si="17"/>
        <v>500207073</v>
      </c>
      <c r="G1112" t="s">
        <v>1195</v>
      </c>
      <c r="H1112" t="s">
        <v>1475</v>
      </c>
      <c r="I1112" s="3">
        <v>42683</v>
      </c>
    </row>
    <row r="1113" spans="1:9" x14ac:dyDescent="0.2">
      <c r="A1113" t="s">
        <v>9</v>
      </c>
      <c r="B1113" t="s">
        <v>40</v>
      </c>
      <c r="C1113" t="s">
        <v>1117</v>
      </c>
      <c r="D1113" t="s">
        <v>817</v>
      </c>
      <c r="E1113" t="s">
        <v>8</v>
      </c>
      <c r="F1113" t="str">
        <f t="shared" si="17"/>
        <v>500207074</v>
      </c>
      <c r="G1113" t="s">
        <v>1195</v>
      </c>
      <c r="H1113" t="s">
        <v>1476</v>
      </c>
      <c r="I1113" s="3">
        <v>42683</v>
      </c>
    </row>
    <row r="1114" spans="1:9" x14ac:dyDescent="0.2">
      <c r="A1114" t="s">
        <v>9</v>
      </c>
      <c r="B1114" t="s">
        <v>40</v>
      </c>
      <c r="C1114" t="s">
        <v>1117</v>
      </c>
      <c r="D1114" t="s">
        <v>818</v>
      </c>
      <c r="E1114" t="s">
        <v>35</v>
      </c>
      <c r="F1114" t="str">
        <f t="shared" si="17"/>
        <v>500207082</v>
      </c>
      <c r="G1114" t="s">
        <v>1195</v>
      </c>
      <c r="H1114" t="s">
        <v>1480</v>
      </c>
      <c r="I1114" s="3">
        <v>42683</v>
      </c>
    </row>
    <row r="1115" spans="1:9" x14ac:dyDescent="0.2">
      <c r="A1115" t="s">
        <v>9</v>
      </c>
      <c r="B1115" t="s">
        <v>40</v>
      </c>
      <c r="C1115" t="s">
        <v>1117</v>
      </c>
      <c r="D1115" t="s">
        <v>818</v>
      </c>
      <c r="E1115" t="s">
        <v>39</v>
      </c>
      <c r="F1115" t="str">
        <f t="shared" si="17"/>
        <v>500207083</v>
      </c>
      <c r="G1115" t="s">
        <v>1195</v>
      </c>
      <c r="H1115" t="s">
        <v>1475</v>
      </c>
      <c r="I1115" s="3">
        <v>42683</v>
      </c>
    </row>
    <row r="1116" spans="1:9" x14ac:dyDescent="0.2">
      <c r="A1116" t="s">
        <v>9</v>
      </c>
      <c r="B1116" t="s">
        <v>40</v>
      </c>
      <c r="C1116" t="s">
        <v>1117</v>
      </c>
      <c r="D1116" t="s">
        <v>818</v>
      </c>
      <c r="E1116" t="s">
        <v>8</v>
      </c>
      <c r="F1116" t="str">
        <f t="shared" si="17"/>
        <v>500207084</v>
      </c>
      <c r="G1116" t="s">
        <v>1195</v>
      </c>
      <c r="H1116" t="s">
        <v>1476</v>
      </c>
      <c r="I1116" s="3">
        <v>42683</v>
      </c>
    </row>
    <row r="1117" spans="1:9" x14ac:dyDescent="0.2">
      <c r="A1117" t="s">
        <v>9</v>
      </c>
      <c r="B1117" t="s">
        <v>40</v>
      </c>
      <c r="C1117" t="s">
        <v>1117</v>
      </c>
      <c r="D1117" t="s">
        <v>819</v>
      </c>
      <c r="E1117" t="s">
        <v>35</v>
      </c>
      <c r="F1117" t="str">
        <f t="shared" si="17"/>
        <v>500207092</v>
      </c>
      <c r="G1117" t="s">
        <v>1195</v>
      </c>
      <c r="H1117" t="s">
        <v>1480</v>
      </c>
      <c r="I1117" s="3">
        <v>42683</v>
      </c>
    </row>
    <row r="1118" spans="1:9" x14ac:dyDescent="0.2">
      <c r="A1118" t="s">
        <v>9</v>
      </c>
      <c r="B1118" t="s">
        <v>40</v>
      </c>
      <c r="C1118" t="s">
        <v>1117</v>
      </c>
      <c r="D1118" t="s">
        <v>819</v>
      </c>
      <c r="E1118" t="s">
        <v>39</v>
      </c>
      <c r="F1118" t="str">
        <f t="shared" si="17"/>
        <v>500207093</v>
      </c>
      <c r="G1118" t="s">
        <v>1195</v>
      </c>
      <c r="H1118" t="s">
        <v>1475</v>
      </c>
      <c r="I1118" s="3">
        <v>42683</v>
      </c>
    </row>
    <row r="1119" spans="1:9" x14ac:dyDescent="0.2">
      <c r="A1119" t="s">
        <v>9</v>
      </c>
      <c r="B1119" t="s">
        <v>40</v>
      </c>
      <c r="C1119" t="s">
        <v>1117</v>
      </c>
      <c r="D1119" t="s">
        <v>819</v>
      </c>
      <c r="E1119" t="s">
        <v>8</v>
      </c>
      <c r="F1119" t="str">
        <f t="shared" si="17"/>
        <v>500207094</v>
      </c>
      <c r="G1119" t="s">
        <v>1195</v>
      </c>
      <c r="H1119" t="s">
        <v>1476</v>
      </c>
      <c r="I1119" s="3">
        <v>42683</v>
      </c>
    </row>
    <row r="1120" spans="1:9" x14ac:dyDescent="0.2">
      <c r="A1120" t="s">
        <v>9</v>
      </c>
      <c r="B1120" t="s">
        <v>40</v>
      </c>
      <c r="C1120" t="s">
        <v>1117</v>
      </c>
      <c r="D1120" t="s">
        <v>823</v>
      </c>
      <c r="E1120" t="s">
        <v>35</v>
      </c>
      <c r="F1120" t="str">
        <f t="shared" si="17"/>
        <v>500207102</v>
      </c>
      <c r="G1120" t="s">
        <v>1195</v>
      </c>
      <c r="H1120" t="s">
        <v>1480</v>
      </c>
      <c r="I1120" s="3">
        <v>42683</v>
      </c>
    </row>
    <row r="1121" spans="1:9" x14ac:dyDescent="0.2">
      <c r="A1121" t="s">
        <v>9</v>
      </c>
      <c r="B1121" t="s">
        <v>40</v>
      </c>
      <c r="C1121" t="s">
        <v>1117</v>
      </c>
      <c r="D1121" t="s">
        <v>823</v>
      </c>
      <c r="E1121" t="s">
        <v>39</v>
      </c>
      <c r="F1121" t="str">
        <f t="shared" si="17"/>
        <v>500207103</v>
      </c>
      <c r="G1121" t="s">
        <v>1134</v>
      </c>
      <c r="H1121" t="s">
        <v>1475</v>
      </c>
      <c r="I1121" s="3">
        <v>42683</v>
      </c>
    </row>
    <row r="1122" spans="1:9" x14ac:dyDescent="0.2">
      <c r="A1122" t="s">
        <v>9</v>
      </c>
      <c r="B1122" t="s">
        <v>40</v>
      </c>
      <c r="C1122" t="s">
        <v>1117</v>
      </c>
      <c r="D1122" t="s">
        <v>823</v>
      </c>
      <c r="E1122" t="s">
        <v>8</v>
      </c>
      <c r="F1122" t="str">
        <f t="shared" si="17"/>
        <v>500207104</v>
      </c>
      <c r="G1122" t="s">
        <v>1134</v>
      </c>
      <c r="H1122" t="s">
        <v>1476</v>
      </c>
      <c r="I1122" s="3">
        <v>42683</v>
      </c>
    </row>
    <row r="1123" spans="1:9" x14ac:dyDescent="0.2">
      <c r="A1123" t="s">
        <v>9</v>
      </c>
      <c r="B1123" t="s">
        <v>40</v>
      </c>
      <c r="C1123" t="s">
        <v>1117</v>
      </c>
      <c r="D1123" t="s">
        <v>1481</v>
      </c>
      <c r="E1123" t="s">
        <v>9</v>
      </c>
      <c r="F1123" t="str">
        <f t="shared" si="17"/>
        <v>500207521</v>
      </c>
      <c r="G1123" t="s">
        <v>1122</v>
      </c>
      <c r="H1123" t="s">
        <v>1466</v>
      </c>
      <c r="I1123" s="3">
        <v>42703</v>
      </c>
    </row>
    <row r="1124" spans="1:9" x14ac:dyDescent="0.2">
      <c r="A1124" t="s">
        <v>9</v>
      </c>
      <c r="B1124" t="s">
        <v>40</v>
      </c>
      <c r="C1124" t="s">
        <v>1117</v>
      </c>
      <c r="D1124" t="s">
        <v>824</v>
      </c>
      <c r="E1124" t="s">
        <v>9</v>
      </c>
      <c r="F1124" t="str">
        <f t="shared" si="17"/>
        <v>500207811</v>
      </c>
      <c r="G1124" t="s">
        <v>1122</v>
      </c>
      <c r="H1124" t="s">
        <v>1379</v>
      </c>
      <c r="I1124" s="3">
        <v>42718</v>
      </c>
    </row>
    <row r="1125" spans="1:9" x14ac:dyDescent="0.2">
      <c r="A1125" t="s">
        <v>35</v>
      </c>
      <c r="B1125" t="s">
        <v>40</v>
      </c>
      <c r="C1125" t="s">
        <v>1117</v>
      </c>
      <c r="D1125" t="s">
        <v>824</v>
      </c>
      <c r="E1125" t="s">
        <v>89</v>
      </c>
      <c r="F1125" t="str">
        <f t="shared" si="17"/>
        <v>500207819</v>
      </c>
      <c r="G1125" t="s">
        <v>1136</v>
      </c>
      <c r="H1125" t="s">
        <v>1392</v>
      </c>
      <c r="I1125" s="3">
        <v>42846</v>
      </c>
    </row>
    <row r="1126" spans="1:9" x14ac:dyDescent="0.2">
      <c r="A1126" t="s">
        <v>9</v>
      </c>
      <c r="B1126" t="s">
        <v>40</v>
      </c>
      <c r="C1126" t="s">
        <v>1117</v>
      </c>
      <c r="D1126" t="s">
        <v>825</v>
      </c>
      <c r="E1126" t="s">
        <v>9</v>
      </c>
      <c r="F1126" t="str">
        <f t="shared" si="17"/>
        <v>500207861</v>
      </c>
      <c r="G1126" t="s">
        <v>1122</v>
      </c>
      <c r="H1126" t="s">
        <v>1379</v>
      </c>
      <c r="I1126" s="3">
        <v>42723</v>
      </c>
    </row>
    <row r="1127" spans="1:9" x14ac:dyDescent="0.2">
      <c r="A1127" t="s">
        <v>35</v>
      </c>
      <c r="B1127" t="s">
        <v>40</v>
      </c>
      <c r="C1127" t="s">
        <v>1117</v>
      </c>
      <c r="D1127" t="s">
        <v>825</v>
      </c>
      <c r="E1127" t="s">
        <v>50</v>
      </c>
      <c r="F1127" t="str">
        <f t="shared" si="17"/>
        <v>500207867</v>
      </c>
      <c r="G1127" t="s">
        <v>1136</v>
      </c>
      <c r="H1127" t="s">
        <v>1392</v>
      </c>
      <c r="I1127" s="3">
        <v>42846</v>
      </c>
    </row>
    <row r="1128" spans="1:9" x14ac:dyDescent="0.2">
      <c r="A1128" t="s">
        <v>39</v>
      </c>
      <c r="B1128" t="s">
        <v>40</v>
      </c>
      <c r="C1128" t="s">
        <v>1117</v>
      </c>
      <c r="D1128" t="s">
        <v>825</v>
      </c>
      <c r="E1128" t="s">
        <v>20</v>
      </c>
      <c r="F1128" t="str">
        <f t="shared" si="17"/>
        <v>5002078611</v>
      </c>
      <c r="G1128" t="s">
        <v>1134</v>
      </c>
      <c r="H1128" t="s">
        <v>1392</v>
      </c>
      <c r="I1128" s="3">
        <v>43206</v>
      </c>
    </row>
    <row r="1129" spans="1:9" x14ac:dyDescent="0.2">
      <c r="A1129" t="s">
        <v>8</v>
      </c>
      <c r="B1129" t="s">
        <v>40</v>
      </c>
      <c r="C1129" t="s">
        <v>1117</v>
      </c>
      <c r="D1129" t="s">
        <v>825</v>
      </c>
      <c r="E1129" t="s">
        <v>61</v>
      </c>
      <c r="F1129" t="str">
        <f t="shared" si="17"/>
        <v>5002078615</v>
      </c>
      <c r="G1129" t="s">
        <v>1395</v>
      </c>
      <c r="H1129" t="s">
        <v>1379</v>
      </c>
      <c r="I1129" s="3">
        <v>43570</v>
      </c>
    </row>
    <row r="1130" spans="1:9" x14ac:dyDescent="0.2">
      <c r="A1130" t="s">
        <v>9</v>
      </c>
      <c r="B1130" t="s">
        <v>40</v>
      </c>
      <c r="C1130" t="s">
        <v>1117</v>
      </c>
      <c r="D1130" t="s">
        <v>826</v>
      </c>
      <c r="E1130" t="s">
        <v>9</v>
      </c>
      <c r="F1130" t="str">
        <f t="shared" si="17"/>
        <v>500207871</v>
      </c>
      <c r="G1130" t="s">
        <v>1122</v>
      </c>
      <c r="H1130" t="s">
        <v>1379</v>
      </c>
      <c r="I1130" s="3">
        <v>42723</v>
      </c>
    </row>
    <row r="1131" spans="1:9" x14ac:dyDescent="0.2">
      <c r="A1131" t="s">
        <v>35</v>
      </c>
      <c r="B1131" t="s">
        <v>40</v>
      </c>
      <c r="C1131" t="s">
        <v>1117</v>
      </c>
      <c r="D1131" t="s">
        <v>826</v>
      </c>
      <c r="E1131" t="s">
        <v>50</v>
      </c>
      <c r="F1131" t="str">
        <f t="shared" si="17"/>
        <v>500207877</v>
      </c>
      <c r="G1131" t="s">
        <v>1136</v>
      </c>
      <c r="H1131" t="s">
        <v>1392</v>
      </c>
      <c r="I1131" s="3">
        <v>42846</v>
      </c>
    </row>
    <row r="1132" spans="1:9" x14ac:dyDescent="0.2">
      <c r="A1132" t="s">
        <v>39</v>
      </c>
      <c r="B1132" t="s">
        <v>40</v>
      </c>
      <c r="C1132" t="s">
        <v>1117</v>
      </c>
      <c r="D1132" t="s">
        <v>826</v>
      </c>
      <c r="E1132" t="s">
        <v>20</v>
      </c>
      <c r="F1132" t="str">
        <f t="shared" si="17"/>
        <v>5002078711</v>
      </c>
      <c r="G1132" t="s">
        <v>1134</v>
      </c>
      <c r="H1132" t="s">
        <v>1392</v>
      </c>
      <c r="I1132" s="3">
        <v>43206</v>
      </c>
    </row>
    <row r="1133" spans="1:9" x14ac:dyDescent="0.2">
      <c r="A1133" t="s">
        <v>9</v>
      </c>
      <c r="B1133" t="s">
        <v>40</v>
      </c>
      <c r="C1133" t="s">
        <v>1117</v>
      </c>
      <c r="D1133" t="s">
        <v>827</v>
      </c>
      <c r="E1133" t="s">
        <v>9</v>
      </c>
      <c r="F1133" t="str">
        <f t="shared" si="17"/>
        <v>500207881</v>
      </c>
      <c r="G1133" t="s">
        <v>1205</v>
      </c>
      <c r="H1133" t="s">
        <v>1482</v>
      </c>
      <c r="I1133" s="3">
        <v>42724</v>
      </c>
    </row>
    <row r="1134" spans="1:9" x14ac:dyDescent="0.2">
      <c r="A1134" t="s">
        <v>39</v>
      </c>
      <c r="B1134" t="s">
        <v>40</v>
      </c>
      <c r="C1134" t="s">
        <v>1117</v>
      </c>
      <c r="D1134" t="s">
        <v>827</v>
      </c>
      <c r="E1134" t="s">
        <v>20</v>
      </c>
      <c r="F1134" t="str">
        <f t="shared" si="17"/>
        <v>5002078811</v>
      </c>
      <c r="G1134" t="s">
        <v>1205</v>
      </c>
      <c r="H1134" t="s">
        <v>1483</v>
      </c>
      <c r="I1134" s="3">
        <v>44792</v>
      </c>
    </row>
    <row r="1135" spans="1:9" x14ac:dyDescent="0.2">
      <c r="A1135" t="s">
        <v>9</v>
      </c>
      <c r="B1135" t="s">
        <v>40</v>
      </c>
      <c r="C1135" t="s">
        <v>1117</v>
      </c>
      <c r="D1135" t="s">
        <v>828</v>
      </c>
      <c r="E1135" t="s">
        <v>8</v>
      </c>
      <c r="F1135" t="str">
        <f t="shared" si="17"/>
        <v>500207904</v>
      </c>
      <c r="G1135" t="s">
        <v>1168</v>
      </c>
      <c r="H1135" t="s">
        <v>1123</v>
      </c>
      <c r="I1135" s="3">
        <v>42740</v>
      </c>
    </row>
    <row r="1136" spans="1:9" x14ac:dyDescent="0.2">
      <c r="A1136" t="s">
        <v>35</v>
      </c>
      <c r="B1136" t="s">
        <v>40</v>
      </c>
      <c r="C1136" t="s">
        <v>1117</v>
      </c>
      <c r="D1136" t="s">
        <v>829</v>
      </c>
      <c r="E1136" t="s">
        <v>2</v>
      </c>
      <c r="F1136" t="str">
        <f t="shared" si="17"/>
        <v>5002081514</v>
      </c>
      <c r="G1136" t="s">
        <v>1179</v>
      </c>
      <c r="H1136" t="s">
        <v>1484</v>
      </c>
      <c r="I1136" s="3">
        <v>42766</v>
      </c>
    </row>
    <row r="1137" spans="1:9" x14ac:dyDescent="0.2">
      <c r="A1137" t="s">
        <v>35</v>
      </c>
      <c r="B1137" t="s">
        <v>40</v>
      </c>
      <c r="C1137" t="s">
        <v>1117</v>
      </c>
      <c r="D1137" t="s">
        <v>829</v>
      </c>
      <c r="E1137" t="s">
        <v>64</v>
      </c>
      <c r="F1137" t="str">
        <f t="shared" si="17"/>
        <v>5002081519</v>
      </c>
      <c r="G1137" t="s">
        <v>1393</v>
      </c>
      <c r="H1137" t="s">
        <v>1485</v>
      </c>
      <c r="I1137" s="3">
        <v>42766</v>
      </c>
    </row>
    <row r="1138" spans="1:9" x14ac:dyDescent="0.2">
      <c r="A1138" t="s">
        <v>39</v>
      </c>
      <c r="B1138" t="s">
        <v>40</v>
      </c>
      <c r="C1138" t="s">
        <v>1117</v>
      </c>
      <c r="D1138" t="s">
        <v>829</v>
      </c>
      <c r="E1138" t="s">
        <v>70</v>
      </c>
      <c r="F1138" t="str">
        <f t="shared" si="17"/>
        <v>5002081527</v>
      </c>
      <c r="G1138" t="s">
        <v>1179</v>
      </c>
      <c r="H1138" t="s">
        <v>1484</v>
      </c>
      <c r="I1138" s="3">
        <v>44032</v>
      </c>
    </row>
    <row r="1139" spans="1:9" x14ac:dyDescent="0.2">
      <c r="A1139" t="s">
        <v>39</v>
      </c>
      <c r="B1139" t="s">
        <v>40</v>
      </c>
      <c r="C1139" t="s">
        <v>1117</v>
      </c>
      <c r="D1139" t="s">
        <v>829</v>
      </c>
      <c r="E1139" t="s">
        <v>23</v>
      </c>
      <c r="F1139" t="str">
        <f t="shared" si="17"/>
        <v>5002081532</v>
      </c>
      <c r="G1139" t="s">
        <v>1393</v>
      </c>
      <c r="H1139" t="s">
        <v>1486</v>
      </c>
      <c r="I1139" s="3">
        <v>44032</v>
      </c>
    </row>
    <row r="1140" spans="1:9" x14ac:dyDescent="0.2">
      <c r="A1140" t="s">
        <v>8</v>
      </c>
      <c r="B1140" t="s">
        <v>40</v>
      </c>
      <c r="C1140" t="s">
        <v>1117</v>
      </c>
      <c r="D1140" t="s">
        <v>829</v>
      </c>
      <c r="E1140" t="s">
        <v>30</v>
      </c>
      <c r="F1140" t="str">
        <f t="shared" si="17"/>
        <v>5002081540</v>
      </c>
      <c r="G1140" t="s">
        <v>1179</v>
      </c>
      <c r="H1140" t="s">
        <v>1484</v>
      </c>
      <c r="I1140" s="3">
        <v>44089</v>
      </c>
    </row>
    <row r="1141" spans="1:9" x14ac:dyDescent="0.2">
      <c r="A1141" t="s">
        <v>8</v>
      </c>
      <c r="B1141" t="s">
        <v>40</v>
      </c>
      <c r="C1141" t="s">
        <v>1117</v>
      </c>
      <c r="D1141" t="s">
        <v>829</v>
      </c>
      <c r="E1141" t="s">
        <v>84</v>
      </c>
      <c r="F1141" t="str">
        <f t="shared" si="17"/>
        <v>5002081543</v>
      </c>
      <c r="G1141" t="s">
        <v>1393</v>
      </c>
      <c r="H1141" t="s">
        <v>1486</v>
      </c>
      <c r="I1141" s="3">
        <v>44089</v>
      </c>
    </row>
    <row r="1142" spans="1:9" x14ac:dyDescent="0.2">
      <c r="A1142" t="s">
        <v>43</v>
      </c>
      <c r="B1142" t="s">
        <v>40</v>
      </c>
      <c r="C1142" t="s">
        <v>1117</v>
      </c>
      <c r="D1142" t="s">
        <v>829</v>
      </c>
      <c r="E1142" t="s">
        <v>100</v>
      </c>
      <c r="F1142" t="str">
        <f t="shared" si="17"/>
        <v>5002081557</v>
      </c>
      <c r="G1142" t="s">
        <v>1382</v>
      </c>
      <c r="H1142" t="s">
        <v>1487</v>
      </c>
      <c r="I1142" s="3">
        <v>44578</v>
      </c>
    </row>
    <row r="1143" spans="1:9" x14ac:dyDescent="0.2">
      <c r="A1143" t="s">
        <v>43</v>
      </c>
      <c r="B1143" t="s">
        <v>40</v>
      </c>
      <c r="C1143" t="s">
        <v>1117</v>
      </c>
      <c r="D1143" t="s">
        <v>829</v>
      </c>
      <c r="E1143" t="s">
        <v>33</v>
      </c>
      <c r="F1143" t="str">
        <f t="shared" si="17"/>
        <v>5002081560</v>
      </c>
      <c r="G1143" t="s">
        <v>1393</v>
      </c>
      <c r="H1143" t="s">
        <v>1486</v>
      </c>
      <c r="I1143" s="3">
        <v>44578</v>
      </c>
    </row>
    <row r="1144" spans="1:9" x14ac:dyDescent="0.2">
      <c r="A1144" t="s">
        <v>9</v>
      </c>
      <c r="B1144" t="s">
        <v>40</v>
      </c>
      <c r="C1144" t="s">
        <v>1117</v>
      </c>
      <c r="D1144" t="s">
        <v>830</v>
      </c>
      <c r="E1144" t="s">
        <v>9</v>
      </c>
      <c r="F1144" t="str">
        <f t="shared" si="17"/>
        <v>500208171</v>
      </c>
      <c r="G1144" t="s">
        <v>1299</v>
      </c>
      <c r="H1144" t="s">
        <v>1488</v>
      </c>
      <c r="I1144" s="3">
        <v>42755</v>
      </c>
    </row>
    <row r="1145" spans="1:9" x14ac:dyDescent="0.2">
      <c r="A1145" t="s">
        <v>9</v>
      </c>
      <c r="B1145" t="s">
        <v>40</v>
      </c>
      <c r="C1145" t="s">
        <v>1117</v>
      </c>
      <c r="D1145" t="s">
        <v>831</v>
      </c>
      <c r="E1145" t="s">
        <v>9</v>
      </c>
      <c r="F1145" t="str">
        <f t="shared" si="17"/>
        <v>500208181</v>
      </c>
      <c r="G1145" t="s">
        <v>1299</v>
      </c>
      <c r="H1145" t="s">
        <v>1488</v>
      </c>
      <c r="I1145" s="3">
        <v>42755</v>
      </c>
    </row>
    <row r="1146" spans="1:9" x14ac:dyDescent="0.2">
      <c r="A1146" t="s">
        <v>89</v>
      </c>
      <c r="B1146" t="s">
        <v>40</v>
      </c>
      <c r="C1146" t="s">
        <v>1117</v>
      </c>
      <c r="D1146" t="s">
        <v>832</v>
      </c>
      <c r="E1146" t="s">
        <v>9</v>
      </c>
      <c r="F1146" t="str">
        <f t="shared" si="17"/>
        <v>500208391</v>
      </c>
      <c r="G1146" t="s">
        <v>1163</v>
      </c>
      <c r="H1146" t="s">
        <v>1186</v>
      </c>
      <c r="I1146" s="3">
        <v>42772</v>
      </c>
    </row>
    <row r="1147" spans="1:9" x14ac:dyDescent="0.2">
      <c r="A1147" t="s">
        <v>89</v>
      </c>
      <c r="B1147" t="s">
        <v>40</v>
      </c>
      <c r="C1147" t="s">
        <v>1117</v>
      </c>
      <c r="D1147" t="s">
        <v>832</v>
      </c>
      <c r="E1147" t="s">
        <v>39</v>
      </c>
      <c r="F1147" t="str">
        <f t="shared" si="17"/>
        <v>500208393</v>
      </c>
      <c r="G1147" t="s">
        <v>1118</v>
      </c>
      <c r="H1147" t="s">
        <v>1189</v>
      </c>
      <c r="I1147" s="3">
        <v>42772</v>
      </c>
    </row>
    <row r="1148" spans="1:9" x14ac:dyDescent="0.2">
      <c r="A1148" t="s">
        <v>89</v>
      </c>
      <c r="B1148" t="s">
        <v>40</v>
      </c>
      <c r="C1148" t="s">
        <v>1117</v>
      </c>
      <c r="D1148" t="s">
        <v>833</v>
      </c>
      <c r="E1148" t="s">
        <v>9</v>
      </c>
      <c r="F1148" t="str">
        <f t="shared" si="17"/>
        <v>500208401</v>
      </c>
      <c r="G1148" t="s">
        <v>1163</v>
      </c>
      <c r="H1148" t="s">
        <v>1434</v>
      </c>
      <c r="I1148" s="3">
        <v>42772</v>
      </c>
    </row>
    <row r="1149" spans="1:9" x14ac:dyDescent="0.2">
      <c r="A1149" t="s">
        <v>89</v>
      </c>
      <c r="B1149" t="s">
        <v>40</v>
      </c>
      <c r="C1149" t="s">
        <v>1117</v>
      </c>
      <c r="D1149" t="s">
        <v>833</v>
      </c>
      <c r="E1149" t="s">
        <v>39</v>
      </c>
      <c r="F1149" t="str">
        <f t="shared" si="17"/>
        <v>500208403</v>
      </c>
      <c r="G1149" t="s">
        <v>1118</v>
      </c>
      <c r="H1149" t="s">
        <v>1189</v>
      </c>
      <c r="I1149" s="3">
        <v>42772</v>
      </c>
    </row>
    <row r="1150" spans="1:9" x14ac:dyDescent="0.2">
      <c r="A1150" t="s">
        <v>89</v>
      </c>
      <c r="B1150" t="s">
        <v>40</v>
      </c>
      <c r="C1150" t="s">
        <v>1117</v>
      </c>
      <c r="D1150" t="s">
        <v>834</v>
      </c>
      <c r="E1150" t="s">
        <v>9</v>
      </c>
      <c r="F1150" t="str">
        <f t="shared" si="17"/>
        <v>500208411</v>
      </c>
      <c r="G1150" t="s">
        <v>1163</v>
      </c>
      <c r="H1150" t="s">
        <v>1434</v>
      </c>
      <c r="I1150" s="3">
        <v>42772</v>
      </c>
    </row>
    <row r="1151" spans="1:9" x14ac:dyDescent="0.2">
      <c r="A1151" t="s">
        <v>89</v>
      </c>
      <c r="B1151" t="s">
        <v>40</v>
      </c>
      <c r="C1151" t="s">
        <v>1117</v>
      </c>
      <c r="D1151" t="s">
        <v>834</v>
      </c>
      <c r="E1151" t="s">
        <v>39</v>
      </c>
      <c r="F1151" t="str">
        <f t="shared" si="17"/>
        <v>500208413</v>
      </c>
      <c r="G1151" t="s">
        <v>1118</v>
      </c>
      <c r="H1151" t="s">
        <v>1189</v>
      </c>
      <c r="I1151" s="3">
        <v>42772</v>
      </c>
    </row>
    <row r="1152" spans="1:9" x14ac:dyDescent="0.2">
      <c r="A1152" t="s">
        <v>9</v>
      </c>
      <c r="B1152" t="s">
        <v>40</v>
      </c>
      <c r="C1152" t="s">
        <v>1117</v>
      </c>
      <c r="D1152" t="s">
        <v>835</v>
      </c>
      <c r="E1152" t="s">
        <v>9</v>
      </c>
      <c r="F1152" t="str">
        <f t="shared" si="17"/>
        <v>500208461</v>
      </c>
      <c r="G1152" t="s">
        <v>1291</v>
      </c>
      <c r="H1152" t="s">
        <v>1154</v>
      </c>
      <c r="I1152" s="3">
        <v>42775</v>
      </c>
    </row>
    <row r="1153" spans="1:9" x14ac:dyDescent="0.2">
      <c r="A1153" t="s">
        <v>35</v>
      </c>
      <c r="B1153" t="s">
        <v>40</v>
      </c>
      <c r="C1153" t="s">
        <v>1117</v>
      </c>
      <c r="D1153" t="s">
        <v>836</v>
      </c>
      <c r="E1153" t="s">
        <v>9</v>
      </c>
      <c r="F1153" t="str">
        <f t="shared" si="17"/>
        <v>500208481</v>
      </c>
      <c r="G1153" t="s">
        <v>1291</v>
      </c>
      <c r="H1153" t="s">
        <v>1154</v>
      </c>
      <c r="I1153" s="3">
        <v>42775</v>
      </c>
    </row>
    <row r="1154" spans="1:9" x14ac:dyDescent="0.2">
      <c r="A1154" t="s">
        <v>9</v>
      </c>
      <c r="B1154" t="s">
        <v>40</v>
      </c>
      <c r="C1154" t="s">
        <v>1117</v>
      </c>
      <c r="D1154" t="s">
        <v>837</v>
      </c>
      <c r="E1154" t="s">
        <v>35</v>
      </c>
      <c r="F1154" t="str">
        <f t="shared" si="17"/>
        <v>500208712</v>
      </c>
      <c r="G1154" t="s">
        <v>1195</v>
      </c>
      <c r="H1154" t="s">
        <v>1489</v>
      </c>
      <c r="I1154" s="3">
        <v>42794</v>
      </c>
    </row>
    <row r="1155" spans="1:9" x14ac:dyDescent="0.2">
      <c r="A1155" t="s">
        <v>9</v>
      </c>
      <c r="B1155" t="s">
        <v>40</v>
      </c>
      <c r="C1155" t="s">
        <v>1117</v>
      </c>
      <c r="D1155" t="s">
        <v>837</v>
      </c>
      <c r="E1155" t="s">
        <v>39</v>
      </c>
      <c r="F1155" t="str">
        <f t="shared" ref="F1155:F1218" si="18">D1155&amp;E1155</f>
        <v>500208713</v>
      </c>
      <c r="G1155" t="s">
        <v>1195</v>
      </c>
      <c r="H1155" t="s">
        <v>1490</v>
      </c>
      <c r="I1155" s="3">
        <v>42794</v>
      </c>
    </row>
    <row r="1156" spans="1:9" x14ac:dyDescent="0.2">
      <c r="A1156" t="s">
        <v>9</v>
      </c>
      <c r="B1156" t="s">
        <v>40</v>
      </c>
      <c r="C1156" t="s">
        <v>1117</v>
      </c>
      <c r="D1156" t="s">
        <v>837</v>
      </c>
      <c r="E1156" t="s">
        <v>8</v>
      </c>
      <c r="F1156" t="str">
        <f t="shared" si="18"/>
        <v>500208714</v>
      </c>
      <c r="G1156" t="s">
        <v>1195</v>
      </c>
      <c r="H1156" t="s">
        <v>1476</v>
      </c>
      <c r="I1156" s="3">
        <v>42794</v>
      </c>
    </row>
    <row r="1157" spans="1:9" x14ac:dyDescent="0.2">
      <c r="A1157" t="s">
        <v>9</v>
      </c>
      <c r="B1157" t="s">
        <v>40</v>
      </c>
      <c r="C1157" t="s">
        <v>1117</v>
      </c>
      <c r="D1157" t="s">
        <v>838</v>
      </c>
      <c r="E1157" t="s">
        <v>35</v>
      </c>
      <c r="F1157" t="str">
        <f t="shared" si="18"/>
        <v>500208722</v>
      </c>
      <c r="G1157" t="s">
        <v>1195</v>
      </c>
      <c r="H1157" t="s">
        <v>1489</v>
      </c>
      <c r="I1157" s="3">
        <v>42794</v>
      </c>
    </row>
    <row r="1158" spans="1:9" x14ac:dyDescent="0.2">
      <c r="A1158" t="s">
        <v>9</v>
      </c>
      <c r="B1158" t="s">
        <v>40</v>
      </c>
      <c r="C1158" t="s">
        <v>1117</v>
      </c>
      <c r="D1158" t="s">
        <v>838</v>
      </c>
      <c r="E1158" t="s">
        <v>39</v>
      </c>
      <c r="F1158" t="str">
        <f t="shared" si="18"/>
        <v>500208723</v>
      </c>
      <c r="G1158" t="s">
        <v>1195</v>
      </c>
      <c r="H1158" t="s">
        <v>1490</v>
      </c>
      <c r="I1158" s="3">
        <v>42794</v>
      </c>
    </row>
    <row r="1159" spans="1:9" x14ac:dyDescent="0.2">
      <c r="A1159" t="s">
        <v>9</v>
      </c>
      <c r="B1159" t="s">
        <v>40</v>
      </c>
      <c r="C1159" t="s">
        <v>1117</v>
      </c>
      <c r="D1159" t="s">
        <v>838</v>
      </c>
      <c r="E1159" t="s">
        <v>8</v>
      </c>
      <c r="F1159" t="str">
        <f t="shared" si="18"/>
        <v>500208724</v>
      </c>
      <c r="G1159" t="s">
        <v>1195</v>
      </c>
      <c r="H1159" t="s">
        <v>1476</v>
      </c>
      <c r="I1159" s="3">
        <v>42794</v>
      </c>
    </row>
    <row r="1160" spans="1:9" x14ac:dyDescent="0.2">
      <c r="A1160" t="s">
        <v>9</v>
      </c>
      <c r="B1160" t="s">
        <v>40</v>
      </c>
      <c r="C1160" t="s">
        <v>1117</v>
      </c>
      <c r="D1160" t="s">
        <v>839</v>
      </c>
      <c r="E1160" t="s">
        <v>35</v>
      </c>
      <c r="F1160" t="str">
        <f t="shared" si="18"/>
        <v>500208732</v>
      </c>
      <c r="G1160" t="s">
        <v>1195</v>
      </c>
      <c r="H1160" t="s">
        <v>1489</v>
      </c>
      <c r="I1160" s="3">
        <v>42794</v>
      </c>
    </row>
    <row r="1161" spans="1:9" x14ac:dyDescent="0.2">
      <c r="A1161" t="s">
        <v>9</v>
      </c>
      <c r="B1161" t="s">
        <v>40</v>
      </c>
      <c r="C1161" t="s">
        <v>1117</v>
      </c>
      <c r="D1161" t="s">
        <v>839</v>
      </c>
      <c r="E1161" t="s">
        <v>39</v>
      </c>
      <c r="F1161" t="str">
        <f t="shared" si="18"/>
        <v>500208733</v>
      </c>
      <c r="G1161" t="s">
        <v>1195</v>
      </c>
      <c r="H1161" t="s">
        <v>1490</v>
      </c>
      <c r="I1161" s="3">
        <v>42794</v>
      </c>
    </row>
    <row r="1162" spans="1:9" x14ac:dyDescent="0.2">
      <c r="A1162" t="s">
        <v>9</v>
      </c>
      <c r="B1162" t="s">
        <v>40</v>
      </c>
      <c r="C1162" t="s">
        <v>1117</v>
      </c>
      <c r="D1162" t="s">
        <v>839</v>
      </c>
      <c r="E1162" t="s">
        <v>8</v>
      </c>
      <c r="F1162" t="str">
        <f t="shared" si="18"/>
        <v>500208734</v>
      </c>
      <c r="G1162" t="s">
        <v>1195</v>
      </c>
      <c r="H1162" t="s">
        <v>1476</v>
      </c>
      <c r="I1162" s="3">
        <v>42794</v>
      </c>
    </row>
    <row r="1163" spans="1:9" x14ac:dyDescent="0.2">
      <c r="A1163" t="s">
        <v>9</v>
      </c>
      <c r="B1163" t="s">
        <v>40</v>
      </c>
      <c r="C1163" t="s">
        <v>1117</v>
      </c>
      <c r="D1163" t="s">
        <v>840</v>
      </c>
      <c r="E1163" t="s">
        <v>35</v>
      </c>
      <c r="F1163" t="str">
        <f t="shared" si="18"/>
        <v>500208742</v>
      </c>
      <c r="G1163" t="s">
        <v>1195</v>
      </c>
      <c r="H1163" t="s">
        <v>1489</v>
      </c>
      <c r="I1163" s="3">
        <v>42794</v>
      </c>
    </row>
    <row r="1164" spans="1:9" x14ac:dyDescent="0.2">
      <c r="A1164" t="s">
        <v>9</v>
      </c>
      <c r="B1164" t="s">
        <v>40</v>
      </c>
      <c r="C1164" t="s">
        <v>1117</v>
      </c>
      <c r="D1164" t="s">
        <v>840</v>
      </c>
      <c r="E1164" t="s">
        <v>39</v>
      </c>
      <c r="F1164" t="str">
        <f t="shared" si="18"/>
        <v>500208743</v>
      </c>
      <c r="G1164" t="s">
        <v>1195</v>
      </c>
      <c r="H1164" t="s">
        <v>1490</v>
      </c>
      <c r="I1164" s="3">
        <v>42794</v>
      </c>
    </row>
    <row r="1165" spans="1:9" x14ac:dyDescent="0.2">
      <c r="A1165" t="s">
        <v>9</v>
      </c>
      <c r="B1165" t="s">
        <v>40</v>
      </c>
      <c r="C1165" t="s">
        <v>1117</v>
      </c>
      <c r="D1165" t="s">
        <v>840</v>
      </c>
      <c r="E1165" t="s">
        <v>8</v>
      </c>
      <c r="F1165" t="str">
        <f t="shared" si="18"/>
        <v>500208744</v>
      </c>
      <c r="G1165" t="s">
        <v>1195</v>
      </c>
      <c r="H1165" t="s">
        <v>1476</v>
      </c>
      <c r="I1165" s="3">
        <v>42794</v>
      </c>
    </row>
    <row r="1166" spans="1:9" x14ac:dyDescent="0.2">
      <c r="A1166" t="s">
        <v>9</v>
      </c>
      <c r="B1166" t="s">
        <v>40</v>
      </c>
      <c r="C1166" t="s">
        <v>1117</v>
      </c>
      <c r="D1166" t="s">
        <v>841</v>
      </c>
      <c r="E1166" t="s">
        <v>9</v>
      </c>
      <c r="F1166" t="str">
        <f t="shared" si="18"/>
        <v>500213731</v>
      </c>
      <c r="G1166" t="s">
        <v>1122</v>
      </c>
      <c r="H1166" t="s">
        <v>1451</v>
      </c>
      <c r="I1166" s="3">
        <v>42810</v>
      </c>
    </row>
    <row r="1167" spans="1:9" x14ac:dyDescent="0.2">
      <c r="A1167" t="s">
        <v>9</v>
      </c>
      <c r="B1167" t="s">
        <v>40</v>
      </c>
      <c r="C1167" t="s">
        <v>1117</v>
      </c>
      <c r="D1167" t="s">
        <v>841</v>
      </c>
      <c r="E1167" t="s">
        <v>39</v>
      </c>
      <c r="F1167" t="str">
        <f t="shared" si="18"/>
        <v>500213733</v>
      </c>
      <c r="G1167" t="s">
        <v>1134</v>
      </c>
      <c r="H1167" t="s">
        <v>1449</v>
      </c>
      <c r="I1167" s="3">
        <v>42810</v>
      </c>
    </row>
    <row r="1168" spans="1:9" x14ac:dyDescent="0.2">
      <c r="A1168" t="s">
        <v>9</v>
      </c>
      <c r="B1168" t="s">
        <v>40</v>
      </c>
      <c r="C1168" t="s">
        <v>1117</v>
      </c>
      <c r="D1168" t="s">
        <v>841</v>
      </c>
      <c r="E1168" t="s">
        <v>43</v>
      </c>
      <c r="F1168" t="str">
        <f t="shared" si="18"/>
        <v>500213735</v>
      </c>
      <c r="G1168" t="s">
        <v>1134</v>
      </c>
      <c r="H1168" t="s">
        <v>1450</v>
      </c>
      <c r="I1168" s="3">
        <v>42810</v>
      </c>
    </row>
    <row r="1169" spans="1:9" x14ac:dyDescent="0.2">
      <c r="A1169" t="s">
        <v>35</v>
      </c>
      <c r="B1169" t="s">
        <v>40</v>
      </c>
      <c r="C1169" t="s">
        <v>1117</v>
      </c>
      <c r="D1169" t="s">
        <v>841</v>
      </c>
      <c r="E1169" t="s">
        <v>89</v>
      </c>
      <c r="F1169" t="str">
        <f t="shared" si="18"/>
        <v>500213739</v>
      </c>
      <c r="G1169" t="s">
        <v>1122</v>
      </c>
      <c r="H1169" t="s">
        <v>1451</v>
      </c>
      <c r="I1169" s="3">
        <v>42829</v>
      </c>
    </row>
    <row r="1170" spans="1:9" x14ac:dyDescent="0.2">
      <c r="A1170" t="s">
        <v>39</v>
      </c>
      <c r="B1170" t="s">
        <v>40</v>
      </c>
      <c r="C1170" t="s">
        <v>1117</v>
      </c>
      <c r="D1170" t="s">
        <v>841</v>
      </c>
      <c r="E1170" t="s">
        <v>68</v>
      </c>
      <c r="F1170" t="str">
        <f t="shared" si="18"/>
        <v>5002137317</v>
      </c>
      <c r="G1170" t="s">
        <v>1122</v>
      </c>
      <c r="H1170" t="s">
        <v>1379</v>
      </c>
      <c r="I1170" s="3">
        <v>43000</v>
      </c>
    </row>
    <row r="1171" spans="1:9" x14ac:dyDescent="0.2">
      <c r="A1171" t="s">
        <v>8</v>
      </c>
      <c r="B1171" t="s">
        <v>40</v>
      </c>
      <c r="C1171" t="s">
        <v>1117</v>
      </c>
      <c r="D1171" t="s">
        <v>841</v>
      </c>
      <c r="E1171" t="s">
        <v>65</v>
      </c>
      <c r="F1171" t="str">
        <f t="shared" si="18"/>
        <v>5002137321</v>
      </c>
      <c r="G1171" t="s">
        <v>1122</v>
      </c>
      <c r="H1171" t="s">
        <v>1379</v>
      </c>
      <c r="I1171" s="3">
        <v>44260</v>
      </c>
    </row>
    <row r="1172" spans="1:9" x14ac:dyDescent="0.2">
      <c r="A1172" t="s">
        <v>43</v>
      </c>
      <c r="B1172" t="s">
        <v>40</v>
      </c>
      <c r="C1172" t="s">
        <v>1117</v>
      </c>
      <c r="D1172" t="s">
        <v>841</v>
      </c>
      <c r="E1172" t="s">
        <v>60</v>
      </c>
      <c r="F1172" t="str">
        <f t="shared" si="18"/>
        <v>5002137325</v>
      </c>
      <c r="G1172" t="s">
        <v>1382</v>
      </c>
      <c r="H1172" t="s">
        <v>1379</v>
      </c>
      <c r="I1172" s="3">
        <v>44594</v>
      </c>
    </row>
    <row r="1173" spans="1:9" x14ac:dyDescent="0.2">
      <c r="A1173" t="s">
        <v>42</v>
      </c>
      <c r="B1173" t="s">
        <v>40</v>
      </c>
      <c r="C1173" t="s">
        <v>1117</v>
      </c>
      <c r="D1173" t="s">
        <v>841</v>
      </c>
      <c r="E1173" t="s">
        <v>164</v>
      </c>
      <c r="F1173" t="str">
        <f t="shared" si="18"/>
        <v>5002137329</v>
      </c>
      <c r="G1173" t="s">
        <v>1179</v>
      </c>
      <c r="H1173" t="s">
        <v>1379</v>
      </c>
      <c r="I1173" s="3">
        <v>44721</v>
      </c>
    </row>
    <row r="1174" spans="1:9" x14ac:dyDescent="0.2">
      <c r="A1174" t="s">
        <v>9</v>
      </c>
      <c r="B1174" t="s">
        <v>40</v>
      </c>
      <c r="C1174" t="s">
        <v>1117</v>
      </c>
      <c r="D1174" t="s">
        <v>842</v>
      </c>
      <c r="E1174" t="s">
        <v>9</v>
      </c>
      <c r="F1174" t="str">
        <f t="shared" si="18"/>
        <v>500214631</v>
      </c>
      <c r="G1174" t="s">
        <v>1122</v>
      </c>
      <c r="H1174" t="s">
        <v>1369</v>
      </c>
      <c r="I1174" s="3">
        <v>42846</v>
      </c>
    </row>
    <row r="1175" spans="1:9" x14ac:dyDescent="0.2">
      <c r="A1175" t="s">
        <v>8</v>
      </c>
      <c r="B1175" t="s">
        <v>40</v>
      </c>
      <c r="C1175" t="s">
        <v>1117</v>
      </c>
      <c r="D1175" t="s">
        <v>842</v>
      </c>
      <c r="E1175" t="s">
        <v>43</v>
      </c>
      <c r="F1175" t="str">
        <f t="shared" si="18"/>
        <v>500214635</v>
      </c>
      <c r="G1175" t="s">
        <v>1395</v>
      </c>
      <c r="H1175" t="s">
        <v>1369</v>
      </c>
      <c r="I1175" s="3">
        <v>43223</v>
      </c>
    </row>
    <row r="1176" spans="1:9" x14ac:dyDescent="0.2">
      <c r="A1176" t="s">
        <v>43</v>
      </c>
      <c r="B1176" t="s">
        <v>40</v>
      </c>
      <c r="C1176" t="s">
        <v>1117</v>
      </c>
      <c r="D1176" t="s">
        <v>842</v>
      </c>
      <c r="E1176" t="s">
        <v>39</v>
      </c>
      <c r="F1176" t="str">
        <f t="shared" si="18"/>
        <v>500214633</v>
      </c>
      <c r="G1176" t="s">
        <v>1128</v>
      </c>
      <c r="H1176" t="s">
        <v>1369</v>
      </c>
      <c r="I1176" s="3">
        <v>43216</v>
      </c>
    </row>
    <row r="1177" spans="1:9" x14ac:dyDescent="0.2">
      <c r="A1177" t="s">
        <v>9</v>
      </c>
      <c r="B1177" t="s">
        <v>40</v>
      </c>
      <c r="C1177" t="s">
        <v>1117</v>
      </c>
      <c r="D1177" t="s">
        <v>843</v>
      </c>
      <c r="E1177" t="s">
        <v>9</v>
      </c>
      <c r="F1177" t="str">
        <f t="shared" si="18"/>
        <v>500215431</v>
      </c>
      <c r="G1177" t="s">
        <v>1395</v>
      </c>
      <c r="H1177" t="s">
        <v>1123</v>
      </c>
      <c r="I1177" s="3">
        <v>42870</v>
      </c>
    </row>
    <row r="1178" spans="1:9" x14ac:dyDescent="0.2">
      <c r="A1178" t="s">
        <v>9</v>
      </c>
      <c r="B1178" t="s">
        <v>40</v>
      </c>
      <c r="C1178" t="s">
        <v>1117</v>
      </c>
      <c r="D1178" t="s">
        <v>843</v>
      </c>
      <c r="E1178" t="s">
        <v>43</v>
      </c>
      <c r="F1178" t="str">
        <f t="shared" si="18"/>
        <v>500215435</v>
      </c>
      <c r="G1178" t="s">
        <v>1130</v>
      </c>
      <c r="H1178" t="s">
        <v>1444</v>
      </c>
      <c r="I1178" s="3">
        <v>42870</v>
      </c>
    </row>
    <row r="1179" spans="1:9" x14ac:dyDescent="0.2">
      <c r="A1179" t="s">
        <v>35</v>
      </c>
      <c r="B1179" t="s">
        <v>40</v>
      </c>
      <c r="C1179" t="s">
        <v>1117</v>
      </c>
      <c r="D1179" t="s">
        <v>843</v>
      </c>
      <c r="E1179" t="s">
        <v>45</v>
      </c>
      <c r="F1179" t="str">
        <f t="shared" si="18"/>
        <v>5002154313</v>
      </c>
      <c r="G1179" t="s">
        <v>1130</v>
      </c>
      <c r="H1179" t="s">
        <v>1444</v>
      </c>
      <c r="I1179" s="3">
        <v>42921</v>
      </c>
    </row>
    <row r="1180" spans="1:9" x14ac:dyDescent="0.2">
      <c r="A1180" t="s">
        <v>9</v>
      </c>
      <c r="B1180" t="s">
        <v>40</v>
      </c>
      <c r="C1180" t="s">
        <v>1117</v>
      </c>
      <c r="D1180" t="s">
        <v>844</v>
      </c>
      <c r="E1180" t="s">
        <v>9</v>
      </c>
      <c r="F1180" t="str">
        <f t="shared" si="18"/>
        <v>500215451</v>
      </c>
      <c r="G1180" t="s">
        <v>1395</v>
      </c>
      <c r="H1180" t="s">
        <v>1123</v>
      </c>
      <c r="I1180" s="3">
        <v>42870</v>
      </c>
    </row>
    <row r="1181" spans="1:9" x14ac:dyDescent="0.2">
      <c r="A1181" t="s">
        <v>9</v>
      </c>
      <c r="B1181" t="s">
        <v>40</v>
      </c>
      <c r="C1181" t="s">
        <v>1117</v>
      </c>
      <c r="D1181" t="s">
        <v>844</v>
      </c>
      <c r="E1181" t="s">
        <v>43</v>
      </c>
      <c r="F1181" t="str">
        <f t="shared" si="18"/>
        <v>500215455</v>
      </c>
      <c r="G1181" t="s">
        <v>1130</v>
      </c>
      <c r="H1181" t="s">
        <v>1444</v>
      </c>
      <c r="I1181" s="3">
        <v>42870</v>
      </c>
    </row>
    <row r="1182" spans="1:9" x14ac:dyDescent="0.2">
      <c r="A1182" t="s">
        <v>35</v>
      </c>
      <c r="B1182" t="s">
        <v>40</v>
      </c>
      <c r="C1182" t="s">
        <v>1117</v>
      </c>
      <c r="D1182" t="s">
        <v>844</v>
      </c>
      <c r="E1182" t="s">
        <v>45</v>
      </c>
      <c r="F1182" t="str">
        <f t="shared" si="18"/>
        <v>5002154513</v>
      </c>
      <c r="G1182" t="s">
        <v>1130</v>
      </c>
      <c r="H1182" t="s">
        <v>1444</v>
      </c>
      <c r="I1182" s="3">
        <v>42921</v>
      </c>
    </row>
    <row r="1183" spans="1:9" x14ac:dyDescent="0.2">
      <c r="A1183" t="s">
        <v>9</v>
      </c>
      <c r="B1183" t="s">
        <v>40</v>
      </c>
      <c r="C1183" t="s">
        <v>1117</v>
      </c>
      <c r="D1183" t="s">
        <v>845</v>
      </c>
      <c r="E1183" t="s">
        <v>9</v>
      </c>
      <c r="F1183" t="str">
        <f t="shared" si="18"/>
        <v>500215461</v>
      </c>
      <c r="G1183" t="s">
        <v>1395</v>
      </c>
      <c r="H1183" t="s">
        <v>1123</v>
      </c>
      <c r="I1183" s="3">
        <v>42870</v>
      </c>
    </row>
    <row r="1184" spans="1:9" x14ac:dyDescent="0.2">
      <c r="A1184" t="s">
        <v>9</v>
      </c>
      <c r="B1184" t="s">
        <v>40</v>
      </c>
      <c r="C1184" t="s">
        <v>1117</v>
      </c>
      <c r="D1184" t="s">
        <v>845</v>
      </c>
      <c r="E1184" t="s">
        <v>43</v>
      </c>
      <c r="F1184" t="str">
        <f t="shared" si="18"/>
        <v>500215465</v>
      </c>
      <c r="G1184" t="s">
        <v>1130</v>
      </c>
      <c r="H1184" t="s">
        <v>1444</v>
      </c>
      <c r="I1184" s="3">
        <v>42870</v>
      </c>
    </row>
    <row r="1185" spans="1:9" x14ac:dyDescent="0.2">
      <c r="A1185" t="s">
        <v>35</v>
      </c>
      <c r="B1185" t="s">
        <v>40</v>
      </c>
      <c r="C1185" t="s">
        <v>1117</v>
      </c>
      <c r="D1185" t="s">
        <v>845</v>
      </c>
      <c r="E1185" t="s">
        <v>45</v>
      </c>
      <c r="F1185" t="str">
        <f t="shared" si="18"/>
        <v>5002154613</v>
      </c>
      <c r="G1185" t="s">
        <v>1130</v>
      </c>
      <c r="H1185" t="s">
        <v>1444</v>
      </c>
      <c r="I1185" s="3">
        <v>42921</v>
      </c>
    </row>
    <row r="1186" spans="1:9" x14ac:dyDescent="0.2">
      <c r="A1186" t="s">
        <v>9</v>
      </c>
      <c r="B1186" t="s">
        <v>40</v>
      </c>
      <c r="C1186" t="s">
        <v>1117</v>
      </c>
      <c r="D1186" t="s">
        <v>846</v>
      </c>
      <c r="E1186" t="s">
        <v>9</v>
      </c>
      <c r="F1186" t="str">
        <f t="shared" si="18"/>
        <v>500215471</v>
      </c>
      <c r="G1186" t="s">
        <v>1395</v>
      </c>
      <c r="H1186" t="s">
        <v>1123</v>
      </c>
      <c r="I1186" s="3">
        <v>42870</v>
      </c>
    </row>
    <row r="1187" spans="1:9" x14ac:dyDescent="0.2">
      <c r="A1187" t="s">
        <v>9</v>
      </c>
      <c r="B1187" t="s">
        <v>40</v>
      </c>
      <c r="C1187" t="s">
        <v>1117</v>
      </c>
      <c r="D1187" t="s">
        <v>846</v>
      </c>
      <c r="E1187" t="s">
        <v>43</v>
      </c>
      <c r="F1187" t="str">
        <f t="shared" si="18"/>
        <v>500215475</v>
      </c>
      <c r="G1187" t="s">
        <v>1130</v>
      </c>
      <c r="H1187" t="s">
        <v>1444</v>
      </c>
      <c r="I1187" s="3">
        <v>42870</v>
      </c>
    </row>
    <row r="1188" spans="1:9" x14ac:dyDescent="0.2">
      <c r="A1188" t="s">
        <v>35</v>
      </c>
      <c r="B1188" t="s">
        <v>40</v>
      </c>
      <c r="C1188" t="s">
        <v>1117</v>
      </c>
      <c r="D1188" t="s">
        <v>846</v>
      </c>
      <c r="E1188" t="s">
        <v>45</v>
      </c>
      <c r="F1188" t="str">
        <f t="shared" si="18"/>
        <v>5002154713</v>
      </c>
      <c r="G1188" t="s">
        <v>1130</v>
      </c>
      <c r="H1188" t="s">
        <v>1444</v>
      </c>
      <c r="I1188" s="3">
        <v>42921</v>
      </c>
    </row>
    <row r="1189" spans="1:9" x14ac:dyDescent="0.2">
      <c r="A1189" t="s">
        <v>9</v>
      </c>
      <c r="B1189" t="s">
        <v>40</v>
      </c>
      <c r="C1189" t="s">
        <v>1117</v>
      </c>
      <c r="D1189" t="s">
        <v>847</v>
      </c>
      <c r="E1189" t="s">
        <v>9</v>
      </c>
      <c r="F1189" t="str">
        <f t="shared" si="18"/>
        <v>500215481</v>
      </c>
      <c r="G1189" t="s">
        <v>1395</v>
      </c>
      <c r="H1189" t="s">
        <v>1123</v>
      </c>
      <c r="I1189" s="3">
        <v>42870</v>
      </c>
    </row>
    <row r="1190" spans="1:9" x14ac:dyDescent="0.2">
      <c r="A1190" t="s">
        <v>9</v>
      </c>
      <c r="B1190" t="s">
        <v>40</v>
      </c>
      <c r="C1190" t="s">
        <v>1117</v>
      </c>
      <c r="D1190" t="s">
        <v>847</v>
      </c>
      <c r="E1190" t="s">
        <v>43</v>
      </c>
      <c r="F1190" t="str">
        <f t="shared" si="18"/>
        <v>500215485</v>
      </c>
      <c r="G1190" t="s">
        <v>1130</v>
      </c>
      <c r="H1190" t="s">
        <v>1444</v>
      </c>
      <c r="I1190" s="3">
        <v>42870</v>
      </c>
    </row>
    <row r="1191" spans="1:9" x14ac:dyDescent="0.2">
      <c r="A1191" t="s">
        <v>35</v>
      </c>
      <c r="B1191" t="s">
        <v>40</v>
      </c>
      <c r="C1191" t="s">
        <v>1117</v>
      </c>
      <c r="D1191" t="s">
        <v>847</v>
      </c>
      <c r="E1191" t="s">
        <v>45</v>
      </c>
      <c r="F1191" t="str">
        <f t="shared" si="18"/>
        <v>5002154813</v>
      </c>
      <c r="G1191" t="s">
        <v>1130</v>
      </c>
      <c r="H1191" t="s">
        <v>1444</v>
      </c>
      <c r="I1191" s="3">
        <v>42921</v>
      </c>
    </row>
    <row r="1192" spans="1:9" x14ac:dyDescent="0.2">
      <c r="A1192" t="s">
        <v>9</v>
      </c>
      <c r="B1192" t="s">
        <v>40</v>
      </c>
      <c r="C1192" t="s">
        <v>1117</v>
      </c>
      <c r="D1192" t="s">
        <v>848</v>
      </c>
      <c r="E1192" t="s">
        <v>9</v>
      </c>
      <c r="F1192" t="str">
        <f t="shared" si="18"/>
        <v>500215491</v>
      </c>
      <c r="G1192" t="s">
        <v>1395</v>
      </c>
      <c r="H1192" t="s">
        <v>1123</v>
      </c>
      <c r="I1192" s="3">
        <v>42870</v>
      </c>
    </row>
    <row r="1193" spans="1:9" x14ac:dyDescent="0.2">
      <c r="A1193" t="s">
        <v>9</v>
      </c>
      <c r="B1193" t="s">
        <v>40</v>
      </c>
      <c r="C1193" t="s">
        <v>1117</v>
      </c>
      <c r="D1193" t="s">
        <v>848</v>
      </c>
      <c r="E1193" t="s">
        <v>43</v>
      </c>
      <c r="F1193" t="str">
        <f t="shared" si="18"/>
        <v>500215495</v>
      </c>
      <c r="G1193" t="s">
        <v>1130</v>
      </c>
      <c r="H1193" t="s">
        <v>1444</v>
      </c>
      <c r="I1193" s="3">
        <v>42870</v>
      </c>
    </row>
    <row r="1194" spans="1:9" x14ac:dyDescent="0.2">
      <c r="A1194" t="s">
        <v>35</v>
      </c>
      <c r="B1194" t="s">
        <v>40</v>
      </c>
      <c r="C1194" t="s">
        <v>1117</v>
      </c>
      <c r="D1194" t="s">
        <v>848</v>
      </c>
      <c r="E1194" t="s">
        <v>45</v>
      </c>
      <c r="F1194" t="str">
        <f t="shared" si="18"/>
        <v>5002154913</v>
      </c>
      <c r="G1194" t="s">
        <v>1130</v>
      </c>
      <c r="H1194" t="s">
        <v>1444</v>
      </c>
      <c r="I1194" s="3">
        <v>42921</v>
      </c>
    </row>
    <row r="1195" spans="1:9" x14ac:dyDescent="0.2">
      <c r="A1195" t="s">
        <v>9</v>
      </c>
      <c r="B1195" t="s">
        <v>40</v>
      </c>
      <c r="C1195" t="s">
        <v>1117</v>
      </c>
      <c r="D1195" t="s">
        <v>849</v>
      </c>
      <c r="E1195" t="s">
        <v>9</v>
      </c>
      <c r="F1195" t="str">
        <f t="shared" si="18"/>
        <v>500215501</v>
      </c>
      <c r="G1195" t="s">
        <v>1395</v>
      </c>
      <c r="H1195" t="s">
        <v>1123</v>
      </c>
      <c r="I1195" s="3">
        <v>42870</v>
      </c>
    </row>
    <row r="1196" spans="1:9" x14ac:dyDescent="0.2">
      <c r="A1196" t="s">
        <v>9</v>
      </c>
      <c r="B1196" t="s">
        <v>40</v>
      </c>
      <c r="C1196" t="s">
        <v>1117</v>
      </c>
      <c r="D1196" t="s">
        <v>849</v>
      </c>
      <c r="E1196" t="s">
        <v>43</v>
      </c>
      <c r="F1196" t="str">
        <f t="shared" si="18"/>
        <v>500215505</v>
      </c>
      <c r="G1196" t="s">
        <v>1130</v>
      </c>
      <c r="H1196" t="s">
        <v>1444</v>
      </c>
      <c r="I1196" s="3">
        <v>42870</v>
      </c>
    </row>
    <row r="1197" spans="1:9" x14ac:dyDescent="0.2">
      <c r="A1197" t="s">
        <v>35</v>
      </c>
      <c r="B1197" t="s">
        <v>40</v>
      </c>
      <c r="C1197" t="s">
        <v>1117</v>
      </c>
      <c r="D1197" t="s">
        <v>849</v>
      </c>
      <c r="E1197" t="s">
        <v>45</v>
      </c>
      <c r="F1197" t="str">
        <f t="shared" si="18"/>
        <v>5002155013</v>
      </c>
      <c r="G1197" t="s">
        <v>1130</v>
      </c>
      <c r="H1197" t="s">
        <v>1444</v>
      </c>
      <c r="I1197" s="3">
        <v>42921</v>
      </c>
    </row>
    <row r="1198" spans="1:9" x14ac:dyDescent="0.2">
      <c r="A1198" t="s">
        <v>39</v>
      </c>
      <c r="B1198" t="s">
        <v>40</v>
      </c>
      <c r="C1198" t="s">
        <v>1117</v>
      </c>
      <c r="D1198" t="s">
        <v>1491</v>
      </c>
      <c r="E1198" t="s">
        <v>9</v>
      </c>
      <c r="F1198" t="str">
        <f t="shared" si="18"/>
        <v>500215611</v>
      </c>
      <c r="G1198" t="s">
        <v>1292</v>
      </c>
      <c r="H1198" t="s">
        <v>1492</v>
      </c>
      <c r="I1198" s="3">
        <v>42879</v>
      </c>
    </row>
    <row r="1199" spans="1:9" x14ac:dyDescent="0.2">
      <c r="A1199" t="s">
        <v>8</v>
      </c>
      <c r="B1199" t="s">
        <v>40</v>
      </c>
      <c r="C1199" t="s">
        <v>1117</v>
      </c>
      <c r="D1199" t="s">
        <v>1491</v>
      </c>
      <c r="E1199" t="s">
        <v>50</v>
      </c>
      <c r="F1199" t="str">
        <f t="shared" si="18"/>
        <v>500215617</v>
      </c>
      <c r="G1199" t="s">
        <v>1292</v>
      </c>
      <c r="H1199" t="s">
        <v>1492</v>
      </c>
      <c r="I1199" s="3">
        <v>42886</v>
      </c>
    </row>
    <row r="1200" spans="1:9" x14ac:dyDescent="0.2">
      <c r="A1200" t="s">
        <v>39</v>
      </c>
      <c r="B1200" t="s">
        <v>40</v>
      </c>
      <c r="C1200" t="s">
        <v>1117</v>
      </c>
      <c r="D1200" t="s">
        <v>1493</v>
      </c>
      <c r="E1200" t="s">
        <v>9</v>
      </c>
      <c r="F1200" t="str">
        <f t="shared" si="18"/>
        <v>500215621</v>
      </c>
      <c r="G1200" t="s">
        <v>1292</v>
      </c>
      <c r="H1200" t="s">
        <v>1494</v>
      </c>
      <c r="I1200" s="3">
        <v>42879</v>
      </c>
    </row>
    <row r="1201" spans="1:9" x14ac:dyDescent="0.2">
      <c r="A1201" t="s">
        <v>9</v>
      </c>
      <c r="B1201" t="s">
        <v>40</v>
      </c>
      <c r="C1201" t="s">
        <v>1117</v>
      </c>
      <c r="D1201" t="s">
        <v>850</v>
      </c>
      <c r="E1201" t="s">
        <v>9</v>
      </c>
      <c r="F1201" t="str">
        <f t="shared" si="18"/>
        <v>500215941</v>
      </c>
      <c r="G1201" t="s">
        <v>1395</v>
      </c>
      <c r="H1201" t="s">
        <v>1123</v>
      </c>
      <c r="I1201" s="3">
        <v>42894</v>
      </c>
    </row>
    <row r="1202" spans="1:9" x14ac:dyDescent="0.2">
      <c r="A1202" t="s">
        <v>9</v>
      </c>
      <c r="B1202" t="s">
        <v>40</v>
      </c>
      <c r="C1202" t="s">
        <v>1117</v>
      </c>
      <c r="D1202" t="s">
        <v>850</v>
      </c>
      <c r="E1202" t="s">
        <v>43</v>
      </c>
      <c r="F1202" t="str">
        <f t="shared" si="18"/>
        <v>500215945</v>
      </c>
      <c r="G1202" t="s">
        <v>1130</v>
      </c>
      <c r="H1202" t="s">
        <v>1444</v>
      </c>
      <c r="I1202" s="3">
        <v>42894</v>
      </c>
    </row>
    <row r="1203" spans="1:9" x14ac:dyDescent="0.2">
      <c r="A1203" t="s">
        <v>9</v>
      </c>
      <c r="B1203" t="s">
        <v>40</v>
      </c>
      <c r="C1203" t="s">
        <v>1117</v>
      </c>
      <c r="D1203" t="s">
        <v>851</v>
      </c>
      <c r="E1203" t="s">
        <v>9</v>
      </c>
      <c r="F1203" t="str">
        <f t="shared" si="18"/>
        <v>500215951</v>
      </c>
      <c r="G1203" t="s">
        <v>1395</v>
      </c>
      <c r="H1203" t="s">
        <v>1123</v>
      </c>
      <c r="I1203" s="3">
        <v>42894</v>
      </c>
    </row>
    <row r="1204" spans="1:9" x14ac:dyDescent="0.2">
      <c r="A1204" t="s">
        <v>9</v>
      </c>
      <c r="B1204" t="s">
        <v>40</v>
      </c>
      <c r="C1204" t="s">
        <v>1117</v>
      </c>
      <c r="D1204" t="s">
        <v>851</v>
      </c>
      <c r="E1204" t="s">
        <v>43</v>
      </c>
      <c r="F1204" t="str">
        <f t="shared" si="18"/>
        <v>500215955</v>
      </c>
      <c r="G1204" t="s">
        <v>1130</v>
      </c>
      <c r="H1204" t="s">
        <v>1444</v>
      </c>
      <c r="I1204" s="3">
        <v>42894</v>
      </c>
    </row>
    <row r="1205" spans="1:9" x14ac:dyDescent="0.2">
      <c r="A1205" t="s">
        <v>9</v>
      </c>
      <c r="B1205" t="s">
        <v>40</v>
      </c>
      <c r="C1205" t="s">
        <v>1117</v>
      </c>
      <c r="D1205" t="s">
        <v>852</v>
      </c>
      <c r="E1205" t="s">
        <v>9</v>
      </c>
      <c r="F1205" t="str">
        <f t="shared" si="18"/>
        <v>500215961</v>
      </c>
      <c r="G1205" t="s">
        <v>1395</v>
      </c>
      <c r="H1205" t="s">
        <v>1123</v>
      </c>
      <c r="I1205" s="3">
        <v>42894</v>
      </c>
    </row>
    <row r="1206" spans="1:9" x14ac:dyDescent="0.2">
      <c r="A1206" t="s">
        <v>9</v>
      </c>
      <c r="B1206" t="s">
        <v>40</v>
      </c>
      <c r="C1206" t="s">
        <v>1117</v>
      </c>
      <c r="D1206" t="s">
        <v>852</v>
      </c>
      <c r="E1206" t="s">
        <v>43</v>
      </c>
      <c r="F1206" t="str">
        <f t="shared" si="18"/>
        <v>500215965</v>
      </c>
      <c r="G1206" t="s">
        <v>1130</v>
      </c>
      <c r="H1206" t="s">
        <v>1444</v>
      </c>
      <c r="I1206" s="3">
        <v>42894</v>
      </c>
    </row>
    <row r="1207" spans="1:9" x14ac:dyDescent="0.2">
      <c r="A1207" t="s">
        <v>9</v>
      </c>
      <c r="B1207" t="s">
        <v>40</v>
      </c>
      <c r="C1207" t="s">
        <v>1117</v>
      </c>
      <c r="D1207" t="s">
        <v>853</v>
      </c>
      <c r="E1207" t="s">
        <v>9</v>
      </c>
      <c r="F1207" t="str">
        <f t="shared" si="18"/>
        <v>500215971</v>
      </c>
      <c r="G1207" t="s">
        <v>1395</v>
      </c>
      <c r="H1207" t="s">
        <v>1123</v>
      </c>
      <c r="I1207" s="3">
        <v>42894</v>
      </c>
    </row>
    <row r="1208" spans="1:9" x14ac:dyDescent="0.2">
      <c r="A1208" t="s">
        <v>9</v>
      </c>
      <c r="B1208" t="s">
        <v>40</v>
      </c>
      <c r="C1208" t="s">
        <v>1117</v>
      </c>
      <c r="D1208" t="s">
        <v>853</v>
      </c>
      <c r="E1208" t="s">
        <v>43</v>
      </c>
      <c r="F1208" t="str">
        <f t="shared" si="18"/>
        <v>500215975</v>
      </c>
      <c r="G1208" t="s">
        <v>1130</v>
      </c>
      <c r="H1208" t="s">
        <v>1444</v>
      </c>
      <c r="I1208" s="3">
        <v>42894</v>
      </c>
    </row>
    <row r="1209" spans="1:9" x14ac:dyDescent="0.2">
      <c r="A1209" t="s">
        <v>9</v>
      </c>
      <c r="B1209" t="s">
        <v>40</v>
      </c>
      <c r="C1209" t="s">
        <v>1117</v>
      </c>
      <c r="D1209" t="s">
        <v>854</v>
      </c>
      <c r="E1209" t="s">
        <v>9</v>
      </c>
      <c r="F1209" t="str">
        <f t="shared" si="18"/>
        <v>500215981</v>
      </c>
      <c r="G1209" t="s">
        <v>1395</v>
      </c>
      <c r="H1209" t="s">
        <v>1123</v>
      </c>
      <c r="I1209" s="3">
        <v>42894</v>
      </c>
    </row>
    <row r="1210" spans="1:9" x14ac:dyDescent="0.2">
      <c r="A1210" t="s">
        <v>9</v>
      </c>
      <c r="B1210" t="s">
        <v>40</v>
      </c>
      <c r="C1210" t="s">
        <v>1117</v>
      </c>
      <c r="D1210" t="s">
        <v>854</v>
      </c>
      <c r="E1210" t="s">
        <v>43</v>
      </c>
      <c r="F1210" t="str">
        <f t="shared" si="18"/>
        <v>500215985</v>
      </c>
      <c r="G1210" t="s">
        <v>1130</v>
      </c>
      <c r="H1210" t="s">
        <v>1444</v>
      </c>
      <c r="I1210" s="3">
        <v>42894</v>
      </c>
    </row>
    <row r="1211" spans="1:9" x14ac:dyDescent="0.2">
      <c r="A1211" t="s">
        <v>39</v>
      </c>
      <c r="B1211" t="s">
        <v>40</v>
      </c>
      <c r="C1211" t="s">
        <v>1117</v>
      </c>
      <c r="D1211" t="s">
        <v>855</v>
      </c>
      <c r="E1211" t="s">
        <v>39</v>
      </c>
      <c r="F1211" t="str">
        <f t="shared" si="18"/>
        <v>500216073</v>
      </c>
      <c r="G1211" t="s">
        <v>1118</v>
      </c>
      <c r="H1211" t="s">
        <v>1495</v>
      </c>
      <c r="I1211" s="3">
        <v>42900</v>
      </c>
    </row>
    <row r="1212" spans="1:9" x14ac:dyDescent="0.2">
      <c r="A1212" t="s">
        <v>115</v>
      </c>
      <c r="B1212" t="s">
        <v>40</v>
      </c>
      <c r="C1212" t="s">
        <v>1117</v>
      </c>
      <c r="D1212" t="s">
        <v>855</v>
      </c>
      <c r="E1212" t="s">
        <v>89</v>
      </c>
      <c r="F1212" t="str">
        <f t="shared" si="18"/>
        <v>500216079</v>
      </c>
      <c r="G1212" t="s">
        <v>1163</v>
      </c>
      <c r="H1212" t="s">
        <v>1496</v>
      </c>
      <c r="I1212" s="3">
        <v>43111</v>
      </c>
    </row>
    <row r="1213" spans="1:9" x14ac:dyDescent="0.2">
      <c r="A1213" t="s">
        <v>115</v>
      </c>
      <c r="B1213" t="s">
        <v>40</v>
      </c>
      <c r="C1213" t="s">
        <v>1117</v>
      </c>
      <c r="D1213" t="s">
        <v>855</v>
      </c>
      <c r="E1213" t="s">
        <v>20</v>
      </c>
      <c r="F1213" t="str">
        <f t="shared" si="18"/>
        <v>5002160711</v>
      </c>
      <c r="G1213" t="s">
        <v>1118</v>
      </c>
      <c r="H1213" t="s">
        <v>1495</v>
      </c>
      <c r="I1213" s="3">
        <v>43111</v>
      </c>
    </row>
    <row r="1214" spans="1:9" x14ac:dyDescent="0.2">
      <c r="A1214" t="s">
        <v>39</v>
      </c>
      <c r="B1214" t="s">
        <v>40</v>
      </c>
      <c r="C1214" t="s">
        <v>1117</v>
      </c>
      <c r="D1214" t="s">
        <v>857</v>
      </c>
      <c r="E1214" t="s">
        <v>39</v>
      </c>
      <c r="F1214" t="str">
        <f t="shared" si="18"/>
        <v>500216093</v>
      </c>
      <c r="G1214" t="s">
        <v>1118</v>
      </c>
      <c r="H1214" t="s">
        <v>1495</v>
      </c>
      <c r="I1214" s="3">
        <v>42900</v>
      </c>
    </row>
    <row r="1215" spans="1:9" x14ac:dyDescent="0.2">
      <c r="A1215" t="s">
        <v>8</v>
      </c>
      <c r="B1215" t="s">
        <v>40</v>
      </c>
      <c r="C1215" t="s">
        <v>1117</v>
      </c>
      <c r="D1215" t="s">
        <v>860</v>
      </c>
      <c r="E1215" t="s">
        <v>39</v>
      </c>
      <c r="F1215" t="str">
        <f t="shared" si="18"/>
        <v>500216443</v>
      </c>
      <c r="G1215" t="s">
        <v>1118</v>
      </c>
      <c r="H1215" t="s">
        <v>1495</v>
      </c>
      <c r="I1215" s="3">
        <v>42914</v>
      </c>
    </row>
    <row r="1216" spans="1:9" x14ac:dyDescent="0.2">
      <c r="A1216" t="s">
        <v>43</v>
      </c>
      <c r="B1216" t="s">
        <v>40</v>
      </c>
      <c r="C1216" t="s">
        <v>1117</v>
      </c>
      <c r="D1216" t="s">
        <v>860</v>
      </c>
      <c r="E1216" t="s">
        <v>89</v>
      </c>
      <c r="F1216" t="str">
        <f t="shared" si="18"/>
        <v>500216449</v>
      </c>
      <c r="G1216" t="s">
        <v>1122</v>
      </c>
      <c r="H1216" t="s">
        <v>1123</v>
      </c>
      <c r="I1216" s="3">
        <v>45365</v>
      </c>
    </row>
    <row r="1217" spans="1:9" x14ac:dyDescent="0.2">
      <c r="A1217" t="s">
        <v>8</v>
      </c>
      <c r="B1217" t="s">
        <v>40</v>
      </c>
      <c r="C1217" t="s">
        <v>1117</v>
      </c>
      <c r="D1217" t="s">
        <v>861</v>
      </c>
      <c r="E1217" t="s">
        <v>89</v>
      </c>
      <c r="F1217" t="str">
        <f t="shared" si="18"/>
        <v>500216699</v>
      </c>
      <c r="G1217" t="s">
        <v>1122</v>
      </c>
      <c r="H1217" t="s">
        <v>1123</v>
      </c>
      <c r="I1217" s="3">
        <v>45574</v>
      </c>
    </row>
    <row r="1218" spans="1:9" x14ac:dyDescent="0.2">
      <c r="A1218" t="s">
        <v>39</v>
      </c>
      <c r="B1218" t="s">
        <v>40</v>
      </c>
      <c r="C1218" t="s">
        <v>1117</v>
      </c>
      <c r="D1218" t="s">
        <v>862</v>
      </c>
      <c r="E1218" t="s">
        <v>9</v>
      </c>
      <c r="F1218" t="str">
        <f t="shared" si="18"/>
        <v>500216901</v>
      </c>
      <c r="G1218" t="s">
        <v>1205</v>
      </c>
      <c r="H1218" t="s">
        <v>1435</v>
      </c>
      <c r="I1218" s="3">
        <v>42923</v>
      </c>
    </row>
    <row r="1219" spans="1:9" x14ac:dyDescent="0.2">
      <c r="A1219" t="s">
        <v>43</v>
      </c>
      <c r="B1219" t="s">
        <v>40</v>
      </c>
      <c r="C1219" t="s">
        <v>1117</v>
      </c>
      <c r="D1219" t="s">
        <v>863</v>
      </c>
      <c r="E1219" t="s">
        <v>39</v>
      </c>
      <c r="F1219" t="str">
        <f t="shared" ref="F1219:F1282" si="19">D1219&amp;E1219</f>
        <v>500216993</v>
      </c>
      <c r="G1219" t="s">
        <v>1118</v>
      </c>
      <c r="H1219" t="s">
        <v>1495</v>
      </c>
      <c r="I1219" s="3">
        <v>42928</v>
      </c>
    </row>
    <row r="1220" spans="1:9" x14ac:dyDescent="0.2">
      <c r="A1220" t="s">
        <v>8</v>
      </c>
      <c r="B1220" t="s">
        <v>40</v>
      </c>
      <c r="C1220" t="s">
        <v>1117</v>
      </c>
      <c r="D1220" t="s">
        <v>864</v>
      </c>
      <c r="E1220" t="s">
        <v>9</v>
      </c>
      <c r="F1220" t="str">
        <f t="shared" si="19"/>
        <v>500217421</v>
      </c>
      <c r="G1220" t="s">
        <v>1128</v>
      </c>
      <c r="H1220" t="s">
        <v>1474</v>
      </c>
      <c r="I1220" s="3">
        <v>42941</v>
      </c>
    </row>
    <row r="1221" spans="1:9" x14ac:dyDescent="0.2">
      <c r="A1221" t="s">
        <v>8</v>
      </c>
      <c r="B1221" t="s">
        <v>40</v>
      </c>
      <c r="C1221" t="s">
        <v>1117</v>
      </c>
      <c r="D1221" t="s">
        <v>864</v>
      </c>
      <c r="E1221" t="s">
        <v>43</v>
      </c>
      <c r="F1221" t="str">
        <f t="shared" si="19"/>
        <v>500217425</v>
      </c>
      <c r="G1221" t="s">
        <v>1118</v>
      </c>
      <c r="H1221" t="s">
        <v>1418</v>
      </c>
      <c r="I1221" s="3">
        <v>42941</v>
      </c>
    </row>
    <row r="1222" spans="1:9" x14ac:dyDescent="0.2">
      <c r="A1222" t="s">
        <v>43</v>
      </c>
      <c r="B1222" t="s">
        <v>40</v>
      </c>
      <c r="C1222" t="s">
        <v>1117</v>
      </c>
      <c r="D1222" t="s">
        <v>864</v>
      </c>
      <c r="E1222" t="s">
        <v>89</v>
      </c>
      <c r="F1222" t="str">
        <f t="shared" si="19"/>
        <v>500217429</v>
      </c>
      <c r="G1222" t="s">
        <v>1122</v>
      </c>
      <c r="H1222" t="s">
        <v>1174</v>
      </c>
      <c r="I1222" s="3">
        <v>43798</v>
      </c>
    </row>
    <row r="1223" spans="1:9" x14ac:dyDescent="0.2">
      <c r="A1223" t="s">
        <v>8</v>
      </c>
      <c r="B1223" t="s">
        <v>40</v>
      </c>
      <c r="C1223" t="s">
        <v>1117</v>
      </c>
      <c r="D1223" t="s">
        <v>865</v>
      </c>
      <c r="E1223" t="s">
        <v>9</v>
      </c>
      <c r="F1223" t="str">
        <f t="shared" si="19"/>
        <v>500217631</v>
      </c>
      <c r="G1223" t="s">
        <v>1150</v>
      </c>
      <c r="H1223" t="s">
        <v>1154</v>
      </c>
      <c r="I1223" s="3">
        <v>42950</v>
      </c>
    </row>
    <row r="1224" spans="1:9" x14ac:dyDescent="0.2">
      <c r="A1224" t="s">
        <v>8</v>
      </c>
      <c r="B1224" t="s">
        <v>40</v>
      </c>
      <c r="C1224" t="s">
        <v>1117</v>
      </c>
      <c r="D1224" t="s">
        <v>865</v>
      </c>
      <c r="E1224" t="s">
        <v>43</v>
      </c>
      <c r="F1224" t="str">
        <f t="shared" si="19"/>
        <v>500217635</v>
      </c>
      <c r="G1224" t="s">
        <v>1195</v>
      </c>
      <c r="H1224" t="s">
        <v>1310</v>
      </c>
      <c r="I1224" s="3">
        <v>42950</v>
      </c>
    </row>
    <row r="1225" spans="1:9" x14ac:dyDescent="0.2">
      <c r="A1225" t="s">
        <v>9</v>
      </c>
      <c r="B1225" t="s">
        <v>40</v>
      </c>
      <c r="C1225" t="s">
        <v>1117</v>
      </c>
      <c r="D1225" t="s">
        <v>866</v>
      </c>
      <c r="E1225" t="s">
        <v>9</v>
      </c>
      <c r="F1225" t="str">
        <f t="shared" si="19"/>
        <v>500217641</v>
      </c>
      <c r="G1225" t="s">
        <v>1395</v>
      </c>
      <c r="H1225" t="s">
        <v>1123</v>
      </c>
      <c r="I1225" s="3">
        <v>42954</v>
      </c>
    </row>
    <row r="1226" spans="1:9" x14ac:dyDescent="0.2">
      <c r="A1226" t="s">
        <v>9</v>
      </c>
      <c r="B1226" t="s">
        <v>40</v>
      </c>
      <c r="C1226" t="s">
        <v>1117</v>
      </c>
      <c r="D1226" t="s">
        <v>866</v>
      </c>
      <c r="E1226" t="s">
        <v>43</v>
      </c>
      <c r="F1226" t="str">
        <f t="shared" si="19"/>
        <v>500217645</v>
      </c>
      <c r="G1226" t="s">
        <v>1130</v>
      </c>
      <c r="H1226" t="s">
        <v>1444</v>
      </c>
      <c r="I1226" s="3">
        <v>42954</v>
      </c>
    </row>
    <row r="1227" spans="1:9" x14ac:dyDescent="0.2">
      <c r="A1227" t="s">
        <v>39</v>
      </c>
      <c r="B1227" t="s">
        <v>40</v>
      </c>
      <c r="C1227" t="s">
        <v>1117</v>
      </c>
      <c r="D1227" t="s">
        <v>866</v>
      </c>
      <c r="E1227" t="s">
        <v>65</v>
      </c>
      <c r="F1227" t="str">
        <f t="shared" si="19"/>
        <v>5002176421</v>
      </c>
      <c r="G1227" t="s">
        <v>1130</v>
      </c>
      <c r="H1227" t="s">
        <v>1444</v>
      </c>
      <c r="I1227" s="3">
        <v>42954</v>
      </c>
    </row>
    <row r="1228" spans="1:9" x14ac:dyDescent="0.2">
      <c r="A1228" t="s">
        <v>43</v>
      </c>
      <c r="B1228" t="s">
        <v>40</v>
      </c>
      <c r="C1228" t="s">
        <v>1117</v>
      </c>
      <c r="D1228" t="s">
        <v>866</v>
      </c>
      <c r="E1228" t="s">
        <v>60</v>
      </c>
      <c r="F1228" t="str">
        <f t="shared" si="19"/>
        <v>5002176425</v>
      </c>
      <c r="G1228" t="s">
        <v>1122</v>
      </c>
      <c r="H1228" t="s">
        <v>1174</v>
      </c>
      <c r="I1228" s="3">
        <v>43762</v>
      </c>
    </row>
    <row r="1229" spans="1:9" x14ac:dyDescent="0.2">
      <c r="A1229" t="s">
        <v>50</v>
      </c>
      <c r="B1229" t="s">
        <v>40</v>
      </c>
      <c r="C1229" t="s">
        <v>1117</v>
      </c>
      <c r="D1229" t="s">
        <v>866</v>
      </c>
      <c r="E1229" t="s">
        <v>78</v>
      </c>
      <c r="F1229" t="str">
        <f t="shared" si="19"/>
        <v>5002176439</v>
      </c>
      <c r="G1229" t="s">
        <v>1122</v>
      </c>
      <c r="H1229" t="s">
        <v>1174</v>
      </c>
      <c r="I1229" s="3">
        <v>44118</v>
      </c>
    </row>
    <row r="1230" spans="1:9" x14ac:dyDescent="0.2">
      <c r="A1230" t="s">
        <v>115</v>
      </c>
      <c r="B1230" t="s">
        <v>40</v>
      </c>
      <c r="C1230" t="s">
        <v>1117</v>
      </c>
      <c r="D1230" t="s">
        <v>866</v>
      </c>
      <c r="E1230" t="s">
        <v>15</v>
      </c>
      <c r="F1230" t="str">
        <f t="shared" si="19"/>
        <v>5002176446</v>
      </c>
      <c r="G1230" t="s">
        <v>1395</v>
      </c>
      <c r="H1230" t="s">
        <v>1174</v>
      </c>
      <c r="I1230" s="3">
        <v>44216</v>
      </c>
    </row>
    <row r="1231" spans="1:9" x14ac:dyDescent="0.2">
      <c r="A1231" t="s">
        <v>89</v>
      </c>
      <c r="B1231" t="s">
        <v>40</v>
      </c>
      <c r="C1231" t="s">
        <v>1117</v>
      </c>
      <c r="D1231" t="s">
        <v>866</v>
      </c>
      <c r="E1231" t="s">
        <v>111</v>
      </c>
      <c r="F1231" t="str">
        <f t="shared" si="19"/>
        <v>5002176458</v>
      </c>
      <c r="G1231" t="s">
        <v>1395</v>
      </c>
      <c r="H1231" t="s">
        <v>1174</v>
      </c>
      <c r="I1231" s="3">
        <v>44341</v>
      </c>
    </row>
    <row r="1232" spans="1:9" x14ac:dyDescent="0.2">
      <c r="A1232" t="s">
        <v>26</v>
      </c>
      <c r="B1232" t="s">
        <v>40</v>
      </c>
      <c r="C1232" t="s">
        <v>1117</v>
      </c>
      <c r="D1232" t="s">
        <v>866</v>
      </c>
      <c r="E1232" t="s">
        <v>123</v>
      </c>
      <c r="F1232" t="str">
        <f t="shared" si="19"/>
        <v>5002176452</v>
      </c>
      <c r="G1232" t="s">
        <v>1122</v>
      </c>
      <c r="H1232" t="s">
        <v>1174</v>
      </c>
      <c r="I1232" s="3">
        <v>44341</v>
      </c>
    </row>
    <row r="1233" spans="1:9" x14ac:dyDescent="0.2">
      <c r="A1233" t="s">
        <v>20</v>
      </c>
      <c r="B1233" t="s">
        <v>40</v>
      </c>
      <c r="C1233" t="s">
        <v>1117</v>
      </c>
      <c r="D1233" t="s">
        <v>866</v>
      </c>
      <c r="E1233" t="s">
        <v>128</v>
      </c>
      <c r="F1233" t="str">
        <f t="shared" si="19"/>
        <v>5002176474</v>
      </c>
      <c r="G1233" t="s">
        <v>1292</v>
      </c>
      <c r="H1233" t="s">
        <v>1185</v>
      </c>
      <c r="I1233" s="3">
        <v>44914</v>
      </c>
    </row>
    <row r="1234" spans="1:9" x14ac:dyDescent="0.2">
      <c r="A1234" t="s">
        <v>59</v>
      </c>
      <c r="B1234" t="s">
        <v>40</v>
      </c>
      <c r="C1234" t="s">
        <v>1117</v>
      </c>
      <c r="D1234" t="s">
        <v>866</v>
      </c>
      <c r="E1234" t="s">
        <v>127</v>
      </c>
      <c r="F1234" t="str">
        <f t="shared" si="19"/>
        <v>5002176482</v>
      </c>
      <c r="G1234" t="s">
        <v>1122</v>
      </c>
      <c r="H1234" t="s">
        <v>1174</v>
      </c>
      <c r="I1234" s="3">
        <v>44992</v>
      </c>
    </row>
    <row r="1235" spans="1:9" x14ac:dyDescent="0.2">
      <c r="A1235" t="s">
        <v>45</v>
      </c>
      <c r="B1235" t="s">
        <v>40</v>
      </c>
      <c r="C1235" t="s">
        <v>1117</v>
      </c>
      <c r="D1235" t="s">
        <v>866</v>
      </c>
      <c r="E1235" t="s">
        <v>37</v>
      </c>
      <c r="F1235" t="str">
        <f t="shared" si="19"/>
        <v>5002176490</v>
      </c>
      <c r="G1235" t="s">
        <v>1292</v>
      </c>
      <c r="H1235" t="s">
        <v>1185</v>
      </c>
      <c r="I1235" s="3">
        <v>45446</v>
      </c>
    </row>
    <row r="1236" spans="1:9" x14ac:dyDescent="0.2">
      <c r="A1236" t="s">
        <v>9</v>
      </c>
      <c r="B1236" t="s">
        <v>40</v>
      </c>
      <c r="C1236" t="s">
        <v>1117</v>
      </c>
      <c r="D1236" t="s">
        <v>867</v>
      </c>
      <c r="E1236" t="s">
        <v>43</v>
      </c>
      <c r="F1236" t="str">
        <f t="shared" si="19"/>
        <v>500217655</v>
      </c>
      <c r="G1236" t="s">
        <v>1130</v>
      </c>
      <c r="H1236" t="s">
        <v>1444</v>
      </c>
      <c r="I1236" s="3">
        <v>42954</v>
      </c>
    </row>
    <row r="1237" spans="1:9" x14ac:dyDescent="0.2">
      <c r="A1237" t="s">
        <v>39</v>
      </c>
      <c r="B1237" t="s">
        <v>40</v>
      </c>
      <c r="C1237" t="s">
        <v>1117</v>
      </c>
      <c r="D1237" t="s">
        <v>867</v>
      </c>
      <c r="E1237" t="s">
        <v>68</v>
      </c>
      <c r="F1237" t="str">
        <f t="shared" si="19"/>
        <v>5002176517</v>
      </c>
      <c r="G1237" t="s">
        <v>1395</v>
      </c>
      <c r="H1237" t="s">
        <v>1123</v>
      </c>
      <c r="I1237" s="3">
        <v>42954</v>
      </c>
    </row>
    <row r="1238" spans="1:9" x14ac:dyDescent="0.2">
      <c r="A1238" t="s">
        <v>39</v>
      </c>
      <c r="B1238" t="s">
        <v>40</v>
      </c>
      <c r="C1238" t="s">
        <v>1117</v>
      </c>
      <c r="D1238" t="s">
        <v>867</v>
      </c>
      <c r="E1238" t="s">
        <v>65</v>
      </c>
      <c r="F1238" t="str">
        <f t="shared" si="19"/>
        <v>5002176521</v>
      </c>
      <c r="G1238" t="s">
        <v>1130</v>
      </c>
      <c r="H1238" t="s">
        <v>1444</v>
      </c>
      <c r="I1238" s="3">
        <v>42954</v>
      </c>
    </row>
    <row r="1239" spans="1:9" x14ac:dyDescent="0.2">
      <c r="A1239" t="s">
        <v>8</v>
      </c>
      <c r="B1239" t="s">
        <v>40</v>
      </c>
      <c r="C1239" t="s">
        <v>1117</v>
      </c>
      <c r="D1239" t="s">
        <v>867</v>
      </c>
      <c r="E1239" t="s">
        <v>60</v>
      </c>
      <c r="F1239" t="str">
        <f t="shared" si="19"/>
        <v>5002176525</v>
      </c>
      <c r="G1239" t="s">
        <v>1122</v>
      </c>
      <c r="H1239" t="s">
        <v>1174</v>
      </c>
      <c r="I1239" s="3">
        <v>43845</v>
      </c>
    </row>
    <row r="1240" spans="1:9" x14ac:dyDescent="0.2">
      <c r="A1240" t="s">
        <v>43</v>
      </c>
      <c r="B1240" t="s">
        <v>40</v>
      </c>
      <c r="C1240" t="s">
        <v>1117</v>
      </c>
      <c r="D1240" t="s">
        <v>867</v>
      </c>
      <c r="E1240" t="s">
        <v>53</v>
      </c>
      <c r="F1240" t="str">
        <f t="shared" si="19"/>
        <v>5002176533</v>
      </c>
      <c r="G1240" t="s">
        <v>1122</v>
      </c>
      <c r="H1240" t="s">
        <v>1174</v>
      </c>
      <c r="I1240" s="3">
        <v>44341</v>
      </c>
    </row>
    <row r="1241" spans="1:9" x14ac:dyDescent="0.2">
      <c r="A1241" t="s">
        <v>9</v>
      </c>
      <c r="B1241" t="s">
        <v>40</v>
      </c>
      <c r="C1241" t="s">
        <v>1117</v>
      </c>
      <c r="D1241" t="s">
        <v>868</v>
      </c>
      <c r="E1241" t="s">
        <v>9</v>
      </c>
      <c r="F1241" t="str">
        <f t="shared" si="19"/>
        <v>500217661</v>
      </c>
      <c r="G1241" t="s">
        <v>1395</v>
      </c>
      <c r="H1241" t="s">
        <v>1123</v>
      </c>
      <c r="I1241" s="3">
        <v>42954</v>
      </c>
    </row>
    <row r="1242" spans="1:9" x14ac:dyDescent="0.2">
      <c r="A1242" t="s">
        <v>9</v>
      </c>
      <c r="B1242" t="s">
        <v>40</v>
      </c>
      <c r="C1242" t="s">
        <v>1117</v>
      </c>
      <c r="D1242" t="s">
        <v>868</v>
      </c>
      <c r="E1242" t="s">
        <v>43</v>
      </c>
      <c r="F1242" t="str">
        <f t="shared" si="19"/>
        <v>500217665</v>
      </c>
      <c r="G1242" t="s">
        <v>1497</v>
      </c>
      <c r="H1242" t="s">
        <v>1444</v>
      </c>
      <c r="I1242" s="3">
        <v>43696</v>
      </c>
    </row>
    <row r="1243" spans="1:9" x14ac:dyDescent="0.2">
      <c r="A1243" t="s">
        <v>8</v>
      </c>
      <c r="B1243" t="s">
        <v>40</v>
      </c>
      <c r="C1243" t="s">
        <v>1117</v>
      </c>
      <c r="D1243" t="s">
        <v>868</v>
      </c>
      <c r="E1243" t="s">
        <v>164</v>
      </c>
      <c r="F1243" t="str">
        <f t="shared" si="19"/>
        <v>5002176629</v>
      </c>
      <c r="G1243" t="s">
        <v>1497</v>
      </c>
      <c r="H1243" t="s">
        <v>1444</v>
      </c>
      <c r="I1243" s="3">
        <v>43696</v>
      </c>
    </row>
    <row r="1244" spans="1:9" x14ac:dyDescent="0.2">
      <c r="A1244" t="s">
        <v>43</v>
      </c>
      <c r="B1244" t="s">
        <v>40</v>
      </c>
      <c r="C1244" t="s">
        <v>1117</v>
      </c>
      <c r="D1244" t="s">
        <v>868</v>
      </c>
      <c r="E1244" t="s">
        <v>53</v>
      </c>
      <c r="F1244" t="str">
        <f t="shared" si="19"/>
        <v>5002176633</v>
      </c>
      <c r="G1244" t="s">
        <v>1292</v>
      </c>
      <c r="H1244" t="s">
        <v>1498</v>
      </c>
      <c r="I1244" s="3">
        <v>43403</v>
      </c>
    </row>
    <row r="1245" spans="1:9" x14ac:dyDescent="0.2">
      <c r="A1245" t="s">
        <v>42</v>
      </c>
      <c r="B1245" t="s">
        <v>40</v>
      </c>
      <c r="C1245" t="s">
        <v>1117</v>
      </c>
      <c r="D1245" t="s">
        <v>868</v>
      </c>
      <c r="E1245" t="s">
        <v>57</v>
      </c>
      <c r="F1245" t="str">
        <f t="shared" si="19"/>
        <v>5002176649</v>
      </c>
      <c r="G1245" t="s">
        <v>1122</v>
      </c>
      <c r="H1245" t="s">
        <v>1174</v>
      </c>
      <c r="I1245" s="3">
        <v>43762</v>
      </c>
    </row>
    <row r="1246" spans="1:9" x14ac:dyDescent="0.2">
      <c r="A1246" t="s">
        <v>50</v>
      </c>
      <c r="B1246" t="s">
        <v>40</v>
      </c>
      <c r="C1246" t="s">
        <v>1117</v>
      </c>
      <c r="D1246" t="s">
        <v>868</v>
      </c>
      <c r="E1246" t="s">
        <v>31</v>
      </c>
      <c r="F1246" t="str">
        <f t="shared" si="19"/>
        <v>5002176650</v>
      </c>
      <c r="G1246" t="s">
        <v>1122</v>
      </c>
      <c r="H1246" t="s">
        <v>1174</v>
      </c>
      <c r="I1246" s="3">
        <v>44118</v>
      </c>
    </row>
    <row r="1247" spans="1:9" x14ac:dyDescent="0.2">
      <c r="A1247" t="s">
        <v>115</v>
      </c>
      <c r="B1247" t="s">
        <v>40</v>
      </c>
      <c r="C1247" t="s">
        <v>1117</v>
      </c>
      <c r="D1247" t="s">
        <v>868</v>
      </c>
      <c r="E1247" t="s">
        <v>100</v>
      </c>
      <c r="F1247" t="str">
        <f t="shared" si="19"/>
        <v>5002176657</v>
      </c>
      <c r="G1247" t="s">
        <v>1395</v>
      </c>
      <c r="H1247" t="s">
        <v>1174</v>
      </c>
      <c r="I1247" s="3">
        <v>44216</v>
      </c>
    </row>
    <row r="1248" spans="1:9" x14ac:dyDescent="0.2">
      <c r="A1248" t="s">
        <v>89</v>
      </c>
      <c r="B1248" t="s">
        <v>40</v>
      </c>
      <c r="C1248" t="s">
        <v>1117</v>
      </c>
      <c r="D1248" t="s">
        <v>868</v>
      </c>
      <c r="E1248" t="s">
        <v>102</v>
      </c>
      <c r="F1248" t="str">
        <f t="shared" si="19"/>
        <v>5002176663</v>
      </c>
      <c r="G1248" t="s">
        <v>1122</v>
      </c>
      <c r="H1248" t="s">
        <v>1174</v>
      </c>
      <c r="I1248" s="3">
        <v>44341</v>
      </c>
    </row>
    <row r="1249" spans="1:9" x14ac:dyDescent="0.2">
      <c r="A1249" t="s">
        <v>26</v>
      </c>
      <c r="B1249" t="s">
        <v>40</v>
      </c>
      <c r="C1249" t="s">
        <v>1117</v>
      </c>
      <c r="D1249" t="s">
        <v>868</v>
      </c>
      <c r="E1249" t="s">
        <v>74</v>
      </c>
      <c r="F1249" t="str">
        <f t="shared" si="19"/>
        <v>5002176669</v>
      </c>
      <c r="G1249" t="s">
        <v>1395</v>
      </c>
      <c r="H1249" t="s">
        <v>1174</v>
      </c>
      <c r="I1249" s="3">
        <v>44341</v>
      </c>
    </row>
    <row r="1250" spans="1:9" x14ac:dyDescent="0.2">
      <c r="A1250" t="s">
        <v>20</v>
      </c>
      <c r="B1250" t="s">
        <v>40</v>
      </c>
      <c r="C1250" t="s">
        <v>1117</v>
      </c>
      <c r="D1250" t="s">
        <v>868</v>
      </c>
      <c r="E1250" t="s">
        <v>62</v>
      </c>
      <c r="F1250" t="str">
        <f t="shared" si="19"/>
        <v>5002176685</v>
      </c>
      <c r="G1250" t="s">
        <v>1292</v>
      </c>
      <c r="H1250" t="s">
        <v>1185</v>
      </c>
      <c r="I1250" s="3">
        <v>44914</v>
      </c>
    </row>
    <row r="1251" spans="1:9" x14ac:dyDescent="0.2">
      <c r="A1251" t="s">
        <v>59</v>
      </c>
      <c r="B1251" t="s">
        <v>40</v>
      </c>
      <c r="C1251" t="s">
        <v>1117</v>
      </c>
      <c r="D1251" t="s">
        <v>868</v>
      </c>
      <c r="E1251" t="s">
        <v>129</v>
      </c>
      <c r="F1251" t="str">
        <f t="shared" si="19"/>
        <v>5002176693</v>
      </c>
      <c r="G1251" t="s">
        <v>1292</v>
      </c>
      <c r="H1251" t="s">
        <v>1185</v>
      </c>
      <c r="I1251" s="3">
        <v>44957</v>
      </c>
    </row>
    <row r="1252" spans="1:9" x14ac:dyDescent="0.2">
      <c r="A1252" t="s">
        <v>45</v>
      </c>
      <c r="B1252" t="s">
        <v>40</v>
      </c>
      <c r="C1252" t="s">
        <v>1117</v>
      </c>
      <c r="D1252" t="s">
        <v>868</v>
      </c>
      <c r="E1252" t="s">
        <v>105</v>
      </c>
      <c r="F1252" t="str">
        <f t="shared" si="19"/>
        <v>50021766101</v>
      </c>
      <c r="G1252" t="s">
        <v>1122</v>
      </c>
      <c r="H1252" t="s">
        <v>1174</v>
      </c>
      <c r="I1252" s="3">
        <v>44986</v>
      </c>
    </row>
    <row r="1253" spans="1:9" x14ac:dyDescent="0.2">
      <c r="A1253" t="s">
        <v>9</v>
      </c>
      <c r="B1253" t="s">
        <v>40</v>
      </c>
      <c r="C1253" t="s">
        <v>1117</v>
      </c>
      <c r="D1253" t="s">
        <v>870</v>
      </c>
      <c r="E1253" t="s">
        <v>9</v>
      </c>
      <c r="F1253" t="str">
        <f t="shared" si="19"/>
        <v>500217671</v>
      </c>
      <c r="G1253" t="s">
        <v>1395</v>
      </c>
      <c r="H1253" t="s">
        <v>1123</v>
      </c>
      <c r="I1253" s="3">
        <v>42954</v>
      </c>
    </row>
    <row r="1254" spans="1:9" x14ac:dyDescent="0.2">
      <c r="A1254" t="s">
        <v>9</v>
      </c>
      <c r="B1254" t="s">
        <v>40</v>
      </c>
      <c r="C1254" t="s">
        <v>1117</v>
      </c>
      <c r="D1254" t="s">
        <v>870</v>
      </c>
      <c r="E1254" t="s">
        <v>43</v>
      </c>
      <c r="F1254" t="str">
        <f t="shared" si="19"/>
        <v>500217675</v>
      </c>
      <c r="G1254" t="s">
        <v>1497</v>
      </c>
      <c r="H1254" t="s">
        <v>1444</v>
      </c>
      <c r="I1254" s="3">
        <v>43696</v>
      </c>
    </row>
    <row r="1255" spans="1:9" x14ac:dyDescent="0.2">
      <c r="A1255" t="s">
        <v>35</v>
      </c>
      <c r="B1255" t="s">
        <v>40</v>
      </c>
      <c r="C1255" t="s">
        <v>1117</v>
      </c>
      <c r="D1255" t="s">
        <v>870</v>
      </c>
      <c r="E1255" t="s">
        <v>45</v>
      </c>
      <c r="F1255" t="str">
        <f t="shared" si="19"/>
        <v>5002176713</v>
      </c>
      <c r="G1255" t="s">
        <v>1497</v>
      </c>
      <c r="H1255" t="s">
        <v>1444</v>
      </c>
      <c r="I1255" s="3">
        <v>43696</v>
      </c>
    </row>
    <row r="1256" spans="1:9" x14ac:dyDescent="0.2">
      <c r="A1256" t="s">
        <v>39</v>
      </c>
      <c r="B1256" t="s">
        <v>40</v>
      </c>
      <c r="C1256" t="s">
        <v>1117</v>
      </c>
      <c r="D1256" t="s">
        <v>870</v>
      </c>
      <c r="E1256" t="s">
        <v>68</v>
      </c>
      <c r="F1256" t="str">
        <f t="shared" si="19"/>
        <v>5002176717</v>
      </c>
      <c r="G1256" t="s">
        <v>1122</v>
      </c>
      <c r="H1256" t="s">
        <v>1174</v>
      </c>
      <c r="I1256" s="3">
        <v>43762</v>
      </c>
    </row>
    <row r="1257" spans="1:9" x14ac:dyDescent="0.2">
      <c r="A1257" t="s">
        <v>8</v>
      </c>
      <c r="B1257" t="s">
        <v>40</v>
      </c>
      <c r="C1257" t="s">
        <v>1117</v>
      </c>
      <c r="D1257" t="s">
        <v>870</v>
      </c>
      <c r="E1257" t="s">
        <v>60</v>
      </c>
      <c r="F1257" t="str">
        <f t="shared" si="19"/>
        <v>5002176725</v>
      </c>
      <c r="G1257" t="s">
        <v>1122</v>
      </c>
      <c r="H1257" t="s">
        <v>1174</v>
      </c>
      <c r="I1257" s="3">
        <v>44118</v>
      </c>
    </row>
    <row r="1258" spans="1:9" x14ac:dyDescent="0.2">
      <c r="A1258" t="s">
        <v>43</v>
      </c>
      <c r="B1258" t="s">
        <v>40</v>
      </c>
      <c r="C1258" t="s">
        <v>1117</v>
      </c>
      <c r="D1258" t="s">
        <v>870</v>
      </c>
      <c r="E1258" t="s">
        <v>23</v>
      </c>
      <c r="F1258" t="str">
        <f t="shared" si="19"/>
        <v>5002176732</v>
      </c>
      <c r="G1258" t="s">
        <v>1395</v>
      </c>
      <c r="H1258" t="s">
        <v>1174</v>
      </c>
      <c r="I1258" s="3">
        <v>44216</v>
      </c>
    </row>
    <row r="1259" spans="1:9" x14ac:dyDescent="0.2">
      <c r="A1259" t="s">
        <v>42</v>
      </c>
      <c r="B1259" t="s">
        <v>40</v>
      </c>
      <c r="C1259" t="s">
        <v>1117</v>
      </c>
      <c r="D1259" t="s">
        <v>870</v>
      </c>
      <c r="E1259" t="s">
        <v>82</v>
      </c>
      <c r="F1259" t="str">
        <f t="shared" si="19"/>
        <v>5002176738</v>
      </c>
      <c r="G1259" t="s">
        <v>1122</v>
      </c>
      <c r="H1259" t="s">
        <v>1174</v>
      </c>
      <c r="I1259" s="3">
        <v>44341</v>
      </c>
    </row>
    <row r="1260" spans="1:9" x14ac:dyDescent="0.2">
      <c r="A1260" t="s">
        <v>50</v>
      </c>
      <c r="B1260" t="s">
        <v>40</v>
      </c>
      <c r="C1260" t="s">
        <v>1117</v>
      </c>
      <c r="D1260" t="s">
        <v>870</v>
      </c>
      <c r="E1260" t="s">
        <v>83</v>
      </c>
      <c r="F1260" t="str">
        <f t="shared" si="19"/>
        <v>5002176744</v>
      </c>
      <c r="G1260" t="s">
        <v>1395</v>
      </c>
      <c r="H1260" t="s">
        <v>1174</v>
      </c>
      <c r="I1260" s="3">
        <v>44341</v>
      </c>
    </row>
    <row r="1261" spans="1:9" x14ac:dyDescent="0.2">
      <c r="A1261" t="s">
        <v>115</v>
      </c>
      <c r="B1261" t="s">
        <v>40</v>
      </c>
      <c r="C1261" t="s">
        <v>1117</v>
      </c>
      <c r="D1261" t="s">
        <v>870</v>
      </c>
      <c r="E1261" t="s">
        <v>33</v>
      </c>
      <c r="F1261" t="str">
        <f t="shared" si="19"/>
        <v>5002176760</v>
      </c>
      <c r="G1261" t="s">
        <v>1292</v>
      </c>
      <c r="H1261" t="s">
        <v>1185</v>
      </c>
      <c r="I1261" s="3">
        <v>44914</v>
      </c>
    </row>
    <row r="1262" spans="1:9" x14ac:dyDescent="0.2">
      <c r="A1262" t="s">
        <v>89</v>
      </c>
      <c r="B1262" t="s">
        <v>40</v>
      </c>
      <c r="C1262" t="s">
        <v>1117</v>
      </c>
      <c r="D1262" t="s">
        <v>870</v>
      </c>
      <c r="E1262" t="s">
        <v>124</v>
      </c>
      <c r="F1262" t="str">
        <f t="shared" si="19"/>
        <v>5002176768</v>
      </c>
      <c r="G1262" t="s">
        <v>1122</v>
      </c>
      <c r="H1262" t="s">
        <v>1174</v>
      </c>
      <c r="I1262" s="3">
        <v>44992</v>
      </c>
    </row>
    <row r="1263" spans="1:9" x14ac:dyDescent="0.2">
      <c r="A1263" t="s">
        <v>26</v>
      </c>
      <c r="B1263" t="s">
        <v>40</v>
      </c>
      <c r="C1263" t="s">
        <v>1117</v>
      </c>
      <c r="D1263" t="s">
        <v>870</v>
      </c>
      <c r="E1263" t="s">
        <v>125</v>
      </c>
      <c r="F1263" t="str">
        <f t="shared" si="19"/>
        <v>5002176776</v>
      </c>
      <c r="G1263" t="s">
        <v>1292</v>
      </c>
      <c r="H1263" t="s">
        <v>1185</v>
      </c>
      <c r="I1263" s="3">
        <v>44993</v>
      </c>
    </row>
    <row r="1264" spans="1:9" x14ac:dyDescent="0.2">
      <c r="A1264" t="s">
        <v>9</v>
      </c>
      <c r="B1264" t="s">
        <v>40</v>
      </c>
      <c r="C1264" t="s">
        <v>1117</v>
      </c>
      <c r="D1264" t="s">
        <v>872</v>
      </c>
      <c r="E1264" t="s">
        <v>9</v>
      </c>
      <c r="F1264" t="str">
        <f t="shared" si="19"/>
        <v>500217681</v>
      </c>
      <c r="G1264" t="s">
        <v>1395</v>
      </c>
      <c r="H1264" t="s">
        <v>1123</v>
      </c>
      <c r="I1264" s="3">
        <v>42954</v>
      </c>
    </row>
    <row r="1265" spans="1:9" x14ac:dyDescent="0.2">
      <c r="A1265" t="s">
        <v>9</v>
      </c>
      <c r="B1265" t="s">
        <v>40</v>
      </c>
      <c r="C1265" t="s">
        <v>1117</v>
      </c>
      <c r="D1265" t="s">
        <v>872</v>
      </c>
      <c r="E1265" t="s">
        <v>43</v>
      </c>
      <c r="F1265" t="str">
        <f t="shared" si="19"/>
        <v>500217685</v>
      </c>
      <c r="G1265" t="s">
        <v>1497</v>
      </c>
      <c r="H1265" t="s">
        <v>1444</v>
      </c>
      <c r="I1265" s="3">
        <v>43696</v>
      </c>
    </row>
    <row r="1266" spans="1:9" x14ac:dyDescent="0.2">
      <c r="A1266" t="s">
        <v>35</v>
      </c>
      <c r="B1266" t="s">
        <v>40</v>
      </c>
      <c r="C1266" t="s">
        <v>1117</v>
      </c>
      <c r="D1266" t="s">
        <v>872</v>
      </c>
      <c r="E1266" t="s">
        <v>45</v>
      </c>
      <c r="F1266" t="str">
        <f t="shared" si="19"/>
        <v>5002176813</v>
      </c>
      <c r="G1266" t="s">
        <v>1497</v>
      </c>
      <c r="H1266" t="s">
        <v>1444</v>
      </c>
      <c r="I1266" s="3">
        <v>43696</v>
      </c>
    </row>
    <row r="1267" spans="1:9" x14ac:dyDescent="0.2">
      <c r="A1267" t="s">
        <v>39</v>
      </c>
      <c r="B1267" t="s">
        <v>40</v>
      </c>
      <c r="C1267" t="s">
        <v>1117</v>
      </c>
      <c r="D1267" t="s">
        <v>872</v>
      </c>
      <c r="E1267" t="s">
        <v>68</v>
      </c>
      <c r="F1267" t="str">
        <f t="shared" si="19"/>
        <v>5002176817</v>
      </c>
      <c r="G1267" t="s">
        <v>1292</v>
      </c>
      <c r="H1267" t="s">
        <v>1379</v>
      </c>
      <c r="I1267" s="3">
        <v>43297</v>
      </c>
    </row>
    <row r="1268" spans="1:9" x14ac:dyDescent="0.2">
      <c r="A1268" t="s">
        <v>8</v>
      </c>
      <c r="B1268" t="s">
        <v>40</v>
      </c>
      <c r="C1268" t="s">
        <v>1117</v>
      </c>
      <c r="D1268" t="s">
        <v>872</v>
      </c>
      <c r="E1268" t="s">
        <v>60</v>
      </c>
      <c r="F1268" t="str">
        <f t="shared" si="19"/>
        <v>5002176825</v>
      </c>
      <c r="G1268" t="s">
        <v>1122</v>
      </c>
      <c r="H1268" t="s">
        <v>1174</v>
      </c>
      <c r="I1268" s="3">
        <v>43762</v>
      </c>
    </row>
    <row r="1269" spans="1:9" x14ac:dyDescent="0.2">
      <c r="A1269" t="s">
        <v>43</v>
      </c>
      <c r="B1269" t="s">
        <v>40</v>
      </c>
      <c r="C1269" t="s">
        <v>1117</v>
      </c>
      <c r="D1269" t="s">
        <v>872</v>
      </c>
      <c r="E1269" t="s">
        <v>53</v>
      </c>
      <c r="F1269" t="str">
        <f t="shared" si="19"/>
        <v>5002176833</v>
      </c>
      <c r="G1269" t="s">
        <v>1122</v>
      </c>
      <c r="H1269" t="s">
        <v>1174</v>
      </c>
      <c r="I1269" s="3">
        <v>44112</v>
      </c>
    </row>
    <row r="1270" spans="1:9" x14ac:dyDescent="0.2">
      <c r="A1270" t="s">
        <v>42</v>
      </c>
      <c r="B1270" t="s">
        <v>40</v>
      </c>
      <c r="C1270" t="s">
        <v>1117</v>
      </c>
      <c r="D1270" t="s">
        <v>872</v>
      </c>
      <c r="E1270" t="s">
        <v>85</v>
      </c>
      <c r="F1270" t="str">
        <f t="shared" si="19"/>
        <v>5002176842</v>
      </c>
      <c r="G1270" t="s">
        <v>1395</v>
      </c>
      <c r="H1270" t="s">
        <v>1174</v>
      </c>
      <c r="I1270" s="3">
        <v>44216</v>
      </c>
    </row>
    <row r="1271" spans="1:9" x14ac:dyDescent="0.2">
      <c r="A1271" t="s">
        <v>50</v>
      </c>
      <c r="B1271" t="s">
        <v>40</v>
      </c>
      <c r="C1271" t="s">
        <v>1117</v>
      </c>
      <c r="D1271" t="s">
        <v>872</v>
      </c>
      <c r="E1271" t="s">
        <v>57</v>
      </c>
      <c r="F1271" t="str">
        <f t="shared" si="19"/>
        <v>5002176849</v>
      </c>
      <c r="G1271" t="s">
        <v>1122</v>
      </c>
      <c r="H1271" t="s">
        <v>1174</v>
      </c>
      <c r="I1271" s="3">
        <v>44341</v>
      </c>
    </row>
    <row r="1272" spans="1:9" x14ac:dyDescent="0.2">
      <c r="A1272" t="s">
        <v>115</v>
      </c>
      <c r="B1272" t="s">
        <v>40</v>
      </c>
      <c r="C1272" t="s">
        <v>1117</v>
      </c>
      <c r="D1272" t="s">
        <v>872</v>
      </c>
      <c r="E1272" t="s">
        <v>99</v>
      </c>
      <c r="F1272" t="str">
        <f t="shared" si="19"/>
        <v>5002176856</v>
      </c>
      <c r="G1272" t="s">
        <v>1395</v>
      </c>
      <c r="H1272" t="s">
        <v>1174</v>
      </c>
      <c r="I1272" s="3">
        <v>44341</v>
      </c>
    </row>
    <row r="1273" spans="1:9" x14ac:dyDescent="0.2">
      <c r="A1273" t="s">
        <v>89</v>
      </c>
      <c r="B1273" t="s">
        <v>40</v>
      </c>
      <c r="C1273" t="s">
        <v>1117</v>
      </c>
      <c r="D1273" t="s">
        <v>872</v>
      </c>
      <c r="E1273" t="s">
        <v>124</v>
      </c>
      <c r="F1273" t="str">
        <f t="shared" si="19"/>
        <v>5002176868</v>
      </c>
      <c r="G1273" t="s">
        <v>1292</v>
      </c>
      <c r="H1273" t="s">
        <v>1185</v>
      </c>
      <c r="I1273" s="3">
        <v>44914</v>
      </c>
    </row>
    <row r="1274" spans="1:9" x14ac:dyDescent="0.2">
      <c r="A1274" t="s">
        <v>26</v>
      </c>
      <c r="B1274" t="s">
        <v>40</v>
      </c>
      <c r="C1274" t="s">
        <v>1117</v>
      </c>
      <c r="D1274" t="s">
        <v>872</v>
      </c>
      <c r="E1274" t="s">
        <v>125</v>
      </c>
      <c r="F1274" t="str">
        <f t="shared" si="19"/>
        <v>5002176876</v>
      </c>
      <c r="G1274" t="s">
        <v>1122</v>
      </c>
      <c r="H1274" t="s">
        <v>1174</v>
      </c>
      <c r="I1274" s="3">
        <v>44993</v>
      </c>
    </row>
    <row r="1275" spans="1:9" x14ac:dyDescent="0.2">
      <c r="A1275" t="s">
        <v>20</v>
      </c>
      <c r="B1275" t="s">
        <v>40</v>
      </c>
      <c r="C1275" t="s">
        <v>1117</v>
      </c>
      <c r="D1275" t="s">
        <v>872</v>
      </c>
      <c r="E1275" t="s">
        <v>134</v>
      </c>
      <c r="F1275" t="str">
        <f t="shared" si="19"/>
        <v>5002176884</v>
      </c>
      <c r="G1275" t="s">
        <v>1292</v>
      </c>
      <c r="H1275" t="s">
        <v>1185</v>
      </c>
      <c r="I1275" s="3">
        <v>44994</v>
      </c>
    </row>
    <row r="1276" spans="1:9" x14ac:dyDescent="0.2">
      <c r="A1276" t="s">
        <v>35</v>
      </c>
      <c r="B1276" t="s">
        <v>40</v>
      </c>
      <c r="C1276" t="s">
        <v>1117</v>
      </c>
      <c r="D1276" t="s">
        <v>874</v>
      </c>
      <c r="E1276" t="s">
        <v>89</v>
      </c>
      <c r="F1276" t="str">
        <f t="shared" si="19"/>
        <v>500217949</v>
      </c>
      <c r="G1276" t="s">
        <v>1163</v>
      </c>
      <c r="H1276" t="s">
        <v>1499</v>
      </c>
      <c r="I1276" s="3">
        <v>43287</v>
      </c>
    </row>
    <row r="1277" spans="1:9" x14ac:dyDescent="0.2">
      <c r="A1277" t="s">
        <v>35</v>
      </c>
      <c r="B1277" t="s">
        <v>40</v>
      </c>
      <c r="C1277" t="s">
        <v>1117</v>
      </c>
      <c r="D1277" t="s">
        <v>875</v>
      </c>
      <c r="E1277" t="s">
        <v>89</v>
      </c>
      <c r="F1277" t="str">
        <f t="shared" si="19"/>
        <v>500217959</v>
      </c>
      <c r="G1277" t="s">
        <v>1163</v>
      </c>
      <c r="H1277" t="s">
        <v>1499</v>
      </c>
      <c r="I1277" s="3">
        <v>43287</v>
      </c>
    </row>
    <row r="1278" spans="1:9" x14ac:dyDescent="0.2">
      <c r="A1278" t="s">
        <v>35</v>
      </c>
      <c r="B1278" t="s">
        <v>40</v>
      </c>
      <c r="C1278" t="s">
        <v>1117</v>
      </c>
      <c r="D1278" t="s">
        <v>876</v>
      </c>
      <c r="E1278" t="s">
        <v>89</v>
      </c>
      <c r="F1278" t="str">
        <f t="shared" si="19"/>
        <v>500217969</v>
      </c>
      <c r="G1278" t="s">
        <v>1163</v>
      </c>
      <c r="H1278" t="s">
        <v>1499</v>
      </c>
      <c r="I1278" s="3">
        <v>43287</v>
      </c>
    </row>
    <row r="1279" spans="1:9" x14ac:dyDescent="0.2">
      <c r="A1279" t="s">
        <v>35</v>
      </c>
      <c r="B1279" t="s">
        <v>40</v>
      </c>
      <c r="C1279" t="s">
        <v>1117</v>
      </c>
      <c r="D1279" t="s">
        <v>877</v>
      </c>
      <c r="E1279" t="s">
        <v>89</v>
      </c>
      <c r="F1279" t="str">
        <f t="shared" si="19"/>
        <v>500217979</v>
      </c>
      <c r="G1279" t="s">
        <v>1163</v>
      </c>
      <c r="H1279" t="s">
        <v>1499</v>
      </c>
      <c r="I1279" s="3">
        <v>43287</v>
      </c>
    </row>
    <row r="1280" spans="1:9" x14ac:dyDescent="0.2">
      <c r="A1280" t="s">
        <v>9</v>
      </c>
      <c r="B1280" t="s">
        <v>40</v>
      </c>
      <c r="C1280" t="s">
        <v>1117</v>
      </c>
      <c r="D1280" t="s">
        <v>878</v>
      </c>
      <c r="E1280" t="s">
        <v>9</v>
      </c>
      <c r="F1280" t="str">
        <f t="shared" si="19"/>
        <v>500218011</v>
      </c>
      <c r="G1280" t="s">
        <v>1205</v>
      </c>
      <c r="H1280" t="s">
        <v>1123</v>
      </c>
      <c r="I1280" s="3">
        <v>42957</v>
      </c>
    </row>
    <row r="1281" spans="1:9" x14ac:dyDescent="0.2">
      <c r="A1281" t="s">
        <v>35</v>
      </c>
      <c r="B1281" t="s">
        <v>40</v>
      </c>
      <c r="C1281" t="s">
        <v>1117</v>
      </c>
      <c r="D1281" t="s">
        <v>878</v>
      </c>
      <c r="E1281" t="s">
        <v>43</v>
      </c>
      <c r="F1281" t="str">
        <f t="shared" si="19"/>
        <v>500218015</v>
      </c>
      <c r="G1281" t="s">
        <v>1436</v>
      </c>
      <c r="H1281" t="s">
        <v>1414</v>
      </c>
      <c r="I1281" s="3">
        <v>43305</v>
      </c>
    </row>
    <row r="1282" spans="1:9" x14ac:dyDescent="0.2">
      <c r="A1282" t="s">
        <v>50</v>
      </c>
      <c r="B1282" t="s">
        <v>40</v>
      </c>
      <c r="C1282" t="s">
        <v>1117</v>
      </c>
      <c r="D1282" t="s">
        <v>879</v>
      </c>
      <c r="E1282" t="s">
        <v>9</v>
      </c>
      <c r="F1282" t="str">
        <f t="shared" si="19"/>
        <v>500218021</v>
      </c>
      <c r="G1282" t="s">
        <v>1163</v>
      </c>
      <c r="H1282" t="s">
        <v>1500</v>
      </c>
      <c r="I1282" s="3">
        <v>42958</v>
      </c>
    </row>
    <row r="1283" spans="1:9" x14ac:dyDescent="0.2">
      <c r="A1283" t="s">
        <v>50</v>
      </c>
      <c r="B1283" t="s">
        <v>40</v>
      </c>
      <c r="C1283" t="s">
        <v>1117</v>
      </c>
      <c r="D1283" t="s">
        <v>879</v>
      </c>
      <c r="E1283" t="s">
        <v>39</v>
      </c>
      <c r="F1283" t="str">
        <f t="shared" ref="F1283:F1346" si="20">D1283&amp;E1283</f>
        <v>500218023</v>
      </c>
      <c r="G1283" t="s">
        <v>1118</v>
      </c>
      <c r="H1283" t="s">
        <v>1495</v>
      </c>
      <c r="I1283" s="3">
        <v>42958</v>
      </c>
    </row>
    <row r="1284" spans="1:9" x14ac:dyDescent="0.2">
      <c r="A1284" t="s">
        <v>9</v>
      </c>
      <c r="B1284" t="s">
        <v>40</v>
      </c>
      <c r="C1284" t="s">
        <v>1117</v>
      </c>
      <c r="D1284" t="s">
        <v>880</v>
      </c>
      <c r="E1284" t="s">
        <v>9</v>
      </c>
      <c r="F1284" t="str">
        <f t="shared" si="20"/>
        <v>500218461</v>
      </c>
      <c r="G1284" t="s">
        <v>1205</v>
      </c>
      <c r="H1284" t="s">
        <v>1435</v>
      </c>
      <c r="I1284" s="3">
        <v>42991</v>
      </c>
    </row>
    <row r="1285" spans="1:9" x14ac:dyDescent="0.2">
      <c r="A1285" t="s">
        <v>35</v>
      </c>
      <c r="B1285" t="s">
        <v>40</v>
      </c>
      <c r="C1285" t="s">
        <v>1117</v>
      </c>
      <c r="D1285" t="s">
        <v>880</v>
      </c>
      <c r="E1285" t="s">
        <v>43</v>
      </c>
      <c r="F1285" t="str">
        <f t="shared" si="20"/>
        <v>500218465</v>
      </c>
      <c r="G1285" t="s">
        <v>1436</v>
      </c>
      <c r="H1285" t="s">
        <v>1414</v>
      </c>
      <c r="I1285" s="3">
        <v>43305</v>
      </c>
    </row>
    <row r="1286" spans="1:9" x14ac:dyDescent="0.2">
      <c r="A1286" t="s">
        <v>9</v>
      </c>
      <c r="B1286" t="s">
        <v>40</v>
      </c>
      <c r="C1286" t="s">
        <v>1117</v>
      </c>
      <c r="D1286" t="s">
        <v>881</v>
      </c>
      <c r="E1286" t="s">
        <v>9</v>
      </c>
      <c r="F1286" t="str">
        <f t="shared" si="20"/>
        <v>500218471</v>
      </c>
      <c r="G1286" t="s">
        <v>1150</v>
      </c>
      <c r="H1286" t="s">
        <v>1301</v>
      </c>
      <c r="I1286" s="3">
        <v>42991</v>
      </c>
    </row>
    <row r="1287" spans="1:9" x14ac:dyDescent="0.2">
      <c r="A1287" t="s">
        <v>9</v>
      </c>
      <c r="B1287" t="s">
        <v>40</v>
      </c>
      <c r="C1287" t="s">
        <v>1117</v>
      </c>
      <c r="D1287" t="s">
        <v>881</v>
      </c>
      <c r="E1287" t="s">
        <v>39</v>
      </c>
      <c r="F1287" t="str">
        <f t="shared" si="20"/>
        <v>500218473</v>
      </c>
      <c r="G1287" t="s">
        <v>1299</v>
      </c>
      <c r="H1287" t="s">
        <v>1300</v>
      </c>
      <c r="I1287" s="3">
        <v>42991</v>
      </c>
    </row>
    <row r="1288" spans="1:9" x14ac:dyDescent="0.2">
      <c r="A1288" t="s">
        <v>9</v>
      </c>
      <c r="B1288" t="s">
        <v>40</v>
      </c>
      <c r="C1288" t="s">
        <v>1117</v>
      </c>
      <c r="D1288" t="s">
        <v>882</v>
      </c>
      <c r="E1288" t="s">
        <v>8</v>
      </c>
      <c r="F1288" t="str">
        <f t="shared" si="20"/>
        <v>500218484</v>
      </c>
      <c r="G1288" t="s">
        <v>1195</v>
      </c>
      <c r="H1288" t="s">
        <v>1310</v>
      </c>
      <c r="I1288" s="3">
        <v>42991</v>
      </c>
    </row>
    <row r="1289" spans="1:9" x14ac:dyDescent="0.2">
      <c r="A1289" t="s">
        <v>9</v>
      </c>
      <c r="B1289" t="s">
        <v>40</v>
      </c>
      <c r="C1289" t="s">
        <v>1117</v>
      </c>
      <c r="D1289" t="s">
        <v>883</v>
      </c>
      <c r="E1289" t="s">
        <v>9</v>
      </c>
      <c r="F1289" t="str">
        <f t="shared" si="20"/>
        <v>500218961</v>
      </c>
      <c r="G1289" t="s">
        <v>1292</v>
      </c>
      <c r="H1289" t="s">
        <v>1207</v>
      </c>
      <c r="I1289" s="3">
        <v>43007</v>
      </c>
    </row>
    <row r="1290" spans="1:9" x14ac:dyDescent="0.2">
      <c r="A1290" t="s">
        <v>35</v>
      </c>
      <c r="B1290" t="s">
        <v>40</v>
      </c>
      <c r="C1290" t="s">
        <v>1117</v>
      </c>
      <c r="D1290" t="s">
        <v>883</v>
      </c>
      <c r="E1290" t="s">
        <v>115</v>
      </c>
      <c r="F1290" t="str">
        <f t="shared" si="20"/>
        <v>500218968</v>
      </c>
      <c r="G1290" t="s">
        <v>1292</v>
      </c>
      <c r="H1290" t="s">
        <v>1207</v>
      </c>
      <c r="I1290" s="3">
        <v>43382</v>
      </c>
    </row>
    <row r="1291" spans="1:9" x14ac:dyDescent="0.2">
      <c r="A1291" t="s">
        <v>9</v>
      </c>
      <c r="B1291" t="s">
        <v>40</v>
      </c>
      <c r="C1291" t="s">
        <v>1117</v>
      </c>
      <c r="D1291" t="s">
        <v>884</v>
      </c>
      <c r="E1291" t="s">
        <v>9</v>
      </c>
      <c r="F1291" t="str">
        <f t="shared" si="20"/>
        <v>500218971</v>
      </c>
      <c r="G1291" t="s">
        <v>1395</v>
      </c>
      <c r="H1291" t="s">
        <v>1479</v>
      </c>
      <c r="I1291" s="3">
        <v>43007</v>
      </c>
    </row>
    <row r="1292" spans="1:9" x14ac:dyDescent="0.2">
      <c r="A1292" t="s">
        <v>35</v>
      </c>
      <c r="B1292" t="s">
        <v>40</v>
      </c>
      <c r="C1292" t="s">
        <v>1117</v>
      </c>
      <c r="D1292" t="s">
        <v>884</v>
      </c>
      <c r="E1292" t="s">
        <v>115</v>
      </c>
      <c r="F1292" t="str">
        <f t="shared" si="20"/>
        <v>500218978</v>
      </c>
      <c r="G1292" t="s">
        <v>1395</v>
      </c>
      <c r="H1292" t="s">
        <v>1479</v>
      </c>
      <c r="I1292" s="3">
        <v>43090</v>
      </c>
    </row>
    <row r="1293" spans="1:9" x14ac:dyDescent="0.2">
      <c r="A1293" t="s">
        <v>9</v>
      </c>
      <c r="B1293" t="s">
        <v>40</v>
      </c>
      <c r="C1293" t="s">
        <v>1117</v>
      </c>
      <c r="D1293" t="s">
        <v>885</v>
      </c>
      <c r="E1293" t="s">
        <v>9</v>
      </c>
      <c r="F1293" t="str">
        <f t="shared" si="20"/>
        <v>500219181</v>
      </c>
      <c r="G1293" t="s">
        <v>1395</v>
      </c>
      <c r="H1293" t="s">
        <v>1328</v>
      </c>
      <c r="I1293" s="3">
        <v>43020</v>
      </c>
    </row>
    <row r="1294" spans="1:9" x14ac:dyDescent="0.2">
      <c r="A1294" t="s">
        <v>35</v>
      </c>
      <c r="B1294" t="s">
        <v>40</v>
      </c>
      <c r="C1294" t="s">
        <v>1117</v>
      </c>
      <c r="D1294" t="s">
        <v>885</v>
      </c>
      <c r="E1294" t="s">
        <v>43</v>
      </c>
      <c r="F1294" t="str">
        <f t="shared" si="20"/>
        <v>500219185</v>
      </c>
      <c r="G1294" t="s">
        <v>1122</v>
      </c>
      <c r="H1294" t="s">
        <v>1328</v>
      </c>
      <c r="I1294" s="3">
        <v>43111</v>
      </c>
    </row>
    <row r="1295" spans="1:9" x14ac:dyDescent="0.2">
      <c r="A1295" t="s">
        <v>39</v>
      </c>
      <c r="B1295" t="s">
        <v>40</v>
      </c>
      <c r="C1295" t="s">
        <v>1117</v>
      </c>
      <c r="D1295" t="s">
        <v>886</v>
      </c>
      <c r="E1295" t="s">
        <v>9</v>
      </c>
      <c r="F1295" t="str">
        <f t="shared" si="20"/>
        <v>500219241</v>
      </c>
      <c r="G1295" t="s">
        <v>1163</v>
      </c>
      <c r="H1295" t="s">
        <v>1376</v>
      </c>
      <c r="I1295" s="3">
        <v>43024</v>
      </c>
    </row>
    <row r="1296" spans="1:9" x14ac:dyDescent="0.2">
      <c r="A1296" t="s">
        <v>9</v>
      </c>
      <c r="B1296" t="s">
        <v>40</v>
      </c>
      <c r="C1296" t="s">
        <v>1117</v>
      </c>
      <c r="D1296" t="s">
        <v>887</v>
      </c>
      <c r="E1296" t="s">
        <v>9</v>
      </c>
      <c r="F1296" t="str">
        <f t="shared" si="20"/>
        <v>500219521</v>
      </c>
      <c r="G1296" t="s">
        <v>1195</v>
      </c>
      <c r="H1296" t="s">
        <v>1123</v>
      </c>
      <c r="I1296" s="3">
        <v>43048</v>
      </c>
    </row>
    <row r="1297" spans="1:9" x14ac:dyDescent="0.2">
      <c r="A1297" t="s">
        <v>9</v>
      </c>
      <c r="B1297" t="s">
        <v>40</v>
      </c>
      <c r="C1297" t="s">
        <v>1117</v>
      </c>
      <c r="D1297" t="s">
        <v>1501</v>
      </c>
      <c r="E1297" t="s">
        <v>9</v>
      </c>
      <c r="F1297" t="str">
        <f t="shared" si="20"/>
        <v>500219531</v>
      </c>
      <c r="G1297" t="s">
        <v>1195</v>
      </c>
      <c r="H1297" t="s">
        <v>1123</v>
      </c>
      <c r="I1297" s="3">
        <v>43048</v>
      </c>
    </row>
    <row r="1298" spans="1:9" x14ac:dyDescent="0.2">
      <c r="A1298" t="s">
        <v>9</v>
      </c>
      <c r="B1298" t="s">
        <v>40</v>
      </c>
      <c r="C1298" t="s">
        <v>1117</v>
      </c>
      <c r="D1298" t="s">
        <v>888</v>
      </c>
      <c r="E1298" t="s">
        <v>9</v>
      </c>
      <c r="F1298" t="str">
        <f t="shared" si="20"/>
        <v>500219541</v>
      </c>
      <c r="G1298" t="s">
        <v>1195</v>
      </c>
      <c r="H1298" t="s">
        <v>1123</v>
      </c>
      <c r="I1298" s="3">
        <v>43048</v>
      </c>
    </row>
    <row r="1299" spans="1:9" x14ac:dyDescent="0.2">
      <c r="A1299" t="s">
        <v>9</v>
      </c>
      <c r="B1299" t="s">
        <v>40</v>
      </c>
      <c r="C1299" t="s">
        <v>1117</v>
      </c>
      <c r="D1299" t="s">
        <v>889</v>
      </c>
      <c r="E1299" t="s">
        <v>9</v>
      </c>
      <c r="F1299" t="str">
        <f t="shared" si="20"/>
        <v>500219551</v>
      </c>
      <c r="G1299" t="s">
        <v>1122</v>
      </c>
      <c r="H1299" t="s">
        <v>1123</v>
      </c>
      <c r="I1299" s="3">
        <v>43048</v>
      </c>
    </row>
    <row r="1300" spans="1:9" x14ac:dyDescent="0.2">
      <c r="A1300" t="s">
        <v>35</v>
      </c>
      <c r="B1300" t="s">
        <v>40</v>
      </c>
      <c r="C1300" t="s">
        <v>1117</v>
      </c>
      <c r="D1300" t="s">
        <v>889</v>
      </c>
      <c r="E1300" t="s">
        <v>43</v>
      </c>
      <c r="F1300" t="str">
        <f t="shared" si="20"/>
        <v>500219555</v>
      </c>
      <c r="G1300" t="s">
        <v>1395</v>
      </c>
      <c r="H1300" t="s">
        <v>1502</v>
      </c>
      <c r="I1300" s="3">
        <v>43802</v>
      </c>
    </row>
    <row r="1301" spans="1:9" x14ac:dyDescent="0.2">
      <c r="A1301" t="s">
        <v>39</v>
      </c>
      <c r="B1301" t="s">
        <v>40</v>
      </c>
      <c r="C1301" t="s">
        <v>1117</v>
      </c>
      <c r="D1301" t="s">
        <v>889</v>
      </c>
      <c r="E1301" t="s">
        <v>89</v>
      </c>
      <c r="F1301" t="str">
        <f t="shared" si="20"/>
        <v>500219559</v>
      </c>
      <c r="G1301" t="s">
        <v>1118</v>
      </c>
      <c r="H1301" t="s">
        <v>1153</v>
      </c>
      <c r="I1301" s="3">
        <v>44426</v>
      </c>
    </row>
    <row r="1302" spans="1:9" x14ac:dyDescent="0.2">
      <c r="A1302" t="s">
        <v>9</v>
      </c>
      <c r="B1302" t="s">
        <v>40</v>
      </c>
      <c r="C1302" t="s">
        <v>1117</v>
      </c>
      <c r="D1302" t="s">
        <v>890</v>
      </c>
      <c r="E1302" t="s">
        <v>9</v>
      </c>
      <c r="F1302" t="str">
        <f t="shared" si="20"/>
        <v>500219561</v>
      </c>
      <c r="G1302" t="s">
        <v>1179</v>
      </c>
      <c r="H1302" t="s">
        <v>1123</v>
      </c>
      <c r="I1302" s="3">
        <v>43048</v>
      </c>
    </row>
    <row r="1303" spans="1:9" x14ac:dyDescent="0.2">
      <c r="A1303" t="s">
        <v>35</v>
      </c>
      <c r="B1303" t="s">
        <v>40</v>
      </c>
      <c r="C1303" t="s">
        <v>1117</v>
      </c>
      <c r="D1303" t="s">
        <v>890</v>
      </c>
      <c r="E1303" t="s">
        <v>43</v>
      </c>
      <c r="F1303" t="str">
        <f t="shared" si="20"/>
        <v>500219565</v>
      </c>
      <c r="G1303" t="s">
        <v>1292</v>
      </c>
      <c r="H1303" t="s">
        <v>1502</v>
      </c>
      <c r="I1303" s="3">
        <v>43802</v>
      </c>
    </row>
    <row r="1304" spans="1:9" x14ac:dyDescent="0.2">
      <c r="A1304" t="s">
        <v>9</v>
      </c>
      <c r="B1304" t="s">
        <v>40</v>
      </c>
      <c r="C1304" t="s">
        <v>1117</v>
      </c>
      <c r="D1304" t="s">
        <v>891</v>
      </c>
      <c r="E1304" t="s">
        <v>9</v>
      </c>
      <c r="F1304" t="str">
        <f t="shared" si="20"/>
        <v>500219571</v>
      </c>
      <c r="G1304" t="s">
        <v>1179</v>
      </c>
      <c r="H1304" t="s">
        <v>1123</v>
      </c>
      <c r="I1304" s="3">
        <v>43048</v>
      </c>
    </row>
    <row r="1305" spans="1:9" x14ac:dyDescent="0.2">
      <c r="A1305" t="s">
        <v>9</v>
      </c>
      <c r="B1305" t="s">
        <v>40</v>
      </c>
      <c r="C1305" t="s">
        <v>1117</v>
      </c>
      <c r="D1305" t="s">
        <v>1503</v>
      </c>
      <c r="E1305" t="s">
        <v>9</v>
      </c>
      <c r="F1305" t="str">
        <f t="shared" si="20"/>
        <v>500219581</v>
      </c>
      <c r="G1305" t="s">
        <v>1122</v>
      </c>
      <c r="H1305" t="s">
        <v>1123</v>
      </c>
      <c r="I1305" s="3">
        <v>43048</v>
      </c>
    </row>
    <row r="1306" spans="1:9" x14ac:dyDescent="0.2">
      <c r="A1306" t="s">
        <v>9</v>
      </c>
      <c r="B1306" t="s">
        <v>40</v>
      </c>
      <c r="C1306" t="s">
        <v>1117</v>
      </c>
      <c r="D1306" t="s">
        <v>892</v>
      </c>
      <c r="E1306" t="s">
        <v>9</v>
      </c>
      <c r="F1306" t="str">
        <f t="shared" si="20"/>
        <v>500219591</v>
      </c>
      <c r="G1306" t="s">
        <v>1122</v>
      </c>
      <c r="H1306" t="s">
        <v>1123</v>
      </c>
      <c r="I1306" s="3">
        <v>43048</v>
      </c>
    </row>
    <row r="1307" spans="1:9" x14ac:dyDescent="0.2">
      <c r="A1307" t="s">
        <v>9</v>
      </c>
      <c r="B1307" t="s">
        <v>40</v>
      </c>
      <c r="C1307" t="s">
        <v>1117</v>
      </c>
      <c r="D1307" t="s">
        <v>893</v>
      </c>
      <c r="E1307" t="s">
        <v>9</v>
      </c>
      <c r="F1307" t="str">
        <f t="shared" si="20"/>
        <v>500219601</v>
      </c>
      <c r="G1307" t="s">
        <v>1195</v>
      </c>
      <c r="H1307" t="s">
        <v>1123</v>
      </c>
      <c r="I1307" s="3">
        <v>43048</v>
      </c>
    </row>
    <row r="1308" spans="1:9" x14ac:dyDescent="0.2">
      <c r="A1308" t="s">
        <v>9</v>
      </c>
      <c r="B1308" t="s">
        <v>40</v>
      </c>
      <c r="C1308" t="s">
        <v>1117</v>
      </c>
      <c r="D1308" t="s">
        <v>894</v>
      </c>
      <c r="E1308" t="s">
        <v>9</v>
      </c>
      <c r="F1308" t="str">
        <f t="shared" si="20"/>
        <v>500219611</v>
      </c>
      <c r="G1308" t="s">
        <v>1195</v>
      </c>
      <c r="H1308" t="s">
        <v>1123</v>
      </c>
      <c r="I1308" s="3">
        <v>43048</v>
      </c>
    </row>
    <row r="1309" spans="1:9" x14ac:dyDescent="0.2">
      <c r="A1309" t="s">
        <v>9</v>
      </c>
      <c r="B1309" t="s">
        <v>40</v>
      </c>
      <c r="C1309" t="s">
        <v>1117</v>
      </c>
      <c r="D1309" t="s">
        <v>895</v>
      </c>
      <c r="E1309" t="s">
        <v>9</v>
      </c>
      <c r="F1309" t="str">
        <f t="shared" si="20"/>
        <v>500219621</v>
      </c>
      <c r="G1309" t="s">
        <v>1195</v>
      </c>
      <c r="H1309" t="s">
        <v>1123</v>
      </c>
      <c r="I1309" s="3">
        <v>43048</v>
      </c>
    </row>
    <row r="1310" spans="1:9" x14ac:dyDescent="0.2">
      <c r="A1310" t="s">
        <v>9</v>
      </c>
      <c r="B1310" t="s">
        <v>40</v>
      </c>
      <c r="C1310" t="s">
        <v>1117</v>
      </c>
      <c r="D1310" t="s">
        <v>896</v>
      </c>
      <c r="E1310" t="s">
        <v>35</v>
      </c>
      <c r="F1310" t="str">
        <f t="shared" si="20"/>
        <v>500219632</v>
      </c>
      <c r="G1310" t="s">
        <v>1134</v>
      </c>
      <c r="H1310" t="s">
        <v>1153</v>
      </c>
      <c r="I1310" s="3">
        <v>43048</v>
      </c>
    </row>
    <row r="1311" spans="1:9" x14ac:dyDescent="0.2">
      <c r="A1311" t="s">
        <v>39</v>
      </c>
      <c r="B1311" t="s">
        <v>40</v>
      </c>
      <c r="C1311" t="s">
        <v>1117</v>
      </c>
      <c r="D1311" t="s">
        <v>897</v>
      </c>
      <c r="E1311" t="s">
        <v>9</v>
      </c>
      <c r="F1311" t="str">
        <f t="shared" si="20"/>
        <v>500219791</v>
      </c>
      <c r="G1311" t="s">
        <v>1395</v>
      </c>
      <c r="H1311" t="s">
        <v>1171</v>
      </c>
      <c r="I1311" s="3">
        <v>43063</v>
      </c>
    </row>
    <row r="1312" spans="1:9" x14ac:dyDescent="0.2">
      <c r="A1312" t="s">
        <v>39</v>
      </c>
      <c r="B1312" t="s">
        <v>40</v>
      </c>
      <c r="C1312" t="s">
        <v>1117</v>
      </c>
      <c r="D1312" t="s">
        <v>898</v>
      </c>
      <c r="E1312" t="s">
        <v>89</v>
      </c>
      <c r="F1312" t="str">
        <f t="shared" si="20"/>
        <v>500220609</v>
      </c>
      <c r="G1312" t="s">
        <v>1179</v>
      </c>
      <c r="H1312" t="s">
        <v>1504</v>
      </c>
      <c r="I1312" s="3">
        <v>43998</v>
      </c>
    </row>
    <row r="1313" spans="1:9" x14ac:dyDescent="0.2">
      <c r="A1313" t="s">
        <v>39</v>
      </c>
      <c r="B1313" t="s">
        <v>40</v>
      </c>
      <c r="C1313" t="s">
        <v>1117</v>
      </c>
      <c r="D1313" t="s">
        <v>898</v>
      </c>
      <c r="E1313" t="s">
        <v>20</v>
      </c>
      <c r="F1313" t="str">
        <f t="shared" si="20"/>
        <v>5002206011</v>
      </c>
      <c r="G1313" t="s">
        <v>1118</v>
      </c>
      <c r="H1313" t="s">
        <v>1505</v>
      </c>
      <c r="I1313" s="3">
        <v>43998</v>
      </c>
    </row>
    <row r="1314" spans="1:9" x14ac:dyDescent="0.2">
      <c r="A1314" t="s">
        <v>9</v>
      </c>
      <c r="B1314" t="s">
        <v>40</v>
      </c>
      <c r="C1314" t="s">
        <v>1117</v>
      </c>
      <c r="D1314" t="s">
        <v>899</v>
      </c>
      <c r="E1314" t="s">
        <v>9</v>
      </c>
      <c r="F1314" t="str">
        <f t="shared" si="20"/>
        <v>500220671</v>
      </c>
      <c r="G1314" t="s">
        <v>1136</v>
      </c>
      <c r="H1314" t="s">
        <v>1392</v>
      </c>
      <c r="I1314" s="3">
        <v>43126</v>
      </c>
    </row>
    <row r="1315" spans="1:9" x14ac:dyDescent="0.2">
      <c r="A1315" t="s">
        <v>35</v>
      </c>
      <c r="B1315" t="s">
        <v>40</v>
      </c>
      <c r="C1315" t="s">
        <v>1117</v>
      </c>
      <c r="D1315" t="s">
        <v>899</v>
      </c>
      <c r="E1315" t="s">
        <v>43</v>
      </c>
      <c r="F1315" t="str">
        <f t="shared" si="20"/>
        <v>500220675</v>
      </c>
      <c r="G1315" t="s">
        <v>1122</v>
      </c>
      <c r="H1315" t="s">
        <v>1379</v>
      </c>
      <c r="I1315" s="3">
        <v>43665</v>
      </c>
    </row>
    <row r="1316" spans="1:9" x14ac:dyDescent="0.2">
      <c r="A1316" t="s">
        <v>9</v>
      </c>
      <c r="B1316" t="s">
        <v>40</v>
      </c>
      <c r="C1316" t="s">
        <v>1117</v>
      </c>
      <c r="D1316" t="s">
        <v>900</v>
      </c>
      <c r="E1316" t="s">
        <v>9</v>
      </c>
      <c r="F1316" t="str">
        <f t="shared" si="20"/>
        <v>500220681</v>
      </c>
      <c r="G1316" t="s">
        <v>1136</v>
      </c>
      <c r="H1316" t="s">
        <v>1392</v>
      </c>
      <c r="I1316" s="3">
        <v>43126</v>
      </c>
    </row>
    <row r="1317" spans="1:9" x14ac:dyDescent="0.2">
      <c r="A1317" t="s">
        <v>35</v>
      </c>
      <c r="B1317" t="s">
        <v>40</v>
      </c>
      <c r="C1317" t="s">
        <v>1117</v>
      </c>
      <c r="D1317" t="s">
        <v>900</v>
      </c>
      <c r="E1317" t="s">
        <v>43</v>
      </c>
      <c r="F1317" t="str">
        <f t="shared" si="20"/>
        <v>500220685</v>
      </c>
      <c r="G1317" t="s">
        <v>1122</v>
      </c>
      <c r="H1317" t="s">
        <v>1379</v>
      </c>
      <c r="I1317" s="3">
        <v>43665</v>
      </c>
    </row>
    <row r="1318" spans="1:9" x14ac:dyDescent="0.2">
      <c r="A1318" t="s">
        <v>43</v>
      </c>
      <c r="B1318" t="s">
        <v>40</v>
      </c>
      <c r="C1318" t="s">
        <v>1117</v>
      </c>
      <c r="D1318" t="s">
        <v>901</v>
      </c>
      <c r="E1318" t="s">
        <v>39</v>
      </c>
      <c r="F1318" t="str">
        <f t="shared" si="20"/>
        <v>500220833</v>
      </c>
      <c r="G1318" t="s">
        <v>1428</v>
      </c>
      <c r="H1318" t="s">
        <v>1153</v>
      </c>
      <c r="I1318" s="3">
        <v>43133</v>
      </c>
    </row>
    <row r="1319" spans="1:9" x14ac:dyDescent="0.2">
      <c r="A1319" t="s">
        <v>9</v>
      </c>
      <c r="B1319" t="s">
        <v>40</v>
      </c>
      <c r="C1319" t="s">
        <v>1117</v>
      </c>
      <c r="D1319" t="s">
        <v>1506</v>
      </c>
      <c r="E1319" t="s">
        <v>9</v>
      </c>
      <c r="F1319" t="str">
        <f t="shared" si="20"/>
        <v>500220841</v>
      </c>
      <c r="G1319" t="s">
        <v>1122</v>
      </c>
      <c r="H1319" t="s">
        <v>1123</v>
      </c>
      <c r="I1319" s="3">
        <v>43133</v>
      </c>
    </row>
    <row r="1320" spans="1:9" x14ac:dyDescent="0.2">
      <c r="A1320" t="s">
        <v>9</v>
      </c>
      <c r="B1320" t="s">
        <v>40</v>
      </c>
      <c r="C1320" t="s">
        <v>1117</v>
      </c>
      <c r="D1320" t="s">
        <v>1507</v>
      </c>
      <c r="E1320" t="s">
        <v>9</v>
      </c>
      <c r="F1320" t="str">
        <f t="shared" si="20"/>
        <v>500220851</v>
      </c>
      <c r="G1320" t="s">
        <v>1122</v>
      </c>
      <c r="H1320" t="s">
        <v>1123</v>
      </c>
      <c r="I1320" s="3">
        <v>43133</v>
      </c>
    </row>
    <row r="1321" spans="1:9" x14ac:dyDescent="0.2">
      <c r="A1321" t="s">
        <v>9</v>
      </c>
      <c r="B1321" t="s">
        <v>40</v>
      </c>
      <c r="C1321" t="s">
        <v>1117</v>
      </c>
      <c r="D1321" t="s">
        <v>902</v>
      </c>
      <c r="E1321" t="s">
        <v>35</v>
      </c>
      <c r="F1321" t="str">
        <f t="shared" si="20"/>
        <v>500220862</v>
      </c>
      <c r="G1321" t="s">
        <v>1195</v>
      </c>
      <c r="H1321" t="s">
        <v>1123</v>
      </c>
      <c r="I1321" s="3">
        <v>43133</v>
      </c>
    </row>
    <row r="1322" spans="1:9" x14ac:dyDescent="0.2">
      <c r="A1322" t="s">
        <v>9</v>
      </c>
      <c r="B1322" t="s">
        <v>40</v>
      </c>
      <c r="C1322" t="s">
        <v>1117</v>
      </c>
      <c r="D1322" t="s">
        <v>903</v>
      </c>
      <c r="E1322" t="s">
        <v>35</v>
      </c>
      <c r="F1322" t="str">
        <f t="shared" si="20"/>
        <v>500220872</v>
      </c>
      <c r="G1322" t="s">
        <v>1122</v>
      </c>
      <c r="H1322" t="s">
        <v>1123</v>
      </c>
      <c r="I1322" s="3">
        <v>43133</v>
      </c>
    </row>
    <row r="1323" spans="1:9" x14ac:dyDescent="0.2">
      <c r="A1323" t="s">
        <v>35</v>
      </c>
      <c r="B1323" t="s">
        <v>40</v>
      </c>
      <c r="C1323" t="s">
        <v>1117</v>
      </c>
      <c r="D1323" t="s">
        <v>904</v>
      </c>
      <c r="E1323" t="s">
        <v>20</v>
      </c>
      <c r="F1323" t="str">
        <f t="shared" si="20"/>
        <v>5002209211</v>
      </c>
      <c r="G1323" t="s">
        <v>1118</v>
      </c>
      <c r="H1323" t="s">
        <v>1256</v>
      </c>
      <c r="I1323" s="3">
        <v>43137</v>
      </c>
    </row>
    <row r="1324" spans="1:9" x14ac:dyDescent="0.2">
      <c r="A1324" t="s">
        <v>9</v>
      </c>
      <c r="B1324" t="s">
        <v>40</v>
      </c>
      <c r="C1324" t="s">
        <v>1117</v>
      </c>
      <c r="D1324" t="s">
        <v>905</v>
      </c>
      <c r="E1324" t="s">
        <v>9</v>
      </c>
      <c r="F1324" t="str">
        <f t="shared" si="20"/>
        <v>500221021</v>
      </c>
      <c r="G1324" t="s">
        <v>1150</v>
      </c>
      <c r="H1324" t="s">
        <v>1328</v>
      </c>
      <c r="I1324" s="3">
        <v>43139</v>
      </c>
    </row>
    <row r="1325" spans="1:9" x14ac:dyDescent="0.2">
      <c r="A1325" t="s">
        <v>9</v>
      </c>
      <c r="B1325" t="s">
        <v>40</v>
      </c>
      <c r="C1325" t="s">
        <v>1117</v>
      </c>
      <c r="D1325" t="s">
        <v>906</v>
      </c>
      <c r="E1325" t="s">
        <v>9</v>
      </c>
      <c r="F1325" t="str">
        <f t="shared" si="20"/>
        <v>500221161</v>
      </c>
      <c r="G1325" t="s">
        <v>1136</v>
      </c>
      <c r="H1325" t="s">
        <v>1392</v>
      </c>
      <c r="I1325" s="3">
        <v>43145</v>
      </c>
    </row>
    <row r="1326" spans="1:9" x14ac:dyDescent="0.2">
      <c r="A1326" t="s">
        <v>35</v>
      </c>
      <c r="B1326" t="s">
        <v>40</v>
      </c>
      <c r="C1326" t="s">
        <v>1117</v>
      </c>
      <c r="D1326" t="s">
        <v>906</v>
      </c>
      <c r="E1326" t="s">
        <v>43</v>
      </c>
      <c r="F1326" t="str">
        <f t="shared" si="20"/>
        <v>500221165</v>
      </c>
      <c r="G1326" t="s">
        <v>1122</v>
      </c>
      <c r="H1326" t="s">
        <v>1379</v>
      </c>
      <c r="I1326" s="3">
        <v>43322</v>
      </c>
    </row>
    <row r="1327" spans="1:9" x14ac:dyDescent="0.2">
      <c r="A1327" t="s">
        <v>8</v>
      </c>
      <c r="B1327" t="s">
        <v>40</v>
      </c>
      <c r="C1327" t="s">
        <v>1117</v>
      </c>
      <c r="D1327" t="s">
        <v>906</v>
      </c>
      <c r="E1327" t="s">
        <v>45</v>
      </c>
      <c r="F1327" t="str">
        <f t="shared" si="20"/>
        <v>5002211613</v>
      </c>
      <c r="G1327" t="s">
        <v>1395</v>
      </c>
      <c r="H1327" t="s">
        <v>1379</v>
      </c>
      <c r="I1327" s="3">
        <v>43726</v>
      </c>
    </row>
    <row r="1328" spans="1:9" x14ac:dyDescent="0.2">
      <c r="A1328" t="s">
        <v>9</v>
      </c>
      <c r="B1328" t="s">
        <v>40</v>
      </c>
      <c r="C1328" t="s">
        <v>1117</v>
      </c>
      <c r="D1328" t="s">
        <v>907</v>
      </c>
      <c r="E1328" t="s">
        <v>9</v>
      </c>
      <c r="F1328" t="str">
        <f t="shared" si="20"/>
        <v>500221171</v>
      </c>
      <c r="G1328" t="s">
        <v>1136</v>
      </c>
      <c r="H1328" t="s">
        <v>1392</v>
      </c>
      <c r="I1328" s="3">
        <v>43145</v>
      </c>
    </row>
    <row r="1329" spans="1:9" x14ac:dyDescent="0.2">
      <c r="A1329" t="s">
        <v>9</v>
      </c>
      <c r="B1329" t="s">
        <v>40</v>
      </c>
      <c r="C1329" t="s">
        <v>1117</v>
      </c>
      <c r="D1329" t="s">
        <v>908</v>
      </c>
      <c r="E1329" t="s">
        <v>35</v>
      </c>
      <c r="F1329" t="str">
        <f t="shared" si="20"/>
        <v>500221202</v>
      </c>
      <c r="G1329" t="s">
        <v>1195</v>
      </c>
      <c r="H1329" t="s">
        <v>1480</v>
      </c>
      <c r="I1329" s="3">
        <v>43152</v>
      </c>
    </row>
    <row r="1330" spans="1:9" x14ac:dyDescent="0.2">
      <c r="A1330" t="s">
        <v>9</v>
      </c>
      <c r="B1330" t="s">
        <v>40</v>
      </c>
      <c r="C1330" t="s">
        <v>1117</v>
      </c>
      <c r="D1330" t="s">
        <v>908</v>
      </c>
      <c r="E1330" t="s">
        <v>39</v>
      </c>
      <c r="F1330" t="str">
        <f t="shared" si="20"/>
        <v>500221203</v>
      </c>
      <c r="G1330" t="s">
        <v>1195</v>
      </c>
      <c r="H1330" t="s">
        <v>1475</v>
      </c>
      <c r="I1330" s="3">
        <v>43152</v>
      </c>
    </row>
    <row r="1331" spans="1:9" x14ac:dyDescent="0.2">
      <c r="A1331" t="s">
        <v>9</v>
      </c>
      <c r="B1331" t="s">
        <v>40</v>
      </c>
      <c r="C1331" t="s">
        <v>1117</v>
      </c>
      <c r="D1331" t="s">
        <v>908</v>
      </c>
      <c r="E1331" t="s">
        <v>8</v>
      </c>
      <c r="F1331" t="str">
        <f t="shared" si="20"/>
        <v>500221204</v>
      </c>
      <c r="G1331" t="s">
        <v>1195</v>
      </c>
      <c r="H1331" t="s">
        <v>1476</v>
      </c>
      <c r="I1331" s="3">
        <v>43152</v>
      </c>
    </row>
    <row r="1332" spans="1:9" x14ac:dyDescent="0.2">
      <c r="A1332" t="s">
        <v>9</v>
      </c>
      <c r="B1332" t="s">
        <v>40</v>
      </c>
      <c r="C1332" t="s">
        <v>1117</v>
      </c>
      <c r="D1332" t="s">
        <v>909</v>
      </c>
      <c r="E1332" t="s">
        <v>39</v>
      </c>
      <c r="F1332" t="str">
        <f t="shared" si="20"/>
        <v>500221213</v>
      </c>
      <c r="G1332" t="s">
        <v>1195</v>
      </c>
      <c r="H1332" t="s">
        <v>1475</v>
      </c>
      <c r="I1332" s="3">
        <v>43152</v>
      </c>
    </row>
    <row r="1333" spans="1:9" x14ac:dyDescent="0.2">
      <c r="A1333" t="s">
        <v>9</v>
      </c>
      <c r="B1333" t="s">
        <v>40</v>
      </c>
      <c r="C1333" t="s">
        <v>1117</v>
      </c>
      <c r="D1333" t="s">
        <v>909</v>
      </c>
      <c r="E1333" t="s">
        <v>8</v>
      </c>
      <c r="F1333" t="str">
        <f t="shared" si="20"/>
        <v>500221214</v>
      </c>
      <c r="G1333" t="s">
        <v>1195</v>
      </c>
      <c r="H1333" t="s">
        <v>1476</v>
      </c>
      <c r="I1333" s="3">
        <v>43152</v>
      </c>
    </row>
    <row r="1334" spans="1:9" x14ac:dyDescent="0.2">
      <c r="A1334" t="s">
        <v>39</v>
      </c>
      <c r="B1334" t="s">
        <v>40</v>
      </c>
      <c r="C1334" t="s">
        <v>1117</v>
      </c>
      <c r="D1334" t="s">
        <v>910</v>
      </c>
      <c r="E1334" t="s">
        <v>9</v>
      </c>
      <c r="F1334" t="str">
        <f t="shared" si="20"/>
        <v>500222351</v>
      </c>
      <c r="G1334" t="s">
        <v>1134</v>
      </c>
      <c r="H1334" t="s">
        <v>1392</v>
      </c>
      <c r="I1334" s="3">
        <v>43206</v>
      </c>
    </row>
    <row r="1335" spans="1:9" x14ac:dyDescent="0.2">
      <c r="A1335" t="s">
        <v>9</v>
      </c>
      <c r="B1335" t="s">
        <v>40</v>
      </c>
      <c r="C1335" t="s">
        <v>1117</v>
      </c>
      <c r="D1335" t="s">
        <v>911</v>
      </c>
      <c r="E1335" t="s">
        <v>9</v>
      </c>
      <c r="F1335" t="str">
        <f t="shared" si="20"/>
        <v>500222361</v>
      </c>
      <c r="G1335" t="s">
        <v>1122</v>
      </c>
      <c r="H1335" t="s">
        <v>1123</v>
      </c>
      <c r="I1335" s="3">
        <v>43206</v>
      </c>
    </row>
    <row r="1336" spans="1:9" x14ac:dyDescent="0.2">
      <c r="A1336" t="s">
        <v>35</v>
      </c>
      <c r="B1336" t="s">
        <v>40</v>
      </c>
      <c r="C1336" t="s">
        <v>1117</v>
      </c>
      <c r="D1336" t="s">
        <v>912</v>
      </c>
      <c r="E1336" t="s">
        <v>9</v>
      </c>
      <c r="F1336" t="str">
        <f t="shared" si="20"/>
        <v>500222371</v>
      </c>
      <c r="G1336" t="s">
        <v>1122</v>
      </c>
      <c r="H1336" t="s">
        <v>1123</v>
      </c>
      <c r="I1336" s="3">
        <v>43207</v>
      </c>
    </row>
    <row r="1337" spans="1:9" x14ac:dyDescent="0.2">
      <c r="A1337" t="s">
        <v>35</v>
      </c>
      <c r="B1337" t="s">
        <v>40</v>
      </c>
      <c r="C1337" t="s">
        <v>1117</v>
      </c>
      <c r="D1337" t="s">
        <v>1508</v>
      </c>
      <c r="E1337" t="s">
        <v>9</v>
      </c>
      <c r="F1337" t="str">
        <f t="shared" si="20"/>
        <v>500222381</v>
      </c>
      <c r="G1337" t="s">
        <v>1122</v>
      </c>
      <c r="H1337" t="s">
        <v>1123</v>
      </c>
      <c r="I1337" s="3">
        <v>43207</v>
      </c>
    </row>
    <row r="1338" spans="1:9" x14ac:dyDescent="0.2">
      <c r="A1338" t="s">
        <v>9</v>
      </c>
      <c r="B1338" t="s">
        <v>40</v>
      </c>
      <c r="C1338" t="s">
        <v>1117</v>
      </c>
      <c r="D1338" t="s">
        <v>913</v>
      </c>
      <c r="E1338" t="s">
        <v>9</v>
      </c>
      <c r="F1338" t="str">
        <f t="shared" si="20"/>
        <v>500222441</v>
      </c>
      <c r="G1338" t="s">
        <v>1122</v>
      </c>
      <c r="H1338" t="s">
        <v>1123</v>
      </c>
      <c r="I1338" s="3">
        <v>43209</v>
      </c>
    </row>
    <row r="1339" spans="1:9" x14ac:dyDescent="0.2">
      <c r="A1339" t="s">
        <v>9</v>
      </c>
      <c r="B1339" t="s">
        <v>40</v>
      </c>
      <c r="C1339" t="s">
        <v>1117</v>
      </c>
      <c r="D1339" t="s">
        <v>1509</v>
      </c>
      <c r="E1339" t="s">
        <v>9</v>
      </c>
      <c r="F1339" t="str">
        <f t="shared" si="20"/>
        <v>500222451</v>
      </c>
      <c r="G1339" t="s">
        <v>1122</v>
      </c>
      <c r="H1339" t="s">
        <v>1123</v>
      </c>
      <c r="I1339" s="3">
        <v>43209</v>
      </c>
    </row>
    <row r="1340" spans="1:9" x14ac:dyDescent="0.2">
      <c r="A1340" t="s">
        <v>9</v>
      </c>
      <c r="B1340" t="s">
        <v>40</v>
      </c>
      <c r="C1340" t="s">
        <v>1117</v>
      </c>
      <c r="D1340" t="s">
        <v>1510</v>
      </c>
      <c r="E1340" t="s">
        <v>9</v>
      </c>
      <c r="F1340" t="str">
        <f t="shared" si="20"/>
        <v>500222521</v>
      </c>
      <c r="G1340" t="s">
        <v>1122</v>
      </c>
      <c r="H1340" t="s">
        <v>1369</v>
      </c>
      <c r="I1340" s="3">
        <v>43210</v>
      </c>
    </row>
    <row r="1341" spans="1:9" x14ac:dyDescent="0.2">
      <c r="A1341" t="s">
        <v>8</v>
      </c>
      <c r="B1341" t="s">
        <v>40</v>
      </c>
      <c r="C1341" t="s">
        <v>1117</v>
      </c>
      <c r="D1341" t="s">
        <v>1511</v>
      </c>
      <c r="E1341" t="s">
        <v>9</v>
      </c>
      <c r="F1341" t="str">
        <f t="shared" si="20"/>
        <v>500222741</v>
      </c>
      <c r="G1341" t="s">
        <v>1122</v>
      </c>
      <c r="H1341" t="s">
        <v>1379</v>
      </c>
      <c r="I1341" s="3">
        <v>43238</v>
      </c>
    </row>
    <row r="1342" spans="1:9" x14ac:dyDescent="0.2">
      <c r="A1342" t="s">
        <v>9</v>
      </c>
      <c r="B1342" t="s">
        <v>40</v>
      </c>
      <c r="C1342" t="s">
        <v>1117</v>
      </c>
      <c r="D1342" t="s">
        <v>914</v>
      </c>
      <c r="E1342" t="s">
        <v>9</v>
      </c>
      <c r="F1342" t="str">
        <f t="shared" si="20"/>
        <v>500222811</v>
      </c>
      <c r="G1342" t="s">
        <v>1179</v>
      </c>
      <c r="H1342" t="s">
        <v>1123</v>
      </c>
      <c r="I1342" s="3">
        <v>43242</v>
      </c>
    </row>
    <row r="1343" spans="1:9" x14ac:dyDescent="0.2">
      <c r="A1343" t="s">
        <v>9</v>
      </c>
      <c r="B1343" t="s">
        <v>40</v>
      </c>
      <c r="C1343" t="s">
        <v>1117</v>
      </c>
      <c r="D1343" t="s">
        <v>915</v>
      </c>
      <c r="E1343" t="s">
        <v>9</v>
      </c>
      <c r="F1343" t="str">
        <f t="shared" si="20"/>
        <v>500222821</v>
      </c>
      <c r="G1343" t="s">
        <v>1179</v>
      </c>
      <c r="H1343" t="s">
        <v>1123</v>
      </c>
      <c r="I1343" s="3">
        <v>43242</v>
      </c>
    </row>
    <row r="1344" spans="1:9" x14ac:dyDescent="0.2">
      <c r="A1344" t="s">
        <v>35</v>
      </c>
      <c r="B1344" t="s">
        <v>40</v>
      </c>
      <c r="C1344" t="s">
        <v>1117</v>
      </c>
      <c r="D1344" t="s">
        <v>915</v>
      </c>
      <c r="E1344" t="s">
        <v>50</v>
      </c>
      <c r="F1344" t="str">
        <f t="shared" si="20"/>
        <v>500222827</v>
      </c>
      <c r="G1344" t="s">
        <v>1205</v>
      </c>
      <c r="H1344" t="s">
        <v>1123</v>
      </c>
      <c r="I1344" s="3">
        <v>44075</v>
      </c>
    </row>
    <row r="1345" spans="1:9" x14ac:dyDescent="0.2">
      <c r="A1345" t="s">
        <v>39</v>
      </c>
      <c r="B1345" t="s">
        <v>40</v>
      </c>
      <c r="C1345" t="s">
        <v>1117</v>
      </c>
      <c r="D1345" t="s">
        <v>915</v>
      </c>
      <c r="E1345" t="s">
        <v>45</v>
      </c>
      <c r="F1345" t="str">
        <f t="shared" si="20"/>
        <v>5002228213</v>
      </c>
      <c r="G1345" t="s">
        <v>1140</v>
      </c>
      <c r="H1345" t="s">
        <v>1123</v>
      </c>
      <c r="I1345" s="3">
        <v>44532</v>
      </c>
    </row>
    <row r="1346" spans="1:9" x14ac:dyDescent="0.2">
      <c r="A1346" t="s">
        <v>9</v>
      </c>
      <c r="B1346" t="s">
        <v>40</v>
      </c>
      <c r="C1346" t="s">
        <v>1117</v>
      </c>
      <c r="D1346" t="s">
        <v>916</v>
      </c>
      <c r="E1346" t="s">
        <v>35</v>
      </c>
      <c r="F1346" t="str">
        <f t="shared" si="20"/>
        <v>500223172</v>
      </c>
      <c r="G1346" t="s">
        <v>1134</v>
      </c>
      <c r="H1346" t="s">
        <v>1475</v>
      </c>
      <c r="I1346" s="3">
        <v>43262</v>
      </c>
    </row>
    <row r="1347" spans="1:9" x14ac:dyDescent="0.2">
      <c r="A1347" t="s">
        <v>9</v>
      </c>
      <c r="B1347" t="s">
        <v>40</v>
      </c>
      <c r="C1347" t="s">
        <v>1117</v>
      </c>
      <c r="D1347" t="s">
        <v>916</v>
      </c>
      <c r="E1347" t="s">
        <v>39</v>
      </c>
      <c r="F1347" t="str">
        <f t="shared" ref="F1347:F1410" si="21">D1347&amp;E1347</f>
        <v>500223173</v>
      </c>
      <c r="G1347" t="s">
        <v>1134</v>
      </c>
      <c r="H1347" t="s">
        <v>1476</v>
      </c>
      <c r="I1347" s="3">
        <v>43262</v>
      </c>
    </row>
    <row r="1348" spans="1:9" x14ac:dyDescent="0.2">
      <c r="A1348" t="s">
        <v>35</v>
      </c>
      <c r="B1348" t="s">
        <v>40</v>
      </c>
      <c r="C1348" t="s">
        <v>1117</v>
      </c>
      <c r="D1348" t="s">
        <v>917</v>
      </c>
      <c r="E1348" t="s">
        <v>9</v>
      </c>
      <c r="F1348" t="str">
        <f t="shared" si="21"/>
        <v>500223561</v>
      </c>
      <c r="G1348" t="s">
        <v>1163</v>
      </c>
      <c r="H1348" t="s">
        <v>1499</v>
      </c>
      <c r="I1348" s="3">
        <v>43287</v>
      </c>
    </row>
    <row r="1349" spans="1:9" x14ac:dyDescent="0.2">
      <c r="A1349" t="s">
        <v>39</v>
      </c>
      <c r="B1349" t="s">
        <v>40</v>
      </c>
      <c r="C1349" t="s">
        <v>1117</v>
      </c>
      <c r="D1349" t="s">
        <v>917</v>
      </c>
      <c r="E1349" t="s">
        <v>8</v>
      </c>
      <c r="F1349" t="str">
        <f t="shared" si="21"/>
        <v>500223564</v>
      </c>
      <c r="G1349" t="s">
        <v>1205</v>
      </c>
      <c r="H1349" t="s">
        <v>1512</v>
      </c>
      <c r="I1349" s="3">
        <v>44799</v>
      </c>
    </row>
    <row r="1350" spans="1:9" x14ac:dyDescent="0.2">
      <c r="A1350" t="s">
        <v>35</v>
      </c>
      <c r="B1350" t="s">
        <v>40</v>
      </c>
      <c r="C1350" t="s">
        <v>1117</v>
      </c>
      <c r="D1350" t="s">
        <v>918</v>
      </c>
      <c r="E1350" t="s">
        <v>9</v>
      </c>
      <c r="F1350" t="str">
        <f t="shared" si="21"/>
        <v>500223571</v>
      </c>
      <c r="G1350" t="s">
        <v>1163</v>
      </c>
      <c r="H1350" t="s">
        <v>1499</v>
      </c>
      <c r="I1350" s="3">
        <v>43287</v>
      </c>
    </row>
    <row r="1351" spans="1:9" x14ac:dyDescent="0.2">
      <c r="A1351" t="s">
        <v>39</v>
      </c>
      <c r="B1351" t="s">
        <v>40</v>
      </c>
      <c r="C1351" t="s">
        <v>1117</v>
      </c>
      <c r="D1351" t="s">
        <v>918</v>
      </c>
      <c r="E1351" t="s">
        <v>8</v>
      </c>
      <c r="F1351" t="str">
        <f t="shared" si="21"/>
        <v>500223574</v>
      </c>
      <c r="G1351" t="s">
        <v>1205</v>
      </c>
      <c r="H1351" t="s">
        <v>1512</v>
      </c>
      <c r="I1351" s="3">
        <v>44799</v>
      </c>
    </row>
    <row r="1352" spans="1:9" x14ac:dyDescent="0.2">
      <c r="A1352" t="s">
        <v>8</v>
      </c>
      <c r="B1352" t="s">
        <v>40</v>
      </c>
      <c r="C1352" t="s">
        <v>1117</v>
      </c>
      <c r="D1352" t="s">
        <v>918</v>
      </c>
      <c r="E1352" t="s">
        <v>50</v>
      </c>
      <c r="F1352" t="str">
        <f t="shared" si="21"/>
        <v>500223577</v>
      </c>
      <c r="G1352" t="s">
        <v>1122</v>
      </c>
      <c r="H1352" t="s">
        <v>1123</v>
      </c>
      <c r="I1352" s="3">
        <v>45365</v>
      </c>
    </row>
    <row r="1353" spans="1:9" x14ac:dyDescent="0.2">
      <c r="A1353" t="s">
        <v>35</v>
      </c>
      <c r="B1353" t="s">
        <v>40</v>
      </c>
      <c r="C1353" t="s">
        <v>1117</v>
      </c>
      <c r="D1353" t="s">
        <v>919</v>
      </c>
      <c r="E1353" t="s">
        <v>9</v>
      </c>
      <c r="F1353" t="str">
        <f t="shared" si="21"/>
        <v>500223581</v>
      </c>
      <c r="G1353" t="s">
        <v>1163</v>
      </c>
      <c r="H1353" t="s">
        <v>1499</v>
      </c>
      <c r="I1353" s="3">
        <v>43287</v>
      </c>
    </row>
    <row r="1354" spans="1:9" x14ac:dyDescent="0.2">
      <c r="A1354" t="s">
        <v>39</v>
      </c>
      <c r="B1354" t="s">
        <v>40</v>
      </c>
      <c r="C1354" t="s">
        <v>1117</v>
      </c>
      <c r="D1354" t="s">
        <v>919</v>
      </c>
      <c r="E1354" t="s">
        <v>8</v>
      </c>
      <c r="F1354" t="str">
        <f t="shared" si="21"/>
        <v>500223584</v>
      </c>
      <c r="G1354" t="s">
        <v>1205</v>
      </c>
      <c r="H1354" t="s">
        <v>1512</v>
      </c>
      <c r="I1354" s="3">
        <v>44799</v>
      </c>
    </row>
    <row r="1355" spans="1:9" x14ac:dyDescent="0.2">
      <c r="A1355" t="s">
        <v>9</v>
      </c>
      <c r="B1355" t="s">
        <v>40</v>
      </c>
      <c r="C1355" t="s">
        <v>1117</v>
      </c>
      <c r="D1355" t="s">
        <v>920</v>
      </c>
      <c r="E1355" t="s">
        <v>35</v>
      </c>
      <c r="F1355" t="str">
        <f t="shared" si="21"/>
        <v>500224392</v>
      </c>
      <c r="G1355" t="s">
        <v>1122</v>
      </c>
      <c r="H1355" t="s">
        <v>1123</v>
      </c>
      <c r="I1355" s="3">
        <v>43322</v>
      </c>
    </row>
    <row r="1356" spans="1:9" x14ac:dyDescent="0.2">
      <c r="A1356" t="s">
        <v>9</v>
      </c>
      <c r="B1356" t="s">
        <v>40</v>
      </c>
      <c r="C1356" t="s">
        <v>1117</v>
      </c>
      <c r="D1356" t="s">
        <v>921</v>
      </c>
      <c r="E1356" t="s">
        <v>9</v>
      </c>
      <c r="F1356" t="str">
        <f t="shared" si="21"/>
        <v>500225141</v>
      </c>
      <c r="G1356" t="s">
        <v>1179</v>
      </c>
      <c r="H1356" t="s">
        <v>1484</v>
      </c>
      <c r="I1356" s="3">
        <v>43384</v>
      </c>
    </row>
    <row r="1357" spans="1:9" x14ac:dyDescent="0.2">
      <c r="A1357" t="s">
        <v>9</v>
      </c>
      <c r="B1357" t="s">
        <v>40</v>
      </c>
      <c r="C1357" t="s">
        <v>1117</v>
      </c>
      <c r="D1357" t="s">
        <v>921</v>
      </c>
      <c r="E1357" t="s">
        <v>42</v>
      </c>
      <c r="F1357" t="str">
        <f t="shared" si="21"/>
        <v>500225146</v>
      </c>
      <c r="G1357" t="s">
        <v>1393</v>
      </c>
      <c r="H1357" t="s">
        <v>1513</v>
      </c>
      <c r="I1357" s="3">
        <v>43384</v>
      </c>
    </row>
    <row r="1358" spans="1:9" x14ac:dyDescent="0.2">
      <c r="A1358" t="s">
        <v>35</v>
      </c>
      <c r="B1358" t="s">
        <v>40</v>
      </c>
      <c r="C1358" t="s">
        <v>1117</v>
      </c>
      <c r="D1358" t="s">
        <v>921</v>
      </c>
      <c r="E1358" t="s">
        <v>2</v>
      </c>
      <c r="F1358" t="str">
        <f t="shared" si="21"/>
        <v>5002251414</v>
      </c>
      <c r="G1358" t="s">
        <v>1179</v>
      </c>
      <c r="H1358" t="s">
        <v>1484</v>
      </c>
      <c r="I1358" s="3">
        <v>44063</v>
      </c>
    </row>
    <row r="1359" spans="1:9" x14ac:dyDescent="0.2">
      <c r="A1359" t="s">
        <v>35</v>
      </c>
      <c r="B1359" t="s">
        <v>40</v>
      </c>
      <c r="C1359" t="s">
        <v>1117</v>
      </c>
      <c r="D1359" t="s">
        <v>921</v>
      </c>
      <c r="E1359" t="s">
        <v>64</v>
      </c>
      <c r="F1359" t="str">
        <f t="shared" si="21"/>
        <v>5002251419</v>
      </c>
      <c r="G1359" t="s">
        <v>1393</v>
      </c>
      <c r="H1359" t="s">
        <v>1514</v>
      </c>
      <c r="I1359" s="3">
        <v>44063</v>
      </c>
    </row>
    <row r="1360" spans="1:9" x14ac:dyDescent="0.2">
      <c r="A1360" t="s">
        <v>9</v>
      </c>
      <c r="B1360" t="s">
        <v>40</v>
      </c>
      <c r="C1360" t="s">
        <v>1117</v>
      </c>
      <c r="D1360" t="s">
        <v>922</v>
      </c>
      <c r="E1360" t="s">
        <v>9</v>
      </c>
      <c r="F1360" t="str">
        <f t="shared" si="21"/>
        <v>500225961</v>
      </c>
      <c r="G1360" t="s">
        <v>1122</v>
      </c>
      <c r="H1360" t="s">
        <v>1379</v>
      </c>
      <c r="I1360" s="3">
        <v>43437</v>
      </c>
    </row>
    <row r="1361" spans="1:9" x14ac:dyDescent="0.2">
      <c r="A1361" t="s">
        <v>9</v>
      </c>
      <c r="B1361" t="s">
        <v>40</v>
      </c>
      <c r="C1361" t="s">
        <v>1117</v>
      </c>
      <c r="D1361" t="s">
        <v>923</v>
      </c>
      <c r="E1361" t="s">
        <v>9</v>
      </c>
      <c r="F1361" t="str">
        <f t="shared" si="21"/>
        <v>500226001</v>
      </c>
      <c r="G1361" t="s">
        <v>1395</v>
      </c>
      <c r="H1361" t="s">
        <v>1379</v>
      </c>
      <c r="I1361" s="3">
        <v>43439</v>
      </c>
    </row>
    <row r="1362" spans="1:9" x14ac:dyDescent="0.2">
      <c r="A1362" t="s">
        <v>35</v>
      </c>
      <c r="B1362" t="s">
        <v>40</v>
      </c>
      <c r="C1362" t="s">
        <v>1117</v>
      </c>
      <c r="D1362" t="s">
        <v>923</v>
      </c>
      <c r="E1362" t="s">
        <v>43</v>
      </c>
      <c r="F1362" t="str">
        <f t="shared" si="21"/>
        <v>500226005</v>
      </c>
      <c r="G1362" t="s">
        <v>1128</v>
      </c>
      <c r="H1362" t="s">
        <v>1369</v>
      </c>
      <c r="I1362" s="3">
        <v>43718</v>
      </c>
    </row>
    <row r="1363" spans="1:9" x14ac:dyDescent="0.2">
      <c r="A1363" t="s">
        <v>35</v>
      </c>
      <c r="B1363" t="s">
        <v>40</v>
      </c>
      <c r="C1363" t="s">
        <v>1117</v>
      </c>
      <c r="D1363" t="s">
        <v>923</v>
      </c>
      <c r="E1363" t="s">
        <v>50</v>
      </c>
      <c r="F1363" t="str">
        <f t="shared" si="21"/>
        <v>500226007</v>
      </c>
      <c r="G1363" t="s">
        <v>1428</v>
      </c>
      <c r="H1363" t="s">
        <v>1153</v>
      </c>
      <c r="I1363" s="3">
        <v>43718</v>
      </c>
    </row>
    <row r="1364" spans="1:9" x14ac:dyDescent="0.2">
      <c r="A1364" t="s">
        <v>9</v>
      </c>
      <c r="B1364" t="s">
        <v>40</v>
      </c>
      <c r="C1364" t="s">
        <v>1117</v>
      </c>
      <c r="D1364" t="s">
        <v>924</v>
      </c>
      <c r="E1364" t="s">
        <v>9</v>
      </c>
      <c r="F1364" t="str">
        <f t="shared" si="21"/>
        <v>500226401</v>
      </c>
      <c r="G1364" t="s">
        <v>1292</v>
      </c>
      <c r="H1364" t="s">
        <v>1411</v>
      </c>
      <c r="I1364" s="3">
        <v>43480</v>
      </c>
    </row>
    <row r="1365" spans="1:9" x14ac:dyDescent="0.2">
      <c r="A1365" t="s">
        <v>9</v>
      </c>
      <c r="B1365" t="s">
        <v>40</v>
      </c>
      <c r="C1365" t="s">
        <v>1117</v>
      </c>
      <c r="D1365" t="s">
        <v>924</v>
      </c>
      <c r="E1365" t="s">
        <v>50</v>
      </c>
      <c r="F1365" t="str">
        <f t="shared" si="21"/>
        <v>500226407</v>
      </c>
      <c r="G1365" t="s">
        <v>1412</v>
      </c>
      <c r="H1365" t="s">
        <v>1413</v>
      </c>
      <c r="I1365" s="3">
        <v>43480</v>
      </c>
    </row>
    <row r="1366" spans="1:9" x14ac:dyDescent="0.2">
      <c r="A1366" t="s">
        <v>9</v>
      </c>
      <c r="B1366" t="s">
        <v>40</v>
      </c>
      <c r="C1366" t="s">
        <v>1117</v>
      </c>
      <c r="D1366" t="s">
        <v>925</v>
      </c>
      <c r="E1366" t="s">
        <v>9</v>
      </c>
      <c r="F1366" t="str">
        <f t="shared" si="21"/>
        <v>500226701</v>
      </c>
      <c r="G1366" t="s">
        <v>1179</v>
      </c>
      <c r="H1366" t="s">
        <v>1484</v>
      </c>
      <c r="I1366" s="3">
        <v>43507</v>
      </c>
    </row>
    <row r="1367" spans="1:9" x14ac:dyDescent="0.2">
      <c r="A1367" t="s">
        <v>9</v>
      </c>
      <c r="B1367" t="s">
        <v>40</v>
      </c>
      <c r="C1367" t="s">
        <v>1117</v>
      </c>
      <c r="D1367" t="s">
        <v>925</v>
      </c>
      <c r="E1367" t="s">
        <v>42</v>
      </c>
      <c r="F1367" t="str">
        <f t="shared" si="21"/>
        <v>500226706</v>
      </c>
      <c r="G1367" t="s">
        <v>1393</v>
      </c>
      <c r="H1367" t="s">
        <v>1485</v>
      </c>
      <c r="I1367" s="3">
        <v>43507</v>
      </c>
    </row>
    <row r="1368" spans="1:9" x14ac:dyDescent="0.2">
      <c r="A1368" t="s">
        <v>39</v>
      </c>
      <c r="B1368" t="s">
        <v>40</v>
      </c>
      <c r="C1368" t="s">
        <v>1117</v>
      </c>
      <c r="D1368" t="s">
        <v>925</v>
      </c>
      <c r="E1368" t="s">
        <v>70</v>
      </c>
      <c r="F1368" t="str">
        <f t="shared" si="21"/>
        <v>5002267027</v>
      </c>
      <c r="G1368" t="s">
        <v>1179</v>
      </c>
      <c r="H1368" t="s">
        <v>1484</v>
      </c>
      <c r="I1368" s="3">
        <v>43539</v>
      </c>
    </row>
    <row r="1369" spans="1:9" x14ac:dyDescent="0.2">
      <c r="A1369" t="s">
        <v>9</v>
      </c>
      <c r="B1369" t="s">
        <v>40</v>
      </c>
      <c r="C1369" t="s">
        <v>1117</v>
      </c>
      <c r="D1369" t="s">
        <v>926</v>
      </c>
      <c r="E1369" t="s">
        <v>9</v>
      </c>
      <c r="F1369" t="str">
        <f t="shared" si="21"/>
        <v>500226811</v>
      </c>
      <c r="G1369" t="s">
        <v>1122</v>
      </c>
      <c r="H1369" t="s">
        <v>1466</v>
      </c>
      <c r="I1369" s="3">
        <v>43516</v>
      </c>
    </row>
    <row r="1370" spans="1:9" x14ac:dyDescent="0.2">
      <c r="A1370" t="s">
        <v>9</v>
      </c>
      <c r="B1370" t="s">
        <v>40</v>
      </c>
      <c r="C1370" t="s">
        <v>1117</v>
      </c>
      <c r="D1370" t="s">
        <v>927</v>
      </c>
      <c r="E1370" t="s">
        <v>9</v>
      </c>
      <c r="F1370" t="str">
        <f t="shared" si="21"/>
        <v>500226821</v>
      </c>
      <c r="G1370" t="s">
        <v>1122</v>
      </c>
      <c r="H1370" t="s">
        <v>1466</v>
      </c>
      <c r="I1370" s="3">
        <v>43516</v>
      </c>
    </row>
    <row r="1371" spans="1:9" x14ac:dyDescent="0.2">
      <c r="A1371" t="s">
        <v>9</v>
      </c>
      <c r="B1371" t="s">
        <v>40</v>
      </c>
      <c r="C1371" t="s">
        <v>1117</v>
      </c>
      <c r="D1371" t="s">
        <v>928</v>
      </c>
      <c r="E1371" t="s">
        <v>9</v>
      </c>
      <c r="F1371" t="str">
        <f t="shared" si="21"/>
        <v>500226831</v>
      </c>
      <c r="G1371" t="s">
        <v>1395</v>
      </c>
      <c r="H1371" t="s">
        <v>1328</v>
      </c>
      <c r="I1371" s="3">
        <v>43517</v>
      </c>
    </row>
    <row r="1372" spans="1:9" x14ac:dyDescent="0.2">
      <c r="A1372" t="s">
        <v>35</v>
      </c>
      <c r="B1372" t="s">
        <v>40</v>
      </c>
      <c r="C1372" t="s">
        <v>1117</v>
      </c>
      <c r="D1372" t="s">
        <v>928</v>
      </c>
      <c r="E1372" t="s">
        <v>43</v>
      </c>
      <c r="F1372" t="str">
        <f t="shared" si="21"/>
        <v>500226835</v>
      </c>
      <c r="G1372" t="s">
        <v>1395</v>
      </c>
      <c r="H1372" t="s">
        <v>1328</v>
      </c>
      <c r="I1372" s="3">
        <v>44312</v>
      </c>
    </row>
    <row r="1373" spans="1:9" x14ac:dyDescent="0.2">
      <c r="A1373" t="s">
        <v>39</v>
      </c>
      <c r="B1373" t="s">
        <v>40</v>
      </c>
      <c r="C1373" t="s">
        <v>1117</v>
      </c>
      <c r="D1373" t="s">
        <v>928</v>
      </c>
      <c r="E1373" t="s">
        <v>89</v>
      </c>
      <c r="F1373" t="str">
        <f t="shared" si="21"/>
        <v>500226839</v>
      </c>
      <c r="G1373" t="s">
        <v>1395</v>
      </c>
      <c r="H1373" t="s">
        <v>1328</v>
      </c>
      <c r="I1373" s="3">
        <v>44691</v>
      </c>
    </row>
    <row r="1374" spans="1:9" x14ac:dyDescent="0.2">
      <c r="A1374" t="s">
        <v>9</v>
      </c>
      <c r="B1374" t="s">
        <v>40</v>
      </c>
      <c r="C1374" t="s">
        <v>1117</v>
      </c>
      <c r="D1374" t="s">
        <v>1515</v>
      </c>
      <c r="E1374" t="s">
        <v>9</v>
      </c>
      <c r="F1374" t="str">
        <f t="shared" si="21"/>
        <v>500226971</v>
      </c>
      <c r="G1374" t="s">
        <v>1134</v>
      </c>
      <c r="H1374" t="s">
        <v>1516</v>
      </c>
      <c r="I1374" s="3">
        <v>43530</v>
      </c>
    </row>
    <row r="1375" spans="1:9" x14ac:dyDescent="0.2">
      <c r="A1375" t="s">
        <v>39</v>
      </c>
      <c r="B1375" t="s">
        <v>40</v>
      </c>
      <c r="C1375" t="s">
        <v>1117</v>
      </c>
      <c r="D1375" t="s">
        <v>929</v>
      </c>
      <c r="E1375" t="s">
        <v>9</v>
      </c>
      <c r="F1375" t="str">
        <f t="shared" si="21"/>
        <v>500227731</v>
      </c>
      <c r="G1375" t="s">
        <v>1292</v>
      </c>
      <c r="H1375" t="s">
        <v>1207</v>
      </c>
      <c r="I1375" s="3">
        <v>43567</v>
      </c>
    </row>
    <row r="1376" spans="1:9" x14ac:dyDescent="0.2">
      <c r="A1376" t="s">
        <v>8</v>
      </c>
      <c r="B1376" t="s">
        <v>40</v>
      </c>
      <c r="C1376" t="s">
        <v>1117</v>
      </c>
      <c r="D1376" t="s">
        <v>929</v>
      </c>
      <c r="E1376" t="s">
        <v>89</v>
      </c>
      <c r="F1376" t="str">
        <f t="shared" si="21"/>
        <v>500227739</v>
      </c>
      <c r="G1376" t="s">
        <v>1292</v>
      </c>
      <c r="H1376" t="s">
        <v>1207</v>
      </c>
      <c r="I1376" s="3">
        <v>43605</v>
      </c>
    </row>
    <row r="1377" spans="1:9" x14ac:dyDescent="0.2">
      <c r="A1377" t="s">
        <v>9</v>
      </c>
      <c r="B1377" t="s">
        <v>40</v>
      </c>
      <c r="C1377" t="s">
        <v>1117</v>
      </c>
      <c r="D1377" t="s">
        <v>930</v>
      </c>
      <c r="E1377" t="s">
        <v>9</v>
      </c>
      <c r="F1377" t="str">
        <f t="shared" si="21"/>
        <v>500227901</v>
      </c>
      <c r="G1377" t="s">
        <v>1179</v>
      </c>
      <c r="H1377" t="s">
        <v>1123</v>
      </c>
      <c r="I1377" s="3">
        <v>43579</v>
      </c>
    </row>
    <row r="1378" spans="1:9" x14ac:dyDescent="0.2">
      <c r="A1378" t="s">
        <v>9</v>
      </c>
      <c r="B1378" t="s">
        <v>40</v>
      </c>
      <c r="C1378" t="s">
        <v>1117</v>
      </c>
      <c r="D1378" t="s">
        <v>931</v>
      </c>
      <c r="E1378" t="s">
        <v>9</v>
      </c>
      <c r="F1378" t="str">
        <f t="shared" si="21"/>
        <v>500228531</v>
      </c>
      <c r="G1378" t="s">
        <v>1292</v>
      </c>
      <c r="H1378" t="s">
        <v>1453</v>
      </c>
      <c r="I1378" s="3">
        <v>43620</v>
      </c>
    </row>
    <row r="1379" spans="1:9" x14ac:dyDescent="0.2">
      <c r="A1379" t="s">
        <v>43</v>
      </c>
      <c r="B1379" t="s">
        <v>40</v>
      </c>
      <c r="C1379" t="s">
        <v>1117</v>
      </c>
      <c r="D1379" t="s">
        <v>1517</v>
      </c>
      <c r="E1379" t="s">
        <v>9</v>
      </c>
      <c r="F1379" t="str">
        <f t="shared" si="21"/>
        <v>500228591</v>
      </c>
      <c r="G1379" t="s">
        <v>1436</v>
      </c>
      <c r="H1379" t="s">
        <v>1435</v>
      </c>
      <c r="I1379" s="3">
        <v>43621</v>
      </c>
    </row>
    <row r="1380" spans="1:9" x14ac:dyDescent="0.2">
      <c r="A1380" t="s">
        <v>9</v>
      </c>
      <c r="B1380" t="s">
        <v>40</v>
      </c>
      <c r="C1380" t="s">
        <v>1117</v>
      </c>
      <c r="D1380" t="s">
        <v>1518</v>
      </c>
      <c r="E1380" t="s">
        <v>9</v>
      </c>
      <c r="F1380" t="str">
        <f t="shared" si="21"/>
        <v>500228611</v>
      </c>
      <c r="G1380" t="s">
        <v>1395</v>
      </c>
      <c r="H1380" t="s">
        <v>1519</v>
      </c>
      <c r="I1380" s="3">
        <v>43622</v>
      </c>
    </row>
    <row r="1381" spans="1:9" x14ac:dyDescent="0.2">
      <c r="A1381" t="s">
        <v>9</v>
      </c>
      <c r="B1381" t="s">
        <v>40</v>
      </c>
      <c r="C1381" t="s">
        <v>1117</v>
      </c>
      <c r="D1381" t="s">
        <v>932</v>
      </c>
      <c r="E1381" t="s">
        <v>9</v>
      </c>
      <c r="F1381" t="str">
        <f t="shared" si="21"/>
        <v>500228771</v>
      </c>
      <c r="G1381" t="s">
        <v>1122</v>
      </c>
      <c r="H1381" t="s">
        <v>1123</v>
      </c>
      <c r="I1381" s="3">
        <v>43629</v>
      </c>
    </row>
    <row r="1382" spans="1:9" x14ac:dyDescent="0.2">
      <c r="A1382" t="s">
        <v>35</v>
      </c>
      <c r="B1382" t="s">
        <v>40</v>
      </c>
      <c r="C1382" t="s">
        <v>1117</v>
      </c>
      <c r="D1382" t="s">
        <v>932</v>
      </c>
      <c r="E1382" t="s">
        <v>50</v>
      </c>
      <c r="F1382" t="str">
        <f t="shared" si="21"/>
        <v>500228777</v>
      </c>
      <c r="G1382" t="s">
        <v>1140</v>
      </c>
      <c r="H1382" t="s">
        <v>1123</v>
      </c>
      <c r="I1382" s="3">
        <v>44532</v>
      </c>
    </row>
    <row r="1383" spans="1:9" x14ac:dyDescent="0.2">
      <c r="A1383" t="s">
        <v>9</v>
      </c>
      <c r="B1383" t="s">
        <v>40</v>
      </c>
      <c r="C1383" t="s">
        <v>1117</v>
      </c>
      <c r="D1383" t="s">
        <v>1520</v>
      </c>
      <c r="E1383" t="s">
        <v>9</v>
      </c>
      <c r="F1383" t="str">
        <f t="shared" si="21"/>
        <v>500228811</v>
      </c>
      <c r="G1383" t="s">
        <v>1122</v>
      </c>
      <c r="H1383" t="s">
        <v>1123</v>
      </c>
      <c r="I1383" s="3">
        <v>43635</v>
      </c>
    </row>
    <row r="1384" spans="1:9" x14ac:dyDescent="0.2">
      <c r="A1384" t="s">
        <v>42</v>
      </c>
      <c r="B1384" t="s">
        <v>40</v>
      </c>
      <c r="C1384" t="s">
        <v>1117</v>
      </c>
      <c r="D1384" t="s">
        <v>933</v>
      </c>
      <c r="E1384" t="s">
        <v>9</v>
      </c>
      <c r="F1384" t="str">
        <f t="shared" si="21"/>
        <v>500229671</v>
      </c>
      <c r="G1384" t="s">
        <v>1436</v>
      </c>
      <c r="H1384" t="s">
        <v>1414</v>
      </c>
      <c r="I1384" s="3">
        <v>43684</v>
      </c>
    </row>
    <row r="1385" spans="1:9" x14ac:dyDescent="0.2">
      <c r="A1385" t="s">
        <v>42</v>
      </c>
      <c r="B1385" t="s">
        <v>40</v>
      </c>
      <c r="C1385" t="s">
        <v>1117</v>
      </c>
      <c r="D1385" t="s">
        <v>933</v>
      </c>
      <c r="E1385" t="s">
        <v>35</v>
      </c>
      <c r="F1385" t="str">
        <f t="shared" si="21"/>
        <v>500229672</v>
      </c>
      <c r="G1385" t="s">
        <v>1437</v>
      </c>
      <c r="H1385" t="s">
        <v>1438</v>
      </c>
      <c r="I1385" s="3">
        <v>43684</v>
      </c>
    </row>
    <row r="1386" spans="1:9" x14ac:dyDescent="0.2">
      <c r="A1386" t="s">
        <v>9</v>
      </c>
      <c r="B1386" t="s">
        <v>40</v>
      </c>
      <c r="C1386" t="s">
        <v>1117</v>
      </c>
      <c r="D1386" t="s">
        <v>934</v>
      </c>
      <c r="E1386" t="s">
        <v>9</v>
      </c>
      <c r="F1386" t="str">
        <f t="shared" si="21"/>
        <v>500229791</v>
      </c>
      <c r="G1386" t="s">
        <v>1179</v>
      </c>
      <c r="H1386" t="s">
        <v>1328</v>
      </c>
      <c r="I1386" s="3">
        <v>43696</v>
      </c>
    </row>
    <row r="1387" spans="1:9" x14ac:dyDescent="0.2">
      <c r="A1387" t="s">
        <v>9</v>
      </c>
      <c r="B1387" t="s">
        <v>40</v>
      </c>
      <c r="C1387" t="s">
        <v>1117</v>
      </c>
      <c r="D1387" t="s">
        <v>938</v>
      </c>
      <c r="E1387" t="s">
        <v>9</v>
      </c>
      <c r="F1387" t="str">
        <f t="shared" si="21"/>
        <v>500229851</v>
      </c>
      <c r="G1387" t="s">
        <v>1122</v>
      </c>
      <c r="H1387" t="s">
        <v>1521</v>
      </c>
      <c r="I1387" s="3">
        <v>43698</v>
      </c>
    </row>
    <row r="1388" spans="1:9" x14ac:dyDescent="0.2">
      <c r="A1388" t="s">
        <v>35</v>
      </c>
      <c r="B1388" t="s">
        <v>40</v>
      </c>
      <c r="C1388" t="s">
        <v>1117</v>
      </c>
      <c r="D1388" t="s">
        <v>938</v>
      </c>
      <c r="E1388" t="s">
        <v>50</v>
      </c>
      <c r="F1388" t="str">
        <f t="shared" si="21"/>
        <v>500229857</v>
      </c>
      <c r="G1388" t="s">
        <v>1122</v>
      </c>
      <c r="H1388" t="s">
        <v>1521</v>
      </c>
      <c r="I1388" s="3">
        <v>44112</v>
      </c>
    </row>
    <row r="1389" spans="1:9" x14ac:dyDescent="0.2">
      <c r="A1389" t="s">
        <v>39</v>
      </c>
      <c r="B1389" t="s">
        <v>40</v>
      </c>
      <c r="C1389" t="s">
        <v>1117</v>
      </c>
      <c r="D1389" t="s">
        <v>938</v>
      </c>
      <c r="E1389" t="s">
        <v>2</v>
      </c>
      <c r="F1389" t="str">
        <f t="shared" si="21"/>
        <v>5002298514</v>
      </c>
      <c r="G1389" t="s">
        <v>1395</v>
      </c>
      <c r="H1389" t="s">
        <v>1522</v>
      </c>
      <c r="I1389" s="3">
        <v>44216</v>
      </c>
    </row>
    <row r="1390" spans="1:9" x14ac:dyDescent="0.2">
      <c r="A1390" t="s">
        <v>8</v>
      </c>
      <c r="B1390" t="s">
        <v>40</v>
      </c>
      <c r="C1390" t="s">
        <v>1117</v>
      </c>
      <c r="D1390" t="s">
        <v>938</v>
      </c>
      <c r="E1390" t="s">
        <v>13</v>
      </c>
      <c r="F1390" t="str">
        <f t="shared" si="21"/>
        <v>5002298520</v>
      </c>
      <c r="G1390" t="s">
        <v>1122</v>
      </c>
      <c r="H1390" t="s">
        <v>1521</v>
      </c>
      <c r="I1390" s="3">
        <v>44335</v>
      </c>
    </row>
    <row r="1391" spans="1:9" x14ac:dyDescent="0.2">
      <c r="A1391" t="s">
        <v>43</v>
      </c>
      <c r="B1391" t="s">
        <v>40</v>
      </c>
      <c r="C1391" t="s">
        <v>1117</v>
      </c>
      <c r="D1391" t="s">
        <v>938</v>
      </c>
      <c r="E1391" t="s">
        <v>23</v>
      </c>
      <c r="F1391" t="str">
        <f t="shared" si="21"/>
        <v>5002298532</v>
      </c>
      <c r="G1391" t="s">
        <v>1122</v>
      </c>
      <c r="H1391" t="s">
        <v>1523</v>
      </c>
      <c r="I1391" s="3">
        <v>44776</v>
      </c>
    </row>
    <row r="1392" spans="1:9" x14ac:dyDescent="0.2">
      <c r="A1392" t="s">
        <v>42</v>
      </c>
      <c r="B1392" t="s">
        <v>40</v>
      </c>
      <c r="C1392" t="s">
        <v>1117</v>
      </c>
      <c r="D1392" t="s">
        <v>938</v>
      </c>
      <c r="E1392" t="s">
        <v>30</v>
      </c>
      <c r="F1392" t="str">
        <f t="shared" si="21"/>
        <v>5002298540</v>
      </c>
      <c r="G1392" t="s">
        <v>1292</v>
      </c>
      <c r="H1392" t="s">
        <v>1185</v>
      </c>
      <c r="I1392" s="3">
        <v>44791</v>
      </c>
    </row>
    <row r="1393" spans="1:9" x14ac:dyDescent="0.2">
      <c r="A1393" t="s">
        <v>50</v>
      </c>
      <c r="B1393" t="s">
        <v>40</v>
      </c>
      <c r="C1393" t="s">
        <v>1117</v>
      </c>
      <c r="D1393" t="s">
        <v>938</v>
      </c>
      <c r="E1393" t="s">
        <v>109</v>
      </c>
      <c r="F1393" t="str">
        <f t="shared" si="21"/>
        <v>5002298548</v>
      </c>
      <c r="G1393" t="s">
        <v>1122</v>
      </c>
      <c r="H1393" t="s">
        <v>1523</v>
      </c>
      <c r="I1393" s="3">
        <v>44993</v>
      </c>
    </row>
    <row r="1394" spans="1:9" x14ac:dyDescent="0.2">
      <c r="A1394" t="s">
        <v>115</v>
      </c>
      <c r="B1394" t="s">
        <v>40</v>
      </c>
      <c r="C1394" t="s">
        <v>1117</v>
      </c>
      <c r="D1394" t="s">
        <v>938</v>
      </c>
      <c r="E1394" t="s">
        <v>99</v>
      </c>
      <c r="F1394" t="str">
        <f t="shared" si="21"/>
        <v>5002298556</v>
      </c>
      <c r="G1394" t="s">
        <v>1292</v>
      </c>
      <c r="H1394" t="s">
        <v>1185</v>
      </c>
      <c r="I1394" s="3">
        <v>44994</v>
      </c>
    </row>
    <row r="1395" spans="1:9" x14ac:dyDescent="0.2">
      <c r="A1395" t="s">
        <v>9</v>
      </c>
      <c r="B1395" t="s">
        <v>40</v>
      </c>
      <c r="C1395" t="s">
        <v>1117</v>
      </c>
      <c r="D1395" t="s">
        <v>941</v>
      </c>
      <c r="E1395" t="s">
        <v>9</v>
      </c>
      <c r="F1395" t="str">
        <f t="shared" si="21"/>
        <v>500229861</v>
      </c>
      <c r="G1395" t="s">
        <v>1122</v>
      </c>
      <c r="H1395" t="s">
        <v>1523</v>
      </c>
      <c r="I1395" s="3">
        <v>43698</v>
      </c>
    </row>
    <row r="1396" spans="1:9" x14ac:dyDescent="0.2">
      <c r="A1396" t="s">
        <v>35</v>
      </c>
      <c r="B1396" t="s">
        <v>40</v>
      </c>
      <c r="C1396" t="s">
        <v>1117</v>
      </c>
      <c r="D1396" t="s">
        <v>941</v>
      </c>
      <c r="E1396" t="s">
        <v>89</v>
      </c>
      <c r="F1396" t="str">
        <f t="shared" si="21"/>
        <v>500229869</v>
      </c>
      <c r="G1396" t="s">
        <v>1122</v>
      </c>
      <c r="H1396" t="s">
        <v>1523</v>
      </c>
      <c r="I1396" s="3">
        <v>44993</v>
      </c>
    </row>
    <row r="1397" spans="1:9" x14ac:dyDescent="0.2">
      <c r="A1397" t="s">
        <v>9</v>
      </c>
      <c r="B1397" t="s">
        <v>40</v>
      </c>
      <c r="C1397" t="s">
        <v>1117</v>
      </c>
      <c r="D1397" t="s">
        <v>942</v>
      </c>
      <c r="E1397" t="s">
        <v>9</v>
      </c>
      <c r="F1397" t="str">
        <f t="shared" si="21"/>
        <v>500229911</v>
      </c>
      <c r="G1397" t="s">
        <v>1436</v>
      </c>
      <c r="H1397" t="s">
        <v>1414</v>
      </c>
      <c r="I1397" s="3">
        <v>43705</v>
      </c>
    </row>
    <row r="1398" spans="1:9" x14ac:dyDescent="0.2">
      <c r="A1398" t="s">
        <v>9</v>
      </c>
      <c r="B1398" t="s">
        <v>40</v>
      </c>
      <c r="C1398" t="s">
        <v>1117</v>
      </c>
      <c r="D1398" t="s">
        <v>942</v>
      </c>
      <c r="E1398" t="s">
        <v>35</v>
      </c>
      <c r="F1398" t="str">
        <f t="shared" si="21"/>
        <v>500229912</v>
      </c>
      <c r="G1398" t="s">
        <v>1437</v>
      </c>
      <c r="H1398" t="s">
        <v>1438</v>
      </c>
      <c r="I1398" s="3">
        <v>43705</v>
      </c>
    </row>
    <row r="1399" spans="1:9" x14ac:dyDescent="0.2">
      <c r="A1399" t="s">
        <v>35</v>
      </c>
      <c r="B1399" t="s">
        <v>40</v>
      </c>
      <c r="C1399" t="s">
        <v>1117</v>
      </c>
      <c r="D1399" t="s">
        <v>942</v>
      </c>
      <c r="E1399" t="s">
        <v>42</v>
      </c>
      <c r="F1399" t="str">
        <f t="shared" si="21"/>
        <v>500229916</v>
      </c>
      <c r="G1399" t="s">
        <v>1439</v>
      </c>
      <c r="H1399" t="s">
        <v>1185</v>
      </c>
      <c r="I1399" s="3">
        <v>45035</v>
      </c>
    </row>
    <row r="1400" spans="1:9" x14ac:dyDescent="0.2">
      <c r="A1400" t="s">
        <v>9</v>
      </c>
      <c r="B1400" t="s">
        <v>40</v>
      </c>
      <c r="C1400" t="s">
        <v>1117</v>
      </c>
      <c r="D1400" t="s">
        <v>943</v>
      </c>
      <c r="E1400" t="s">
        <v>9</v>
      </c>
      <c r="F1400" t="str">
        <f t="shared" si="21"/>
        <v>500229921</v>
      </c>
      <c r="G1400" t="s">
        <v>1179</v>
      </c>
      <c r="H1400" t="s">
        <v>1524</v>
      </c>
      <c r="I1400" s="3">
        <v>43706</v>
      </c>
    </row>
    <row r="1401" spans="1:9" x14ac:dyDescent="0.2">
      <c r="A1401" t="s">
        <v>35</v>
      </c>
      <c r="B1401" t="s">
        <v>40</v>
      </c>
      <c r="C1401" t="s">
        <v>1117</v>
      </c>
      <c r="D1401" t="s">
        <v>943</v>
      </c>
      <c r="E1401" t="s">
        <v>43</v>
      </c>
      <c r="F1401" t="str">
        <f t="shared" si="21"/>
        <v>500229925</v>
      </c>
      <c r="G1401" t="s">
        <v>1150</v>
      </c>
      <c r="H1401" t="s">
        <v>1154</v>
      </c>
      <c r="I1401" s="3">
        <v>44274</v>
      </c>
    </row>
    <row r="1402" spans="1:9" x14ac:dyDescent="0.2">
      <c r="A1402" t="s">
        <v>35</v>
      </c>
      <c r="B1402" t="s">
        <v>40</v>
      </c>
      <c r="C1402" t="s">
        <v>1117</v>
      </c>
      <c r="D1402" t="s">
        <v>943</v>
      </c>
      <c r="E1402" t="s">
        <v>50</v>
      </c>
      <c r="F1402" t="str">
        <f t="shared" si="21"/>
        <v>500229927</v>
      </c>
      <c r="G1402" t="s">
        <v>1118</v>
      </c>
      <c r="H1402" t="s">
        <v>1153</v>
      </c>
      <c r="I1402" s="3">
        <v>44274</v>
      </c>
    </row>
    <row r="1403" spans="1:9" x14ac:dyDescent="0.2">
      <c r="A1403" t="s">
        <v>8</v>
      </c>
      <c r="B1403" t="s">
        <v>40</v>
      </c>
      <c r="C1403" t="s">
        <v>1117</v>
      </c>
      <c r="D1403" t="s">
        <v>1525</v>
      </c>
      <c r="E1403" t="s">
        <v>9</v>
      </c>
      <c r="F1403" t="str">
        <f t="shared" si="21"/>
        <v>500230311</v>
      </c>
      <c r="G1403" t="s">
        <v>1436</v>
      </c>
      <c r="H1403" t="s">
        <v>1414</v>
      </c>
      <c r="I1403" s="3">
        <v>43733</v>
      </c>
    </row>
    <row r="1404" spans="1:9" x14ac:dyDescent="0.2">
      <c r="A1404" t="s">
        <v>8</v>
      </c>
      <c r="B1404" t="s">
        <v>40</v>
      </c>
      <c r="C1404" t="s">
        <v>1117</v>
      </c>
      <c r="D1404" t="s">
        <v>1525</v>
      </c>
      <c r="E1404" t="s">
        <v>35</v>
      </c>
      <c r="F1404" t="str">
        <f t="shared" si="21"/>
        <v>500230312</v>
      </c>
      <c r="G1404" t="s">
        <v>1130</v>
      </c>
      <c r="H1404" t="s">
        <v>1438</v>
      </c>
      <c r="I1404" s="3">
        <v>43733</v>
      </c>
    </row>
    <row r="1405" spans="1:9" x14ac:dyDescent="0.2">
      <c r="A1405" t="s">
        <v>115</v>
      </c>
      <c r="B1405" t="s">
        <v>40</v>
      </c>
      <c r="C1405" t="s">
        <v>1117</v>
      </c>
      <c r="D1405" t="s">
        <v>944</v>
      </c>
      <c r="E1405" t="s">
        <v>9</v>
      </c>
      <c r="F1405" t="str">
        <f t="shared" si="21"/>
        <v>500230321</v>
      </c>
      <c r="G1405" t="s">
        <v>1436</v>
      </c>
      <c r="H1405" t="s">
        <v>1414</v>
      </c>
      <c r="I1405" s="3">
        <v>43733</v>
      </c>
    </row>
    <row r="1406" spans="1:9" x14ac:dyDescent="0.2">
      <c r="A1406" t="s">
        <v>115</v>
      </c>
      <c r="B1406" t="s">
        <v>40</v>
      </c>
      <c r="C1406" t="s">
        <v>1117</v>
      </c>
      <c r="D1406" t="s">
        <v>944</v>
      </c>
      <c r="E1406" t="s">
        <v>35</v>
      </c>
      <c r="F1406" t="str">
        <f t="shared" si="21"/>
        <v>500230322</v>
      </c>
      <c r="G1406" t="s">
        <v>1130</v>
      </c>
      <c r="H1406" t="s">
        <v>1438</v>
      </c>
      <c r="I1406" s="3">
        <v>43733</v>
      </c>
    </row>
    <row r="1407" spans="1:9" x14ac:dyDescent="0.2">
      <c r="A1407" t="s">
        <v>9</v>
      </c>
      <c r="B1407" t="s">
        <v>40</v>
      </c>
      <c r="C1407" t="s">
        <v>1117</v>
      </c>
      <c r="D1407" t="s">
        <v>945</v>
      </c>
      <c r="E1407" t="s">
        <v>9</v>
      </c>
      <c r="F1407" t="str">
        <f t="shared" si="21"/>
        <v>500230641</v>
      </c>
      <c r="G1407" t="s">
        <v>1179</v>
      </c>
      <c r="H1407" t="s">
        <v>1524</v>
      </c>
      <c r="I1407" s="3">
        <v>43775</v>
      </c>
    </row>
    <row r="1408" spans="1:9" x14ac:dyDescent="0.2">
      <c r="A1408" t="s">
        <v>9</v>
      </c>
      <c r="B1408" t="s">
        <v>40</v>
      </c>
      <c r="C1408" t="s">
        <v>1117</v>
      </c>
      <c r="D1408" t="s">
        <v>946</v>
      </c>
      <c r="E1408" t="s">
        <v>9</v>
      </c>
      <c r="F1408" t="str">
        <f t="shared" si="21"/>
        <v>500230971</v>
      </c>
      <c r="G1408" t="s">
        <v>1122</v>
      </c>
      <c r="H1408" t="s">
        <v>1123</v>
      </c>
      <c r="I1408" s="3">
        <v>43804</v>
      </c>
    </row>
    <row r="1409" spans="1:9" x14ac:dyDescent="0.2">
      <c r="A1409" t="s">
        <v>35</v>
      </c>
      <c r="B1409" t="s">
        <v>40</v>
      </c>
      <c r="C1409" t="s">
        <v>1117</v>
      </c>
      <c r="D1409" t="s">
        <v>946</v>
      </c>
      <c r="E1409" t="s">
        <v>43</v>
      </c>
      <c r="F1409" t="str">
        <f t="shared" si="21"/>
        <v>500230975</v>
      </c>
      <c r="G1409" t="s">
        <v>1395</v>
      </c>
      <c r="H1409" t="s">
        <v>1123</v>
      </c>
      <c r="I1409" s="3">
        <v>44218</v>
      </c>
    </row>
    <row r="1410" spans="1:9" x14ac:dyDescent="0.2">
      <c r="A1410" t="s">
        <v>39</v>
      </c>
      <c r="B1410" t="s">
        <v>40</v>
      </c>
      <c r="C1410" t="s">
        <v>1117</v>
      </c>
      <c r="D1410" t="s">
        <v>947</v>
      </c>
      <c r="E1410" t="s">
        <v>9</v>
      </c>
      <c r="F1410" t="str">
        <f t="shared" si="21"/>
        <v>500231121</v>
      </c>
      <c r="G1410" t="s">
        <v>1179</v>
      </c>
      <c r="H1410" t="s">
        <v>1123</v>
      </c>
      <c r="I1410" s="3">
        <v>43838</v>
      </c>
    </row>
    <row r="1411" spans="1:9" x14ac:dyDescent="0.2">
      <c r="A1411" t="s">
        <v>8</v>
      </c>
      <c r="B1411" t="s">
        <v>40</v>
      </c>
      <c r="C1411" t="s">
        <v>1117</v>
      </c>
      <c r="D1411" t="s">
        <v>947</v>
      </c>
      <c r="E1411" t="s">
        <v>50</v>
      </c>
      <c r="F1411" t="str">
        <f t="shared" ref="F1411:F1474" si="22">D1411&amp;E1411</f>
        <v>500231127</v>
      </c>
      <c r="G1411" t="s">
        <v>1140</v>
      </c>
      <c r="H1411" t="s">
        <v>1123</v>
      </c>
      <c r="I1411" s="3">
        <v>44533</v>
      </c>
    </row>
    <row r="1412" spans="1:9" x14ac:dyDescent="0.2">
      <c r="A1412" t="s">
        <v>9</v>
      </c>
      <c r="B1412" t="s">
        <v>40</v>
      </c>
      <c r="C1412" t="s">
        <v>1117</v>
      </c>
      <c r="D1412" t="s">
        <v>948</v>
      </c>
      <c r="E1412" t="s">
        <v>9</v>
      </c>
      <c r="F1412" t="str">
        <f t="shared" si="22"/>
        <v>500231581</v>
      </c>
      <c r="G1412" t="s">
        <v>1292</v>
      </c>
      <c r="H1412" t="s">
        <v>1411</v>
      </c>
      <c r="I1412" s="3">
        <v>43878</v>
      </c>
    </row>
    <row r="1413" spans="1:9" x14ac:dyDescent="0.2">
      <c r="A1413" t="s">
        <v>9</v>
      </c>
      <c r="B1413" t="s">
        <v>40</v>
      </c>
      <c r="C1413" t="s">
        <v>1117</v>
      </c>
      <c r="D1413" t="s">
        <v>949</v>
      </c>
      <c r="E1413" t="s">
        <v>9</v>
      </c>
      <c r="F1413" t="str">
        <f t="shared" si="22"/>
        <v>500231601</v>
      </c>
      <c r="G1413" t="s">
        <v>1122</v>
      </c>
      <c r="H1413" t="s">
        <v>1379</v>
      </c>
      <c r="I1413" s="3">
        <v>43880</v>
      </c>
    </row>
    <row r="1414" spans="1:9" x14ac:dyDescent="0.2">
      <c r="A1414" t="s">
        <v>9</v>
      </c>
      <c r="B1414" t="s">
        <v>40</v>
      </c>
      <c r="C1414" t="s">
        <v>1117</v>
      </c>
      <c r="D1414" t="s">
        <v>950</v>
      </c>
      <c r="E1414" t="s">
        <v>9</v>
      </c>
      <c r="F1414" t="str">
        <f t="shared" si="22"/>
        <v>500231611</v>
      </c>
      <c r="G1414" t="s">
        <v>1122</v>
      </c>
      <c r="H1414" t="s">
        <v>1174</v>
      </c>
      <c r="I1414" s="3">
        <v>43880</v>
      </c>
    </row>
    <row r="1415" spans="1:9" x14ac:dyDescent="0.2">
      <c r="A1415" t="s">
        <v>9</v>
      </c>
      <c r="B1415" t="s">
        <v>40</v>
      </c>
      <c r="C1415" t="s">
        <v>1117</v>
      </c>
      <c r="D1415" t="s">
        <v>951</v>
      </c>
      <c r="E1415" t="s">
        <v>9</v>
      </c>
      <c r="F1415" t="str">
        <f t="shared" si="22"/>
        <v>500231621</v>
      </c>
      <c r="G1415" t="s">
        <v>1122</v>
      </c>
      <c r="H1415" t="s">
        <v>1379</v>
      </c>
      <c r="I1415" s="3">
        <v>43880</v>
      </c>
    </row>
    <row r="1416" spans="1:9" x14ac:dyDescent="0.2">
      <c r="A1416" t="s">
        <v>9</v>
      </c>
      <c r="B1416" t="s">
        <v>40</v>
      </c>
      <c r="C1416" t="s">
        <v>1117</v>
      </c>
      <c r="D1416" t="s">
        <v>952</v>
      </c>
      <c r="E1416" t="s">
        <v>9</v>
      </c>
      <c r="F1416" t="str">
        <f t="shared" si="22"/>
        <v>500231631</v>
      </c>
      <c r="G1416" t="s">
        <v>1122</v>
      </c>
      <c r="H1416" t="s">
        <v>1379</v>
      </c>
      <c r="I1416" s="3">
        <v>43880</v>
      </c>
    </row>
    <row r="1417" spans="1:9" x14ac:dyDescent="0.2">
      <c r="A1417" t="s">
        <v>9</v>
      </c>
      <c r="B1417" t="s">
        <v>40</v>
      </c>
      <c r="C1417" t="s">
        <v>1117</v>
      </c>
      <c r="D1417" t="s">
        <v>953</v>
      </c>
      <c r="E1417" t="s">
        <v>9</v>
      </c>
      <c r="F1417" t="str">
        <f t="shared" si="22"/>
        <v>500231641</v>
      </c>
      <c r="G1417" t="s">
        <v>1122</v>
      </c>
      <c r="H1417" t="s">
        <v>1379</v>
      </c>
      <c r="I1417" s="3">
        <v>43881</v>
      </c>
    </row>
    <row r="1418" spans="1:9" x14ac:dyDescent="0.2">
      <c r="A1418" t="s">
        <v>9</v>
      </c>
      <c r="B1418" t="s">
        <v>40</v>
      </c>
      <c r="C1418" t="s">
        <v>1117</v>
      </c>
      <c r="D1418" t="s">
        <v>954</v>
      </c>
      <c r="E1418" t="s">
        <v>9</v>
      </c>
      <c r="F1418" t="str">
        <f t="shared" si="22"/>
        <v>500231651</v>
      </c>
      <c r="G1418" t="s">
        <v>1122</v>
      </c>
      <c r="H1418" t="s">
        <v>1379</v>
      </c>
      <c r="I1418" s="3">
        <v>43881</v>
      </c>
    </row>
    <row r="1419" spans="1:9" x14ac:dyDescent="0.2">
      <c r="A1419" t="s">
        <v>9</v>
      </c>
      <c r="B1419" t="s">
        <v>40</v>
      </c>
      <c r="C1419" t="s">
        <v>1117</v>
      </c>
      <c r="D1419" t="s">
        <v>955</v>
      </c>
      <c r="E1419" t="s">
        <v>9</v>
      </c>
      <c r="F1419" t="str">
        <f t="shared" si="22"/>
        <v>500231661</v>
      </c>
      <c r="G1419" t="s">
        <v>1122</v>
      </c>
      <c r="H1419" t="s">
        <v>1379</v>
      </c>
      <c r="I1419" s="3">
        <v>43881</v>
      </c>
    </row>
    <row r="1420" spans="1:9" x14ac:dyDescent="0.2">
      <c r="A1420" t="s">
        <v>9</v>
      </c>
      <c r="B1420" t="s">
        <v>40</v>
      </c>
      <c r="C1420" t="s">
        <v>1117</v>
      </c>
      <c r="D1420" t="s">
        <v>956</v>
      </c>
      <c r="E1420" t="s">
        <v>9</v>
      </c>
      <c r="F1420" t="str">
        <f t="shared" si="22"/>
        <v>500231671</v>
      </c>
      <c r="G1420" t="s">
        <v>1122</v>
      </c>
      <c r="H1420" t="s">
        <v>1174</v>
      </c>
      <c r="I1420" s="3">
        <v>43881</v>
      </c>
    </row>
    <row r="1421" spans="1:9" x14ac:dyDescent="0.2">
      <c r="A1421" t="s">
        <v>9</v>
      </c>
      <c r="B1421" t="s">
        <v>40</v>
      </c>
      <c r="C1421" t="s">
        <v>1117</v>
      </c>
      <c r="D1421" t="s">
        <v>957</v>
      </c>
      <c r="E1421" t="s">
        <v>9</v>
      </c>
      <c r="F1421" t="str">
        <f t="shared" si="22"/>
        <v>500231681</v>
      </c>
      <c r="G1421" t="s">
        <v>1122</v>
      </c>
      <c r="H1421" t="s">
        <v>1174</v>
      </c>
      <c r="I1421" s="3">
        <v>43881</v>
      </c>
    </row>
    <row r="1422" spans="1:9" x14ac:dyDescent="0.2">
      <c r="A1422" t="s">
        <v>9</v>
      </c>
      <c r="B1422" t="s">
        <v>40</v>
      </c>
      <c r="C1422" t="s">
        <v>1117</v>
      </c>
      <c r="D1422" t="s">
        <v>958</v>
      </c>
      <c r="E1422" t="s">
        <v>9</v>
      </c>
      <c r="F1422" t="str">
        <f t="shared" si="22"/>
        <v>500231691</v>
      </c>
      <c r="G1422" t="s">
        <v>1122</v>
      </c>
      <c r="H1422" t="s">
        <v>1174</v>
      </c>
      <c r="I1422" s="3">
        <v>43881</v>
      </c>
    </row>
    <row r="1423" spans="1:9" x14ac:dyDescent="0.2">
      <c r="A1423" t="s">
        <v>9</v>
      </c>
      <c r="B1423" t="s">
        <v>40</v>
      </c>
      <c r="C1423" t="s">
        <v>1117</v>
      </c>
      <c r="D1423" t="s">
        <v>959</v>
      </c>
      <c r="E1423" t="s">
        <v>9</v>
      </c>
      <c r="F1423" t="str">
        <f t="shared" si="22"/>
        <v>500231701</v>
      </c>
      <c r="G1423" t="s">
        <v>1122</v>
      </c>
      <c r="H1423" t="s">
        <v>1174</v>
      </c>
      <c r="I1423" s="3">
        <v>43881</v>
      </c>
    </row>
    <row r="1424" spans="1:9" x14ac:dyDescent="0.2">
      <c r="A1424" t="s">
        <v>9</v>
      </c>
      <c r="B1424" t="s">
        <v>40</v>
      </c>
      <c r="C1424" t="s">
        <v>1117</v>
      </c>
      <c r="D1424" t="s">
        <v>960</v>
      </c>
      <c r="E1424" t="s">
        <v>9</v>
      </c>
      <c r="F1424" t="str">
        <f t="shared" si="22"/>
        <v>500231711</v>
      </c>
      <c r="G1424" t="s">
        <v>1122</v>
      </c>
      <c r="H1424" t="s">
        <v>1174</v>
      </c>
      <c r="I1424" s="3">
        <v>43881</v>
      </c>
    </row>
    <row r="1425" spans="1:9" x14ac:dyDescent="0.2">
      <c r="A1425" t="s">
        <v>9</v>
      </c>
      <c r="B1425" t="s">
        <v>40</v>
      </c>
      <c r="C1425" t="s">
        <v>1117</v>
      </c>
      <c r="D1425" t="s">
        <v>961</v>
      </c>
      <c r="E1425" t="s">
        <v>9</v>
      </c>
      <c r="F1425" t="str">
        <f t="shared" si="22"/>
        <v>500231771</v>
      </c>
      <c r="G1425" t="s">
        <v>1179</v>
      </c>
      <c r="H1425" t="s">
        <v>1524</v>
      </c>
      <c r="I1425" s="3">
        <v>43888</v>
      </c>
    </row>
    <row r="1426" spans="1:9" x14ac:dyDescent="0.2">
      <c r="A1426" t="s">
        <v>9</v>
      </c>
      <c r="B1426" t="s">
        <v>40</v>
      </c>
      <c r="C1426" t="s">
        <v>1117</v>
      </c>
      <c r="D1426" t="s">
        <v>962</v>
      </c>
      <c r="E1426" t="s">
        <v>9</v>
      </c>
      <c r="F1426" t="str">
        <f t="shared" si="22"/>
        <v>500231841</v>
      </c>
      <c r="G1426" t="s">
        <v>1292</v>
      </c>
      <c r="H1426" t="s">
        <v>1411</v>
      </c>
      <c r="I1426" s="3">
        <v>43893</v>
      </c>
    </row>
    <row r="1427" spans="1:9" x14ac:dyDescent="0.2">
      <c r="A1427" t="s">
        <v>9</v>
      </c>
      <c r="B1427" t="s">
        <v>40</v>
      </c>
      <c r="C1427" t="s">
        <v>1117</v>
      </c>
      <c r="D1427" t="s">
        <v>963</v>
      </c>
      <c r="E1427" t="s">
        <v>9</v>
      </c>
      <c r="F1427" t="str">
        <f t="shared" si="22"/>
        <v>500232201</v>
      </c>
      <c r="G1427" t="s">
        <v>1122</v>
      </c>
      <c r="H1427" t="s">
        <v>1411</v>
      </c>
      <c r="I1427" s="3">
        <v>43935</v>
      </c>
    </row>
    <row r="1428" spans="1:9" x14ac:dyDescent="0.2">
      <c r="A1428" t="s">
        <v>35</v>
      </c>
      <c r="B1428" t="s">
        <v>40</v>
      </c>
      <c r="C1428" t="s">
        <v>1117</v>
      </c>
      <c r="D1428" t="s">
        <v>963</v>
      </c>
      <c r="E1428" t="s">
        <v>43</v>
      </c>
      <c r="F1428" t="str">
        <f t="shared" si="22"/>
        <v>500232205</v>
      </c>
      <c r="G1428" t="s">
        <v>1395</v>
      </c>
      <c r="H1428" t="s">
        <v>1411</v>
      </c>
      <c r="I1428" s="3">
        <v>44021</v>
      </c>
    </row>
    <row r="1429" spans="1:9" x14ac:dyDescent="0.2">
      <c r="A1429" t="s">
        <v>9</v>
      </c>
      <c r="B1429" t="s">
        <v>40</v>
      </c>
      <c r="C1429" t="s">
        <v>1117</v>
      </c>
      <c r="D1429" t="s">
        <v>965</v>
      </c>
      <c r="E1429" t="s">
        <v>9</v>
      </c>
      <c r="F1429" t="str">
        <f t="shared" si="22"/>
        <v>500232951</v>
      </c>
      <c r="G1429" t="s">
        <v>1122</v>
      </c>
      <c r="H1429" t="s">
        <v>1123</v>
      </c>
      <c r="I1429" s="3">
        <v>43999</v>
      </c>
    </row>
    <row r="1430" spans="1:9" x14ac:dyDescent="0.2">
      <c r="A1430" t="s">
        <v>9</v>
      </c>
      <c r="B1430" t="s">
        <v>40</v>
      </c>
      <c r="C1430" t="s">
        <v>1117</v>
      </c>
      <c r="D1430" t="s">
        <v>966</v>
      </c>
      <c r="E1430" t="s">
        <v>9</v>
      </c>
      <c r="F1430" t="str">
        <f t="shared" si="22"/>
        <v>500232961</v>
      </c>
      <c r="G1430" t="s">
        <v>1179</v>
      </c>
      <c r="H1430" t="s">
        <v>1123</v>
      </c>
      <c r="I1430" s="3">
        <v>43999</v>
      </c>
    </row>
    <row r="1431" spans="1:9" x14ac:dyDescent="0.2">
      <c r="A1431" t="s">
        <v>9</v>
      </c>
      <c r="B1431" t="s">
        <v>40</v>
      </c>
      <c r="C1431" t="s">
        <v>1117</v>
      </c>
      <c r="D1431" t="s">
        <v>967</v>
      </c>
      <c r="E1431" t="s">
        <v>9</v>
      </c>
      <c r="F1431" t="str">
        <f t="shared" si="22"/>
        <v>500232971</v>
      </c>
      <c r="G1431" t="s">
        <v>1179</v>
      </c>
      <c r="H1431" t="s">
        <v>1123</v>
      </c>
      <c r="I1431" s="3">
        <v>43999</v>
      </c>
    </row>
    <row r="1432" spans="1:9" x14ac:dyDescent="0.2">
      <c r="A1432" t="s">
        <v>9</v>
      </c>
      <c r="B1432" t="s">
        <v>40</v>
      </c>
      <c r="C1432" t="s">
        <v>1117</v>
      </c>
      <c r="D1432" t="s">
        <v>968</v>
      </c>
      <c r="E1432" t="s">
        <v>9</v>
      </c>
      <c r="F1432" t="str">
        <f t="shared" si="22"/>
        <v>500232981</v>
      </c>
      <c r="G1432" t="s">
        <v>1122</v>
      </c>
      <c r="H1432" t="s">
        <v>1123</v>
      </c>
      <c r="I1432" s="3">
        <v>43999</v>
      </c>
    </row>
    <row r="1433" spans="1:9" x14ac:dyDescent="0.2">
      <c r="A1433" t="s">
        <v>9</v>
      </c>
      <c r="B1433" t="s">
        <v>40</v>
      </c>
      <c r="C1433" t="s">
        <v>1117</v>
      </c>
      <c r="D1433" t="s">
        <v>969</v>
      </c>
      <c r="E1433" t="s">
        <v>9</v>
      </c>
      <c r="F1433" t="str">
        <f t="shared" si="22"/>
        <v>500232991</v>
      </c>
      <c r="G1433" t="s">
        <v>1179</v>
      </c>
      <c r="H1433" t="s">
        <v>1123</v>
      </c>
      <c r="I1433" s="3">
        <v>43999</v>
      </c>
    </row>
    <row r="1434" spans="1:9" x14ac:dyDescent="0.2">
      <c r="A1434" t="s">
        <v>9</v>
      </c>
      <c r="B1434" t="s">
        <v>40</v>
      </c>
      <c r="C1434" t="s">
        <v>1117</v>
      </c>
      <c r="D1434" t="s">
        <v>970</v>
      </c>
      <c r="E1434" t="s">
        <v>9</v>
      </c>
      <c r="F1434" t="str">
        <f t="shared" si="22"/>
        <v>500233161</v>
      </c>
      <c r="G1434" t="s">
        <v>1395</v>
      </c>
      <c r="H1434" t="s">
        <v>1411</v>
      </c>
      <c r="I1434" s="3">
        <v>44021</v>
      </c>
    </row>
    <row r="1435" spans="1:9" x14ac:dyDescent="0.2">
      <c r="A1435" t="s">
        <v>9</v>
      </c>
      <c r="B1435" t="s">
        <v>40</v>
      </c>
      <c r="C1435" t="s">
        <v>1117</v>
      </c>
      <c r="D1435" t="s">
        <v>971</v>
      </c>
      <c r="E1435" t="s">
        <v>9</v>
      </c>
      <c r="F1435" t="str">
        <f t="shared" si="22"/>
        <v>500233171</v>
      </c>
      <c r="G1435" t="s">
        <v>1395</v>
      </c>
      <c r="H1435" t="s">
        <v>1411</v>
      </c>
      <c r="I1435" s="3">
        <v>44021</v>
      </c>
    </row>
    <row r="1436" spans="1:9" x14ac:dyDescent="0.2">
      <c r="A1436" t="s">
        <v>9</v>
      </c>
      <c r="B1436" t="s">
        <v>40</v>
      </c>
      <c r="C1436" t="s">
        <v>1117</v>
      </c>
      <c r="D1436" t="s">
        <v>972</v>
      </c>
      <c r="E1436" t="s">
        <v>9</v>
      </c>
      <c r="F1436" t="str">
        <f t="shared" si="22"/>
        <v>500233731</v>
      </c>
      <c r="G1436" t="s">
        <v>1292</v>
      </c>
      <c r="H1436" t="s">
        <v>1207</v>
      </c>
      <c r="I1436" s="3">
        <v>44076</v>
      </c>
    </row>
    <row r="1437" spans="1:9" x14ac:dyDescent="0.2">
      <c r="A1437" t="s">
        <v>35</v>
      </c>
      <c r="B1437" t="s">
        <v>40</v>
      </c>
      <c r="C1437" t="s">
        <v>1117</v>
      </c>
      <c r="D1437" t="s">
        <v>972</v>
      </c>
      <c r="E1437" t="s">
        <v>115</v>
      </c>
      <c r="F1437" t="str">
        <f t="shared" si="22"/>
        <v>500233738</v>
      </c>
      <c r="G1437" t="s">
        <v>1122</v>
      </c>
      <c r="H1437" t="s">
        <v>1207</v>
      </c>
      <c r="I1437" s="3">
        <v>44459</v>
      </c>
    </row>
    <row r="1438" spans="1:9" x14ac:dyDescent="0.2">
      <c r="A1438" t="s">
        <v>9</v>
      </c>
      <c r="B1438" t="s">
        <v>40</v>
      </c>
      <c r="C1438" t="s">
        <v>1117</v>
      </c>
      <c r="D1438" t="s">
        <v>973</v>
      </c>
      <c r="E1438" t="s">
        <v>9</v>
      </c>
      <c r="F1438" t="str">
        <f t="shared" si="22"/>
        <v>500233811</v>
      </c>
      <c r="G1438" t="s">
        <v>1179</v>
      </c>
      <c r="H1438" t="s">
        <v>1526</v>
      </c>
      <c r="I1438" s="3">
        <v>44082</v>
      </c>
    </row>
    <row r="1439" spans="1:9" x14ac:dyDescent="0.2">
      <c r="A1439" t="s">
        <v>9</v>
      </c>
      <c r="B1439" t="s">
        <v>40</v>
      </c>
      <c r="C1439" t="s">
        <v>1117</v>
      </c>
      <c r="D1439" t="s">
        <v>975</v>
      </c>
      <c r="E1439" t="s">
        <v>9</v>
      </c>
      <c r="F1439" t="str">
        <f t="shared" si="22"/>
        <v>500233821</v>
      </c>
      <c r="G1439" t="s">
        <v>1179</v>
      </c>
      <c r="H1439" t="s">
        <v>1526</v>
      </c>
      <c r="I1439" s="3">
        <v>44082</v>
      </c>
    </row>
    <row r="1440" spans="1:9" x14ac:dyDescent="0.2">
      <c r="A1440" t="s">
        <v>9</v>
      </c>
      <c r="B1440" t="s">
        <v>40</v>
      </c>
      <c r="C1440" t="s">
        <v>1117</v>
      </c>
      <c r="D1440" t="s">
        <v>976</v>
      </c>
      <c r="E1440" t="s">
        <v>9</v>
      </c>
      <c r="F1440" t="str">
        <f t="shared" si="22"/>
        <v>500233851</v>
      </c>
      <c r="G1440" t="s">
        <v>1179</v>
      </c>
      <c r="H1440" t="s">
        <v>1527</v>
      </c>
      <c r="I1440" s="3">
        <v>44091</v>
      </c>
    </row>
    <row r="1441" spans="1:9" x14ac:dyDescent="0.2">
      <c r="A1441" t="s">
        <v>9</v>
      </c>
      <c r="B1441" t="s">
        <v>40</v>
      </c>
      <c r="C1441" t="s">
        <v>1117</v>
      </c>
      <c r="D1441" t="s">
        <v>1528</v>
      </c>
      <c r="E1441" t="s">
        <v>9</v>
      </c>
      <c r="F1441" t="str">
        <f t="shared" si="22"/>
        <v>500233931</v>
      </c>
      <c r="G1441" t="s">
        <v>1179</v>
      </c>
      <c r="H1441" t="s">
        <v>1527</v>
      </c>
      <c r="I1441" s="3">
        <v>44097</v>
      </c>
    </row>
    <row r="1442" spans="1:9" x14ac:dyDescent="0.2">
      <c r="A1442" t="s">
        <v>9</v>
      </c>
      <c r="B1442" t="s">
        <v>40</v>
      </c>
      <c r="C1442" t="s">
        <v>1117</v>
      </c>
      <c r="D1442" t="s">
        <v>977</v>
      </c>
      <c r="E1442" t="s">
        <v>9</v>
      </c>
      <c r="F1442" t="str">
        <f t="shared" si="22"/>
        <v>500234091</v>
      </c>
      <c r="G1442" t="s">
        <v>1122</v>
      </c>
      <c r="H1442" t="s">
        <v>1123</v>
      </c>
      <c r="I1442" s="3">
        <v>44111</v>
      </c>
    </row>
    <row r="1443" spans="1:9" x14ac:dyDescent="0.2">
      <c r="A1443" t="s">
        <v>9</v>
      </c>
      <c r="B1443" t="s">
        <v>40</v>
      </c>
      <c r="C1443" t="s">
        <v>1117</v>
      </c>
      <c r="D1443" t="s">
        <v>978</v>
      </c>
      <c r="E1443" t="s">
        <v>9</v>
      </c>
      <c r="F1443" t="str">
        <f t="shared" si="22"/>
        <v>500234101</v>
      </c>
      <c r="G1443" t="s">
        <v>1122</v>
      </c>
      <c r="H1443" t="s">
        <v>1123</v>
      </c>
      <c r="I1443" s="3">
        <v>44111</v>
      </c>
    </row>
    <row r="1444" spans="1:9" x14ac:dyDescent="0.2">
      <c r="A1444" t="s">
        <v>9</v>
      </c>
      <c r="B1444" t="s">
        <v>40</v>
      </c>
      <c r="C1444" t="s">
        <v>1117</v>
      </c>
      <c r="D1444" t="s">
        <v>979</v>
      </c>
      <c r="E1444" t="s">
        <v>9</v>
      </c>
      <c r="F1444" t="str">
        <f t="shared" si="22"/>
        <v>500234111</v>
      </c>
      <c r="G1444" t="s">
        <v>1179</v>
      </c>
      <c r="H1444" t="s">
        <v>1123</v>
      </c>
      <c r="I1444" s="3">
        <v>44111</v>
      </c>
    </row>
    <row r="1445" spans="1:9" x14ac:dyDescent="0.2">
      <c r="A1445" t="s">
        <v>9</v>
      </c>
      <c r="B1445" t="s">
        <v>40</v>
      </c>
      <c r="C1445" t="s">
        <v>1117</v>
      </c>
      <c r="D1445" t="s">
        <v>980</v>
      </c>
      <c r="E1445" t="s">
        <v>9</v>
      </c>
      <c r="F1445" t="str">
        <f t="shared" si="22"/>
        <v>500234121</v>
      </c>
      <c r="G1445" t="s">
        <v>1179</v>
      </c>
      <c r="H1445" t="s">
        <v>1123</v>
      </c>
      <c r="I1445" s="3">
        <v>44111</v>
      </c>
    </row>
    <row r="1446" spans="1:9" x14ac:dyDescent="0.2">
      <c r="A1446" t="s">
        <v>9</v>
      </c>
      <c r="B1446" t="s">
        <v>40</v>
      </c>
      <c r="C1446" t="s">
        <v>1117</v>
      </c>
      <c r="D1446" t="s">
        <v>981</v>
      </c>
      <c r="E1446" t="s">
        <v>9</v>
      </c>
      <c r="F1446" t="str">
        <f t="shared" si="22"/>
        <v>500234131</v>
      </c>
      <c r="G1446" t="s">
        <v>1179</v>
      </c>
      <c r="H1446" t="s">
        <v>1527</v>
      </c>
      <c r="I1446" s="3">
        <v>44111</v>
      </c>
    </row>
    <row r="1447" spans="1:9" x14ac:dyDescent="0.2">
      <c r="A1447" t="s">
        <v>9</v>
      </c>
      <c r="B1447" t="s">
        <v>40</v>
      </c>
      <c r="C1447" t="s">
        <v>1117</v>
      </c>
      <c r="D1447" t="s">
        <v>982</v>
      </c>
      <c r="E1447" t="s">
        <v>9</v>
      </c>
      <c r="F1447" t="str">
        <f t="shared" si="22"/>
        <v>500234141</v>
      </c>
      <c r="G1447" t="s">
        <v>1179</v>
      </c>
      <c r="H1447" t="s">
        <v>1527</v>
      </c>
      <c r="I1447" s="3">
        <v>44111</v>
      </c>
    </row>
    <row r="1448" spans="1:9" x14ac:dyDescent="0.2">
      <c r="A1448" t="s">
        <v>9</v>
      </c>
      <c r="B1448" t="s">
        <v>40</v>
      </c>
      <c r="C1448" t="s">
        <v>1117</v>
      </c>
      <c r="D1448" t="s">
        <v>1529</v>
      </c>
      <c r="E1448" t="s">
        <v>9</v>
      </c>
      <c r="F1448" t="str">
        <f t="shared" si="22"/>
        <v>500234171</v>
      </c>
      <c r="G1448" t="s">
        <v>1179</v>
      </c>
      <c r="H1448" t="s">
        <v>1527</v>
      </c>
      <c r="I1448" s="3">
        <v>44112</v>
      </c>
    </row>
    <row r="1449" spans="1:9" x14ac:dyDescent="0.2">
      <c r="A1449" t="s">
        <v>9</v>
      </c>
      <c r="B1449" t="s">
        <v>40</v>
      </c>
      <c r="C1449" t="s">
        <v>1117</v>
      </c>
      <c r="D1449" t="s">
        <v>1530</v>
      </c>
      <c r="E1449" t="s">
        <v>9</v>
      </c>
      <c r="F1449" t="str">
        <f t="shared" si="22"/>
        <v>500234181</v>
      </c>
      <c r="G1449" t="s">
        <v>1179</v>
      </c>
      <c r="H1449" t="s">
        <v>1527</v>
      </c>
      <c r="I1449" s="3">
        <v>44112</v>
      </c>
    </row>
    <row r="1450" spans="1:9" x14ac:dyDescent="0.2">
      <c r="A1450" t="s">
        <v>9</v>
      </c>
      <c r="B1450" t="s">
        <v>40</v>
      </c>
      <c r="C1450" t="s">
        <v>1117</v>
      </c>
      <c r="D1450" t="s">
        <v>1531</v>
      </c>
      <c r="E1450" t="s">
        <v>9</v>
      </c>
      <c r="F1450" t="str">
        <f t="shared" si="22"/>
        <v>500234231</v>
      </c>
      <c r="G1450" t="s">
        <v>1122</v>
      </c>
      <c r="H1450" t="s">
        <v>1123</v>
      </c>
      <c r="I1450" s="3">
        <v>44117</v>
      </c>
    </row>
    <row r="1451" spans="1:9" x14ac:dyDescent="0.2">
      <c r="A1451" t="s">
        <v>35</v>
      </c>
      <c r="B1451" t="s">
        <v>40</v>
      </c>
      <c r="C1451" t="s">
        <v>1117</v>
      </c>
      <c r="D1451" t="s">
        <v>983</v>
      </c>
      <c r="E1451" t="s">
        <v>43</v>
      </c>
      <c r="F1451" t="str">
        <f t="shared" si="22"/>
        <v>500234545</v>
      </c>
      <c r="G1451" t="s">
        <v>1179</v>
      </c>
      <c r="H1451" t="s">
        <v>1185</v>
      </c>
      <c r="I1451" s="3">
        <v>44144</v>
      </c>
    </row>
    <row r="1452" spans="1:9" x14ac:dyDescent="0.2">
      <c r="A1452" t="s">
        <v>39</v>
      </c>
      <c r="B1452" t="s">
        <v>40</v>
      </c>
      <c r="C1452" t="s">
        <v>1117</v>
      </c>
      <c r="D1452" t="s">
        <v>983</v>
      </c>
      <c r="E1452" t="s">
        <v>89</v>
      </c>
      <c r="F1452" t="str">
        <f t="shared" si="22"/>
        <v>500234549</v>
      </c>
      <c r="G1452" t="s">
        <v>1382</v>
      </c>
      <c r="H1452" t="s">
        <v>1185</v>
      </c>
      <c r="I1452" s="3">
        <v>44680</v>
      </c>
    </row>
    <row r="1453" spans="1:9" x14ac:dyDescent="0.2">
      <c r="A1453" t="s">
        <v>9</v>
      </c>
      <c r="B1453" t="s">
        <v>40</v>
      </c>
      <c r="C1453" t="s">
        <v>1117</v>
      </c>
      <c r="D1453" t="s">
        <v>984</v>
      </c>
      <c r="E1453" t="s">
        <v>9</v>
      </c>
      <c r="F1453" t="str">
        <f t="shared" si="22"/>
        <v>500234591</v>
      </c>
      <c r="G1453" t="s">
        <v>1179</v>
      </c>
      <c r="H1453" t="s">
        <v>1524</v>
      </c>
      <c r="I1453" s="3">
        <v>44147</v>
      </c>
    </row>
    <row r="1454" spans="1:9" x14ac:dyDescent="0.2">
      <c r="A1454" t="s">
        <v>35</v>
      </c>
      <c r="B1454" t="s">
        <v>40</v>
      </c>
      <c r="C1454" t="s">
        <v>1117</v>
      </c>
      <c r="D1454" t="s">
        <v>985</v>
      </c>
      <c r="E1454" t="s">
        <v>9</v>
      </c>
      <c r="F1454" t="str">
        <f t="shared" si="22"/>
        <v>500235211</v>
      </c>
      <c r="G1454" t="s">
        <v>1179</v>
      </c>
      <c r="H1454" t="s">
        <v>1532</v>
      </c>
      <c r="I1454" s="3">
        <v>44215</v>
      </c>
    </row>
    <row r="1455" spans="1:9" x14ac:dyDescent="0.2">
      <c r="A1455" t="s">
        <v>35</v>
      </c>
      <c r="B1455" t="s">
        <v>40</v>
      </c>
      <c r="C1455" t="s">
        <v>1117</v>
      </c>
      <c r="D1455" t="s">
        <v>987</v>
      </c>
      <c r="E1455" t="s">
        <v>9</v>
      </c>
      <c r="F1455" t="str">
        <f t="shared" si="22"/>
        <v>500235221</v>
      </c>
      <c r="G1455" t="s">
        <v>1179</v>
      </c>
      <c r="H1455" t="s">
        <v>1533</v>
      </c>
      <c r="I1455" s="3">
        <v>44215</v>
      </c>
    </row>
    <row r="1456" spans="1:9" x14ac:dyDescent="0.2">
      <c r="A1456" t="s">
        <v>39</v>
      </c>
      <c r="B1456" t="s">
        <v>40</v>
      </c>
      <c r="C1456" t="s">
        <v>1117</v>
      </c>
      <c r="D1456" t="s">
        <v>987</v>
      </c>
      <c r="E1456" t="s">
        <v>50</v>
      </c>
      <c r="F1456" t="str">
        <f t="shared" si="22"/>
        <v>500235227</v>
      </c>
      <c r="G1456" t="s">
        <v>1118</v>
      </c>
      <c r="H1456" t="s">
        <v>1534</v>
      </c>
      <c r="I1456" s="3">
        <v>44245</v>
      </c>
    </row>
    <row r="1457" spans="1:9" x14ac:dyDescent="0.2">
      <c r="A1457" t="s">
        <v>9</v>
      </c>
      <c r="B1457" t="s">
        <v>40</v>
      </c>
      <c r="C1457" t="s">
        <v>1117</v>
      </c>
      <c r="D1457" t="s">
        <v>988</v>
      </c>
      <c r="E1457" t="s">
        <v>9</v>
      </c>
      <c r="F1457" t="str">
        <f t="shared" si="22"/>
        <v>500235401</v>
      </c>
      <c r="G1457" t="s">
        <v>1128</v>
      </c>
      <c r="H1457" t="s">
        <v>1328</v>
      </c>
      <c r="I1457" s="3">
        <v>44228</v>
      </c>
    </row>
    <row r="1458" spans="1:9" x14ac:dyDescent="0.2">
      <c r="A1458" t="s">
        <v>35</v>
      </c>
      <c r="B1458" t="s">
        <v>40</v>
      </c>
      <c r="C1458" t="s">
        <v>1117</v>
      </c>
      <c r="D1458" t="s">
        <v>988</v>
      </c>
      <c r="E1458" t="s">
        <v>43</v>
      </c>
      <c r="F1458" t="str">
        <f t="shared" si="22"/>
        <v>500235405</v>
      </c>
      <c r="G1458" t="s">
        <v>1140</v>
      </c>
      <c r="H1458" t="s">
        <v>1328</v>
      </c>
      <c r="I1458" s="3">
        <v>44376</v>
      </c>
    </row>
    <row r="1459" spans="1:9" x14ac:dyDescent="0.2">
      <c r="A1459" t="s">
        <v>9</v>
      </c>
      <c r="B1459" t="s">
        <v>40</v>
      </c>
      <c r="C1459" t="s">
        <v>1117</v>
      </c>
      <c r="D1459" t="s">
        <v>989</v>
      </c>
      <c r="E1459" t="s">
        <v>9</v>
      </c>
      <c r="F1459" t="str">
        <f t="shared" si="22"/>
        <v>500235761</v>
      </c>
      <c r="G1459" t="s">
        <v>1395</v>
      </c>
      <c r="H1459" t="s">
        <v>1328</v>
      </c>
      <c r="I1459" s="3">
        <v>44258</v>
      </c>
    </row>
    <row r="1460" spans="1:9" x14ac:dyDescent="0.2">
      <c r="A1460" t="s">
        <v>35</v>
      </c>
      <c r="B1460" t="s">
        <v>40</v>
      </c>
      <c r="C1460" t="s">
        <v>1117</v>
      </c>
      <c r="D1460" t="s">
        <v>989</v>
      </c>
      <c r="E1460" t="s">
        <v>43</v>
      </c>
      <c r="F1460" t="str">
        <f t="shared" si="22"/>
        <v>500235765</v>
      </c>
      <c r="G1460" t="s">
        <v>1535</v>
      </c>
      <c r="H1460" t="s">
        <v>1328</v>
      </c>
      <c r="I1460" s="3">
        <v>44314</v>
      </c>
    </row>
    <row r="1461" spans="1:9" x14ac:dyDescent="0.2">
      <c r="A1461" t="s">
        <v>39</v>
      </c>
      <c r="B1461" t="s">
        <v>40</v>
      </c>
      <c r="C1461" t="s">
        <v>1117</v>
      </c>
      <c r="D1461" t="s">
        <v>989</v>
      </c>
      <c r="E1461" t="s">
        <v>26</v>
      </c>
      <c r="F1461" t="str">
        <f t="shared" si="22"/>
        <v>5002357610</v>
      </c>
      <c r="G1461" t="s">
        <v>1535</v>
      </c>
      <c r="H1461" t="s">
        <v>1328</v>
      </c>
      <c r="I1461" s="3">
        <v>44651</v>
      </c>
    </row>
    <row r="1462" spans="1:9" x14ac:dyDescent="0.2">
      <c r="A1462" t="s">
        <v>8</v>
      </c>
      <c r="B1462" t="s">
        <v>40</v>
      </c>
      <c r="C1462" t="s">
        <v>1117</v>
      </c>
      <c r="D1462" t="s">
        <v>989</v>
      </c>
      <c r="E1462" t="s">
        <v>22</v>
      </c>
      <c r="F1462" t="str">
        <f t="shared" si="22"/>
        <v>5002357616</v>
      </c>
      <c r="G1462" t="s">
        <v>1535</v>
      </c>
      <c r="H1462" t="s">
        <v>1328</v>
      </c>
      <c r="I1462" s="3">
        <v>44686</v>
      </c>
    </row>
    <row r="1463" spans="1:9" x14ac:dyDescent="0.2">
      <c r="A1463" t="s">
        <v>9</v>
      </c>
      <c r="B1463" t="s">
        <v>40</v>
      </c>
      <c r="C1463" t="s">
        <v>1117</v>
      </c>
      <c r="D1463" t="s">
        <v>990</v>
      </c>
      <c r="E1463" t="s">
        <v>9</v>
      </c>
      <c r="F1463" t="str">
        <f t="shared" si="22"/>
        <v>500235771</v>
      </c>
      <c r="G1463" t="s">
        <v>1395</v>
      </c>
      <c r="H1463" t="s">
        <v>1328</v>
      </c>
      <c r="I1463" s="3">
        <v>44258</v>
      </c>
    </row>
    <row r="1464" spans="1:9" x14ac:dyDescent="0.2">
      <c r="A1464" t="s">
        <v>35</v>
      </c>
      <c r="B1464" t="s">
        <v>40</v>
      </c>
      <c r="C1464" t="s">
        <v>1117</v>
      </c>
      <c r="D1464" t="s">
        <v>990</v>
      </c>
      <c r="E1464" t="s">
        <v>43</v>
      </c>
      <c r="F1464" t="str">
        <f t="shared" si="22"/>
        <v>500235775</v>
      </c>
      <c r="G1464" t="s">
        <v>1535</v>
      </c>
      <c r="H1464" t="s">
        <v>1328</v>
      </c>
      <c r="I1464" s="3">
        <v>44314</v>
      </c>
    </row>
    <row r="1465" spans="1:9" x14ac:dyDescent="0.2">
      <c r="A1465" t="s">
        <v>39</v>
      </c>
      <c r="B1465" t="s">
        <v>40</v>
      </c>
      <c r="C1465" t="s">
        <v>1117</v>
      </c>
      <c r="D1465" t="s">
        <v>990</v>
      </c>
      <c r="E1465" t="s">
        <v>26</v>
      </c>
      <c r="F1465" t="str">
        <f t="shared" si="22"/>
        <v>5002357710</v>
      </c>
      <c r="G1465" t="s">
        <v>1535</v>
      </c>
      <c r="H1465" t="s">
        <v>1328</v>
      </c>
      <c r="I1465" s="3">
        <v>44651</v>
      </c>
    </row>
    <row r="1466" spans="1:9" x14ac:dyDescent="0.2">
      <c r="A1466" t="s">
        <v>8</v>
      </c>
      <c r="B1466" t="s">
        <v>40</v>
      </c>
      <c r="C1466" t="s">
        <v>1117</v>
      </c>
      <c r="D1466" t="s">
        <v>990</v>
      </c>
      <c r="E1466" t="s">
        <v>22</v>
      </c>
      <c r="F1466" t="str">
        <f t="shared" si="22"/>
        <v>5002357716</v>
      </c>
      <c r="G1466" t="s">
        <v>1535</v>
      </c>
      <c r="H1466" t="s">
        <v>1328</v>
      </c>
      <c r="I1466" s="3">
        <v>44686</v>
      </c>
    </row>
    <row r="1467" spans="1:9" x14ac:dyDescent="0.2">
      <c r="A1467" t="s">
        <v>9</v>
      </c>
      <c r="B1467" t="s">
        <v>40</v>
      </c>
      <c r="C1467" t="s">
        <v>1117</v>
      </c>
      <c r="D1467" t="s">
        <v>991</v>
      </c>
      <c r="E1467" t="s">
        <v>9</v>
      </c>
      <c r="F1467" t="str">
        <f t="shared" si="22"/>
        <v>500235781</v>
      </c>
      <c r="G1467" t="s">
        <v>1395</v>
      </c>
      <c r="H1467" t="s">
        <v>1328</v>
      </c>
      <c r="I1467" s="3">
        <v>44258</v>
      </c>
    </row>
    <row r="1468" spans="1:9" x14ac:dyDescent="0.2">
      <c r="A1468" t="s">
        <v>35</v>
      </c>
      <c r="B1468" t="s">
        <v>40</v>
      </c>
      <c r="C1468" t="s">
        <v>1117</v>
      </c>
      <c r="D1468" t="s">
        <v>991</v>
      </c>
      <c r="E1468" t="s">
        <v>43</v>
      </c>
      <c r="F1468" t="str">
        <f t="shared" si="22"/>
        <v>500235785</v>
      </c>
      <c r="G1468" t="s">
        <v>1535</v>
      </c>
      <c r="H1468" t="s">
        <v>1328</v>
      </c>
      <c r="I1468" s="3">
        <v>44314</v>
      </c>
    </row>
    <row r="1469" spans="1:9" x14ac:dyDescent="0.2">
      <c r="A1469" t="s">
        <v>39</v>
      </c>
      <c r="B1469" t="s">
        <v>40</v>
      </c>
      <c r="C1469" t="s">
        <v>1117</v>
      </c>
      <c r="D1469" t="s">
        <v>991</v>
      </c>
      <c r="E1469" t="s">
        <v>26</v>
      </c>
      <c r="F1469" t="str">
        <f t="shared" si="22"/>
        <v>5002357810</v>
      </c>
      <c r="G1469" t="s">
        <v>1535</v>
      </c>
      <c r="H1469" t="s">
        <v>1328</v>
      </c>
      <c r="I1469" s="3">
        <v>44651</v>
      </c>
    </row>
    <row r="1470" spans="1:9" x14ac:dyDescent="0.2">
      <c r="A1470" t="s">
        <v>8</v>
      </c>
      <c r="B1470" t="s">
        <v>40</v>
      </c>
      <c r="C1470" t="s">
        <v>1117</v>
      </c>
      <c r="D1470" t="s">
        <v>991</v>
      </c>
      <c r="E1470" t="s">
        <v>22</v>
      </c>
      <c r="F1470" t="str">
        <f t="shared" si="22"/>
        <v>5002357816</v>
      </c>
      <c r="G1470" t="s">
        <v>1535</v>
      </c>
      <c r="H1470" t="s">
        <v>1328</v>
      </c>
      <c r="I1470" s="3">
        <v>44686</v>
      </c>
    </row>
    <row r="1471" spans="1:9" x14ac:dyDescent="0.2">
      <c r="A1471" t="s">
        <v>9</v>
      </c>
      <c r="B1471" t="s">
        <v>40</v>
      </c>
      <c r="C1471" t="s">
        <v>1117</v>
      </c>
      <c r="D1471" t="s">
        <v>992</v>
      </c>
      <c r="E1471" t="s">
        <v>9</v>
      </c>
      <c r="F1471" t="str">
        <f t="shared" si="22"/>
        <v>500235791</v>
      </c>
      <c r="G1471" t="s">
        <v>1395</v>
      </c>
      <c r="H1471" t="s">
        <v>1328</v>
      </c>
      <c r="I1471" s="3">
        <v>44258</v>
      </c>
    </row>
    <row r="1472" spans="1:9" x14ac:dyDescent="0.2">
      <c r="A1472" t="s">
        <v>35</v>
      </c>
      <c r="B1472" t="s">
        <v>40</v>
      </c>
      <c r="C1472" t="s">
        <v>1117</v>
      </c>
      <c r="D1472" t="s">
        <v>992</v>
      </c>
      <c r="E1472" t="s">
        <v>43</v>
      </c>
      <c r="F1472" t="str">
        <f t="shared" si="22"/>
        <v>500235795</v>
      </c>
      <c r="G1472" t="s">
        <v>1535</v>
      </c>
      <c r="H1472" t="s">
        <v>1328</v>
      </c>
      <c r="I1472" s="3">
        <v>44314</v>
      </c>
    </row>
    <row r="1473" spans="1:9" x14ac:dyDescent="0.2">
      <c r="A1473" t="s">
        <v>39</v>
      </c>
      <c r="B1473" t="s">
        <v>40</v>
      </c>
      <c r="C1473" t="s">
        <v>1117</v>
      </c>
      <c r="D1473" t="s">
        <v>992</v>
      </c>
      <c r="E1473" t="s">
        <v>26</v>
      </c>
      <c r="F1473" t="str">
        <f t="shared" si="22"/>
        <v>5002357910</v>
      </c>
      <c r="G1473" t="s">
        <v>1535</v>
      </c>
      <c r="H1473" t="s">
        <v>1328</v>
      </c>
      <c r="I1473" s="3">
        <v>44512</v>
      </c>
    </row>
    <row r="1474" spans="1:9" x14ac:dyDescent="0.2">
      <c r="A1474" t="s">
        <v>8</v>
      </c>
      <c r="B1474" t="s">
        <v>40</v>
      </c>
      <c r="C1474" t="s">
        <v>1117</v>
      </c>
      <c r="D1474" t="s">
        <v>992</v>
      </c>
      <c r="E1474" t="s">
        <v>61</v>
      </c>
      <c r="F1474" t="str">
        <f t="shared" si="22"/>
        <v>5002357915</v>
      </c>
      <c r="G1474" t="s">
        <v>1395</v>
      </c>
      <c r="H1474" t="s">
        <v>1328</v>
      </c>
      <c r="I1474" s="3">
        <v>44596</v>
      </c>
    </row>
    <row r="1475" spans="1:9" x14ac:dyDescent="0.2">
      <c r="A1475" t="s">
        <v>43</v>
      </c>
      <c r="B1475" t="s">
        <v>40</v>
      </c>
      <c r="C1475" t="s">
        <v>1117</v>
      </c>
      <c r="D1475" t="s">
        <v>992</v>
      </c>
      <c r="E1475" t="s">
        <v>13</v>
      </c>
      <c r="F1475" t="str">
        <f t="shared" ref="F1475:F1538" si="23">D1475&amp;E1475</f>
        <v>5002357920</v>
      </c>
      <c r="G1475" t="s">
        <v>1395</v>
      </c>
      <c r="H1475" t="s">
        <v>1328</v>
      </c>
      <c r="I1475" s="3">
        <v>44651</v>
      </c>
    </row>
    <row r="1476" spans="1:9" x14ac:dyDescent="0.2">
      <c r="A1476" t="s">
        <v>42</v>
      </c>
      <c r="B1476" t="s">
        <v>40</v>
      </c>
      <c r="C1476" t="s">
        <v>1117</v>
      </c>
      <c r="D1476" t="s">
        <v>992</v>
      </c>
      <c r="E1476" t="s">
        <v>72</v>
      </c>
      <c r="F1476" t="str">
        <f t="shared" si="23"/>
        <v>5002357926</v>
      </c>
      <c r="G1476" t="s">
        <v>1395</v>
      </c>
      <c r="H1476" t="s">
        <v>1328</v>
      </c>
      <c r="I1476" s="3">
        <v>44686</v>
      </c>
    </row>
    <row r="1477" spans="1:9" x14ac:dyDescent="0.2">
      <c r="A1477" t="s">
        <v>50</v>
      </c>
      <c r="B1477" t="s">
        <v>40</v>
      </c>
      <c r="C1477" t="s">
        <v>1117</v>
      </c>
      <c r="D1477" t="s">
        <v>992</v>
      </c>
      <c r="E1477" t="s">
        <v>23</v>
      </c>
      <c r="F1477" t="str">
        <f t="shared" si="23"/>
        <v>5002357932</v>
      </c>
      <c r="G1477" t="s">
        <v>1535</v>
      </c>
      <c r="H1477" t="s">
        <v>1328</v>
      </c>
      <c r="I1477" s="3">
        <v>44705</v>
      </c>
    </row>
    <row r="1478" spans="1:9" x14ac:dyDescent="0.2">
      <c r="A1478" t="s">
        <v>115</v>
      </c>
      <c r="B1478" t="s">
        <v>40</v>
      </c>
      <c r="C1478" t="s">
        <v>1117</v>
      </c>
      <c r="D1478" t="s">
        <v>992</v>
      </c>
      <c r="E1478" t="s">
        <v>82</v>
      </c>
      <c r="F1478" t="str">
        <f t="shared" si="23"/>
        <v>5002357938</v>
      </c>
      <c r="G1478" t="s">
        <v>1535</v>
      </c>
      <c r="H1478" t="s">
        <v>1328</v>
      </c>
      <c r="I1478" s="3">
        <v>44743</v>
      </c>
    </row>
    <row r="1479" spans="1:9" x14ac:dyDescent="0.2">
      <c r="A1479" t="s">
        <v>9</v>
      </c>
      <c r="B1479" t="s">
        <v>40</v>
      </c>
      <c r="C1479" t="s">
        <v>1117</v>
      </c>
      <c r="D1479" t="s">
        <v>993</v>
      </c>
      <c r="E1479" t="s">
        <v>9</v>
      </c>
      <c r="F1479" t="str">
        <f t="shared" si="23"/>
        <v>500235801</v>
      </c>
      <c r="G1479" t="s">
        <v>1395</v>
      </c>
      <c r="H1479" t="s">
        <v>1328</v>
      </c>
      <c r="I1479" s="3">
        <v>44258</v>
      </c>
    </row>
    <row r="1480" spans="1:9" x14ac:dyDescent="0.2">
      <c r="A1480" t="s">
        <v>35</v>
      </c>
      <c r="B1480" t="s">
        <v>40</v>
      </c>
      <c r="C1480" t="s">
        <v>1117</v>
      </c>
      <c r="D1480" t="s">
        <v>993</v>
      </c>
      <c r="E1480" t="s">
        <v>43</v>
      </c>
      <c r="F1480" t="str">
        <f t="shared" si="23"/>
        <v>500235805</v>
      </c>
      <c r="G1480" t="s">
        <v>1535</v>
      </c>
      <c r="H1480" t="s">
        <v>1328</v>
      </c>
      <c r="I1480" s="3">
        <v>44314</v>
      </c>
    </row>
    <row r="1481" spans="1:9" x14ac:dyDescent="0.2">
      <c r="A1481" t="s">
        <v>39</v>
      </c>
      <c r="B1481" t="s">
        <v>40</v>
      </c>
      <c r="C1481" t="s">
        <v>1117</v>
      </c>
      <c r="D1481" t="s">
        <v>993</v>
      </c>
      <c r="E1481" t="s">
        <v>26</v>
      </c>
      <c r="F1481" t="str">
        <f t="shared" si="23"/>
        <v>5002358010</v>
      </c>
      <c r="G1481" t="s">
        <v>1535</v>
      </c>
      <c r="H1481" t="s">
        <v>1328</v>
      </c>
      <c r="I1481" s="3">
        <v>44537</v>
      </c>
    </row>
    <row r="1482" spans="1:9" x14ac:dyDescent="0.2">
      <c r="A1482" t="s">
        <v>8</v>
      </c>
      <c r="B1482" t="s">
        <v>40</v>
      </c>
      <c r="C1482" t="s">
        <v>1117</v>
      </c>
      <c r="D1482" t="s">
        <v>993</v>
      </c>
      <c r="E1482" t="s">
        <v>61</v>
      </c>
      <c r="F1482" t="str">
        <f t="shared" si="23"/>
        <v>5002358015</v>
      </c>
      <c r="G1482" t="s">
        <v>1535</v>
      </c>
      <c r="H1482" t="s">
        <v>1328</v>
      </c>
      <c r="I1482" s="3">
        <v>44649</v>
      </c>
    </row>
    <row r="1483" spans="1:9" x14ac:dyDescent="0.2">
      <c r="A1483" t="s">
        <v>43</v>
      </c>
      <c r="B1483" t="s">
        <v>40</v>
      </c>
      <c r="C1483" t="s">
        <v>1117</v>
      </c>
      <c r="D1483" t="s">
        <v>993</v>
      </c>
      <c r="E1483" t="s">
        <v>13</v>
      </c>
      <c r="F1483" t="str">
        <f t="shared" si="23"/>
        <v>5002358020</v>
      </c>
      <c r="G1483" t="s">
        <v>1535</v>
      </c>
      <c r="H1483" t="s">
        <v>1328</v>
      </c>
      <c r="I1483" s="3">
        <v>44651</v>
      </c>
    </row>
    <row r="1484" spans="1:9" x14ac:dyDescent="0.2">
      <c r="A1484" t="s">
        <v>42</v>
      </c>
      <c r="B1484" t="s">
        <v>40</v>
      </c>
      <c r="C1484" t="s">
        <v>1117</v>
      </c>
      <c r="D1484" t="s">
        <v>993</v>
      </c>
      <c r="E1484" t="s">
        <v>72</v>
      </c>
      <c r="F1484" t="str">
        <f t="shared" si="23"/>
        <v>5002358026</v>
      </c>
      <c r="G1484" t="s">
        <v>1535</v>
      </c>
      <c r="H1484" t="s">
        <v>1328</v>
      </c>
      <c r="I1484" s="3">
        <v>44687</v>
      </c>
    </row>
    <row r="1485" spans="1:9" x14ac:dyDescent="0.2">
      <c r="A1485" t="s">
        <v>9</v>
      </c>
      <c r="B1485" t="s">
        <v>40</v>
      </c>
      <c r="C1485" t="s">
        <v>1117</v>
      </c>
      <c r="D1485" t="s">
        <v>994</v>
      </c>
      <c r="E1485" t="s">
        <v>9</v>
      </c>
      <c r="F1485" t="str">
        <f t="shared" si="23"/>
        <v>500235811</v>
      </c>
      <c r="G1485" t="s">
        <v>1395</v>
      </c>
      <c r="H1485" t="s">
        <v>1328</v>
      </c>
      <c r="I1485" s="3">
        <v>44258</v>
      </c>
    </row>
    <row r="1486" spans="1:9" x14ac:dyDescent="0.2">
      <c r="A1486" t="s">
        <v>35</v>
      </c>
      <c r="B1486" t="s">
        <v>40</v>
      </c>
      <c r="C1486" t="s">
        <v>1117</v>
      </c>
      <c r="D1486" t="s">
        <v>994</v>
      </c>
      <c r="E1486" t="s">
        <v>43</v>
      </c>
      <c r="F1486" t="str">
        <f t="shared" si="23"/>
        <v>500235815</v>
      </c>
      <c r="G1486" t="s">
        <v>1535</v>
      </c>
      <c r="H1486" t="s">
        <v>1328</v>
      </c>
      <c r="I1486" s="3">
        <v>44314</v>
      </c>
    </row>
    <row r="1487" spans="1:9" x14ac:dyDescent="0.2">
      <c r="A1487" t="s">
        <v>39</v>
      </c>
      <c r="B1487" t="s">
        <v>40</v>
      </c>
      <c r="C1487" t="s">
        <v>1117</v>
      </c>
      <c r="D1487" t="s">
        <v>994</v>
      </c>
      <c r="E1487" t="s">
        <v>26</v>
      </c>
      <c r="F1487" t="str">
        <f t="shared" si="23"/>
        <v>5002358110</v>
      </c>
      <c r="G1487" t="s">
        <v>1535</v>
      </c>
      <c r="H1487" t="s">
        <v>1328</v>
      </c>
      <c r="I1487" s="3">
        <v>44512</v>
      </c>
    </row>
    <row r="1488" spans="1:9" x14ac:dyDescent="0.2">
      <c r="A1488" t="s">
        <v>8</v>
      </c>
      <c r="B1488" t="s">
        <v>40</v>
      </c>
      <c r="C1488" t="s">
        <v>1117</v>
      </c>
      <c r="D1488" t="s">
        <v>994</v>
      </c>
      <c r="E1488" t="s">
        <v>61</v>
      </c>
      <c r="F1488" t="str">
        <f t="shared" si="23"/>
        <v>5002358115</v>
      </c>
      <c r="G1488" t="s">
        <v>1535</v>
      </c>
      <c r="H1488" t="s">
        <v>1328</v>
      </c>
      <c r="I1488" s="3">
        <v>44651</v>
      </c>
    </row>
    <row r="1489" spans="1:9" x14ac:dyDescent="0.2">
      <c r="A1489" t="s">
        <v>43</v>
      </c>
      <c r="B1489" t="s">
        <v>40</v>
      </c>
      <c r="C1489" t="s">
        <v>1117</v>
      </c>
      <c r="D1489" t="s">
        <v>994</v>
      </c>
      <c r="E1489" t="s">
        <v>65</v>
      </c>
      <c r="F1489" t="str">
        <f t="shared" si="23"/>
        <v>5002358121</v>
      </c>
      <c r="G1489" t="s">
        <v>1535</v>
      </c>
      <c r="H1489" t="s">
        <v>1328</v>
      </c>
      <c r="I1489" s="3">
        <v>44686</v>
      </c>
    </row>
    <row r="1490" spans="1:9" x14ac:dyDescent="0.2">
      <c r="A1490" t="s">
        <v>9</v>
      </c>
      <c r="B1490" t="s">
        <v>40</v>
      </c>
      <c r="C1490" t="s">
        <v>1117</v>
      </c>
      <c r="D1490" t="s">
        <v>995</v>
      </c>
      <c r="E1490" t="s">
        <v>9</v>
      </c>
      <c r="F1490" t="str">
        <f t="shared" si="23"/>
        <v>500235821</v>
      </c>
      <c r="G1490" t="s">
        <v>1395</v>
      </c>
      <c r="H1490" t="s">
        <v>1328</v>
      </c>
      <c r="I1490" s="3">
        <v>44259</v>
      </c>
    </row>
    <row r="1491" spans="1:9" x14ac:dyDescent="0.2">
      <c r="A1491" t="s">
        <v>35</v>
      </c>
      <c r="B1491" t="s">
        <v>40</v>
      </c>
      <c r="C1491" t="s">
        <v>1117</v>
      </c>
      <c r="D1491" t="s">
        <v>995</v>
      </c>
      <c r="E1491" t="s">
        <v>43</v>
      </c>
      <c r="F1491" t="str">
        <f t="shared" si="23"/>
        <v>500235825</v>
      </c>
      <c r="G1491" t="s">
        <v>1535</v>
      </c>
      <c r="H1491" t="s">
        <v>1328</v>
      </c>
      <c r="I1491" s="3">
        <v>44314</v>
      </c>
    </row>
    <row r="1492" spans="1:9" x14ac:dyDescent="0.2">
      <c r="A1492" t="s">
        <v>39</v>
      </c>
      <c r="B1492" t="s">
        <v>40</v>
      </c>
      <c r="C1492" t="s">
        <v>1117</v>
      </c>
      <c r="D1492" t="s">
        <v>995</v>
      </c>
      <c r="E1492" t="s">
        <v>26</v>
      </c>
      <c r="F1492" t="str">
        <f t="shared" si="23"/>
        <v>5002358210</v>
      </c>
      <c r="G1492" t="s">
        <v>1535</v>
      </c>
      <c r="H1492" t="s">
        <v>1328</v>
      </c>
      <c r="I1492" s="3">
        <v>44512</v>
      </c>
    </row>
    <row r="1493" spans="1:9" x14ac:dyDescent="0.2">
      <c r="A1493" t="s">
        <v>8</v>
      </c>
      <c r="B1493" t="s">
        <v>40</v>
      </c>
      <c r="C1493" t="s">
        <v>1117</v>
      </c>
      <c r="D1493" t="s">
        <v>995</v>
      </c>
      <c r="E1493" t="s">
        <v>61</v>
      </c>
      <c r="F1493" t="str">
        <f t="shared" si="23"/>
        <v>5002358215</v>
      </c>
      <c r="G1493" t="s">
        <v>1535</v>
      </c>
      <c r="H1493" t="s">
        <v>1328</v>
      </c>
      <c r="I1493" s="3">
        <v>44651</v>
      </c>
    </row>
    <row r="1494" spans="1:9" x14ac:dyDescent="0.2">
      <c r="A1494" t="s">
        <v>43</v>
      </c>
      <c r="B1494" t="s">
        <v>40</v>
      </c>
      <c r="C1494" t="s">
        <v>1117</v>
      </c>
      <c r="D1494" t="s">
        <v>995</v>
      </c>
      <c r="E1494" t="s">
        <v>65</v>
      </c>
      <c r="F1494" t="str">
        <f t="shared" si="23"/>
        <v>5002358221</v>
      </c>
      <c r="G1494" t="s">
        <v>1535</v>
      </c>
      <c r="H1494" t="s">
        <v>1328</v>
      </c>
      <c r="I1494" s="3">
        <v>44686</v>
      </c>
    </row>
    <row r="1495" spans="1:9" x14ac:dyDescent="0.2">
      <c r="A1495" t="s">
        <v>9</v>
      </c>
      <c r="B1495" t="s">
        <v>40</v>
      </c>
      <c r="C1495" t="s">
        <v>1117</v>
      </c>
      <c r="D1495" t="s">
        <v>996</v>
      </c>
      <c r="E1495" t="s">
        <v>9</v>
      </c>
      <c r="F1495" t="str">
        <f t="shared" si="23"/>
        <v>500235831</v>
      </c>
      <c r="G1495" t="s">
        <v>1395</v>
      </c>
      <c r="H1495" t="s">
        <v>1328</v>
      </c>
      <c r="I1495" s="3">
        <v>44259</v>
      </c>
    </row>
    <row r="1496" spans="1:9" x14ac:dyDescent="0.2">
      <c r="A1496" t="s">
        <v>35</v>
      </c>
      <c r="B1496" t="s">
        <v>40</v>
      </c>
      <c r="C1496" t="s">
        <v>1117</v>
      </c>
      <c r="D1496" t="s">
        <v>996</v>
      </c>
      <c r="E1496" t="s">
        <v>43</v>
      </c>
      <c r="F1496" t="str">
        <f t="shared" si="23"/>
        <v>500235835</v>
      </c>
      <c r="G1496" t="s">
        <v>1535</v>
      </c>
      <c r="H1496" t="s">
        <v>1328</v>
      </c>
      <c r="I1496" s="3">
        <v>44314</v>
      </c>
    </row>
    <row r="1497" spans="1:9" x14ac:dyDescent="0.2">
      <c r="A1497" t="s">
        <v>39</v>
      </c>
      <c r="B1497" t="s">
        <v>40</v>
      </c>
      <c r="C1497" t="s">
        <v>1117</v>
      </c>
      <c r="D1497" t="s">
        <v>996</v>
      </c>
      <c r="E1497" t="s">
        <v>26</v>
      </c>
      <c r="F1497" t="str">
        <f t="shared" si="23"/>
        <v>5002358310</v>
      </c>
      <c r="G1497" t="s">
        <v>1535</v>
      </c>
      <c r="H1497" t="s">
        <v>1328</v>
      </c>
      <c r="I1497" s="3">
        <v>44651</v>
      </c>
    </row>
    <row r="1498" spans="1:9" x14ac:dyDescent="0.2">
      <c r="A1498" t="s">
        <v>8</v>
      </c>
      <c r="B1498" t="s">
        <v>40</v>
      </c>
      <c r="C1498" t="s">
        <v>1117</v>
      </c>
      <c r="D1498" t="s">
        <v>996</v>
      </c>
      <c r="E1498" t="s">
        <v>22</v>
      </c>
      <c r="F1498" t="str">
        <f t="shared" si="23"/>
        <v>5002358316</v>
      </c>
      <c r="G1498" t="s">
        <v>1535</v>
      </c>
      <c r="H1498" t="s">
        <v>1328</v>
      </c>
      <c r="I1498" s="3">
        <v>44686</v>
      </c>
    </row>
    <row r="1499" spans="1:9" x14ac:dyDescent="0.2">
      <c r="A1499" t="s">
        <v>9</v>
      </c>
      <c r="B1499" t="s">
        <v>40</v>
      </c>
      <c r="C1499" t="s">
        <v>1117</v>
      </c>
      <c r="D1499" t="s">
        <v>997</v>
      </c>
      <c r="E1499" t="s">
        <v>9</v>
      </c>
      <c r="F1499" t="str">
        <f t="shared" si="23"/>
        <v>500235841</v>
      </c>
      <c r="G1499" t="s">
        <v>1395</v>
      </c>
      <c r="H1499" t="s">
        <v>1328</v>
      </c>
      <c r="I1499" s="3">
        <v>44259</v>
      </c>
    </row>
    <row r="1500" spans="1:9" x14ac:dyDescent="0.2">
      <c r="A1500" t="s">
        <v>35</v>
      </c>
      <c r="B1500" t="s">
        <v>40</v>
      </c>
      <c r="C1500" t="s">
        <v>1117</v>
      </c>
      <c r="D1500" t="s">
        <v>997</v>
      </c>
      <c r="E1500" t="s">
        <v>43</v>
      </c>
      <c r="F1500" t="str">
        <f t="shared" si="23"/>
        <v>500235845</v>
      </c>
      <c r="G1500" t="s">
        <v>1535</v>
      </c>
      <c r="H1500" t="s">
        <v>1328</v>
      </c>
      <c r="I1500" s="3">
        <v>44314</v>
      </c>
    </row>
    <row r="1501" spans="1:9" x14ac:dyDescent="0.2">
      <c r="A1501" t="s">
        <v>39</v>
      </c>
      <c r="B1501" t="s">
        <v>40</v>
      </c>
      <c r="C1501" t="s">
        <v>1117</v>
      </c>
      <c r="D1501" t="s">
        <v>997</v>
      </c>
      <c r="E1501" t="s">
        <v>26</v>
      </c>
      <c r="F1501" t="str">
        <f t="shared" si="23"/>
        <v>5002358410</v>
      </c>
      <c r="G1501" t="s">
        <v>1535</v>
      </c>
      <c r="H1501" t="s">
        <v>1328</v>
      </c>
      <c r="I1501" s="3">
        <v>44651</v>
      </c>
    </row>
    <row r="1502" spans="1:9" x14ac:dyDescent="0.2">
      <c r="A1502" t="s">
        <v>8</v>
      </c>
      <c r="B1502" t="s">
        <v>40</v>
      </c>
      <c r="C1502" t="s">
        <v>1117</v>
      </c>
      <c r="D1502" t="s">
        <v>997</v>
      </c>
      <c r="E1502" t="s">
        <v>22</v>
      </c>
      <c r="F1502" t="str">
        <f t="shared" si="23"/>
        <v>5002358416</v>
      </c>
      <c r="G1502" t="s">
        <v>1535</v>
      </c>
      <c r="H1502" t="s">
        <v>1328</v>
      </c>
      <c r="I1502" s="3">
        <v>44686</v>
      </c>
    </row>
    <row r="1503" spans="1:9" x14ac:dyDescent="0.2">
      <c r="A1503" t="s">
        <v>9</v>
      </c>
      <c r="B1503" t="s">
        <v>40</v>
      </c>
      <c r="C1503" t="s">
        <v>1117</v>
      </c>
      <c r="D1503" t="s">
        <v>998</v>
      </c>
      <c r="E1503" t="s">
        <v>9</v>
      </c>
      <c r="F1503" t="str">
        <f t="shared" si="23"/>
        <v>500235861</v>
      </c>
      <c r="G1503" t="s">
        <v>1395</v>
      </c>
      <c r="H1503" t="s">
        <v>1328</v>
      </c>
      <c r="I1503" s="3">
        <v>44259</v>
      </c>
    </row>
    <row r="1504" spans="1:9" x14ac:dyDescent="0.2">
      <c r="A1504" t="s">
        <v>35</v>
      </c>
      <c r="B1504" t="s">
        <v>40</v>
      </c>
      <c r="C1504" t="s">
        <v>1117</v>
      </c>
      <c r="D1504" t="s">
        <v>998</v>
      </c>
      <c r="E1504" t="s">
        <v>43</v>
      </c>
      <c r="F1504" t="str">
        <f t="shared" si="23"/>
        <v>500235865</v>
      </c>
      <c r="G1504" t="s">
        <v>1535</v>
      </c>
      <c r="H1504" t="s">
        <v>1328</v>
      </c>
      <c r="I1504" s="3">
        <v>44314</v>
      </c>
    </row>
    <row r="1505" spans="1:9" x14ac:dyDescent="0.2">
      <c r="A1505" t="s">
        <v>39</v>
      </c>
      <c r="B1505" t="s">
        <v>40</v>
      </c>
      <c r="C1505" t="s">
        <v>1117</v>
      </c>
      <c r="D1505" t="s">
        <v>998</v>
      </c>
      <c r="E1505" t="s">
        <v>59</v>
      </c>
      <c r="F1505" t="str">
        <f t="shared" si="23"/>
        <v>5002358612</v>
      </c>
      <c r="G1505" t="s">
        <v>1535</v>
      </c>
      <c r="H1505" t="s">
        <v>1328</v>
      </c>
      <c r="I1505" s="3">
        <v>44651</v>
      </c>
    </row>
    <row r="1506" spans="1:9" x14ac:dyDescent="0.2">
      <c r="A1506" t="s">
        <v>8</v>
      </c>
      <c r="B1506" t="s">
        <v>40</v>
      </c>
      <c r="C1506" t="s">
        <v>1117</v>
      </c>
      <c r="D1506" t="s">
        <v>998</v>
      </c>
      <c r="E1506" t="s">
        <v>63</v>
      </c>
      <c r="F1506" t="str">
        <f t="shared" si="23"/>
        <v>5002358618</v>
      </c>
      <c r="G1506" t="s">
        <v>1535</v>
      </c>
      <c r="H1506" t="s">
        <v>1328</v>
      </c>
      <c r="I1506" s="3">
        <v>44686</v>
      </c>
    </row>
    <row r="1507" spans="1:9" x14ac:dyDescent="0.2">
      <c r="A1507" t="s">
        <v>9</v>
      </c>
      <c r="B1507" t="s">
        <v>40</v>
      </c>
      <c r="C1507" t="s">
        <v>1117</v>
      </c>
      <c r="D1507" t="s">
        <v>999</v>
      </c>
      <c r="E1507" t="s">
        <v>9</v>
      </c>
      <c r="F1507" t="str">
        <f t="shared" si="23"/>
        <v>500235881</v>
      </c>
      <c r="G1507" t="s">
        <v>1395</v>
      </c>
      <c r="H1507" t="s">
        <v>1328</v>
      </c>
      <c r="I1507" s="3">
        <v>44259</v>
      </c>
    </row>
    <row r="1508" spans="1:9" x14ac:dyDescent="0.2">
      <c r="A1508" t="s">
        <v>35</v>
      </c>
      <c r="B1508" t="s">
        <v>40</v>
      </c>
      <c r="C1508" t="s">
        <v>1117</v>
      </c>
      <c r="D1508" t="s">
        <v>999</v>
      </c>
      <c r="E1508" t="s">
        <v>43</v>
      </c>
      <c r="F1508" t="str">
        <f t="shared" si="23"/>
        <v>500235885</v>
      </c>
      <c r="G1508" t="s">
        <v>1535</v>
      </c>
      <c r="H1508" t="s">
        <v>1328</v>
      </c>
      <c r="I1508" s="3">
        <v>44314</v>
      </c>
    </row>
    <row r="1509" spans="1:9" x14ac:dyDescent="0.2">
      <c r="A1509" t="s">
        <v>39</v>
      </c>
      <c r="B1509" t="s">
        <v>40</v>
      </c>
      <c r="C1509" t="s">
        <v>1117</v>
      </c>
      <c r="D1509" t="s">
        <v>999</v>
      </c>
      <c r="E1509" t="s">
        <v>26</v>
      </c>
      <c r="F1509" t="str">
        <f t="shared" si="23"/>
        <v>5002358810</v>
      </c>
      <c r="G1509" t="s">
        <v>1535</v>
      </c>
      <c r="H1509" t="s">
        <v>1328</v>
      </c>
      <c r="I1509" s="3">
        <v>44651</v>
      </c>
    </row>
    <row r="1510" spans="1:9" x14ac:dyDescent="0.2">
      <c r="A1510" t="s">
        <v>8</v>
      </c>
      <c r="B1510" t="s">
        <v>40</v>
      </c>
      <c r="C1510" t="s">
        <v>1117</v>
      </c>
      <c r="D1510" t="s">
        <v>999</v>
      </c>
      <c r="E1510" t="s">
        <v>22</v>
      </c>
      <c r="F1510" t="str">
        <f t="shared" si="23"/>
        <v>5002358816</v>
      </c>
      <c r="G1510" t="s">
        <v>1535</v>
      </c>
      <c r="H1510" t="s">
        <v>1328</v>
      </c>
      <c r="I1510" s="3">
        <v>44686</v>
      </c>
    </row>
    <row r="1511" spans="1:9" x14ac:dyDescent="0.2">
      <c r="A1511" t="s">
        <v>9</v>
      </c>
      <c r="B1511" t="s">
        <v>40</v>
      </c>
      <c r="C1511" t="s">
        <v>1117</v>
      </c>
      <c r="D1511" t="s">
        <v>1000</v>
      </c>
      <c r="E1511" t="s">
        <v>9</v>
      </c>
      <c r="F1511" t="str">
        <f t="shared" si="23"/>
        <v>500235891</v>
      </c>
      <c r="G1511" t="s">
        <v>1395</v>
      </c>
      <c r="H1511" t="s">
        <v>1328</v>
      </c>
      <c r="I1511" s="3">
        <v>44259</v>
      </c>
    </row>
    <row r="1512" spans="1:9" x14ac:dyDescent="0.2">
      <c r="A1512" t="s">
        <v>35</v>
      </c>
      <c r="B1512" t="s">
        <v>40</v>
      </c>
      <c r="C1512" t="s">
        <v>1117</v>
      </c>
      <c r="D1512" t="s">
        <v>1000</v>
      </c>
      <c r="E1512" t="s">
        <v>43</v>
      </c>
      <c r="F1512" t="str">
        <f t="shared" si="23"/>
        <v>500235895</v>
      </c>
      <c r="G1512" t="s">
        <v>1535</v>
      </c>
      <c r="H1512" t="s">
        <v>1328</v>
      </c>
      <c r="I1512" s="3">
        <v>44314</v>
      </c>
    </row>
    <row r="1513" spans="1:9" x14ac:dyDescent="0.2">
      <c r="A1513" t="s">
        <v>39</v>
      </c>
      <c r="B1513" t="s">
        <v>40</v>
      </c>
      <c r="C1513" t="s">
        <v>1117</v>
      </c>
      <c r="D1513" t="s">
        <v>1000</v>
      </c>
      <c r="E1513" t="s">
        <v>26</v>
      </c>
      <c r="F1513" t="str">
        <f t="shared" si="23"/>
        <v>5002358910</v>
      </c>
      <c r="G1513" t="s">
        <v>1535</v>
      </c>
      <c r="H1513" t="s">
        <v>1328</v>
      </c>
      <c r="I1513" s="3">
        <v>44651</v>
      </c>
    </row>
    <row r="1514" spans="1:9" x14ac:dyDescent="0.2">
      <c r="A1514" t="s">
        <v>8</v>
      </c>
      <c r="B1514" t="s">
        <v>40</v>
      </c>
      <c r="C1514" t="s">
        <v>1117</v>
      </c>
      <c r="D1514" t="s">
        <v>1000</v>
      </c>
      <c r="E1514" t="s">
        <v>22</v>
      </c>
      <c r="F1514" t="str">
        <f t="shared" si="23"/>
        <v>5002358916</v>
      </c>
      <c r="G1514" t="s">
        <v>1535</v>
      </c>
      <c r="H1514" t="s">
        <v>1328</v>
      </c>
      <c r="I1514" s="3">
        <v>44811</v>
      </c>
    </row>
    <row r="1515" spans="1:9" x14ac:dyDescent="0.2">
      <c r="A1515" t="s">
        <v>43</v>
      </c>
      <c r="B1515" t="s">
        <v>40</v>
      </c>
      <c r="C1515" t="s">
        <v>1117</v>
      </c>
      <c r="D1515" t="s">
        <v>1000</v>
      </c>
      <c r="E1515" t="s">
        <v>93</v>
      </c>
      <c r="F1515" t="str">
        <f t="shared" si="23"/>
        <v>5002358922</v>
      </c>
      <c r="G1515" t="s">
        <v>1122</v>
      </c>
      <c r="H1515" t="s">
        <v>1328</v>
      </c>
      <c r="I1515" s="3">
        <v>45002</v>
      </c>
    </row>
    <row r="1516" spans="1:9" x14ac:dyDescent="0.2">
      <c r="A1516" t="s">
        <v>9</v>
      </c>
      <c r="B1516" t="s">
        <v>40</v>
      </c>
      <c r="C1516" t="s">
        <v>1117</v>
      </c>
      <c r="D1516" t="s">
        <v>1001</v>
      </c>
      <c r="E1516" t="s">
        <v>9</v>
      </c>
      <c r="F1516" t="str">
        <f t="shared" si="23"/>
        <v>500235901</v>
      </c>
      <c r="G1516" t="s">
        <v>1395</v>
      </c>
      <c r="H1516" t="s">
        <v>1328</v>
      </c>
      <c r="I1516" s="3">
        <v>44259</v>
      </c>
    </row>
    <row r="1517" spans="1:9" x14ac:dyDescent="0.2">
      <c r="A1517" t="s">
        <v>35</v>
      </c>
      <c r="B1517" t="s">
        <v>40</v>
      </c>
      <c r="C1517" t="s">
        <v>1117</v>
      </c>
      <c r="D1517" t="s">
        <v>1001</v>
      </c>
      <c r="E1517" t="s">
        <v>43</v>
      </c>
      <c r="F1517" t="str">
        <f t="shared" si="23"/>
        <v>500235905</v>
      </c>
      <c r="G1517" t="s">
        <v>1535</v>
      </c>
      <c r="H1517" t="s">
        <v>1328</v>
      </c>
      <c r="I1517" s="3">
        <v>44314</v>
      </c>
    </row>
    <row r="1518" spans="1:9" x14ac:dyDescent="0.2">
      <c r="A1518" t="s">
        <v>39</v>
      </c>
      <c r="B1518" t="s">
        <v>40</v>
      </c>
      <c r="C1518" t="s">
        <v>1117</v>
      </c>
      <c r="D1518" t="s">
        <v>1001</v>
      </c>
      <c r="E1518" t="s">
        <v>26</v>
      </c>
      <c r="F1518" t="str">
        <f t="shared" si="23"/>
        <v>5002359010</v>
      </c>
      <c r="G1518" t="s">
        <v>1179</v>
      </c>
      <c r="H1518" t="s">
        <v>1328</v>
      </c>
      <c r="I1518" s="3">
        <v>44585</v>
      </c>
    </row>
    <row r="1519" spans="1:9" x14ac:dyDescent="0.2">
      <c r="A1519" t="s">
        <v>8</v>
      </c>
      <c r="B1519" t="s">
        <v>40</v>
      </c>
      <c r="C1519" t="s">
        <v>1117</v>
      </c>
      <c r="D1519" t="s">
        <v>1001</v>
      </c>
      <c r="E1519" t="s">
        <v>61</v>
      </c>
      <c r="F1519" t="str">
        <f t="shared" si="23"/>
        <v>5002359015</v>
      </c>
      <c r="G1519" t="s">
        <v>1122</v>
      </c>
      <c r="H1519" t="s">
        <v>1328</v>
      </c>
      <c r="I1519" s="3">
        <v>44599</v>
      </c>
    </row>
    <row r="1520" spans="1:9" x14ac:dyDescent="0.2">
      <c r="A1520" t="s">
        <v>43</v>
      </c>
      <c r="B1520" t="s">
        <v>40</v>
      </c>
      <c r="C1520" t="s">
        <v>1117</v>
      </c>
      <c r="D1520" t="s">
        <v>1001</v>
      </c>
      <c r="E1520" t="s">
        <v>13</v>
      </c>
      <c r="F1520" t="str">
        <f t="shared" si="23"/>
        <v>5002359020</v>
      </c>
      <c r="G1520" t="s">
        <v>1535</v>
      </c>
      <c r="H1520" t="s">
        <v>1328</v>
      </c>
      <c r="I1520" s="3">
        <v>44651</v>
      </c>
    </row>
    <row r="1521" spans="1:9" x14ac:dyDescent="0.2">
      <c r="A1521" t="s">
        <v>42</v>
      </c>
      <c r="B1521" t="s">
        <v>40</v>
      </c>
      <c r="C1521" t="s">
        <v>1117</v>
      </c>
      <c r="D1521" t="s">
        <v>1001</v>
      </c>
      <c r="E1521" t="s">
        <v>72</v>
      </c>
      <c r="F1521" t="str">
        <f t="shared" si="23"/>
        <v>5002359026</v>
      </c>
      <c r="G1521" t="s">
        <v>1535</v>
      </c>
      <c r="H1521" t="s">
        <v>1328</v>
      </c>
      <c r="I1521" s="3">
        <v>44687</v>
      </c>
    </row>
    <row r="1522" spans="1:9" x14ac:dyDescent="0.2">
      <c r="A1522" t="s">
        <v>50</v>
      </c>
      <c r="B1522" t="s">
        <v>40</v>
      </c>
      <c r="C1522" t="s">
        <v>1117</v>
      </c>
      <c r="D1522" t="s">
        <v>1001</v>
      </c>
      <c r="E1522" t="s">
        <v>23</v>
      </c>
      <c r="F1522" t="str">
        <f t="shared" si="23"/>
        <v>5002359032</v>
      </c>
      <c r="G1522" t="s">
        <v>1122</v>
      </c>
      <c r="H1522" t="s">
        <v>1328</v>
      </c>
      <c r="I1522" s="3">
        <v>45002</v>
      </c>
    </row>
    <row r="1523" spans="1:9" x14ac:dyDescent="0.2">
      <c r="A1523" t="s">
        <v>9</v>
      </c>
      <c r="B1523" t="s">
        <v>40</v>
      </c>
      <c r="C1523" t="s">
        <v>1117</v>
      </c>
      <c r="D1523" t="s">
        <v>1002</v>
      </c>
      <c r="E1523" t="s">
        <v>9</v>
      </c>
      <c r="F1523" t="str">
        <f t="shared" si="23"/>
        <v>500235921</v>
      </c>
      <c r="G1523" t="s">
        <v>1395</v>
      </c>
      <c r="H1523" t="s">
        <v>1328</v>
      </c>
      <c r="I1523" s="3">
        <v>44259</v>
      </c>
    </row>
    <row r="1524" spans="1:9" x14ac:dyDescent="0.2">
      <c r="A1524" t="s">
        <v>35</v>
      </c>
      <c r="B1524" t="s">
        <v>40</v>
      </c>
      <c r="C1524" t="s">
        <v>1117</v>
      </c>
      <c r="D1524" t="s">
        <v>1002</v>
      </c>
      <c r="E1524" t="s">
        <v>43</v>
      </c>
      <c r="F1524" t="str">
        <f t="shared" si="23"/>
        <v>500235925</v>
      </c>
      <c r="G1524" t="s">
        <v>1535</v>
      </c>
      <c r="H1524" t="s">
        <v>1328</v>
      </c>
      <c r="I1524" s="3">
        <v>44314</v>
      </c>
    </row>
    <row r="1525" spans="1:9" x14ac:dyDescent="0.2">
      <c r="A1525" t="s">
        <v>39</v>
      </c>
      <c r="B1525" t="s">
        <v>40</v>
      </c>
      <c r="C1525" t="s">
        <v>1117</v>
      </c>
      <c r="D1525" t="s">
        <v>1002</v>
      </c>
      <c r="E1525" t="s">
        <v>26</v>
      </c>
      <c r="F1525" t="str">
        <f t="shared" si="23"/>
        <v>5002359210</v>
      </c>
      <c r="G1525" t="s">
        <v>1179</v>
      </c>
      <c r="H1525" t="s">
        <v>1328</v>
      </c>
      <c r="I1525" s="3">
        <v>44585</v>
      </c>
    </row>
    <row r="1526" spans="1:9" x14ac:dyDescent="0.2">
      <c r="A1526" t="s">
        <v>8</v>
      </c>
      <c r="B1526" t="s">
        <v>40</v>
      </c>
      <c r="C1526" t="s">
        <v>1117</v>
      </c>
      <c r="D1526" t="s">
        <v>1002</v>
      </c>
      <c r="E1526" t="s">
        <v>61</v>
      </c>
      <c r="F1526" t="str">
        <f t="shared" si="23"/>
        <v>5002359215</v>
      </c>
      <c r="G1526" t="s">
        <v>1122</v>
      </c>
      <c r="H1526" t="s">
        <v>1328</v>
      </c>
      <c r="I1526" s="3">
        <v>44599</v>
      </c>
    </row>
    <row r="1527" spans="1:9" x14ac:dyDescent="0.2">
      <c r="A1527" t="s">
        <v>43</v>
      </c>
      <c r="B1527" t="s">
        <v>40</v>
      </c>
      <c r="C1527" t="s">
        <v>1117</v>
      </c>
      <c r="D1527" t="s">
        <v>1002</v>
      </c>
      <c r="E1527" t="s">
        <v>13</v>
      </c>
      <c r="F1527" t="str">
        <f t="shared" si="23"/>
        <v>5002359220</v>
      </c>
      <c r="G1527" t="s">
        <v>1535</v>
      </c>
      <c r="H1527" t="s">
        <v>1328</v>
      </c>
      <c r="I1527" s="3">
        <v>44651</v>
      </c>
    </row>
    <row r="1528" spans="1:9" x14ac:dyDescent="0.2">
      <c r="A1528" t="s">
        <v>42</v>
      </c>
      <c r="B1528" t="s">
        <v>40</v>
      </c>
      <c r="C1528" t="s">
        <v>1117</v>
      </c>
      <c r="D1528" t="s">
        <v>1002</v>
      </c>
      <c r="E1528" t="s">
        <v>72</v>
      </c>
      <c r="F1528" t="str">
        <f t="shared" si="23"/>
        <v>5002359226</v>
      </c>
      <c r="G1528" t="s">
        <v>1535</v>
      </c>
      <c r="H1528" t="s">
        <v>1328</v>
      </c>
      <c r="I1528" s="3">
        <v>44687</v>
      </c>
    </row>
    <row r="1529" spans="1:9" x14ac:dyDescent="0.2">
      <c r="A1529" t="s">
        <v>50</v>
      </c>
      <c r="B1529" t="s">
        <v>40</v>
      </c>
      <c r="C1529" t="s">
        <v>1117</v>
      </c>
      <c r="D1529" t="s">
        <v>1002</v>
      </c>
      <c r="E1529" t="s">
        <v>23</v>
      </c>
      <c r="F1529" t="str">
        <f t="shared" si="23"/>
        <v>5002359232</v>
      </c>
      <c r="G1529" t="s">
        <v>1122</v>
      </c>
      <c r="H1529" t="s">
        <v>1328</v>
      </c>
      <c r="I1529" s="3">
        <v>45002</v>
      </c>
    </row>
    <row r="1530" spans="1:9" x14ac:dyDescent="0.2">
      <c r="A1530" t="s">
        <v>9</v>
      </c>
      <c r="B1530" t="s">
        <v>40</v>
      </c>
      <c r="C1530" t="s">
        <v>1117</v>
      </c>
      <c r="D1530" t="s">
        <v>1003</v>
      </c>
      <c r="E1530" t="s">
        <v>9</v>
      </c>
      <c r="F1530" t="str">
        <f t="shared" si="23"/>
        <v>500235941</v>
      </c>
      <c r="G1530" t="s">
        <v>1395</v>
      </c>
      <c r="H1530" t="s">
        <v>1328</v>
      </c>
      <c r="I1530" s="3">
        <v>44259</v>
      </c>
    </row>
    <row r="1531" spans="1:9" x14ac:dyDescent="0.2">
      <c r="A1531" t="s">
        <v>35</v>
      </c>
      <c r="B1531" t="s">
        <v>40</v>
      </c>
      <c r="C1531" t="s">
        <v>1117</v>
      </c>
      <c r="D1531" t="s">
        <v>1003</v>
      </c>
      <c r="E1531" t="s">
        <v>43</v>
      </c>
      <c r="F1531" t="str">
        <f t="shared" si="23"/>
        <v>500235945</v>
      </c>
      <c r="G1531" t="s">
        <v>1535</v>
      </c>
      <c r="H1531" t="s">
        <v>1328</v>
      </c>
      <c r="I1531" s="3">
        <v>44314</v>
      </c>
    </row>
    <row r="1532" spans="1:9" x14ac:dyDescent="0.2">
      <c r="A1532" t="s">
        <v>39</v>
      </c>
      <c r="B1532" t="s">
        <v>40</v>
      </c>
      <c r="C1532" t="s">
        <v>1117</v>
      </c>
      <c r="D1532" t="s">
        <v>1003</v>
      </c>
      <c r="E1532" t="s">
        <v>26</v>
      </c>
      <c r="F1532" t="str">
        <f t="shared" si="23"/>
        <v>5002359410</v>
      </c>
      <c r="G1532" t="s">
        <v>1179</v>
      </c>
      <c r="H1532" t="s">
        <v>1328</v>
      </c>
      <c r="I1532" s="3">
        <v>44585</v>
      </c>
    </row>
    <row r="1533" spans="1:9" x14ac:dyDescent="0.2">
      <c r="A1533" t="s">
        <v>8</v>
      </c>
      <c r="B1533" t="s">
        <v>40</v>
      </c>
      <c r="C1533" t="s">
        <v>1117</v>
      </c>
      <c r="D1533" t="s">
        <v>1003</v>
      </c>
      <c r="E1533" t="s">
        <v>61</v>
      </c>
      <c r="F1533" t="str">
        <f t="shared" si="23"/>
        <v>5002359415</v>
      </c>
      <c r="G1533" t="s">
        <v>1122</v>
      </c>
      <c r="H1533" t="s">
        <v>1328</v>
      </c>
      <c r="I1533" s="3">
        <v>44599</v>
      </c>
    </row>
    <row r="1534" spans="1:9" x14ac:dyDescent="0.2">
      <c r="A1534" t="s">
        <v>43</v>
      </c>
      <c r="B1534" t="s">
        <v>40</v>
      </c>
      <c r="C1534" t="s">
        <v>1117</v>
      </c>
      <c r="D1534" t="s">
        <v>1003</v>
      </c>
      <c r="E1534" t="s">
        <v>13</v>
      </c>
      <c r="F1534" t="str">
        <f t="shared" si="23"/>
        <v>5002359420</v>
      </c>
      <c r="G1534" t="s">
        <v>1535</v>
      </c>
      <c r="H1534" t="s">
        <v>1328</v>
      </c>
      <c r="I1534" s="3">
        <v>44651</v>
      </c>
    </row>
    <row r="1535" spans="1:9" x14ac:dyDescent="0.2">
      <c r="A1535" t="s">
        <v>42</v>
      </c>
      <c r="B1535" t="s">
        <v>40</v>
      </c>
      <c r="C1535" t="s">
        <v>1117</v>
      </c>
      <c r="D1535" t="s">
        <v>1003</v>
      </c>
      <c r="E1535" t="s">
        <v>72</v>
      </c>
      <c r="F1535" t="str">
        <f t="shared" si="23"/>
        <v>5002359426</v>
      </c>
      <c r="G1535" t="s">
        <v>1535</v>
      </c>
      <c r="H1535" t="s">
        <v>1328</v>
      </c>
      <c r="I1535" s="3">
        <v>44687</v>
      </c>
    </row>
    <row r="1536" spans="1:9" x14ac:dyDescent="0.2">
      <c r="A1536" t="s">
        <v>50</v>
      </c>
      <c r="B1536" t="s">
        <v>40</v>
      </c>
      <c r="C1536" t="s">
        <v>1117</v>
      </c>
      <c r="D1536" t="s">
        <v>1003</v>
      </c>
      <c r="E1536" t="s">
        <v>23</v>
      </c>
      <c r="F1536" t="str">
        <f t="shared" si="23"/>
        <v>5002359432</v>
      </c>
      <c r="G1536" t="s">
        <v>1122</v>
      </c>
      <c r="H1536" t="s">
        <v>1328</v>
      </c>
      <c r="I1536" s="3">
        <v>45002</v>
      </c>
    </row>
    <row r="1537" spans="1:9" x14ac:dyDescent="0.2">
      <c r="A1537" t="s">
        <v>9</v>
      </c>
      <c r="B1537" t="s">
        <v>40</v>
      </c>
      <c r="C1537" t="s">
        <v>1117</v>
      </c>
      <c r="D1537" t="s">
        <v>1004</v>
      </c>
      <c r="E1537" t="s">
        <v>9</v>
      </c>
      <c r="F1537" t="str">
        <f t="shared" si="23"/>
        <v>500235951</v>
      </c>
      <c r="G1537" t="s">
        <v>1395</v>
      </c>
      <c r="H1537" t="s">
        <v>1328</v>
      </c>
      <c r="I1537" s="3">
        <v>44259</v>
      </c>
    </row>
    <row r="1538" spans="1:9" x14ac:dyDescent="0.2">
      <c r="A1538" t="s">
        <v>35</v>
      </c>
      <c r="B1538" t="s">
        <v>40</v>
      </c>
      <c r="C1538" t="s">
        <v>1117</v>
      </c>
      <c r="D1538" t="s">
        <v>1004</v>
      </c>
      <c r="E1538" t="s">
        <v>43</v>
      </c>
      <c r="F1538" t="str">
        <f t="shared" si="23"/>
        <v>500235955</v>
      </c>
      <c r="G1538" t="s">
        <v>1535</v>
      </c>
      <c r="H1538" t="s">
        <v>1328</v>
      </c>
      <c r="I1538" s="3">
        <v>44314</v>
      </c>
    </row>
    <row r="1539" spans="1:9" x14ac:dyDescent="0.2">
      <c r="A1539" t="s">
        <v>39</v>
      </c>
      <c r="B1539" t="s">
        <v>40</v>
      </c>
      <c r="C1539" t="s">
        <v>1117</v>
      </c>
      <c r="D1539" t="s">
        <v>1004</v>
      </c>
      <c r="E1539" t="s">
        <v>26</v>
      </c>
      <c r="F1539" t="str">
        <f t="shared" ref="F1539:F1602" si="24">D1539&amp;E1539</f>
        <v>5002359510</v>
      </c>
      <c r="G1539" t="s">
        <v>1179</v>
      </c>
      <c r="H1539" t="s">
        <v>1328</v>
      </c>
      <c r="I1539" s="3">
        <v>44585</v>
      </c>
    </row>
    <row r="1540" spans="1:9" x14ac:dyDescent="0.2">
      <c r="A1540" t="s">
        <v>8</v>
      </c>
      <c r="B1540" t="s">
        <v>40</v>
      </c>
      <c r="C1540" t="s">
        <v>1117</v>
      </c>
      <c r="D1540" t="s">
        <v>1004</v>
      </c>
      <c r="E1540" t="s">
        <v>61</v>
      </c>
      <c r="F1540" t="str">
        <f t="shared" si="24"/>
        <v>5002359515</v>
      </c>
      <c r="G1540" t="s">
        <v>1122</v>
      </c>
      <c r="H1540" t="s">
        <v>1328</v>
      </c>
      <c r="I1540" s="3">
        <v>44599</v>
      </c>
    </row>
    <row r="1541" spans="1:9" x14ac:dyDescent="0.2">
      <c r="A1541" t="s">
        <v>43</v>
      </c>
      <c r="B1541" t="s">
        <v>40</v>
      </c>
      <c r="C1541" t="s">
        <v>1117</v>
      </c>
      <c r="D1541" t="s">
        <v>1004</v>
      </c>
      <c r="E1541" t="s">
        <v>13</v>
      </c>
      <c r="F1541" t="str">
        <f t="shared" si="24"/>
        <v>5002359520</v>
      </c>
      <c r="G1541" t="s">
        <v>1535</v>
      </c>
      <c r="H1541" t="s">
        <v>1328</v>
      </c>
      <c r="I1541" s="3">
        <v>44651</v>
      </c>
    </row>
    <row r="1542" spans="1:9" x14ac:dyDescent="0.2">
      <c r="A1542" t="s">
        <v>42</v>
      </c>
      <c r="B1542" t="s">
        <v>40</v>
      </c>
      <c r="C1542" t="s">
        <v>1117</v>
      </c>
      <c r="D1542" t="s">
        <v>1004</v>
      </c>
      <c r="E1542" t="s">
        <v>72</v>
      </c>
      <c r="F1542" t="str">
        <f t="shared" si="24"/>
        <v>5002359526</v>
      </c>
      <c r="G1542" t="s">
        <v>1535</v>
      </c>
      <c r="H1542" t="s">
        <v>1328</v>
      </c>
      <c r="I1542" s="3">
        <v>44687</v>
      </c>
    </row>
    <row r="1543" spans="1:9" x14ac:dyDescent="0.2">
      <c r="A1543" t="s">
        <v>50</v>
      </c>
      <c r="B1543" t="s">
        <v>40</v>
      </c>
      <c r="C1543" t="s">
        <v>1117</v>
      </c>
      <c r="D1543" t="s">
        <v>1004</v>
      </c>
      <c r="E1543" t="s">
        <v>23</v>
      </c>
      <c r="F1543" t="str">
        <f t="shared" si="24"/>
        <v>5002359532</v>
      </c>
      <c r="G1543" t="s">
        <v>1122</v>
      </c>
      <c r="H1543" t="s">
        <v>1328</v>
      </c>
      <c r="I1543" s="3">
        <v>45001</v>
      </c>
    </row>
    <row r="1544" spans="1:9" x14ac:dyDescent="0.2">
      <c r="A1544" t="s">
        <v>9</v>
      </c>
      <c r="B1544" t="s">
        <v>40</v>
      </c>
      <c r="C1544" t="s">
        <v>1117</v>
      </c>
      <c r="D1544" t="s">
        <v>1005</v>
      </c>
      <c r="E1544" t="s">
        <v>9</v>
      </c>
      <c r="F1544" t="str">
        <f t="shared" si="24"/>
        <v>500235961</v>
      </c>
      <c r="G1544" t="s">
        <v>1395</v>
      </c>
      <c r="H1544" t="s">
        <v>1328</v>
      </c>
      <c r="I1544" s="3">
        <v>44259</v>
      </c>
    </row>
    <row r="1545" spans="1:9" x14ac:dyDescent="0.2">
      <c r="A1545" t="s">
        <v>35</v>
      </c>
      <c r="B1545" t="s">
        <v>40</v>
      </c>
      <c r="C1545" t="s">
        <v>1117</v>
      </c>
      <c r="D1545" t="s">
        <v>1005</v>
      </c>
      <c r="E1545" t="s">
        <v>43</v>
      </c>
      <c r="F1545" t="str">
        <f t="shared" si="24"/>
        <v>500235965</v>
      </c>
      <c r="G1545" t="s">
        <v>1535</v>
      </c>
      <c r="H1545" t="s">
        <v>1328</v>
      </c>
      <c r="I1545" s="3">
        <v>44314</v>
      </c>
    </row>
    <row r="1546" spans="1:9" x14ac:dyDescent="0.2">
      <c r="A1546" t="s">
        <v>39</v>
      </c>
      <c r="B1546" t="s">
        <v>40</v>
      </c>
      <c r="C1546" t="s">
        <v>1117</v>
      </c>
      <c r="D1546" t="s">
        <v>1005</v>
      </c>
      <c r="E1546" t="s">
        <v>26</v>
      </c>
      <c r="F1546" t="str">
        <f t="shared" si="24"/>
        <v>5002359610</v>
      </c>
      <c r="G1546" t="s">
        <v>1179</v>
      </c>
      <c r="H1546" t="s">
        <v>1328</v>
      </c>
      <c r="I1546" s="3">
        <v>44585</v>
      </c>
    </row>
    <row r="1547" spans="1:9" x14ac:dyDescent="0.2">
      <c r="A1547" t="s">
        <v>8</v>
      </c>
      <c r="B1547" t="s">
        <v>40</v>
      </c>
      <c r="C1547" t="s">
        <v>1117</v>
      </c>
      <c r="D1547" t="s">
        <v>1005</v>
      </c>
      <c r="E1547" t="s">
        <v>61</v>
      </c>
      <c r="F1547" t="str">
        <f t="shared" si="24"/>
        <v>5002359615</v>
      </c>
      <c r="G1547" t="s">
        <v>1122</v>
      </c>
      <c r="H1547" t="s">
        <v>1328</v>
      </c>
      <c r="I1547" s="3">
        <v>44599</v>
      </c>
    </row>
    <row r="1548" spans="1:9" x14ac:dyDescent="0.2">
      <c r="A1548" t="s">
        <v>43</v>
      </c>
      <c r="B1548" t="s">
        <v>40</v>
      </c>
      <c r="C1548" t="s">
        <v>1117</v>
      </c>
      <c r="D1548" t="s">
        <v>1005</v>
      </c>
      <c r="E1548" t="s">
        <v>13</v>
      </c>
      <c r="F1548" t="str">
        <f t="shared" si="24"/>
        <v>5002359620</v>
      </c>
      <c r="G1548" t="s">
        <v>1535</v>
      </c>
      <c r="H1548" t="s">
        <v>1328</v>
      </c>
      <c r="I1548" s="3">
        <v>44651</v>
      </c>
    </row>
    <row r="1549" spans="1:9" x14ac:dyDescent="0.2">
      <c r="A1549" t="s">
        <v>42</v>
      </c>
      <c r="B1549" t="s">
        <v>40</v>
      </c>
      <c r="C1549" t="s">
        <v>1117</v>
      </c>
      <c r="D1549" t="s">
        <v>1005</v>
      </c>
      <c r="E1549" t="s">
        <v>72</v>
      </c>
      <c r="F1549" t="str">
        <f t="shared" si="24"/>
        <v>5002359626</v>
      </c>
      <c r="G1549" t="s">
        <v>1535</v>
      </c>
      <c r="H1549" t="s">
        <v>1328</v>
      </c>
      <c r="I1549" s="3">
        <v>44687</v>
      </c>
    </row>
    <row r="1550" spans="1:9" x14ac:dyDescent="0.2">
      <c r="A1550" t="s">
        <v>50</v>
      </c>
      <c r="B1550" t="s">
        <v>40</v>
      </c>
      <c r="C1550" t="s">
        <v>1117</v>
      </c>
      <c r="D1550" t="s">
        <v>1005</v>
      </c>
      <c r="E1550" t="s">
        <v>23</v>
      </c>
      <c r="F1550" t="str">
        <f t="shared" si="24"/>
        <v>5002359632</v>
      </c>
      <c r="G1550" t="s">
        <v>1122</v>
      </c>
      <c r="H1550" t="s">
        <v>1328</v>
      </c>
      <c r="I1550" s="3">
        <v>45001</v>
      </c>
    </row>
    <row r="1551" spans="1:9" x14ac:dyDescent="0.2">
      <c r="A1551" t="s">
        <v>9</v>
      </c>
      <c r="B1551" t="s">
        <v>40</v>
      </c>
      <c r="C1551" t="s">
        <v>1117</v>
      </c>
      <c r="D1551" t="s">
        <v>1006</v>
      </c>
      <c r="E1551" t="s">
        <v>9</v>
      </c>
      <c r="F1551" t="str">
        <f t="shared" si="24"/>
        <v>500235971</v>
      </c>
      <c r="G1551" t="s">
        <v>1395</v>
      </c>
      <c r="H1551" t="s">
        <v>1328</v>
      </c>
      <c r="I1551" s="3">
        <v>44259</v>
      </c>
    </row>
    <row r="1552" spans="1:9" x14ac:dyDescent="0.2">
      <c r="A1552" t="s">
        <v>35</v>
      </c>
      <c r="B1552" t="s">
        <v>40</v>
      </c>
      <c r="C1552" t="s">
        <v>1117</v>
      </c>
      <c r="D1552" t="s">
        <v>1006</v>
      </c>
      <c r="E1552" t="s">
        <v>43</v>
      </c>
      <c r="F1552" t="str">
        <f t="shared" si="24"/>
        <v>500235975</v>
      </c>
      <c r="G1552" t="s">
        <v>1535</v>
      </c>
      <c r="H1552" t="s">
        <v>1328</v>
      </c>
      <c r="I1552" s="3">
        <v>44314</v>
      </c>
    </row>
    <row r="1553" spans="1:9" x14ac:dyDescent="0.2">
      <c r="A1553" t="s">
        <v>39</v>
      </c>
      <c r="B1553" t="s">
        <v>40</v>
      </c>
      <c r="C1553" t="s">
        <v>1117</v>
      </c>
      <c r="D1553" t="s">
        <v>1006</v>
      </c>
      <c r="E1553" t="s">
        <v>26</v>
      </c>
      <c r="F1553" t="str">
        <f t="shared" si="24"/>
        <v>5002359710</v>
      </c>
      <c r="G1553" t="s">
        <v>1179</v>
      </c>
      <c r="H1553" t="s">
        <v>1328</v>
      </c>
      <c r="I1553" s="3">
        <v>44585</v>
      </c>
    </row>
    <row r="1554" spans="1:9" x14ac:dyDescent="0.2">
      <c r="A1554" t="s">
        <v>8</v>
      </c>
      <c r="B1554" t="s">
        <v>40</v>
      </c>
      <c r="C1554" t="s">
        <v>1117</v>
      </c>
      <c r="D1554" t="s">
        <v>1006</v>
      </c>
      <c r="E1554" t="s">
        <v>61</v>
      </c>
      <c r="F1554" t="str">
        <f t="shared" si="24"/>
        <v>5002359715</v>
      </c>
      <c r="G1554" t="s">
        <v>1122</v>
      </c>
      <c r="H1554" t="s">
        <v>1328</v>
      </c>
      <c r="I1554" s="3">
        <v>44599</v>
      </c>
    </row>
    <row r="1555" spans="1:9" x14ac:dyDescent="0.2">
      <c r="A1555" t="s">
        <v>43</v>
      </c>
      <c r="B1555" t="s">
        <v>40</v>
      </c>
      <c r="C1555" t="s">
        <v>1117</v>
      </c>
      <c r="D1555" t="s">
        <v>1006</v>
      </c>
      <c r="E1555" t="s">
        <v>13</v>
      </c>
      <c r="F1555" t="str">
        <f t="shared" si="24"/>
        <v>5002359720</v>
      </c>
      <c r="G1555" t="s">
        <v>1535</v>
      </c>
      <c r="H1555" t="s">
        <v>1328</v>
      </c>
      <c r="I1555" s="3">
        <v>44651</v>
      </c>
    </row>
    <row r="1556" spans="1:9" x14ac:dyDescent="0.2">
      <c r="A1556" t="s">
        <v>42</v>
      </c>
      <c r="B1556" t="s">
        <v>40</v>
      </c>
      <c r="C1556" t="s">
        <v>1117</v>
      </c>
      <c r="D1556" t="s">
        <v>1006</v>
      </c>
      <c r="E1556" t="s">
        <v>72</v>
      </c>
      <c r="F1556" t="str">
        <f t="shared" si="24"/>
        <v>5002359726</v>
      </c>
      <c r="G1556" t="s">
        <v>1535</v>
      </c>
      <c r="H1556" t="s">
        <v>1328</v>
      </c>
      <c r="I1556" s="3">
        <v>44687</v>
      </c>
    </row>
    <row r="1557" spans="1:9" x14ac:dyDescent="0.2">
      <c r="A1557" t="s">
        <v>50</v>
      </c>
      <c r="B1557" t="s">
        <v>40</v>
      </c>
      <c r="C1557" t="s">
        <v>1117</v>
      </c>
      <c r="D1557" t="s">
        <v>1006</v>
      </c>
      <c r="E1557" t="s">
        <v>23</v>
      </c>
      <c r="F1557" t="str">
        <f t="shared" si="24"/>
        <v>5002359732</v>
      </c>
      <c r="G1557" t="s">
        <v>1122</v>
      </c>
      <c r="H1557" t="s">
        <v>1328</v>
      </c>
      <c r="I1557" s="3">
        <v>45001</v>
      </c>
    </row>
    <row r="1558" spans="1:9" x14ac:dyDescent="0.2">
      <c r="A1558" t="s">
        <v>35</v>
      </c>
      <c r="B1558" t="s">
        <v>40</v>
      </c>
      <c r="C1558" t="s">
        <v>1117</v>
      </c>
      <c r="D1558" t="s">
        <v>1007</v>
      </c>
      <c r="E1558" t="s">
        <v>20</v>
      </c>
      <c r="F1558" t="str">
        <f t="shared" si="24"/>
        <v>5002371311</v>
      </c>
      <c r="G1558" t="s">
        <v>1445</v>
      </c>
      <c r="H1558" t="s">
        <v>1536</v>
      </c>
      <c r="I1558" s="3">
        <v>44348</v>
      </c>
    </row>
    <row r="1559" spans="1:9" x14ac:dyDescent="0.2">
      <c r="A1559" t="s">
        <v>8</v>
      </c>
      <c r="B1559" t="s">
        <v>40</v>
      </c>
      <c r="C1559" t="s">
        <v>1117</v>
      </c>
      <c r="D1559" t="s">
        <v>1007</v>
      </c>
      <c r="E1559" t="s">
        <v>73</v>
      </c>
      <c r="F1559" t="str">
        <f t="shared" si="24"/>
        <v>5002371324</v>
      </c>
      <c r="G1559" t="s">
        <v>1445</v>
      </c>
      <c r="H1559" t="s">
        <v>1536</v>
      </c>
      <c r="I1559" s="3">
        <v>45601</v>
      </c>
    </row>
    <row r="1560" spans="1:9" x14ac:dyDescent="0.2">
      <c r="A1560" t="s">
        <v>9</v>
      </c>
      <c r="B1560" t="s">
        <v>40</v>
      </c>
      <c r="C1560" t="s">
        <v>1117</v>
      </c>
      <c r="D1560" t="s">
        <v>1008</v>
      </c>
      <c r="E1560" t="s">
        <v>9</v>
      </c>
      <c r="F1560" t="str">
        <f t="shared" si="24"/>
        <v>500237181</v>
      </c>
      <c r="G1560" t="s">
        <v>1128</v>
      </c>
      <c r="H1560" t="s">
        <v>1123</v>
      </c>
      <c r="I1560" s="3">
        <v>44349</v>
      </c>
    </row>
    <row r="1561" spans="1:9" x14ac:dyDescent="0.2">
      <c r="A1561" t="s">
        <v>35</v>
      </c>
      <c r="B1561" t="s">
        <v>40</v>
      </c>
      <c r="C1561" t="s">
        <v>1117</v>
      </c>
      <c r="D1561" t="s">
        <v>1008</v>
      </c>
      <c r="E1561" t="s">
        <v>50</v>
      </c>
      <c r="F1561" t="str">
        <f t="shared" si="24"/>
        <v>500237187</v>
      </c>
      <c r="G1561" t="s">
        <v>1128</v>
      </c>
      <c r="H1561" t="s">
        <v>1123</v>
      </c>
      <c r="I1561" s="3">
        <v>44392</v>
      </c>
    </row>
    <row r="1562" spans="1:9" x14ac:dyDescent="0.2">
      <c r="A1562" t="s">
        <v>9</v>
      </c>
      <c r="B1562" t="s">
        <v>40</v>
      </c>
      <c r="C1562" t="s">
        <v>1117</v>
      </c>
      <c r="D1562" t="s">
        <v>1009</v>
      </c>
      <c r="E1562" t="s">
        <v>9</v>
      </c>
      <c r="F1562" t="str">
        <f t="shared" si="24"/>
        <v>500237311</v>
      </c>
      <c r="G1562" t="s">
        <v>1395</v>
      </c>
      <c r="H1562" t="s">
        <v>1468</v>
      </c>
      <c r="I1562" s="3">
        <v>44358</v>
      </c>
    </row>
    <row r="1563" spans="1:9" x14ac:dyDescent="0.2">
      <c r="A1563" t="s">
        <v>9</v>
      </c>
      <c r="B1563" t="s">
        <v>40</v>
      </c>
      <c r="C1563" t="s">
        <v>1117</v>
      </c>
      <c r="D1563" t="s">
        <v>1010</v>
      </c>
      <c r="E1563" t="s">
        <v>9</v>
      </c>
      <c r="F1563" t="str">
        <f t="shared" si="24"/>
        <v>500237411</v>
      </c>
      <c r="G1563" t="s">
        <v>1179</v>
      </c>
      <c r="H1563" t="s">
        <v>1527</v>
      </c>
      <c r="I1563" s="3">
        <v>44363</v>
      </c>
    </row>
    <row r="1564" spans="1:9" x14ac:dyDescent="0.2">
      <c r="A1564" t="s">
        <v>35</v>
      </c>
      <c r="B1564" t="s">
        <v>40</v>
      </c>
      <c r="C1564" t="s">
        <v>1117</v>
      </c>
      <c r="D1564" t="s">
        <v>1010</v>
      </c>
      <c r="E1564" t="s">
        <v>115</v>
      </c>
      <c r="F1564" t="str">
        <f t="shared" si="24"/>
        <v>500237418</v>
      </c>
      <c r="G1564" t="s">
        <v>1382</v>
      </c>
      <c r="H1564" t="s">
        <v>1527</v>
      </c>
      <c r="I1564" s="3">
        <v>44593</v>
      </c>
    </row>
    <row r="1565" spans="1:9" x14ac:dyDescent="0.2">
      <c r="A1565" t="s">
        <v>9</v>
      </c>
      <c r="B1565" t="s">
        <v>40</v>
      </c>
      <c r="C1565" t="s">
        <v>1117</v>
      </c>
      <c r="D1565" t="s">
        <v>1011</v>
      </c>
      <c r="E1565" t="s">
        <v>9</v>
      </c>
      <c r="F1565" t="str">
        <f t="shared" si="24"/>
        <v>500237421</v>
      </c>
      <c r="G1565" t="s">
        <v>1179</v>
      </c>
      <c r="H1565" t="s">
        <v>1527</v>
      </c>
      <c r="I1565" s="3">
        <v>44363</v>
      </c>
    </row>
    <row r="1566" spans="1:9" x14ac:dyDescent="0.2">
      <c r="A1566" t="s">
        <v>35</v>
      </c>
      <c r="B1566" t="s">
        <v>40</v>
      </c>
      <c r="C1566" t="s">
        <v>1117</v>
      </c>
      <c r="D1566" t="s">
        <v>1011</v>
      </c>
      <c r="E1566" t="s">
        <v>115</v>
      </c>
      <c r="F1566" t="str">
        <f t="shared" si="24"/>
        <v>500237428</v>
      </c>
      <c r="G1566" t="s">
        <v>1382</v>
      </c>
      <c r="H1566" t="s">
        <v>1527</v>
      </c>
      <c r="I1566" s="3">
        <v>44593</v>
      </c>
    </row>
    <row r="1567" spans="1:9" x14ac:dyDescent="0.2">
      <c r="A1567" t="s">
        <v>9</v>
      </c>
      <c r="B1567" t="s">
        <v>40</v>
      </c>
      <c r="C1567" t="s">
        <v>1117</v>
      </c>
      <c r="D1567" t="s">
        <v>1012</v>
      </c>
      <c r="E1567" t="s">
        <v>9</v>
      </c>
      <c r="F1567" t="str">
        <f t="shared" si="24"/>
        <v>500237431</v>
      </c>
      <c r="G1567" t="s">
        <v>1179</v>
      </c>
      <c r="H1567" t="s">
        <v>1527</v>
      </c>
      <c r="I1567" s="3">
        <v>44363</v>
      </c>
    </row>
    <row r="1568" spans="1:9" x14ac:dyDescent="0.2">
      <c r="A1568" t="s">
        <v>35</v>
      </c>
      <c r="B1568" t="s">
        <v>40</v>
      </c>
      <c r="C1568" t="s">
        <v>1117</v>
      </c>
      <c r="D1568" t="s">
        <v>1012</v>
      </c>
      <c r="E1568" t="s">
        <v>115</v>
      </c>
      <c r="F1568" t="str">
        <f t="shared" si="24"/>
        <v>500237438</v>
      </c>
      <c r="G1568" t="s">
        <v>1382</v>
      </c>
      <c r="H1568" t="s">
        <v>1527</v>
      </c>
      <c r="I1568" s="3">
        <v>44593</v>
      </c>
    </row>
    <row r="1569" spans="1:9" x14ac:dyDescent="0.2">
      <c r="A1569" t="s">
        <v>9</v>
      </c>
      <c r="B1569" t="s">
        <v>40</v>
      </c>
      <c r="C1569" t="s">
        <v>1117</v>
      </c>
      <c r="D1569" t="s">
        <v>1013</v>
      </c>
      <c r="E1569" t="s">
        <v>9</v>
      </c>
      <c r="F1569" t="str">
        <f t="shared" si="24"/>
        <v>500237441</v>
      </c>
      <c r="G1569" t="s">
        <v>1179</v>
      </c>
      <c r="H1569" t="s">
        <v>1527</v>
      </c>
      <c r="I1569" s="3">
        <v>44363</v>
      </c>
    </row>
    <row r="1570" spans="1:9" x14ac:dyDescent="0.2">
      <c r="A1570" t="s">
        <v>35</v>
      </c>
      <c r="B1570" t="s">
        <v>40</v>
      </c>
      <c r="C1570" t="s">
        <v>1117</v>
      </c>
      <c r="D1570" t="s">
        <v>1013</v>
      </c>
      <c r="E1570" t="s">
        <v>115</v>
      </c>
      <c r="F1570" t="str">
        <f t="shared" si="24"/>
        <v>500237448</v>
      </c>
      <c r="G1570" t="s">
        <v>1382</v>
      </c>
      <c r="H1570" t="s">
        <v>1527</v>
      </c>
      <c r="I1570" s="3">
        <v>44593</v>
      </c>
    </row>
    <row r="1571" spans="1:9" x14ac:dyDescent="0.2">
      <c r="A1571" t="s">
        <v>9</v>
      </c>
      <c r="B1571" t="s">
        <v>40</v>
      </c>
      <c r="C1571" t="s">
        <v>1117</v>
      </c>
      <c r="D1571" t="s">
        <v>1014</v>
      </c>
      <c r="E1571" t="s">
        <v>9</v>
      </c>
      <c r="F1571" t="str">
        <f t="shared" si="24"/>
        <v>500237831</v>
      </c>
      <c r="G1571" t="s">
        <v>1122</v>
      </c>
      <c r="H1571" t="s">
        <v>1123</v>
      </c>
      <c r="I1571" s="3">
        <v>44386</v>
      </c>
    </row>
    <row r="1572" spans="1:9" x14ac:dyDescent="0.2">
      <c r="A1572" t="s">
        <v>9</v>
      </c>
      <c r="B1572" t="s">
        <v>40</v>
      </c>
      <c r="C1572" t="s">
        <v>1117</v>
      </c>
      <c r="D1572" t="s">
        <v>1015</v>
      </c>
      <c r="E1572" t="s">
        <v>9</v>
      </c>
      <c r="F1572" t="str">
        <f t="shared" si="24"/>
        <v>500237871</v>
      </c>
      <c r="G1572" t="s">
        <v>1140</v>
      </c>
      <c r="H1572" t="s">
        <v>1328</v>
      </c>
      <c r="I1572" s="3">
        <v>44397</v>
      </c>
    </row>
    <row r="1573" spans="1:9" x14ac:dyDescent="0.2">
      <c r="A1573" t="s">
        <v>9</v>
      </c>
      <c r="B1573" t="s">
        <v>40</v>
      </c>
      <c r="C1573" t="s">
        <v>1117</v>
      </c>
      <c r="D1573" t="s">
        <v>1016</v>
      </c>
      <c r="E1573" t="s">
        <v>9</v>
      </c>
      <c r="F1573" t="str">
        <f t="shared" si="24"/>
        <v>500237891</v>
      </c>
      <c r="G1573" t="s">
        <v>1150</v>
      </c>
      <c r="H1573" t="s">
        <v>1154</v>
      </c>
      <c r="I1573" s="3">
        <v>44399</v>
      </c>
    </row>
    <row r="1574" spans="1:9" x14ac:dyDescent="0.2">
      <c r="A1574" t="s">
        <v>9</v>
      </c>
      <c r="B1574" t="s">
        <v>40</v>
      </c>
      <c r="C1574" t="s">
        <v>1117</v>
      </c>
      <c r="D1574" t="s">
        <v>1016</v>
      </c>
      <c r="E1574" t="s">
        <v>8</v>
      </c>
      <c r="F1574" t="str">
        <f t="shared" si="24"/>
        <v>500237894</v>
      </c>
      <c r="G1574" t="s">
        <v>1118</v>
      </c>
      <c r="H1574" t="s">
        <v>1153</v>
      </c>
      <c r="I1574" s="3">
        <v>44399</v>
      </c>
    </row>
    <row r="1575" spans="1:9" x14ac:dyDescent="0.2">
      <c r="A1575" t="s">
        <v>9</v>
      </c>
      <c r="B1575" t="s">
        <v>40</v>
      </c>
      <c r="C1575" t="s">
        <v>1117</v>
      </c>
      <c r="D1575" t="s">
        <v>1018</v>
      </c>
      <c r="E1575" t="s">
        <v>9</v>
      </c>
      <c r="F1575" t="str">
        <f t="shared" si="24"/>
        <v>500237901</v>
      </c>
      <c r="G1575" t="s">
        <v>1179</v>
      </c>
      <c r="H1575" t="s">
        <v>1328</v>
      </c>
      <c r="I1575" s="3">
        <v>44399</v>
      </c>
    </row>
    <row r="1576" spans="1:9" x14ac:dyDescent="0.2">
      <c r="A1576" t="s">
        <v>9</v>
      </c>
      <c r="B1576" t="s">
        <v>40</v>
      </c>
      <c r="C1576" t="s">
        <v>1117</v>
      </c>
      <c r="D1576" t="s">
        <v>1030</v>
      </c>
      <c r="E1576" t="s">
        <v>9</v>
      </c>
      <c r="F1576" t="str">
        <f t="shared" si="24"/>
        <v>500237911</v>
      </c>
      <c r="G1576" t="s">
        <v>1179</v>
      </c>
      <c r="H1576" t="s">
        <v>1328</v>
      </c>
      <c r="I1576" s="3">
        <v>44399</v>
      </c>
    </row>
    <row r="1577" spans="1:9" x14ac:dyDescent="0.2">
      <c r="A1577" t="s">
        <v>39</v>
      </c>
      <c r="B1577" t="s">
        <v>40</v>
      </c>
      <c r="C1577" t="s">
        <v>1117</v>
      </c>
      <c r="D1577" t="s">
        <v>1030</v>
      </c>
      <c r="E1577" t="s">
        <v>2</v>
      </c>
      <c r="F1577" t="str">
        <f t="shared" si="24"/>
        <v>5002379114</v>
      </c>
      <c r="G1577" t="s">
        <v>1179</v>
      </c>
      <c r="H1577" t="s">
        <v>1328</v>
      </c>
      <c r="I1577" s="3">
        <v>45475</v>
      </c>
    </row>
    <row r="1578" spans="1:9" x14ac:dyDescent="0.2">
      <c r="A1578" t="s">
        <v>9</v>
      </c>
      <c r="B1578" t="s">
        <v>40</v>
      </c>
      <c r="C1578" t="s">
        <v>1117</v>
      </c>
      <c r="D1578" t="s">
        <v>1033</v>
      </c>
      <c r="E1578" t="s">
        <v>9</v>
      </c>
      <c r="F1578" t="str">
        <f t="shared" si="24"/>
        <v>500237951</v>
      </c>
      <c r="G1578" t="s">
        <v>1140</v>
      </c>
      <c r="H1578" t="s">
        <v>1159</v>
      </c>
      <c r="I1578" s="3">
        <v>44400</v>
      </c>
    </row>
    <row r="1579" spans="1:9" x14ac:dyDescent="0.2">
      <c r="A1579" t="s">
        <v>9</v>
      </c>
      <c r="B1579" t="s">
        <v>40</v>
      </c>
      <c r="C1579" t="s">
        <v>1117</v>
      </c>
      <c r="D1579" t="s">
        <v>1034</v>
      </c>
      <c r="E1579" t="s">
        <v>9</v>
      </c>
      <c r="F1579" t="str">
        <f t="shared" si="24"/>
        <v>500237961</v>
      </c>
      <c r="G1579" t="s">
        <v>1140</v>
      </c>
      <c r="H1579" t="s">
        <v>1159</v>
      </c>
      <c r="I1579" s="3">
        <v>44400</v>
      </c>
    </row>
    <row r="1580" spans="1:9" x14ac:dyDescent="0.2">
      <c r="A1580" t="s">
        <v>9</v>
      </c>
      <c r="B1580" t="s">
        <v>40</v>
      </c>
      <c r="C1580" t="s">
        <v>1117</v>
      </c>
      <c r="D1580" t="s">
        <v>1035</v>
      </c>
      <c r="E1580" t="s">
        <v>9</v>
      </c>
      <c r="F1580" t="str">
        <f t="shared" si="24"/>
        <v>500238031</v>
      </c>
      <c r="G1580" t="s">
        <v>1128</v>
      </c>
      <c r="H1580" t="s">
        <v>1537</v>
      </c>
      <c r="I1580" s="3">
        <v>44417</v>
      </c>
    </row>
    <row r="1581" spans="1:9" x14ac:dyDescent="0.2">
      <c r="A1581" t="s">
        <v>9</v>
      </c>
      <c r="B1581" t="s">
        <v>40</v>
      </c>
      <c r="C1581" t="s">
        <v>1117</v>
      </c>
      <c r="D1581" t="s">
        <v>1037</v>
      </c>
      <c r="E1581" t="s">
        <v>39</v>
      </c>
      <c r="F1581" t="str">
        <f t="shared" si="24"/>
        <v>500238113</v>
      </c>
      <c r="G1581" t="s">
        <v>1118</v>
      </c>
      <c r="H1581" t="s">
        <v>1153</v>
      </c>
      <c r="I1581" s="3">
        <v>44440</v>
      </c>
    </row>
    <row r="1582" spans="1:9" x14ac:dyDescent="0.2">
      <c r="A1582" t="s">
        <v>35</v>
      </c>
      <c r="B1582" t="s">
        <v>40</v>
      </c>
      <c r="C1582" t="s">
        <v>1117</v>
      </c>
      <c r="D1582" t="s">
        <v>1037</v>
      </c>
      <c r="E1582" t="s">
        <v>50</v>
      </c>
      <c r="F1582" t="str">
        <f t="shared" si="24"/>
        <v>500238117</v>
      </c>
      <c r="G1582" t="s">
        <v>1122</v>
      </c>
      <c r="H1582" t="s">
        <v>1123</v>
      </c>
      <c r="I1582" s="3">
        <v>44440</v>
      </c>
    </row>
    <row r="1583" spans="1:9" x14ac:dyDescent="0.2">
      <c r="A1583" t="s">
        <v>9</v>
      </c>
      <c r="B1583" t="s">
        <v>40</v>
      </c>
      <c r="C1583" t="s">
        <v>1117</v>
      </c>
      <c r="D1583" t="s">
        <v>1038</v>
      </c>
      <c r="E1583" t="s">
        <v>9</v>
      </c>
      <c r="F1583" t="str">
        <f t="shared" si="24"/>
        <v>500238311</v>
      </c>
      <c r="G1583" t="s">
        <v>1122</v>
      </c>
      <c r="H1583" t="s">
        <v>1123</v>
      </c>
      <c r="I1583" s="3">
        <v>44453</v>
      </c>
    </row>
    <row r="1584" spans="1:9" x14ac:dyDescent="0.2">
      <c r="A1584" t="s">
        <v>9</v>
      </c>
      <c r="B1584" t="s">
        <v>40</v>
      </c>
      <c r="C1584" t="s">
        <v>1117</v>
      </c>
      <c r="D1584" t="s">
        <v>1039</v>
      </c>
      <c r="E1584" t="s">
        <v>9</v>
      </c>
      <c r="F1584" t="str">
        <f t="shared" si="24"/>
        <v>500238771</v>
      </c>
      <c r="G1584" t="s">
        <v>1122</v>
      </c>
      <c r="H1584" t="s">
        <v>1123</v>
      </c>
      <c r="I1584" s="3">
        <v>44488</v>
      </c>
    </row>
    <row r="1585" spans="1:9" x14ac:dyDescent="0.2">
      <c r="A1585" t="s">
        <v>9</v>
      </c>
      <c r="B1585" t="s">
        <v>40</v>
      </c>
      <c r="C1585" t="s">
        <v>1117</v>
      </c>
      <c r="D1585" t="s">
        <v>1041</v>
      </c>
      <c r="E1585" t="s">
        <v>9</v>
      </c>
      <c r="F1585" t="str">
        <f t="shared" si="24"/>
        <v>500238781</v>
      </c>
      <c r="G1585" t="s">
        <v>1122</v>
      </c>
      <c r="H1585" t="s">
        <v>1123</v>
      </c>
      <c r="I1585" s="3">
        <v>44488</v>
      </c>
    </row>
    <row r="1586" spans="1:9" x14ac:dyDescent="0.2">
      <c r="A1586" t="s">
        <v>9</v>
      </c>
      <c r="B1586" t="s">
        <v>40</v>
      </c>
      <c r="C1586" t="s">
        <v>1117</v>
      </c>
      <c r="D1586" t="s">
        <v>1042</v>
      </c>
      <c r="E1586" t="s">
        <v>9</v>
      </c>
      <c r="F1586" t="str">
        <f t="shared" si="24"/>
        <v>500238791</v>
      </c>
      <c r="G1586" t="s">
        <v>1122</v>
      </c>
      <c r="H1586" t="s">
        <v>1123</v>
      </c>
      <c r="I1586" s="3">
        <v>44488</v>
      </c>
    </row>
    <row r="1587" spans="1:9" x14ac:dyDescent="0.2">
      <c r="A1587" t="s">
        <v>9</v>
      </c>
      <c r="B1587" t="s">
        <v>40</v>
      </c>
      <c r="C1587" t="s">
        <v>1117</v>
      </c>
      <c r="D1587" t="s">
        <v>1043</v>
      </c>
      <c r="E1587" t="s">
        <v>9</v>
      </c>
      <c r="F1587" t="str">
        <f t="shared" si="24"/>
        <v>500238841</v>
      </c>
      <c r="G1587" t="s">
        <v>1122</v>
      </c>
      <c r="H1587" t="s">
        <v>1123</v>
      </c>
      <c r="I1587" s="3">
        <v>44490</v>
      </c>
    </row>
    <row r="1588" spans="1:9" x14ac:dyDescent="0.2">
      <c r="A1588" t="s">
        <v>9</v>
      </c>
      <c r="B1588" t="s">
        <v>40</v>
      </c>
      <c r="C1588" t="s">
        <v>1117</v>
      </c>
      <c r="D1588" t="s">
        <v>1044</v>
      </c>
      <c r="E1588" t="s">
        <v>9</v>
      </c>
      <c r="F1588" t="str">
        <f t="shared" si="24"/>
        <v>500239081</v>
      </c>
      <c r="G1588" t="s">
        <v>1292</v>
      </c>
      <c r="H1588" t="s">
        <v>1431</v>
      </c>
      <c r="I1588" s="3">
        <v>44508</v>
      </c>
    </row>
    <row r="1589" spans="1:9" x14ac:dyDescent="0.2">
      <c r="A1589" t="s">
        <v>9</v>
      </c>
      <c r="B1589" t="s">
        <v>40</v>
      </c>
      <c r="C1589" t="s">
        <v>1117</v>
      </c>
      <c r="D1589" t="s">
        <v>1045</v>
      </c>
      <c r="E1589" t="s">
        <v>9</v>
      </c>
      <c r="F1589" t="str">
        <f t="shared" si="24"/>
        <v>500239121</v>
      </c>
      <c r="G1589" t="s">
        <v>1122</v>
      </c>
      <c r="H1589" t="s">
        <v>1123</v>
      </c>
      <c r="I1589" s="3">
        <v>44525</v>
      </c>
    </row>
    <row r="1590" spans="1:9" x14ac:dyDescent="0.2">
      <c r="A1590" t="s">
        <v>35</v>
      </c>
      <c r="B1590" t="s">
        <v>40</v>
      </c>
      <c r="C1590" t="s">
        <v>1117</v>
      </c>
      <c r="D1590" t="s">
        <v>1045</v>
      </c>
      <c r="E1590" t="s">
        <v>43</v>
      </c>
      <c r="F1590" t="str">
        <f t="shared" si="24"/>
        <v>500239125</v>
      </c>
      <c r="G1590" t="s">
        <v>1395</v>
      </c>
      <c r="H1590" t="s">
        <v>1123</v>
      </c>
      <c r="I1590" s="3">
        <v>44596</v>
      </c>
    </row>
    <row r="1591" spans="1:9" x14ac:dyDescent="0.2">
      <c r="A1591" t="s">
        <v>9</v>
      </c>
      <c r="B1591" t="s">
        <v>40</v>
      </c>
      <c r="C1591" t="s">
        <v>1117</v>
      </c>
      <c r="D1591" t="s">
        <v>1046</v>
      </c>
      <c r="E1591" t="s">
        <v>9</v>
      </c>
      <c r="F1591" t="str">
        <f t="shared" si="24"/>
        <v>500239501</v>
      </c>
      <c r="G1591" t="s">
        <v>1395</v>
      </c>
      <c r="H1591" t="s">
        <v>1328</v>
      </c>
      <c r="I1591" s="3">
        <v>44552</v>
      </c>
    </row>
    <row r="1592" spans="1:9" x14ac:dyDescent="0.2">
      <c r="A1592" t="s">
        <v>35</v>
      </c>
      <c r="B1592" t="s">
        <v>40</v>
      </c>
      <c r="C1592" t="s">
        <v>1117</v>
      </c>
      <c r="D1592" t="s">
        <v>1046</v>
      </c>
      <c r="E1592" t="s">
        <v>43</v>
      </c>
      <c r="F1592" t="str">
        <f t="shared" si="24"/>
        <v>500239505</v>
      </c>
      <c r="G1592" t="s">
        <v>1395</v>
      </c>
      <c r="H1592" t="s">
        <v>1328</v>
      </c>
      <c r="I1592" s="3">
        <v>45020</v>
      </c>
    </row>
    <row r="1593" spans="1:9" x14ac:dyDescent="0.2">
      <c r="A1593" t="s">
        <v>9</v>
      </c>
      <c r="B1593" t="s">
        <v>40</v>
      </c>
      <c r="C1593" t="s">
        <v>1117</v>
      </c>
      <c r="D1593" t="s">
        <v>1047</v>
      </c>
      <c r="E1593" t="s">
        <v>9</v>
      </c>
      <c r="F1593" t="str">
        <f t="shared" si="24"/>
        <v>500239511</v>
      </c>
      <c r="G1593" t="s">
        <v>1179</v>
      </c>
      <c r="H1593" t="s">
        <v>1427</v>
      </c>
      <c r="I1593" s="3">
        <v>44552</v>
      </c>
    </row>
    <row r="1594" spans="1:9" x14ac:dyDescent="0.2">
      <c r="A1594" t="s">
        <v>9</v>
      </c>
      <c r="B1594" t="s">
        <v>40</v>
      </c>
      <c r="C1594" t="s">
        <v>1117</v>
      </c>
      <c r="D1594" t="s">
        <v>1048</v>
      </c>
      <c r="E1594" t="s">
        <v>9</v>
      </c>
      <c r="F1594" t="str">
        <f t="shared" si="24"/>
        <v>500239521</v>
      </c>
      <c r="G1594" t="s">
        <v>1122</v>
      </c>
      <c r="H1594" t="s">
        <v>1521</v>
      </c>
      <c r="I1594" s="3">
        <v>44552</v>
      </c>
    </row>
    <row r="1595" spans="1:9" x14ac:dyDescent="0.2">
      <c r="A1595" t="s">
        <v>9</v>
      </c>
      <c r="B1595" t="s">
        <v>40</v>
      </c>
      <c r="C1595" t="s">
        <v>1117</v>
      </c>
      <c r="D1595" t="s">
        <v>1049</v>
      </c>
      <c r="E1595" t="s">
        <v>9</v>
      </c>
      <c r="F1595" t="str">
        <f t="shared" si="24"/>
        <v>500239531</v>
      </c>
      <c r="G1595" t="s">
        <v>1122</v>
      </c>
      <c r="H1595" t="s">
        <v>1521</v>
      </c>
      <c r="I1595" s="3">
        <v>44552</v>
      </c>
    </row>
    <row r="1596" spans="1:9" x14ac:dyDescent="0.2">
      <c r="A1596" t="s">
        <v>9</v>
      </c>
      <c r="B1596" t="s">
        <v>40</v>
      </c>
      <c r="C1596" t="s">
        <v>1117</v>
      </c>
      <c r="D1596" t="s">
        <v>1050</v>
      </c>
      <c r="E1596" t="s">
        <v>9</v>
      </c>
      <c r="F1596" t="str">
        <f t="shared" si="24"/>
        <v>500239541</v>
      </c>
      <c r="G1596" t="s">
        <v>1122</v>
      </c>
      <c r="H1596" t="s">
        <v>1521</v>
      </c>
      <c r="I1596" s="3">
        <v>44552</v>
      </c>
    </row>
    <row r="1597" spans="1:9" x14ac:dyDescent="0.2">
      <c r="A1597" t="s">
        <v>9</v>
      </c>
      <c r="B1597" t="s">
        <v>40</v>
      </c>
      <c r="C1597" t="s">
        <v>1117</v>
      </c>
      <c r="D1597" t="s">
        <v>1052</v>
      </c>
      <c r="E1597" t="s">
        <v>9</v>
      </c>
      <c r="F1597" t="str">
        <f t="shared" si="24"/>
        <v>500239551</v>
      </c>
      <c r="G1597" t="s">
        <v>1122</v>
      </c>
      <c r="H1597" t="s">
        <v>1521</v>
      </c>
      <c r="I1597" s="3">
        <v>44552</v>
      </c>
    </row>
    <row r="1598" spans="1:9" x14ac:dyDescent="0.2">
      <c r="A1598" t="s">
        <v>9</v>
      </c>
      <c r="B1598" t="s">
        <v>40</v>
      </c>
      <c r="C1598" t="s">
        <v>1117</v>
      </c>
      <c r="D1598" t="s">
        <v>1053</v>
      </c>
      <c r="E1598" t="s">
        <v>9</v>
      </c>
      <c r="F1598" t="str">
        <f t="shared" si="24"/>
        <v>500239561</v>
      </c>
      <c r="G1598" t="s">
        <v>1122</v>
      </c>
      <c r="H1598" t="s">
        <v>1521</v>
      </c>
      <c r="I1598" s="3">
        <v>44552</v>
      </c>
    </row>
    <row r="1599" spans="1:9" x14ac:dyDescent="0.2">
      <c r="A1599" t="s">
        <v>9</v>
      </c>
      <c r="B1599" t="s">
        <v>40</v>
      </c>
      <c r="C1599" t="s">
        <v>1117</v>
      </c>
      <c r="D1599" t="s">
        <v>1054</v>
      </c>
      <c r="E1599" t="s">
        <v>9</v>
      </c>
      <c r="F1599" t="str">
        <f t="shared" si="24"/>
        <v>500239571</v>
      </c>
      <c r="G1599" t="s">
        <v>1179</v>
      </c>
      <c r="H1599" t="s">
        <v>1526</v>
      </c>
      <c r="I1599" s="3">
        <v>44571</v>
      </c>
    </row>
    <row r="1600" spans="1:9" x14ac:dyDescent="0.2">
      <c r="A1600" t="s">
        <v>9</v>
      </c>
      <c r="B1600" t="s">
        <v>40</v>
      </c>
      <c r="C1600" t="s">
        <v>1117</v>
      </c>
      <c r="D1600" t="s">
        <v>1056</v>
      </c>
      <c r="E1600" t="s">
        <v>9</v>
      </c>
      <c r="F1600" t="str">
        <f t="shared" si="24"/>
        <v>500239771</v>
      </c>
      <c r="G1600" t="s">
        <v>1122</v>
      </c>
      <c r="H1600" t="s">
        <v>1328</v>
      </c>
      <c r="I1600" s="3">
        <v>44579</v>
      </c>
    </row>
    <row r="1601" spans="1:9" x14ac:dyDescent="0.2">
      <c r="A1601" t="s">
        <v>9</v>
      </c>
      <c r="B1601" t="s">
        <v>40</v>
      </c>
      <c r="C1601" t="s">
        <v>1117</v>
      </c>
      <c r="D1601" t="s">
        <v>1057</v>
      </c>
      <c r="E1601" t="s">
        <v>9</v>
      </c>
      <c r="F1601" t="str">
        <f t="shared" si="24"/>
        <v>500239801</v>
      </c>
      <c r="G1601" t="s">
        <v>1292</v>
      </c>
      <c r="H1601" t="s">
        <v>1379</v>
      </c>
      <c r="I1601" s="3">
        <v>44585</v>
      </c>
    </row>
    <row r="1602" spans="1:9" x14ac:dyDescent="0.2">
      <c r="A1602" t="s">
        <v>9</v>
      </c>
      <c r="B1602" t="s">
        <v>40</v>
      </c>
      <c r="C1602" t="s">
        <v>1117</v>
      </c>
      <c r="D1602" t="s">
        <v>1058</v>
      </c>
      <c r="E1602" t="s">
        <v>9</v>
      </c>
      <c r="F1602" t="str">
        <f t="shared" si="24"/>
        <v>500240091</v>
      </c>
      <c r="G1602" t="s">
        <v>1382</v>
      </c>
      <c r="H1602" t="s">
        <v>1527</v>
      </c>
      <c r="I1602" s="3">
        <v>44593</v>
      </c>
    </row>
    <row r="1603" spans="1:9" x14ac:dyDescent="0.2">
      <c r="A1603" t="s">
        <v>9</v>
      </c>
      <c r="B1603" t="s">
        <v>40</v>
      </c>
      <c r="C1603" t="s">
        <v>1117</v>
      </c>
      <c r="D1603" t="s">
        <v>1059</v>
      </c>
      <c r="E1603" t="s">
        <v>9</v>
      </c>
      <c r="F1603" t="str">
        <f t="shared" ref="F1603:F1655" si="25">D1603&amp;E1603</f>
        <v>500240101</v>
      </c>
      <c r="G1603" t="s">
        <v>1382</v>
      </c>
      <c r="H1603" t="s">
        <v>1527</v>
      </c>
      <c r="I1603" s="3">
        <v>44593</v>
      </c>
    </row>
    <row r="1604" spans="1:9" x14ac:dyDescent="0.2">
      <c r="A1604" t="s">
        <v>9</v>
      </c>
      <c r="B1604" t="s">
        <v>40</v>
      </c>
      <c r="C1604" t="s">
        <v>1117</v>
      </c>
      <c r="D1604" t="s">
        <v>1060</v>
      </c>
      <c r="E1604" t="s">
        <v>9</v>
      </c>
      <c r="F1604" t="str">
        <f t="shared" si="25"/>
        <v>500240581</v>
      </c>
      <c r="G1604" t="s">
        <v>1179</v>
      </c>
      <c r="H1604" t="s">
        <v>1484</v>
      </c>
      <c r="I1604" s="3">
        <v>44620</v>
      </c>
    </row>
    <row r="1605" spans="1:9" x14ac:dyDescent="0.2">
      <c r="A1605" t="s">
        <v>35</v>
      </c>
      <c r="B1605" t="s">
        <v>40</v>
      </c>
      <c r="C1605" t="s">
        <v>1117</v>
      </c>
      <c r="D1605" t="s">
        <v>1060</v>
      </c>
      <c r="E1605" t="s">
        <v>45</v>
      </c>
      <c r="F1605" t="str">
        <f t="shared" si="25"/>
        <v>5002405813</v>
      </c>
      <c r="G1605" t="s">
        <v>1179</v>
      </c>
      <c r="H1605" t="s">
        <v>1484</v>
      </c>
      <c r="I1605" s="3">
        <v>44825</v>
      </c>
    </row>
    <row r="1606" spans="1:9" x14ac:dyDescent="0.2">
      <c r="A1606" t="s">
        <v>35</v>
      </c>
      <c r="B1606" t="s">
        <v>40</v>
      </c>
      <c r="C1606" t="s">
        <v>1117</v>
      </c>
      <c r="D1606" t="s">
        <v>1060</v>
      </c>
      <c r="E1606" t="s">
        <v>60</v>
      </c>
      <c r="F1606" t="str">
        <f t="shared" si="25"/>
        <v>5002405825</v>
      </c>
      <c r="G1606" t="s">
        <v>1393</v>
      </c>
      <c r="H1606" t="s">
        <v>1538</v>
      </c>
      <c r="I1606" s="3">
        <v>44903</v>
      </c>
    </row>
    <row r="1607" spans="1:9" x14ac:dyDescent="0.2">
      <c r="A1607" t="s">
        <v>39</v>
      </c>
      <c r="B1607" t="s">
        <v>40</v>
      </c>
      <c r="C1607" t="s">
        <v>1117</v>
      </c>
      <c r="D1607" t="s">
        <v>1060</v>
      </c>
      <c r="E1607" t="s">
        <v>72</v>
      </c>
      <c r="F1607" t="str">
        <f t="shared" si="25"/>
        <v>5002405826</v>
      </c>
      <c r="G1607" t="s">
        <v>1292</v>
      </c>
      <c r="H1607" t="s">
        <v>1539</v>
      </c>
      <c r="I1607" s="3">
        <v>45159</v>
      </c>
    </row>
    <row r="1608" spans="1:9" x14ac:dyDescent="0.2">
      <c r="A1608" t="s">
        <v>39</v>
      </c>
      <c r="B1608" t="s">
        <v>40</v>
      </c>
      <c r="C1608" t="s">
        <v>1117</v>
      </c>
      <c r="D1608" t="s">
        <v>1060</v>
      </c>
      <c r="E1608" t="s">
        <v>164</v>
      </c>
      <c r="F1608" t="str">
        <f t="shared" si="25"/>
        <v>5002405829</v>
      </c>
      <c r="G1608" t="s">
        <v>1393</v>
      </c>
      <c r="H1608" t="s">
        <v>1538</v>
      </c>
      <c r="I1608" s="3">
        <v>45159</v>
      </c>
    </row>
    <row r="1609" spans="1:9" x14ac:dyDescent="0.2">
      <c r="A1609" t="s">
        <v>8</v>
      </c>
      <c r="B1609" t="s">
        <v>40</v>
      </c>
      <c r="C1609" t="s">
        <v>1117</v>
      </c>
      <c r="D1609" t="s">
        <v>1060</v>
      </c>
      <c r="E1609" t="s">
        <v>78</v>
      </c>
      <c r="F1609" t="str">
        <f t="shared" si="25"/>
        <v>5002405839</v>
      </c>
      <c r="G1609" t="s">
        <v>1292</v>
      </c>
      <c r="H1609" t="s">
        <v>1539</v>
      </c>
      <c r="I1609" s="3">
        <v>45265</v>
      </c>
    </row>
    <row r="1610" spans="1:9" x14ac:dyDescent="0.2">
      <c r="A1610" t="s">
        <v>8</v>
      </c>
      <c r="B1610" t="s">
        <v>40</v>
      </c>
      <c r="C1610" t="s">
        <v>1117</v>
      </c>
      <c r="D1610" t="s">
        <v>1060</v>
      </c>
      <c r="E1610" t="s">
        <v>85</v>
      </c>
      <c r="F1610" t="str">
        <f t="shared" si="25"/>
        <v>5002405842</v>
      </c>
      <c r="G1610" t="s">
        <v>1393</v>
      </c>
      <c r="H1610" t="s">
        <v>1538</v>
      </c>
      <c r="I1610" s="3">
        <v>45265</v>
      </c>
    </row>
    <row r="1611" spans="1:9" x14ac:dyDescent="0.2">
      <c r="A1611" t="s">
        <v>9</v>
      </c>
      <c r="B1611" t="s">
        <v>40</v>
      </c>
      <c r="C1611" t="s">
        <v>1117</v>
      </c>
      <c r="D1611" t="s">
        <v>1062</v>
      </c>
      <c r="E1611" t="s">
        <v>9</v>
      </c>
      <c r="F1611" t="str">
        <f t="shared" si="25"/>
        <v>500241331</v>
      </c>
      <c r="G1611" t="s">
        <v>1140</v>
      </c>
      <c r="H1611" t="s">
        <v>1419</v>
      </c>
      <c r="I1611" s="3">
        <v>44676</v>
      </c>
    </row>
    <row r="1612" spans="1:9" x14ac:dyDescent="0.2">
      <c r="A1612" t="s">
        <v>9</v>
      </c>
      <c r="B1612" t="s">
        <v>40</v>
      </c>
      <c r="C1612" t="s">
        <v>1117</v>
      </c>
      <c r="D1612" t="s">
        <v>1063</v>
      </c>
      <c r="E1612" t="s">
        <v>9</v>
      </c>
      <c r="F1612" t="str">
        <f t="shared" si="25"/>
        <v>500241561</v>
      </c>
      <c r="G1612" t="s">
        <v>1179</v>
      </c>
      <c r="H1612" t="s">
        <v>1526</v>
      </c>
      <c r="I1612" s="3">
        <v>44693</v>
      </c>
    </row>
    <row r="1613" spans="1:9" x14ac:dyDescent="0.2">
      <c r="A1613" t="s">
        <v>9</v>
      </c>
      <c r="B1613" t="s">
        <v>40</v>
      </c>
      <c r="C1613" t="s">
        <v>1117</v>
      </c>
      <c r="D1613" t="s">
        <v>1064</v>
      </c>
      <c r="E1613" t="s">
        <v>9</v>
      </c>
      <c r="F1613" t="str">
        <f t="shared" si="25"/>
        <v>500241741</v>
      </c>
      <c r="G1613" t="s">
        <v>1122</v>
      </c>
      <c r="H1613" t="s">
        <v>1174</v>
      </c>
      <c r="I1613" s="3">
        <v>44704</v>
      </c>
    </row>
    <row r="1614" spans="1:9" x14ac:dyDescent="0.2">
      <c r="A1614" t="s">
        <v>9</v>
      </c>
      <c r="B1614" t="s">
        <v>40</v>
      </c>
      <c r="C1614" t="s">
        <v>1117</v>
      </c>
      <c r="D1614" t="s">
        <v>1065</v>
      </c>
      <c r="E1614" t="s">
        <v>9</v>
      </c>
      <c r="F1614" t="str">
        <f t="shared" si="25"/>
        <v>500242731</v>
      </c>
      <c r="G1614" t="s">
        <v>1179</v>
      </c>
      <c r="H1614" t="s">
        <v>1484</v>
      </c>
      <c r="I1614" s="3">
        <v>44739</v>
      </c>
    </row>
    <row r="1615" spans="1:9" x14ac:dyDescent="0.2">
      <c r="A1615" t="s">
        <v>9</v>
      </c>
      <c r="B1615" t="s">
        <v>40</v>
      </c>
      <c r="C1615" t="s">
        <v>1117</v>
      </c>
      <c r="D1615" t="s">
        <v>1065</v>
      </c>
      <c r="E1615" t="s">
        <v>61</v>
      </c>
      <c r="F1615" t="str">
        <f t="shared" si="25"/>
        <v>5002427315</v>
      </c>
      <c r="G1615" t="s">
        <v>1118</v>
      </c>
      <c r="H1615" t="s">
        <v>1540</v>
      </c>
      <c r="I1615" s="3">
        <v>44833</v>
      </c>
    </row>
    <row r="1616" spans="1:9" x14ac:dyDescent="0.2">
      <c r="A1616" t="s">
        <v>20</v>
      </c>
      <c r="B1616" t="s">
        <v>40</v>
      </c>
      <c r="C1616" t="s">
        <v>1117</v>
      </c>
      <c r="D1616" t="s">
        <v>1067</v>
      </c>
      <c r="E1616" t="s">
        <v>9</v>
      </c>
      <c r="F1616" t="str">
        <f t="shared" si="25"/>
        <v>500243251</v>
      </c>
      <c r="G1616" t="s">
        <v>1439</v>
      </c>
      <c r="H1616" t="s">
        <v>1435</v>
      </c>
      <c r="I1616" s="3">
        <v>44770</v>
      </c>
    </row>
    <row r="1617" spans="1:9" x14ac:dyDescent="0.2">
      <c r="A1617" t="s">
        <v>20</v>
      </c>
      <c r="B1617" t="s">
        <v>40</v>
      </c>
      <c r="C1617" t="s">
        <v>1117</v>
      </c>
      <c r="D1617" t="s">
        <v>1067</v>
      </c>
      <c r="E1617" t="s">
        <v>39</v>
      </c>
      <c r="F1617" t="str">
        <f t="shared" si="25"/>
        <v>500243253</v>
      </c>
      <c r="G1617" t="s">
        <v>1437</v>
      </c>
      <c r="H1617" t="s">
        <v>1438</v>
      </c>
      <c r="I1617" s="3">
        <v>44770</v>
      </c>
    </row>
    <row r="1618" spans="1:9" x14ac:dyDescent="0.2">
      <c r="A1618" t="s">
        <v>9</v>
      </c>
      <c r="B1618" t="s">
        <v>40</v>
      </c>
      <c r="C1618" t="s">
        <v>1117</v>
      </c>
      <c r="D1618" t="s">
        <v>1068</v>
      </c>
      <c r="E1618" t="s">
        <v>9</v>
      </c>
      <c r="F1618" t="str">
        <f t="shared" si="25"/>
        <v>500243331</v>
      </c>
      <c r="G1618" t="s">
        <v>1128</v>
      </c>
      <c r="H1618" t="s">
        <v>1537</v>
      </c>
      <c r="I1618" s="3">
        <v>44778</v>
      </c>
    </row>
    <row r="1619" spans="1:9" x14ac:dyDescent="0.2">
      <c r="A1619" t="s">
        <v>9</v>
      </c>
      <c r="B1619" t="s">
        <v>40</v>
      </c>
      <c r="C1619" t="s">
        <v>1117</v>
      </c>
      <c r="D1619" t="s">
        <v>1069</v>
      </c>
      <c r="E1619" t="s">
        <v>9</v>
      </c>
      <c r="F1619" t="str">
        <f t="shared" si="25"/>
        <v>500243641</v>
      </c>
      <c r="G1619" t="s">
        <v>1395</v>
      </c>
      <c r="H1619" t="s">
        <v>1123</v>
      </c>
      <c r="I1619" s="3">
        <v>44811</v>
      </c>
    </row>
    <row r="1620" spans="1:9" x14ac:dyDescent="0.2">
      <c r="A1620" t="s">
        <v>9</v>
      </c>
      <c r="B1620" t="s">
        <v>40</v>
      </c>
      <c r="C1620" t="s">
        <v>1117</v>
      </c>
      <c r="D1620" t="s">
        <v>1070</v>
      </c>
      <c r="E1620" t="s">
        <v>9</v>
      </c>
      <c r="F1620" t="str">
        <f t="shared" si="25"/>
        <v>500243781</v>
      </c>
      <c r="G1620" t="s">
        <v>1122</v>
      </c>
      <c r="H1620" t="s">
        <v>1123</v>
      </c>
      <c r="I1620" s="3">
        <v>44823</v>
      </c>
    </row>
    <row r="1621" spans="1:9" x14ac:dyDescent="0.2">
      <c r="A1621" t="s">
        <v>35</v>
      </c>
      <c r="B1621" t="s">
        <v>40</v>
      </c>
      <c r="C1621" t="s">
        <v>1117</v>
      </c>
      <c r="D1621" t="s">
        <v>1070</v>
      </c>
      <c r="E1621" t="s">
        <v>43</v>
      </c>
      <c r="F1621" t="str">
        <f t="shared" si="25"/>
        <v>500243785</v>
      </c>
      <c r="G1621" t="s">
        <v>1179</v>
      </c>
      <c r="H1621" t="s">
        <v>1123</v>
      </c>
      <c r="I1621" s="3">
        <v>44888</v>
      </c>
    </row>
    <row r="1622" spans="1:9" x14ac:dyDescent="0.2">
      <c r="A1622" t="s">
        <v>9</v>
      </c>
      <c r="B1622" t="s">
        <v>40</v>
      </c>
      <c r="C1622" t="s">
        <v>1117</v>
      </c>
      <c r="D1622" t="s">
        <v>1071</v>
      </c>
      <c r="E1622" t="s">
        <v>9</v>
      </c>
      <c r="F1622" t="str">
        <f t="shared" si="25"/>
        <v>500243891</v>
      </c>
      <c r="G1622" t="s">
        <v>1395</v>
      </c>
      <c r="H1622" t="s">
        <v>1468</v>
      </c>
      <c r="I1622" s="3">
        <v>44834</v>
      </c>
    </row>
    <row r="1623" spans="1:9" x14ac:dyDescent="0.2">
      <c r="A1623" t="s">
        <v>9</v>
      </c>
      <c r="B1623" t="s">
        <v>40</v>
      </c>
      <c r="C1623" t="s">
        <v>1117</v>
      </c>
      <c r="D1623" t="s">
        <v>1072</v>
      </c>
      <c r="E1623" t="s">
        <v>9</v>
      </c>
      <c r="F1623" t="str">
        <f t="shared" si="25"/>
        <v>500243901</v>
      </c>
      <c r="G1623" t="s">
        <v>1395</v>
      </c>
      <c r="H1623" t="s">
        <v>1468</v>
      </c>
      <c r="I1623" s="3">
        <v>44834</v>
      </c>
    </row>
    <row r="1624" spans="1:9" x14ac:dyDescent="0.2">
      <c r="A1624" t="s">
        <v>9</v>
      </c>
      <c r="B1624" t="s">
        <v>40</v>
      </c>
      <c r="C1624" t="s">
        <v>1117</v>
      </c>
      <c r="D1624" t="s">
        <v>1073</v>
      </c>
      <c r="E1624" t="s">
        <v>9</v>
      </c>
      <c r="F1624" t="str">
        <f t="shared" si="25"/>
        <v>500244491</v>
      </c>
      <c r="G1624" t="s">
        <v>1122</v>
      </c>
      <c r="H1624" t="s">
        <v>1521</v>
      </c>
      <c r="I1624" s="3">
        <v>44886</v>
      </c>
    </row>
    <row r="1625" spans="1:9" x14ac:dyDescent="0.2">
      <c r="A1625" t="s">
        <v>9</v>
      </c>
      <c r="B1625" t="s">
        <v>40</v>
      </c>
      <c r="C1625" t="s">
        <v>1117</v>
      </c>
      <c r="D1625" t="s">
        <v>1074</v>
      </c>
      <c r="E1625" t="s">
        <v>9</v>
      </c>
      <c r="F1625" t="str">
        <f t="shared" si="25"/>
        <v>500244501</v>
      </c>
      <c r="G1625" t="s">
        <v>1122</v>
      </c>
      <c r="H1625" t="s">
        <v>1521</v>
      </c>
      <c r="I1625" s="3">
        <v>44886</v>
      </c>
    </row>
    <row r="1626" spans="1:9" x14ac:dyDescent="0.2">
      <c r="A1626" t="s">
        <v>9</v>
      </c>
      <c r="B1626" t="s">
        <v>40</v>
      </c>
      <c r="C1626" t="s">
        <v>1117</v>
      </c>
      <c r="D1626" t="s">
        <v>1075</v>
      </c>
      <c r="E1626" t="s">
        <v>9</v>
      </c>
      <c r="F1626" t="str">
        <f t="shared" si="25"/>
        <v>500244511</v>
      </c>
      <c r="G1626" t="s">
        <v>1122</v>
      </c>
      <c r="H1626" t="s">
        <v>1521</v>
      </c>
      <c r="I1626" s="3">
        <v>44886</v>
      </c>
    </row>
    <row r="1627" spans="1:9" x14ac:dyDescent="0.2">
      <c r="A1627" t="s">
        <v>9</v>
      </c>
      <c r="B1627" t="s">
        <v>40</v>
      </c>
      <c r="C1627" t="s">
        <v>1117</v>
      </c>
      <c r="D1627" t="s">
        <v>1076</v>
      </c>
      <c r="E1627" t="s">
        <v>9</v>
      </c>
      <c r="F1627" t="str">
        <f t="shared" si="25"/>
        <v>500245391</v>
      </c>
      <c r="G1627" t="s">
        <v>1128</v>
      </c>
      <c r="H1627" t="s">
        <v>1541</v>
      </c>
      <c r="I1627" s="3">
        <v>44966</v>
      </c>
    </row>
    <row r="1628" spans="1:9" x14ac:dyDescent="0.2">
      <c r="A1628" t="s">
        <v>9</v>
      </c>
      <c r="B1628" t="s">
        <v>40</v>
      </c>
      <c r="C1628" t="s">
        <v>1117</v>
      </c>
      <c r="D1628" t="s">
        <v>1077</v>
      </c>
      <c r="E1628" t="s">
        <v>9</v>
      </c>
      <c r="F1628" t="str">
        <f t="shared" si="25"/>
        <v>500245751</v>
      </c>
      <c r="G1628" t="s">
        <v>1292</v>
      </c>
      <c r="H1628" t="s">
        <v>1185</v>
      </c>
      <c r="I1628" s="3">
        <v>44987</v>
      </c>
    </row>
    <row r="1629" spans="1:9" x14ac:dyDescent="0.2">
      <c r="A1629" t="s">
        <v>35</v>
      </c>
      <c r="B1629" t="s">
        <v>40</v>
      </c>
      <c r="C1629" t="s">
        <v>1117</v>
      </c>
      <c r="D1629" t="s">
        <v>1077</v>
      </c>
      <c r="E1629" t="s">
        <v>50</v>
      </c>
      <c r="F1629" t="str">
        <f t="shared" si="25"/>
        <v>500245757</v>
      </c>
      <c r="G1629" t="s">
        <v>1292</v>
      </c>
      <c r="H1629" t="s">
        <v>1185</v>
      </c>
      <c r="I1629" s="3">
        <v>44995</v>
      </c>
    </row>
    <row r="1630" spans="1:9" x14ac:dyDescent="0.2">
      <c r="A1630" t="s">
        <v>39</v>
      </c>
      <c r="B1630" t="s">
        <v>40</v>
      </c>
      <c r="C1630" t="s">
        <v>1117</v>
      </c>
      <c r="D1630" t="s">
        <v>1077</v>
      </c>
      <c r="E1630" t="s">
        <v>45</v>
      </c>
      <c r="F1630" t="str">
        <f t="shared" si="25"/>
        <v>5002457513</v>
      </c>
      <c r="G1630" t="s">
        <v>1382</v>
      </c>
      <c r="H1630" t="s">
        <v>1185</v>
      </c>
      <c r="I1630" s="3">
        <v>45041</v>
      </c>
    </row>
    <row r="1631" spans="1:9" x14ac:dyDescent="0.2">
      <c r="A1631" t="s">
        <v>8</v>
      </c>
      <c r="B1631" t="s">
        <v>40</v>
      </c>
      <c r="C1631" t="s">
        <v>1117</v>
      </c>
      <c r="D1631" t="s">
        <v>1077</v>
      </c>
      <c r="E1631" t="s">
        <v>64</v>
      </c>
      <c r="F1631" t="str">
        <f t="shared" si="25"/>
        <v>5002457519</v>
      </c>
      <c r="G1631" t="s">
        <v>1382</v>
      </c>
      <c r="H1631" t="s">
        <v>1185</v>
      </c>
      <c r="I1631" s="3">
        <v>45050</v>
      </c>
    </row>
    <row r="1632" spans="1:9" x14ac:dyDescent="0.2">
      <c r="A1632" t="s">
        <v>9</v>
      </c>
      <c r="B1632" t="s">
        <v>40</v>
      </c>
      <c r="C1632" t="s">
        <v>1117</v>
      </c>
      <c r="D1632" t="s">
        <v>1080</v>
      </c>
      <c r="E1632" t="s">
        <v>9</v>
      </c>
      <c r="F1632" t="str">
        <f t="shared" si="25"/>
        <v>500245911</v>
      </c>
      <c r="G1632" t="s">
        <v>1382</v>
      </c>
      <c r="H1632" t="s">
        <v>1526</v>
      </c>
      <c r="I1632" s="3">
        <v>44994</v>
      </c>
    </row>
    <row r="1633" spans="1:9" x14ac:dyDescent="0.2">
      <c r="A1633" t="s">
        <v>9</v>
      </c>
      <c r="B1633" t="s">
        <v>40</v>
      </c>
      <c r="C1633" t="s">
        <v>1117</v>
      </c>
      <c r="D1633" t="s">
        <v>1081</v>
      </c>
      <c r="E1633" t="s">
        <v>9</v>
      </c>
      <c r="F1633" t="str">
        <f t="shared" si="25"/>
        <v>500259261</v>
      </c>
      <c r="G1633" t="s">
        <v>1140</v>
      </c>
      <c r="H1633" t="s">
        <v>1328</v>
      </c>
      <c r="I1633" s="3">
        <v>45054</v>
      </c>
    </row>
    <row r="1634" spans="1:9" x14ac:dyDescent="0.2">
      <c r="A1634" t="s">
        <v>9</v>
      </c>
      <c r="B1634" t="s">
        <v>40</v>
      </c>
      <c r="C1634" t="s">
        <v>1117</v>
      </c>
      <c r="D1634" t="s">
        <v>1082</v>
      </c>
      <c r="E1634" t="s">
        <v>9</v>
      </c>
      <c r="F1634" t="str">
        <f t="shared" si="25"/>
        <v>500259271</v>
      </c>
      <c r="G1634" t="s">
        <v>1122</v>
      </c>
      <c r="H1634" t="s">
        <v>1328</v>
      </c>
      <c r="I1634" s="3">
        <v>45054</v>
      </c>
    </row>
    <row r="1635" spans="1:9" x14ac:dyDescent="0.2">
      <c r="A1635" t="s">
        <v>9</v>
      </c>
      <c r="B1635" t="s">
        <v>40</v>
      </c>
      <c r="C1635" t="s">
        <v>1117</v>
      </c>
      <c r="D1635" t="s">
        <v>1083</v>
      </c>
      <c r="E1635" t="s">
        <v>9</v>
      </c>
      <c r="F1635" t="str">
        <f t="shared" si="25"/>
        <v>500259301</v>
      </c>
      <c r="G1635" t="s">
        <v>1122</v>
      </c>
      <c r="H1635" t="s">
        <v>1328</v>
      </c>
      <c r="I1635" s="3">
        <v>45056</v>
      </c>
    </row>
    <row r="1636" spans="1:9" x14ac:dyDescent="0.2">
      <c r="A1636" t="s">
        <v>9</v>
      </c>
      <c r="B1636" t="s">
        <v>40</v>
      </c>
      <c r="C1636" t="s">
        <v>1117</v>
      </c>
      <c r="D1636" t="s">
        <v>1084</v>
      </c>
      <c r="E1636" t="s">
        <v>9</v>
      </c>
      <c r="F1636" t="str">
        <f t="shared" si="25"/>
        <v>500259931</v>
      </c>
      <c r="G1636" t="s">
        <v>1382</v>
      </c>
      <c r="H1636" t="s">
        <v>1527</v>
      </c>
      <c r="I1636" s="3">
        <v>45078</v>
      </c>
    </row>
    <row r="1637" spans="1:9" x14ac:dyDescent="0.2">
      <c r="A1637" t="s">
        <v>9</v>
      </c>
      <c r="B1637" t="s">
        <v>40</v>
      </c>
      <c r="C1637" t="s">
        <v>1117</v>
      </c>
      <c r="D1637" t="s">
        <v>1085</v>
      </c>
      <c r="E1637" t="s">
        <v>9</v>
      </c>
      <c r="F1637" t="str">
        <f t="shared" si="25"/>
        <v>500260011</v>
      </c>
      <c r="G1637" t="s">
        <v>1382</v>
      </c>
      <c r="H1637" t="s">
        <v>1527</v>
      </c>
      <c r="I1637" s="3">
        <v>45078</v>
      </c>
    </row>
    <row r="1638" spans="1:9" x14ac:dyDescent="0.2">
      <c r="A1638" t="s">
        <v>9</v>
      </c>
      <c r="B1638" t="s">
        <v>40</v>
      </c>
      <c r="C1638" t="s">
        <v>1117</v>
      </c>
      <c r="D1638" t="s">
        <v>1086</v>
      </c>
      <c r="E1638" t="s">
        <v>9</v>
      </c>
      <c r="F1638" t="str">
        <f t="shared" si="25"/>
        <v>500260071</v>
      </c>
      <c r="G1638" t="s">
        <v>1382</v>
      </c>
      <c r="H1638" t="s">
        <v>1527</v>
      </c>
      <c r="I1638" s="3">
        <v>45078</v>
      </c>
    </row>
    <row r="1639" spans="1:9" x14ac:dyDescent="0.2">
      <c r="A1639" t="s">
        <v>9</v>
      </c>
      <c r="B1639" t="s">
        <v>40</v>
      </c>
      <c r="C1639" t="s">
        <v>1117</v>
      </c>
      <c r="D1639" t="s">
        <v>1087</v>
      </c>
      <c r="E1639" t="s">
        <v>9</v>
      </c>
      <c r="F1639" t="str">
        <f t="shared" si="25"/>
        <v>500260101</v>
      </c>
      <c r="G1639" t="s">
        <v>1382</v>
      </c>
      <c r="H1639" t="s">
        <v>1527</v>
      </c>
      <c r="I1639" s="3">
        <v>45078</v>
      </c>
    </row>
    <row r="1640" spans="1:9" x14ac:dyDescent="0.2">
      <c r="A1640" t="s">
        <v>9</v>
      </c>
      <c r="B1640" t="s">
        <v>40</v>
      </c>
      <c r="C1640" t="s">
        <v>1117</v>
      </c>
      <c r="D1640" t="s">
        <v>1088</v>
      </c>
      <c r="E1640" t="s">
        <v>9</v>
      </c>
      <c r="F1640" t="str">
        <f t="shared" si="25"/>
        <v>500260211</v>
      </c>
      <c r="G1640" t="s">
        <v>1395</v>
      </c>
      <c r="H1640" t="s">
        <v>1123</v>
      </c>
      <c r="I1640" s="3">
        <v>45078</v>
      </c>
    </row>
    <row r="1641" spans="1:9" x14ac:dyDescent="0.2">
      <c r="A1641" t="s">
        <v>9</v>
      </c>
      <c r="B1641" t="s">
        <v>40</v>
      </c>
      <c r="C1641" t="s">
        <v>1117</v>
      </c>
      <c r="D1641" t="s">
        <v>1089</v>
      </c>
      <c r="E1641" t="s">
        <v>9</v>
      </c>
      <c r="F1641" t="str">
        <f t="shared" si="25"/>
        <v>500261961</v>
      </c>
      <c r="G1641" t="s">
        <v>1128</v>
      </c>
      <c r="H1641" t="s">
        <v>1154</v>
      </c>
      <c r="I1641" s="3">
        <v>45114</v>
      </c>
    </row>
    <row r="1642" spans="1:9" x14ac:dyDescent="0.2">
      <c r="A1642" t="s">
        <v>9</v>
      </c>
      <c r="B1642" t="s">
        <v>40</v>
      </c>
      <c r="C1642" t="s">
        <v>1117</v>
      </c>
      <c r="D1642" t="s">
        <v>1090</v>
      </c>
      <c r="E1642" t="s">
        <v>9</v>
      </c>
      <c r="F1642" t="str">
        <f t="shared" si="25"/>
        <v>500262631</v>
      </c>
      <c r="G1642" t="s">
        <v>1292</v>
      </c>
      <c r="H1642" t="s">
        <v>1185</v>
      </c>
      <c r="I1642" s="3">
        <v>45154</v>
      </c>
    </row>
    <row r="1643" spans="1:9" x14ac:dyDescent="0.2">
      <c r="A1643" t="s">
        <v>35</v>
      </c>
      <c r="B1643" t="s">
        <v>40</v>
      </c>
      <c r="C1643" t="s">
        <v>1117</v>
      </c>
      <c r="D1643" t="s">
        <v>1090</v>
      </c>
      <c r="E1643" t="s">
        <v>50</v>
      </c>
      <c r="F1643" t="str">
        <f t="shared" si="25"/>
        <v>500262637</v>
      </c>
      <c r="G1643" t="s">
        <v>1382</v>
      </c>
      <c r="H1643" t="s">
        <v>1185</v>
      </c>
      <c r="I1643" s="3">
        <v>45306</v>
      </c>
    </row>
    <row r="1644" spans="1:9" x14ac:dyDescent="0.2">
      <c r="A1644" t="s">
        <v>9</v>
      </c>
      <c r="B1644" t="s">
        <v>40</v>
      </c>
      <c r="C1644" t="s">
        <v>1117</v>
      </c>
      <c r="D1644" t="s">
        <v>1091</v>
      </c>
      <c r="E1644" t="s">
        <v>9</v>
      </c>
      <c r="F1644" t="str">
        <f t="shared" si="25"/>
        <v>500262761</v>
      </c>
      <c r="G1644" t="s">
        <v>1179</v>
      </c>
      <c r="H1644" t="s">
        <v>1484</v>
      </c>
      <c r="I1644" s="3">
        <v>45160</v>
      </c>
    </row>
    <row r="1645" spans="1:9" x14ac:dyDescent="0.2">
      <c r="A1645" t="s">
        <v>9</v>
      </c>
      <c r="B1645" t="s">
        <v>40</v>
      </c>
      <c r="C1645" t="s">
        <v>1117</v>
      </c>
      <c r="D1645" t="s">
        <v>1091</v>
      </c>
      <c r="E1645" t="s">
        <v>115</v>
      </c>
      <c r="F1645" t="str">
        <f t="shared" si="25"/>
        <v>500262768</v>
      </c>
      <c r="G1645" t="s">
        <v>1118</v>
      </c>
      <c r="H1645" t="s">
        <v>1350</v>
      </c>
      <c r="I1645" s="3">
        <v>45160</v>
      </c>
    </row>
    <row r="1646" spans="1:9" x14ac:dyDescent="0.2">
      <c r="A1646" t="s">
        <v>9</v>
      </c>
      <c r="B1646" t="s">
        <v>40</v>
      </c>
      <c r="C1646" t="s">
        <v>1117</v>
      </c>
      <c r="D1646" t="s">
        <v>1092</v>
      </c>
      <c r="E1646" t="s">
        <v>9</v>
      </c>
      <c r="F1646" t="str">
        <f t="shared" si="25"/>
        <v>500262781</v>
      </c>
      <c r="G1646" t="s">
        <v>1128</v>
      </c>
      <c r="H1646" t="s">
        <v>1537</v>
      </c>
      <c r="I1646" s="3">
        <v>45161</v>
      </c>
    </row>
    <row r="1647" spans="1:9" x14ac:dyDescent="0.2">
      <c r="A1647" t="s">
        <v>9</v>
      </c>
      <c r="B1647" t="s">
        <v>40</v>
      </c>
      <c r="C1647" t="s">
        <v>1117</v>
      </c>
      <c r="D1647" t="s">
        <v>1095</v>
      </c>
      <c r="E1647" t="s">
        <v>9</v>
      </c>
      <c r="F1647" t="str">
        <f t="shared" si="25"/>
        <v>500263961</v>
      </c>
      <c r="G1647" t="s">
        <v>1382</v>
      </c>
      <c r="H1647" t="s">
        <v>1328</v>
      </c>
      <c r="I1647" s="3">
        <v>45274</v>
      </c>
    </row>
    <row r="1648" spans="1:9" x14ac:dyDescent="0.2">
      <c r="A1648" t="s">
        <v>9</v>
      </c>
      <c r="B1648" t="s">
        <v>40</v>
      </c>
      <c r="C1648" t="s">
        <v>1117</v>
      </c>
      <c r="D1648" t="s">
        <v>1096</v>
      </c>
      <c r="E1648" t="s">
        <v>9</v>
      </c>
      <c r="F1648" t="str">
        <f t="shared" si="25"/>
        <v>500263971</v>
      </c>
      <c r="G1648" t="s">
        <v>1382</v>
      </c>
      <c r="H1648" t="s">
        <v>1526</v>
      </c>
      <c r="I1648" s="3">
        <v>45274</v>
      </c>
    </row>
    <row r="1649" spans="1:9" x14ac:dyDescent="0.2">
      <c r="A1649" t="s">
        <v>9</v>
      </c>
      <c r="B1649" t="s">
        <v>40</v>
      </c>
      <c r="C1649" t="s">
        <v>1117</v>
      </c>
      <c r="D1649" t="s">
        <v>1097</v>
      </c>
      <c r="E1649" t="s">
        <v>9</v>
      </c>
      <c r="F1649" t="str">
        <f t="shared" si="25"/>
        <v>500263981</v>
      </c>
      <c r="G1649" t="s">
        <v>1382</v>
      </c>
      <c r="H1649" t="s">
        <v>1526</v>
      </c>
      <c r="I1649" s="3">
        <v>45274</v>
      </c>
    </row>
    <row r="1650" spans="1:9" x14ac:dyDescent="0.2">
      <c r="A1650" t="s">
        <v>9</v>
      </c>
      <c r="B1650" t="s">
        <v>40</v>
      </c>
      <c r="C1650" t="s">
        <v>1117</v>
      </c>
      <c r="D1650" t="s">
        <v>1098</v>
      </c>
      <c r="E1650" t="s">
        <v>9</v>
      </c>
      <c r="F1650" t="str">
        <f t="shared" si="25"/>
        <v>500264781</v>
      </c>
      <c r="G1650" t="s">
        <v>1179</v>
      </c>
      <c r="H1650" t="s">
        <v>1328</v>
      </c>
      <c r="I1650" s="3">
        <v>45358</v>
      </c>
    </row>
    <row r="1651" spans="1:9" x14ac:dyDescent="0.2">
      <c r="A1651" t="s">
        <v>9</v>
      </c>
      <c r="B1651" t="s">
        <v>40</v>
      </c>
      <c r="C1651" t="s">
        <v>1117</v>
      </c>
      <c r="D1651" t="s">
        <v>1099</v>
      </c>
      <c r="E1651" t="s">
        <v>9</v>
      </c>
      <c r="F1651" t="str">
        <f t="shared" si="25"/>
        <v>500264831</v>
      </c>
      <c r="G1651" t="s">
        <v>1179</v>
      </c>
      <c r="H1651" t="s">
        <v>1328</v>
      </c>
      <c r="I1651" s="3">
        <v>45358</v>
      </c>
    </row>
    <row r="1652" spans="1:9" x14ac:dyDescent="0.2">
      <c r="A1652" t="s">
        <v>9</v>
      </c>
      <c r="B1652" t="s">
        <v>40</v>
      </c>
      <c r="C1652" t="s">
        <v>1117</v>
      </c>
      <c r="D1652" t="s">
        <v>1101</v>
      </c>
      <c r="E1652" t="s">
        <v>9</v>
      </c>
      <c r="F1652" t="str">
        <f t="shared" si="25"/>
        <v>500265421</v>
      </c>
      <c r="G1652" t="s">
        <v>1128</v>
      </c>
      <c r="H1652" t="s">
        <v>1542</v>
      </c>
      <c r="I1652" s="3">
        <v>45419</v>
      </c>
    </row>
    <row r="1653" spans="1:9" x14ac:dyDescent="0.2">
      <c r="A1653" t="s">
        <v>9</v>
      </c>
      <c r="B1653" t="s">
        <v>40</v>
      </c>
      <c r="C1653" t="s">
        <v>1117</v>
      </c>
      <c r="D1653" t="s">
        <v>1102</v>
      </c>
      <c r="E1653" t="s">
        <v>9</v>
      </c>
      <c r="F1653" t="str">
        <f t="shared" si="25"/>
        <v>500265431</v>
      </c>
      <c r="G1653" t="s">
        <v>1179</v>
      </c>
      <c r="H1653" t="s">
        <v>1123</v>
      </c>
      <c r="I1653" s="3">
        <v>45419</v>
      </c>
    </row>
    <row r="1654" spans="1:9" x14ac:dyDescent="0.2">
      <c r="A1654" t="s">
        <v>35</v>
      </c>
      <c r="B1654" t="s">
        <v>40</v>
      </c>
      <c r="C1654" t="s">
        <v>1117</v>
      </c>
      <c r="D1654" t="s">
        <v>1102</v>
      </c>
      <c r="E1654" t="s">
        <v>61</v>
      </c>
      <c r="F1654" t="str">
        <f t="shared" si="25"/>
        <v>5002654315</v>
      </c>
      <c r="G1654" t="s">
        <v>1179</v>
      </c>
      <c r="H1654" t="s">
        <v>1123</v>
      </c>
      <c r="I1654" s="3">
        <v>45566</v>
      </c>
    </row>
    <row r="1655" spans="1:9" x14ac:dyDescent="0.2">
      <c r="A1655" t="s">
        <v>9</v>
      </c>
      <c r="B1655" t="s">
        <v>40</v>
      </c>
      <c r="C1655" t="s">
        <v>1117</v>
      </c>
      <c r="D1655" t="s">
        <v>1543</v>
      </c>
      <c r="E1655" t="s">
        <v>9</v>
      </c>
      <c r="F1655" t="str">
        <f t="shared" si="25"/>
        <v>500267311</v>
      </c>
      <c r="G1655" t="s">
        <v>1122</v>
      </c>
      <c r="H1655" t="s">
        <v>1521</v>
      </c>
      <c r="I1655" s="3">
        <v>45594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2336"/>
  <sheetViews>
    <sheetView workbookViewId="0">
      <selection sqref="A1:A1048576"/>
    </sheetView>
  </sheetViews>
  <sheetFormatPr baseColWidth="10" defaultRowHeight="12.75" x14ac:dyDescent="0.2"/>
  <cols>
    <col min="1" max="1" width="42" bestFit="1" customWidth="1"/>
  </cols>
  <sheetData>
    <row r="1" spans="1:4" x14ac:dyDescent="0.2">
      <c r="A1" s="1" t="s">
        <v>1544</v>
      </c>
      <c r="B1" t="s">
        <v>1103</v>
      </c>
    </row>
    <row r="2" spans="1:4" x14ac:dyDescent="0.2">
      <c r="A2" t="s">
        <v>47</v>
      </c>
      <c r="B2">
        <v>37.225999999999999</v>
      </c>
      <c r="C2">
        <v>0.04</v>
      </c>
    </row>
    <row r="3" spans="1:4" x14ac:dyDescent="0.2">
      <c r="A3" t="s">
        <v>98</v>
      </c>
      <c r="B3" t="s">
        <v>1545</v>
      </c>
      <c r="C3">
        <v>1.7999999999999999E-2</v>
      </c>
    </row>
    <row r="4" spans="1:4" x14ac:dyDescent="0.2">
      <c r="A4" t="s">
        <v>87</v>
      </c>
      <c r="B4" t="s">
        <v>1546</v>
      </c>
      <c r="C4" t="s">
        <v>1547</v>
      </c>
      <c r="D4" t="s">
        <v>1548</v>
      </c>
    </row>
    <row r="5" spans="1:4" x14ac:dyDescent="0.2">
      <c r="A5" t="s">
        <v>1549</v>
      </c>
      <c r="B5" t="s">
        <v>1550</v>
      </c>
      <c r="C5" t="s">
        <v>1551</v>
      </c>
      <c r="D5" t="s">
        <v>1552</v>
      </c>
    </row>
    <row r="6" spans="1:4" x14ac:dyDescent="0.2">
      <c r="A6" t="s">
        <v>859</v>
      </c>
      <c r="B6" t="s">
        <v>1553</v>
      </c>
      <c r="C6" t="s">
        <v>1554</v>
      </c>
    </row>
    <row r="7" spans="1:4" x14ac:dyDescent="0.2">
      <c r="A7" t="s">
        <v>1555</v>
      </c>
      <c r="B7" t="s">
        <v>1550</v>
      </c>
      <c r="C7" t="s">
        <v>1551</v>
      </c>
      <c r="D7" t="s">
        <v>1556</v>
      </c>
    </row>
    <row r="8" spans="1:4" x14ac:dyDescent="0.2">
      <c r="A8" t="s">
        <v>47</v>
      </c>
      <c r="B8">
        <v>37.225999999999999</v>
      </c>
      <c r="C8">
        <v>0.04</v>
      </c>
    </row>
    <row r="9" spans="1:4" x14ac:dyDescent="0.2">
      <c r="A9" t="s">
        <v>98</v>
      </c>
      <c r="B9" t="s">
        <v>1545</v>
      </c>
      <c r="C9">
        <v>1.7999999999999999E-2</v>
      </c>
    </row>
    <row r="10" spans="1:4" x14ac:dyDescent="0.2">
      <c r="A10" t="s">
        <v>87</v>
      </c>
      <c r="B10" t="s">
        <v>1546</v>
      </c>
      <c r="C10" t="s">
        <v>1547</v>
      </c>
      <c r="D10" t="s">
        <v>1548</v>
      </c>
    </row>
    <row r="11" spans="1:4" x14ac:dyDescent="0.2">
      <c r="A11" t="s">
        <v>1549</v>
      </c>
      <c r="B11" t="s">
        <v>1550</v>
      </c>
      <c r="C11" t="s">
        <v>1551</v>
      </c>
      <c r="D11" t="s">
        <v>1552</v>
      </c>
    </row>
    <row r="12" spans="1:4" x14ac:dyDescent="0.2">
      <c r="A12" t="s">
        <v>859</v>
      </c>
      <c r="B12" t="s">
        <v>1553</v>
      </c>
      <c r="C12" t="s">
        <v>1554</v>
      </c>
    </row>
    <row r="13" spans="1:4" x14ac:dyDescent="0.2">
      <c r="A13" t="s">
        <v>1555</v>
      </c>
      <c r="B13" t="s">
        <v>1550</v>
      </c>
      <c r="C13" t="s">
        <v>1551</v>
      </c>
      <c r="D13" t="s">
        <v>1556</v>
      </c>
    </row>
    <row r="14" spans="1:4" x14ac:dyDescent="0.2">
      <c r="A14" t="s">
        <v>27</v>
      </c>
      <c r="B14">
        <v>59.25</v>
      </c>
      <c r="C14" t="s">
        <v>1557</v>
      </c>
    </row>
    <row r="15" spans="1:4" x14ac:dyDescent="0.2">
      <c r="A15" t="s">
        <v>29</v>
      </c>
      <c r="B15">
        <v>0</v>
      </c>
      <c r="C15">
        <v>0.38</v>
      </c>
    </row>
    <row r="16" spans="1:4" x14ac:dyDescent="0.2">
      <c r="A16" t="s">
        <v>29</v>
      </c>
      <c r="B16">
        <v>5</v>
      </c>
      <c r="C16" t="s">
        <v>1558</v>
      </c>
    </row>
    <row r="17" spans="1:5" x14ac:dyDescent="0.2">
      <c r="A17" t="s">
        <v>29</v>
      </c>
      <c r="B17">
        <v>46</v>
      </c>
      <c r="C17" t="s">
        <v>1558</v>
      </c>
    </row>
    <row r="18" spans="1:5" x14ac:dyDescent="0.2">
      <c r="A18" t="s">
        <v>32</v>
      </c>
      <c r="B18">
        <v>10.5</v>
      </c>
      <c r="C18">
        <v>2</v>
      </c>
    </row>
    <row r="19" spans="1:5" x14ac:dyDescent="0.2">
      <c r="A19" t="s">
        <v>34</v>
      </c>
      <c r="B19">
        <v>8</v>
      </c>
      <c r="C19" t="s">
        <v>1559</v>
      </c>
    </row>
    <row r="20" spans="1:5" x14ac:dyDescent="0.2">
      <c r="A20" t="s">
        <v>34</v>
      </c>
      <c r="B20">
        <v>6</v>
      </c>
      <c r="C20" t="s">
        <v>1560</v>
      </c>
    </row>
    <row r="21" spans="1:5" x14ac:dyDescent="0.2">
      <c r="A21" t="s">
        <v>36</v>
      </c>
      <c r="B21" t="s">
        <v>1561</v>
      </c>
      <c r="C21" t="s">
        <v>1562</v>
      </c>
      <c r="D21" t="s">
        <v>1563</v>
      </c>
    </row>
    <row r="22" spans="1:5" x14ac:dyDescent="0.2">
      <c r="A22" t="s">
        <v>38</v>
      </c>
      <c r="B22" t="s">
        <v>1545</v>
      </c>
      <c r="C22">
        <v>0.01</v>
      </c>
    </row>
    <row r="23" spans="1:5" x14ac:dyDescent="0.2">
      <c r="A23" t="s">
        <v>87</v>
      </c>
      <c r="B23" t="s">
        <v>1546</v>
      </c>
      <c r="C23" t="s">
        <v>1547</v>
      </c>
      <c r="D23" t="s">
        <v>1548</v>
      </c>
    </row>
    <row r="24" spans="1:5" x14ac:dyDescent="0.2">
      <c r="A24" t="s">
        <v>27</v>
      </c>
      <c r="B24">
        <v>44.25</v>
      </c>
      <c r="C24" t="s">
        <v>1557</v>
      </c>
    </row>
    <row r="25" spans="1:5" x14ac:dyDescent="0.2">
      <c r="A25" t="s">
        <v>34</v>
      </c>
      <c r="B25">
        <v>6</v>
      </c>
      <c r="C25" t="s">
        <v>1564</v>
      </c>
      <c r="D25" t="s">
        <v>1565</v>
      </c>
    </row>
    <row r="26" spans="1:5" x14ac:dyDescent="0.2">
      <c r="A26" t="s">
        <v>29</v>
      </c>
      <c r="B26">
        <v>6</v>
      </c>
      <c r="C26" t="s">
        <v>1558</v>
      </c>
    </row>
    <row r="27" spans="1:5" x14ac:dyDescent="0.2">
      <c r="A27" t="s">
        <v>29</v>
      </c>
      <c r="B27">
        <v>31</v>
      </c>
      <c r="C27" t="s">
        <v>1558</v>
      </c>
    </row>
    <row r="28" spans="1:5" x14ac:dyDescent="0.2">
      <c r="A28" t="s">
        <v>29</v>
      </c>
      <c r="B28">
        <v>0</v>
      </c>
      <c r="C28">
        <v>0.38</v>
      </c>
    </row>
    <row r="29" spans="1:5" x14ac:dyDescent="0.2">
      <c r="A29" t="s">
        <v>34</v>
      </c>
      <c r="B29">
        <v>8</v>
      </c>
      <c r="C29">
        <v>-0.09</v>
      </c>
    </row>
    <row r="30" spans="1:5" x14ac:dyDescent="0.2">
      <c r="A30" t="s">
        <v>36</v>
      </c>
      <c r="B30" t="s">
        <v>1561</v>
      </c>
      <c r="C30" t="s">
        <v>1562</v>
      </c>
      <c r="D30" t="s">
        <v>1563</v>
      </c>
    </row>
    <row r="31" spans="1:5" x14ac:dyDescent="0.2">
      <c r="A31" t="s">
        <v>1566</v>
      </c>
      <c r="B31">
        <v>10.5</v>
      </c>
      <c r="C31">
        <v>2</v>
      </c>
    </row>
    <row r="32" spans="1:5" x14ac:dyDescent="0.2">
      <c r="A32" t="s">
        <v>38</v>
      </c>
      <c r="B32" t="s">
        <v>1545</v>
      </c>
      <c r="C32">
        <v>0.01</v>
      </c>
      <c r="D32" t="s">
        <v>1567</v>
      </c>
      <c r="E32" t="s">
        <v>1568</v>
      </c>
    </row>
    <row r="33" spans="1:5" x14ac:dyDescent="0.2">
      <c r="A33" t="s">
        <v>87</v>
      </c>
      <c r="B33" t="s">
        <v>1546</v>
      </c>
      <c r="C33" t="s">
        <v>1547</v>
      </c>
      <c r="D33" t="s">
        <v>1548</v>
      </c>
    </row>
    <row r="34" spans="1:5" x14ac:dyDescent="0.2">
      <c r="A34" t="s">
        <v>1569</v>
      </c>
      <c r="B34" t="s">
        <v>1570</v>
      </c>
      <c r="C34" t="s">
        <v>1571</v>
      </c>
    </row>
    <row r="35" spans="1:5" x14ac:dyDescent="0.2">
      <c r="A35" t="s">
        <v>1569</v>
      </c>
      <c r="B35" t="s">
        <v>1572</v>
      </c>
      <c r="C35" t="s">
        <v>1573</v>
      </c>
      <c r="D35" t="s">
        <v>1571</v>
      </c>
    </row>
    <row r="36" spans="1:5" x14ac:dyDescent="0.2">
      <c r="A36" t="s">
        <v>29</v>
      </c>
      <c r="B36">
        <v>29.5</v>
      </c>
      <c r="C36" t="s">
        <v>1574</v>
      </c>
    </row>
    <row r="37" spans="1:5" x14ac:dyDescent="0.2">
      <c r="A37" t="s">
        <v>29</v>
      </c>
      <c r="B37">
        <v>9.5</v>
      </c>
      <c r="C37">
        <v>0.2</v>
      </c>
    </row>
    <row r="38" spans="1:5" x14ac:dyDescent="0.2">
      <c r="A38" t="s">
        <v>34</v>
      </c>
      <c r="B38">
        <v>14</v>
      </c>
      <c r="C38" t="s">
        <v>1575</v>
      </c>
    </row>
    <row r="39" spans="1:5" x14ac:dyDescent="0.2">
      <c r="A39" t="s">
        <v>29</v>
      </c>
      <c r="B39">
        <v>6</v>
      </c>
      <c r="C39" t="s">
        <v>1558</v>
      </c>
    </row>
    <row r="40" spans="1:5" x14ac:dyDescent="0.2">
      <c r="A40" t="s">
        <v>34</v>
      </c>
      <c r="B40">
        <v>6</v>
      </c>
      <c r="C40" t="s">
        <v>1564</v>
      </c>
      <c r="D40" t="s">
        <v>1565</v>
      </c>
    </row>
    <row r="41" spans="1:5" x14ac:dyDescent="0.2">
      <c r="A41" t="s">
        <v>34</v>
      </c>
      <c r="B41">
        <v>7</v>
      </c>
      <c r="C41">
        <v>-0.2</v>
      </c>
    </row>
    <row r="42" spans="1:5" x14ac:dyDescent="0.2">
      <c r="A42" t="s">
        <v>1576</v>
      </c>
      <c r="B42">
        <v>1</v>
      </c>
      <c r="C42" t="s">
        <v>1577</v>
      </c>
      <c r="D42">
        <v>10</v>
      </c>
    </row>
    <row r="43" spans="1:5" x14ac:dyDescent="0.2">
      <c r="A43" t="s">
        <v>38</v>
      </c>
      <c r="B43" t="s">
        <v>1545</v>
      </c>
      <c r="C43">
        <v>0.01</v>
      </c>
      <c r="D43" t="s">
        <v>1567</v>
      </c>
      <c r="E43" t="s">
        <v>1568</v>
      </c>
    </row>
    <row r="44" spans="1:5" x14ac:dyDescent="0.2">
      <c r="A44" t="s">
        <v>1549</v>
      </c>
      <c r="B44" t="s">
        <v>1550</v>
      </c>
      <c r="C44" t="s">
        <v>1551</v>
      </c>
      <c r="D44" t="s">
        <v>1552</v>
      </c>
    </row>
    <row r="45" spans="1:5" x14ac:dyDescent="0.2">
      <c r="A45" t="s">
        <v>859</v>
      </c>
      <c r="B45" t="s">
        <v>1553</v>
      </c>
      <c r="C45" t="s">
        <v>1554</v>
      </c>
    </row>
    <row r="46" spans="1:5" x14ac:dyDescent="0.2">
      <c r="A46" t="s">
        <v>1555</v>
      </c>
      <c r="B46" t="s">
        <v>1550</v>
      </c>
      <c r="C46" t="s">
        <v>1551</v>
      </c>
      <c r="D46" t="s">
        <v>1556</v>
      </c>
    </row>
    <row r="47" spans="1:5" x14ac:dyDescent="0.2">
      <c r="A47" t="s">
        <v>27</v>
      </c>
      <c r="B47">
        <v>40</v>
      </c>
      <c r="C47">
        <v>0.3</v>
      </c>
    </row>
    <row r="48" spans="1:5" x14ac:dyDescent="0.2">
      <c r="A48" t="s">
        <v>29</v>
      </c>
      <c r="B48">
        <v>18</v>
      </c>
      <c r="C48" t="s">
        <v>1578</v>
      </c>
    </row>
    <row r="49" spans="1:3" x14ac:dyDescent="0.2">
      <c r="A49" t="s">
        <v>29</v>
      </c>
      <c r="B49">
        <v>7</v>
      </c>
      <c r="C49">
        <v>-0.3</v>
      </c>
    </row>
    <row r="50" spans="1:3" x14ac:dyDescent="0.2">
      <c r="A50" t="s">
        <v>1579</v>
      </c>
      <c r="B50">
        <v>12</v>
      </c>
      <c r="C50">
        <v>0.3</v>
      </c>
    </row>
    <row r="51" spans="1:3" x14ac:dyDescent="0.2">
      <c r="A51" t="s">
        <v>1579</v>
      </c>
      <c r="B51">
        <v>20</v>
      </c>
      <c r="C51" t="s">
        <v>1578</v>
      </c>
    </row>
    <row r="52" spans="1:3" x14ac:dyDescent="0.2">
      <c r="A52" t="s">
        <v>47</v>
      </c>
      <c r="B52">
        <v>15</v>
      </c>
      <c r="C52" t="s">
        <v>1580</v>
      </c>
    </row>
    <row r="53" spans="1:3" x14ac:dyDescent="0.2">
      <c r="A53" t="s">
        <v>47</v>
      </c>
      <c r="B53">
        <v>10</v>
      </c>
      <c r="C53">
        <v>0.1</v>
      </c>
    </row>
    <row r="54" spans="1:3" x14ac:dyDescent="0.2">
      <c r="A54" t="s">
        <v>47</v>
      </c>
      <c r="B54">
        <v>4</v>
      </c>
      <c r="C54" t="s">
        <v>1580</v>
      </c>
    </row>
    <row r="55" spans="1:3" x14ac:dyDescent="0.2">
      <c r="A55" t="s">
        <v>184</v>
      </c>
      <c r="B55">
        <v>11</v>
      </c>
      <c r="C55" t="s">
        <v>1580</v>
      </c>
    </row>
    <row r="56" spans="1:3" x14ac:dyDescent="0.2">
      <c r="A56" t="s">
        <v>36</v>
      </c>
      <c r="B56" t="s">
        <v>1581</v>
      </c>
    </row>
    <row r="57" spans="1:3" x14ac:dyDescent="0.2">
      <c r="A57" t="s">
        <v>47</v>
      </c>
      <c r="B57">
        <v>4.5</v>
      </c>
      <c r="C57" t="s">
        <v>1580</v>
      </c>
    </row>
    <row r="58" spans="1:3" x14ac:dyDescent="0.2">
      <c r="A58" t="s">
        <v>47</v>
      </c>
      <c r="B58">
        <v>7</v>
      </c>
      <c r="C58" t="s">
        <v>1580</v>
      </c>
    </row>
    <row r="59" spans="1:3" x14ac:dyDescent="0.2">
      <c r="A59" t="s">
        <v>48</v>
      </c>
      <c r="B59">
        <v>13</v>
      </c>
      <c r="C59">
        <v>-0.3</v>
      </c>
    </row>
    <row r="60" spans="1:3" x14ac:dyDescent="0.2">
      <c r="A60" t="s">
        <v>49</v>
      </c>
      <c r="B60">
        <v>1</v>
      </c>
      <c r="C60" t="s">
        <v>1578</v>
      </c>
    </row>
    <row r="61" spans="1:3" x14ac:dyDescent="0.2">
      <c r="A61" t="s">
        <v>34</v>
      </c>
      <c r="B61">
        <v>16.7</v>
      </c>
      <c r="C61" t="s">
        <v>1582</v>
      </c>
    </row>
    <row r="62" spans="1:3" x14ac:dyDescent="0.2">
      <c r="A62" t="s">
        <v>91</v>
      </c>
      <c r="B62">
        <v>7</v>
      </c>
      <c r="C62" t="s">
        <v>1558</v>
      </c>
    </row>
    <row r="63" spans="1:3" x14ac:dyDescent="0.2">
      <c r="A63" t="s">
        <v>48</v>
      </c>
      <c r="B63">
        <v>0.7</v>
      </c>
      <c r="C63" t="s">
        <v>1583</v>
      </c>
    </row>
    <row r="64" spans="1:3" x14ac:dyDescent="0.2">
      <c r="A64" t="s">
        <v>29</v>
      </c>
      <c r="B64">
        <v>4.8</v>
      </c>
      <c r="C64" t="s">
        <v>1559</v>
      </c>
    </row>
    <row r="65" spans="1:4" x14ac:dyDescent="0.2">
      <c r="A65" t="s">
        <v>29</v>
      </c>
      <c r="B65">
        <v>0.35</v>
      </c>
      <c r="C65" t="s">
        <v>1557</v>
      </c>
    </row>
    <row r="66" spans="1:4" x14ac:dyDescent="0.2">
      <c r="A66" t="s">
        <v>29</v>
      </c>
      <c r="B66">
        <v>2.5</v>
      </c>
      <c r="C66" t="s">
        <v>1558</v>
      </c>
    </row>
    <row r="67" spans="1:4" x14ac:dyDescent="0.2">
      <c r="A67" t="s">
        <v>34</v>
      </c>
      <c r="B67">
        <v>16.3</v>
      </c>
      <c r="C67" t="s">
        <v>1558</v>
      </c>
    </row>
    <row r="68" spans="1:4" x14ac:dyDescent="0.2">
      <c r="A68" t="s">
        <v>34</v>
      </c>
      <c r="B68">
        <v>16.7</v>
      </c>
      <c r="C68" t="s">
        <v>1582</v>
      </c>
    </row>
    <row r="69" spans="1:4" x14ac:dyDescent="0.2">
      <c r="A69" t="s">
        <v>47</v>
      </c>
      <c r="B69">
        <v>16</v>
      </c>
      <c r="C69">
        <v>0.03</v>
      </c>
    </row>
    <row r="70" spans="1:4" x14ac:dyDescent="0.2">
      <c r="A70" t="s">
        <v>98</v>
      </c>
      <c r="B70" t="s">
        <v>1545</v>
      </c>
      <c r="C70">
        <v>0.01</v>
      </c>
    </row>
    <row r="71" spans="1:4" x14ac:dyDescent="0.2">
      <c r="A71" t="s">
        <v>133</v>
      </c>
      <c r="B71" t="s">
        <v>1545</v>
      </c>
      <c r="C71">
        <v>5.0000000000000001E-3</v>
      </c>
    </row>
    <row r="72" spans="1:4" x14ac:dyDescent="0.2">
      <c r="A72" t="s">
        <v>95</v>
      </c>
      <c r="B72" t="s">
        <v>1545</v>
      </c>
      <c r="C72" t="s">
        <v>1584</v>
      </c>
      <c r="D72">
        <v>3</v>
      </c>
    </row>
    <row r="73" spans="1:4" x14ac:dyDescent="0.2">
      <c r="A73" t="s">
        <v>54</v>
      </c>
      <c r="B73" t="s">
        <v>1585</v>
      </c>
      <c r="C73" t="s">
        <v>1586</v>
      </c>
    </row>
    <row r="74" spans="1:4" x14ac:dyDescent="0.2">
      <c r="A74" t="s">
        <v>56</v>
      </c>
    </row>
    <row r="75" spans="1:4" x14ac:dyDescent="0.2">
      <c r="A75" t="s">
        <v>87</v>
      </c>
      <c r="B75" t="s">
        <v>1546</v>
      </c>
      <c r="C75" t="s">
        <v>1547</v>
      </c>
      <c r="D75" t="s">
        <v>1548</v>
      </c>
    </row>
    <row r="76" spans="1:4" x14ac:dyDescent="0.2">
      <c r="A76" t="s">
        <v>58</v>
      </c>
    </row>
    <row r="77" spans="1:4" x14ac:dyDescent="0.2">
      <c r="A77" t="s">
        <v>1549</v>
      </c>
      <c r="B77" t="s">
        <v>1550</v>
      </c>
      <c r="C77" t="s">
        <v>1551</v>
      </c>
      <c r="D77" t="s">
        <v>1552</v>
      </c>
    </row>
    <row r="78" spans="1:4" x14ac:dyDescent="0.2">
      <c r="A78" t="s">
        <v>859</v>
      </c>
      <c r="B78" t="s">
        <v>1553</v>
      </c>
      <c r="C78" t="s">
        <v>1554</v>
      </c>
    </row>
    <row r="79" spans="1:4" x14ac:dyDescent="0.2">
      <c r="A79" t="s">
        <v>1555</v>
      </c>
      <c r="B79" t="s">
        <v>1550</v>
      </c>
      <c r="C79" t="s">
        <v>1551</v>
      </c>
      <c r="D79" t="s">
        <v>1556</v>
      </c>
    </row>
    <row r="80" spans="1:4" x14ac:dyDescent="0.2">
      <c r="A80" t="s">
        <v>464</v>
      </c>
      <c r="B80" t="s">
        <v>1550</v>
      </c>
      <c r="C80" t="s">
        <v>1551</v>
      </c>
      <c r="D80" s="7">
        <v>37415</v>
      </c>
    </row>
    <row r="81" spans="1:5" x14ac:dyDescent="0.2">
      <c r="A81" t="s">
        <v>27</v>
      </c>
      <c r="B81">
        <v>7.2</v>
      </c>
      <c r="C81" t="s">
        <v>1587</v>
      </c>
    </row>
    <row r="82" spans="1:5" x14ac:dyDescent="0.2">
      <c r="A82" t="s">
        <v>29</v>
      </c>
      <c r="B82">
        <v>2</v>
      </c>
      <c r="C82" t="s">
        <v>1588</v>
      </c>
    </row>
    <row r="83" spans="1:5" x14ac:dyDescent="0.2">
      <c r="A83" t="s">
        <v>29</v>
      </c>
      <c r="B83">
        <v>3.93</v>
      </c>
      <c r="C83" t="s">
        <v>1589</v>
      </c>
    </row>
    <row r="84" spans="1:5" x14ac:dyDescent="0.2">
      <c r="A84" t="s">
        <v>34</v>
      </c>
      <c r="B84">
        <v>17.100000000000001</v>
      </c>
      <c r="C84" t="s">
        <v>1590</v>
      </c>
    </row>
    <row r="85" spans="1:5" x14ac:dyDescent="0.2">
      <c r="A85" t="s">
        <v>34</v>
      </c>
      <c r="B85">
        <v>14.85</v>
      </c>
      <c r="C85">
        <v>-0.05</v>
      </c>
    </row>
    <row r="86" spans="1:5" x14ac:dyDescent="0.2">
      <c r="A86" t="s">
        <v>34</v>
      </c>
      <c r="B86">
        <v>15.23</v>
      </c>
      <c r="C86" t="s">
        <v>1591</v>
      </c>
    </row>
    <row r="87" spans="1:5" x14ac:dyDescent="0.2">
      <c r="A87" t="s">
        <v>34</v>
      </c>
      <c r="B87">
        <v>14.4</v>
      </c>
      <c r="C87">
        <v>-0.1</v>
      </c>
    </row>
    <row r="88" spans="1:5" x14ac:dyDescent="0.2">
      <c r="A88" t="s">
        <v>47</v>
      </c>
      <c r="B88">
        <v>12.5</v>
      </c>
      <c r="C88" t="s">
        <v>1592</v>
      </c>
    </row>
    <row r="89" spans="1:5" x14ac:dyDescent="0.2">
      <c r="A89" t="s">
        <v>49</v>
      </c>
      <c r="B89">
        <v>0.5</v>
      </c>
      <c r="C89" t="s">
        <v>1578</v>
      </c>
    </row>
    <row r="90" spans="1:5" x14ac:dyDescent="0.2">
      <c r="A90" t="s">
        <v>49</v>
      </c>
      <c r="B90">
        <v>0.5</v>
      </c>
      <c r="C90" t="s">
        <v>1580</v>
      </c>
    </row>
    <row r="91" spans="1:5" x14ac:dyDescent="0.2">
      <c r="A91" t="s">
        <v>97</v>
      </c>
      <c r="B91">
        <v>0.02</v>
      </c>
      <c r="C91" t="s">
        <v>1567</v>
      </c>
      <c r="D91" t="s">
        <v>1568</v>
      </c>
    </row>
    <row r="92" spans="1:5" x14ac:dyDescent="0.2">
      <c r="A92" t="s">
        <v>186</v>
      </c>
      <c r="B92">
        <v>0.1</v>
      </c>
      <c r="C92" t="s">
        <v>1562</v>
      </c>
      <c r="D92">
        <v>0.2</v>
      </c>
    </row>
    <row r="93" spans="1:5" x14ac:dyDescent="0.2">
      <c r="A93" t="s">
        <v>186</v>
      </c>
      <c r="B93" t="s">
        <v>1545</v>
      </c>
      <c r="C93">
        <v>0.2</v>
      </c>
    </row>
    <row r="94" spans="1:5" x14ac:dyDescent="0.2">
      <c r="A94" t="s">
        <v>95</v>
      </c>
      <c r="B94" t="s">
        <v>1593</v>
      </c>
      <c r="C94">
        <v>1.6</v>
      </c>
      <c r="D94" t="s">
        <v>1594</v>
      </c>
      <c r="E94">
        <v>3.2</v>
      </c>
    </row>
    <row r="95" spans="1:5" x14ac:dyDescent="0.2">
      <c r="A95" t="s">
        <v>67</v>
      </c>
      <c r="B95">
        <v>7.72</v>
      </c>
      <c r="C95" t="s">
        <v>1595</v>
      </c>
      <c r="D95">
        <v>7.0000000000000007E-2</v>
      </c>
    </row>
    <row r="96" spans="1:5" x14ac:dyDescent="0.2">
      <c r="A96" t="s">
        <v>27</v>
      </c>
      <c r="B96">
        <v>7.2</v>
      </c>
      <c r="C96" t="s">
        <v>1587</v>
      </c>
    </row>
    <row r="97" spans="1:5" x14ac:dyDescent="0.2">
      <c r="A97" t="s">
        <v>29</v>
      </c>
      <c r="B97">
        <v>0.15</v>
      </c>
      <c r="C97" t="s">
        <v>1575</v>
      </c>
    </row>
    <row r="98" spans="1:5" x14ac:dyDescent="0.2">
      <c r="A98" t="s">
        <v>29</v>
      </c>
      <c r="B98">
        <v>2</v>
      </c>
      <c r="C98" t="s">
        <v>1588</v>
      </c>
    </row>
    <row r="99" spans="1:5" x14ac:dyDescent="0.2">
      <c r="A99" t="s">
        <v>29</v>
      </c>
      <c r="B99">
        <v>3.93</v>
      </c>
      <c r="C99" t="s">
        <v>1589</v>
      </c>
    </row>
    <row r="100" spans="1:5" x14ac:dyDescent="0.2">
      <c r="A100" t="s">
        <v>34</v>
      </c>
      <c r="B100">
        <v>17.100000000000001</v>
      </c>
      <c r="C100" t="s">
        <v>1590</v>
      </c>
    </row>
    <row r="101" spans="1:5" x14ac:dyDescent="0.2">
      <c r="A101" t="s">
        <v>34</v>
      </c>
      <c r="B101">
        <v>14.85</v>
      </c>
      <c r="C101">
        <v>-0.05</v>
      </c>
    </row>
    <row r="102" spans="1:5" x14ac:dyDescent="0.2">
      <c r="A102" t="s">
        <v>34</v>
      </c>
      <c r="B102">
        <v>15.23</v>
      </c>
      <c r="C102" t="s">
        <v>1591</v>
      </c>
    </row>
    <row r="103" spans="1:5" x14ac:dyDescent="0.2">
      <c r="A103" t="s">
        <v>34</v>
      </c>
      <c r="B103">
        <v>14.4</v>
      </c>
      <c r="C103">
        <v>-0.1</v>
      </c>
    </row>
    <row r="104" spans="1:5" x14ac:dyDescent="0.2">
      <c r="A104" t="s">
        <v>47</v>
      </c>
      <c r="B104">
        <v>12.5</v>
      </c>
      <c r="C104" t="s">
        <v>1592</v>
      </c>
    </row>
    <row r="105" spans="1:5" x14ac:dyDescent="0.2">
      <c r="A105" t="s">
        <v>67</v>
      </c>
      <c r="B105">
        <v>7.72</v>
      </c>
      <c r="C105" t="s">
        <v>1596</v>
      </c>
    </row>
    <row r="106" spans="1:5" x14ac:dyDescent="0.2">
      <c r="A106" t="s">
        <v>49</v>
      </c>
      <c r="B106">
        <v>0.5</v>
      </c>
      <c r="C106" t="s">
        <v>1578</v>
      </c>
    </row>
    <row r="107" spans="1:5" x14ac:dyDescent="0.2">
      <c r="A107" t="s">
        <v>49</v>
      </c>
      <c r="B107">
        <v>0.5</v>
      </c>
      <c r="C107" t="s">
        <v>1580</v>
      </c>
    </row>
    <row r="108" spans="1:5" x14ac:dyDescent="0.2">
      <c r="A108" t="s">
        <v>97</v>
      </c>
      <c r="B108">
        <v>0.02</v>
      </c>
      <c r="C108" t="s">
        <v>1567</v>
      </c>
      <c r="D108" t="s">
        <v>1568</v>
      </c>
    </row>
    <row r="109" spans="1:5" x14ac:dyDescent="0.2">
      <c r="A109" t="s">
        <v>186</v>
      </c>
      <c r="B109">
        <v>0.1</v>
      </c>
      <c r="C109" t="s">
        <v>1562</v>
      </c>
      <c r="D109">
        <v>0.2</v>
      </c>
    </row>
    <row r="110" spans="1:5" x14ac:dyDescent="0.2">
      <c r="A110" t="s">
        <v>186</v>
      </c>
      <c r="B110" t="s">
        <v>1545</v>
      </c>
      <c r="C110">
        <v>0.2</v>
      </c>
    </row>
    <row r="111" spans="1:5" x14ac:dyDescent="0.2">
      <c r="A111" t="s">
        <v>95</v>
      </c>
      <c r="B111" t="s">
        <v>1593</v>
      </c>
      <c r="C111">
        <v>1.6</v>
      </c>
      <c r="D111" t="s">
        <v>1594</v>
      </c>
      <c r="E111">
        <v>3.2</v>
      </c>
    </row>
    <row r="112" spans="1:5" x14ac:dyDescent="0.2">
      <c r="A112" t="s">
        <v>1597</v>
      </c>
      <c r="B112">
        <v>0.15</v>
      </c>
      <c r="C112" t="s">
        <v>1575</v>
      </c>
    </row>
    <row r="113" spans="1:4" x14ac:dyDescent="0.2">
      <c r="A113" t="s">
        <v>174</v>
      </c>
      <c r="B113">
        <v>0.2</v>
      </c>
    </row>
    <row r="114" spans="1:4" x14ac:dyDescent="0.2">
      <c r="A114" t="s">
        <v>87</v>
      </c>
      <c r="B114" t="s">
        <v>1598</v>
      </c>
      <c r="C114" t="s">
        <v>1599</v>
      </c>
    </row>
    <row r="115" spans="1:4" x14ac:dyDescent="0.2">
      <c r="A115" t="s">
        <v>91</v>
      </c>
      <c r="B115">
        <v>7</v>
      </c>
      <c r="C115" t="s">
        <v>1558</v>
      </c>
    </row>
    <row r="116" spans="1:4" x14ac:dyDescent="0.2">
      <c r="A116" t="s">
        <v>48</v>
      </c>
      <c r="B116">
        <v>0.7</v>
      </c>
      <c r="C116" t="s">
        <v>1583</v>
      </c>
    </row>
    <row r="117" spans="1:4" x14ac:dyDescent="0.2">
      <c r="A117" t="s">
        <v>29</v>
      </c>
      <c r="B117">
        <v>4.8</v>
      </c>
      <c r="C117" t="s">
        <v>1559</v>
      </c>
    </row>
    <row r="118" spans="1:4" x14ac:dyDescent="0.2">
      <c r="A118" t="s">
        <v>29</v>
      </c>
      <c r="B118">
        <v>0.35</v>
      </c>
      <c r="C118" t="s">
        <v>1557</v>
      </c>
    </row>
    <row r="119" spans="1:4" x14ac:dyDescent="0.2">
      <c r="A119" t="s">
        <v>29</v>
      </c>
      <c r="B119">
        <v>2.5</v>
      </c>
      <c r="C119" t="s">
        <v>1558</v>
      </c>
    </row>
    <row r="120" spans="1:4" x14ac:dyDescent="0.2">
      <c r="A120" t="s">
        <v>34</v>
      </c>
      <c r="B120">
        <v>16.3</v>
      </c>
      <c r="C120" t="s">
        <v>1558</v>
      </c>
    </row>
    <row r="121" spans="1:4" x14ac:dyDescent="0.2">
      <c r="A121" t="s">
        <v>34</v>
      </c>
      <c r="B121">
        <v>16.7</v>
      </c>
      <c r="C121" t="s">
        <v>1582</v>
      </c>
    </row>
    <row r="122" spans="1:4" x14ac:dyDescent="0.2">
      <c r="A122" t="s">
        <v>47</v>
      </c>
      <c r="B122">
        <v>16</v>
      </c>
      <c r="C122">
        <v>0.03</v>
      </c>
    </row>
    <row r="123" spans="1:4" x14ac:dyDescent="0.2">
      <c r="A123" t="s">
        <v>98</v>
      </c>
      <c r="B123" t="s">
        <v>1545</v>
      </c>
      <c r="C123">
        <v>0.01</v>
      </c>
    </row>
    <row r="124" spans="1:4" x14ac:dyDescent="0.2">
      <c r="A124" t="s">
        <v>133</v>
      </c>
      <c r="B124" t="s">
        <v>1545</v>
      </c>
      <c r="C124">
        <v>5.0000000000000001E-3</v>
      </c>
    </row>
    <row r="125" spans="1:4" x14ac:dyDescent="0.2">
      <c r="A125" t="s">
        <v>95</v>
      </c>
      <c r="B125" t="s">
        <v>1545</v>
      </c>
      <c r="C125" t="s">
        <v>1584</v>
      </c>
      <c r="D125">
        <v>3</v>
      </c>
    </row>
    <row r="126" spans="1:4" x14ac:dyDescent="0.2">
      <c r="A126" t="s">
        <v>54</v>
      </c>
      <c r="B126" t="s">
        <v>1585</v>
      </c>
      <c r="C126" t="s">
        <v>1586</v>
      </c>
    </row>
    <row r="127" spans="1:4" x14ac:dyDescent="0.2">
      <c r="A127" t="s">
        <v>56</v>
      </c>
    </row>
    <row r="128" spans="1:4" x14ac:dyDescent="0.2">
      <c r="A128" t="s">
        <v>87</v>
      </c>
      <c r="B128" t="s">
        <v>1546</v>
      </c>
      <c r="C128" t="s">
        <v>1547</v>
      </c>
      <c r="D128" t="s">
        <v>1548</v>
      </c>
    </row>
    <row r="129" spans="1:4" x14ac:dyDescent="0.2">
      <c r="A129" t="s">
        <v>58</v>
      </c>
    </row>
    <row r="130" spans="1:4" x14ac:dyDescent="0.2">
      <c r="A130" t="s">
        <v>1549</v>
      </c>
      <c r="B130" t="s">
        <v>1550</v>
      </c>
      <c r="C130" t="s">
        <v>1551</v>
      </c>
      <c r="D130" t="s">
        <v>1552</v>
      </c>
    </row>
    <row r="131" spans="1:4" x14ac:dyDescent="0.2">
      <c r="A131" t="s">
        <v>859</v>
      </c>
      <c r="B131" t="s">
        <v>1553</v>
      </c>
      <c r="C131" t="s">
        <v>1554</v>
      </c>
    </row>
    <row r="132" spans="1:4" x14ac:dyDescent="0.2">
      <c r="A132" t="s">
        <v>1555</v>
      </c>
      <c r="B132" t="s">
        <v>1550</v>
      </c>
      <c r="C132" t="s">
        <v>1551</v>
      </c>
      <c r="D132" t="s">
        <v>1556</v>
      </c>
    </row>
    <row r="133" spans="1:4" x14ac:dyDescent="0.2">
      <c r="A133" t="s">
        <v>464</v>
      </c>
      <c r="B133" t="s">
        <v>1550</v>
      </c>
      <c r="C133" t="s">
        <v>1551</v>
      </c>
      <c r="D133" s="7">
        <v>37415</v>
      </c>
    </row>
    <row r="134" spans="1:4" x14ac:dyDescent="0.2">
      <c r="A134" t="s">
        <v>27</v>
      </c>
      <c r="B134">
        <v>7.2</v>
      </c>
      <c r="C134" t="s">
        <v>1587</v>
      </c>
    </row>
    <row r="135" spans="1:4" x14ac:dyDescent="0.2">
      <c r="A135" t="s">
        <v>29</v>
      </c>
      <c r="B135">
        <v>0.15</v>
      </c>
      <c r="C135" t="s">
        <v>1575</v>
      </c>
    </row>
    <row r="136" spans="1:4" x14ac:dyDescent="0.2">
      <c r="A136" t="s">
        <v>29</v>
      </c>
      <c r="B136">
        <v>2</v>
      </c>
      <c r="C136" t="s">
        <v>1588</v>
      </c>
    </row>
    <row r="137" spans="1:4" x14ac:dyDescent="0.2">
      <c r="A137" t="s">
        <v>29</v>
      </c>
      <c r="B137">
        <v>3.93</v>
      </c>
      <c r="C137" t="s">
        <v>1589</v>
      </c>
    </row>
    <row r="138" spans="1:4" x14ac:dyDescent="0.2">
      <c r="A138" t="s">
        <v>34</v>
      </c>
      <c r="B138">
        <v>17.100000000000001</v>
      </c>
      <c r="C138" t="s">
        <v>1590</v>
      </c>
    </row>
    <row r="139" spans="1:4" x14ac:dyDescent="0.2">
      <c r="A139" t="s">
        <v>34</v>
      </c>
      <c r="B139">
        <v>14.85</v>
      </c>
      <c r="C139">
        <v>-0.05</v>
      </c>
    </row>
    <row r="140" spans="1:4" x14ac:dyDescent="0.2">
      <c r="A140" t="s">
        <v>34</v>
      </c>
      <c r="B140">
        <v>15.23</v>
      </c>
      <c r="C140" t="s">
        <v>1591</v>
      </c>
    </row>
    <row r="141" spans="1:4" x14ac:dyDescent="0.2">
      <c r="A141" t="s">
        <v>34</v>
      </c>
      <c r="B141">
        <v>14.4</v>
      </c>
      <c r="C141">
        <v>-0.1</v>
      </c>
    </row>
    <row r="142" spans="1:4" x14ac:dyDescent="0.2">
      <c r="A142" t="s">
        <v>47</v>
      </c>
      <c r="B142">
        <v>12.5</v>
      </c>
      <c r="C142" t="s">
        <v>1592</v>
      </c>
    </row>
    <row r="143" spans="1:4" x14ac:dyDescent="0.2">
      <c r="A143" t="s">
        <v>67</v>
      </c>
      <c r="B143">
        <v>7.72</v>
      </c>
      <c r="C143" t="s">
        <v>1596</v>
      </c>
    </row>
    <row r="144" spans="1:4" x14ac:dyDescent="0.2">
      <c r="A144" t="s">
        <v>49</v>
      </c>
      <c r="B144">
        <v>0.5</v>
      </c>
      <c r="C144" t="s">
        <v>1578</v>
      </c>
    </row>
    <row r="145" spans="1:5" x14ac:dyDescent="0.2">
      <c r="A145" t="s">
        <v>49</v>
      </c>
      <c r="B145">
        <v>0.5</v>
      </c>
      <c r="C145" t="s">
        <v>1580</v>
      </c>
    </row>
    <row r="146" spans="1:5" x14ac:dyDescent="0.2">
      <c r="A146" t="s">
        <v>97</v>
      </c>
      <c r="B146">
        <v>0.02</v>
      </c>
      <c r="C146" t="s">
        <v>1567</v>
      </c>
      <c r="D146" t="s">
        <v>1568</v>
      </c>
    </row>
    <row r="147" spans="1:5" x14ac:dyDescent="0.2">
      <c r="A147" t="s">
        <v>186</v>
      </c>
      <c r="B147">
        <v>0.1</v>
      </c>
      <c r="C147" t="s">
        <v>1562</v>
      </c>
      <c r="D147">
        <v>0.2</v>
      </c>
    </row>
    <row r="148" spans="1:5" x14ac:dyDescent="0.2">
      <c r="A148" t="s">
        <v>186</v>
      </c>
      <c r="B148" t="s">
        <v>1545</v>
      </c>
      <c r="C148">
        <v>0.2</v>
      </c>
    </row>
    <row r="149" spans="1:5" x14ac:dyDescent="0.2">
      <c r="A149" t="s">
        <v>95</v>
      </c>
      <c r="B149" t="s">
        <v>1593</v>
      </c>
      <c r="C149">
        <v>1.6</v>
      </c>
      <c r="D149" t="s">
        <v>1594</v>
      </c>
      <c r="E149">
        <v>3.2</v>
      </c>
    </row>
    <row r="150" spans="1:5" x14ac:dyDescent="0.2">
      <c r="A150" t="s">
        <v>1597</v>
      </c>
      <c r="B150">
        <v>0.15</v>
      </c>
      <c r="C150" t="s">
        <v>1575</v>
      </c>
    </row>
    <row r="151" spans="1:5" x14ac:dyDescent="0.2">
      <c r="A151" t="s">
        <v>174</v>
      </c>
      <c r="B151">
        <v>0.2</v>
      </c>
    </row>
    <row r="152" spans="1:5" x14ac:dyDescent="0.2">
      <c r="A152" t="s">
        <v>91</v>
      </c>
      <c r="B152">
        <v>7</v>
      </c>
      <c r="C152" t="s">
        <v>1558</v>
      </c>
    </row>
    <row r="153" spans="1:5" x14ac:dyDescent="0.2">
      <c r="A153" t="s">
        <v>48</v>
      </c>
      <c r="B153">
        <v>0.7</v>
      </c>
      <c r="C153" t="s">
        <v>1583</v>
      </c>
    </row>
    <row r="154" spans="1:5" x14ac:dyDescent="0.2">
      <c r="A154" t="s">
        <v>29</v>
      </c>
      <c r="B154">
        <v>4.8</v>
      </c>
      <c r="C154" t="s">
        <v>1559</v>
      </c>
    </row>
    <row r="155" spans="1:5" x14ac:dyDescent="0.2">
      <c r="A155" t="s">
        <v>29</v>
      </c>
      <c r="B155">
        <v>0.35</v>
      </c>
      <c r="C155" t="s">
        <v>1557</v>
      </c>
    </row>
    <row r="156" spans="1:5" x14ac:dyDescent="0.2">
      <c r="A156" t="s">
        <v>29</v>
      </c>
      <c r="B156">
        <v>2.5</v>
      </c>
      <c r="C156" t="s">
        <v>1558</v>
      </c>
    </row>
    <row r="157" spans="1:5" x14ac:dyDescent="0.2">
      <c r="A157" t="s">
        <v>34</v>
      </c>
      <c r="B157">
        <v>16.3</v>
      </c>
      <c r="C157" t="s">
        <v>1558</v>
      </c>
    </row>
    <row r="158" spans="1:5" x14ac:dyDescent="0.2">
      <c r="A158" t="s">
        <v>34</v>
      </c>
      <c r="B158">
        <v>16.7</v>
      </c>
      <c r="C158" t="s">
        <v>1582</v>
      </c>
    </row>
    <row r="159" spans="1:5" x14ac:dyDescent="0.2">
      <c r="A159" t="s">
        <v>1600</v>
      </c>
      <c r="B159">
        <v>0.03</v>
      </c>
    </row>
    <row r="160" spans="1:5" x14ac:dyDescent="0.2">
      <c r="A160" t="s">
        <v>98</v>
      </c>
      <c r="B160" t="s">
        <v>1545</v>
      </c>
      <c r="C160">
        <v>0.01</v>
      </c>
    </row>
    <row r="161" spans="1:6" x14ac:dyDescent="0.2">
      <c r="A161" t="s">
        <v>133</v>
      </c>
      <c r="B161" t="s">
        <v>1545</v>
      </c>
      <c r="C161">
        <v>5.0000000000000001E-3</v>
      </c>
    </row>
    <row r="162" spans="1:6" x14ac:dyDescent="0.2">
      <c r="A162" t="s">
        <v>95</v>
      </c>
      <c r="B162" t="s">
        <v>1545</v>
      </c>
      <c r="C162" t="s">
        <v>1584</v>
      </c>
      <c r="D162">
        <v>3</v>
      </c>
    </row>
    <row r="163" spans="1:6" x14ac:dyDescent="0.2">
      <c r="A163" t="s">
        <v>54</v>
      </c>
      <c r="B163" t="s">
        <v>1585</v>
      </c>
      <c r="C163" t="s">
        <v>1586</v>
      </c>
    </row>
    <row r="164" spans="1:6" x14ac:dyDescent="0.2">
      <c r="A164" t="s">
        <v>56</v>
      </c>
    </row>
    <row r="165" spans="1:6" x14ac:dyDescent="0.2">
      <c r="A165" t="s">
        <v>87</v>
      </c>
      <c r="B165" t="s">
        <v>1546</v>
      </c>
      <c r="C165" t="s">
        <v>1547</v>
      </c>
      <c r="D165" t="s">
        <v>1548</v>
      </c>
    </row>
    <row r="166" spans="1:6" x14ac:dyDescent="0.2">
      <c r="A166" t="s">
        <v>58</v>
      </c>
    </row>
    <row r="167" spans="1:6" x14ac:dyDescent="0.2">
      <c r="A167" s="8">
        <v>1</v>
      </c>
      <c r="B167" t="s">
        <v>1601</v>
      </c>
      <c r="C167" t="s">
        <v>1562</v>
      </c>
      <c r="D167" t="s">
        <v>1602</v>
      </c>
      <c r="E167" t="s">
        <v>1603</v>
      </c>
      <c r="F167" t="s">
        <v>1604</v>
      </c>
    </row>
    <row r="168" spans="1:6" x14ac:dyDescent="0.2">
      <c r="A168" t="s">
        <v>91</v>
      </c>
      <c r="B168">
        <v>12.9</v>
      </c>
      <c r="C168" t="s">
        <v>1557</v>
      </c>
    </row>
    <row r="169" spans="1:6" x14ac:dyDescent="0.2">
      <c r="A169" t="s">
        <v>29</v>
      </c>
      <c r="B169">
        <v>5.6</v>
      </c>
      <c r="C169" t="s">
        <v>1558</v>
      </c>
    </row>
    <row r="170" spans="1:6" x14ac:dyDescent="0.2">
      <c r="A170" t="s">
        <v>48</v>
      </c>
      <c r="B170">
        <v>2.5</v>
      </c>
      <c r="C170" t="s">
        <v>1558</v>
      </c>
    </row>
    <row r="171" spans="1:6" x14ac:dyDescent="0.2">
      <c r="A171" t="s">
        <v>34</v>
      </c>
      <c r="B171">
        <v>5.7850000000000001</v>
      </c>
      <c r="C171" t="s">
        <v>1605</v>
      </c>
      <c r="D171" t="s">
        <v>1606</v>
      </c>
    </row>
    <row r="172" spans="1:6" x14ac:dyDescent="0.2">
      <c r="A172" t="s">
        <v>34</v>
      </c>
      <c r="B172">
        <v>19.98</v>
      </c>
      <c r="C172">
        <v>-1.7999999999999999E-2</v>
      </c>
    </row>
    <row r="173" spans="1:6" x14ac:dyDescent="0.2">
      <c r="A173" t="s">
        <v>34</v>
      </c>
      <c r="B173">
        <v>19.899999999999999</v>
      </c>
      <c r="C173">
        <v>-0.05</v>
      </c>
    </row>
    <row r="174" spans="1:6" x14ac:dyDescent="0.2">
      <c r="A174" t="s">
        <v>34</v>
      </c>
      <c r="B174">
        <v>19.600000000000001</v>
      </c>
      <c r="C174">
        <v>-0.1</v>
      </c>
    </row>
    <row r="175" spans="1:6" x14ac:dyDescent="0.2">
      <c r="A175" t="s">
        <v>184</v>
      </c>
      <c r="B175">
        <v>17.3</v>
      </c>
      <c r="C175">
        <v>-0.05</v>
      </c>
    </row>
    <row r="176" spans="1:6" x14ac:dyDescent="0.2">
      <c r="A176" t="s">
        <v>1607</v>
      </c>
      <c r="B176">
        <v>2.15</v>
      </c>
      <c r="C176" t="s">
        <v>1558</v>
      </c>
    </row>
    <row r="177" spans="1:7" x14ac:dyDescent="0.2">
      <c r="A177" t="s">
        <v>108</v>
      </c>
      <c r="B177">
        <v>1.6</v>
      </c>
      <c r="C177">
        <v>0.05</v>
      </c>
    </row>
    <row r="178" spans="1:7" x14ac:dyDescent="0.2">
      <c r="A178" t="s">
        <v>108</v>
      </c>
      <c r="B178">
        <v>1.6</v>
      </c>
      <c r="C178">
        <v>0.05</v>
      </c>
    </row>
    <row r="179" spans="1:7" x14ac:dyDescent="0.2">
      <c r="A179" t="s">
        <v>47</v>
      </c>
      <c r="B179">
        <v>4</v>
      </c>
      <c r="C179">
        <v>0.02</v>
      </c>
    </row>
    <row r="180" spans="1:7" x14ac:dyDescent="0.2">
      <c r="A180" t="s">
        <v>97</v>
      </c>
      <c r="B180" t="s">
        <v>1545</v>
      </c>
      <c r="C180">
        <v>0.01</v>
      </c>
      <c r="D180" t="s">
        <v>1567</v>
      </c>
      <c r="E180" t="s">
        <v>1568</v>
      </c>
    </row>
    <row r="181" spans="1:7" x14ac:dyDescent="0.2">
      <c r="A181" t="s">
        <v>48</v>
      </c>
      <c r="B181">
        <v>4.9000000000000004</v>
      </c>
      <c r="C181" t="s">
        <v>1608</v>
      </c>
      <c r="D181" t="s">
        <v>1609</v>
      </c>
    </row>
    <row r="182" spans="1:7" x14ac:dyDescent="0.2">
      <c r="A182" t="s">
        <v>1610</v>
      </c>
      <c r="B182">
        <v>10.59</v>
      </c>
      <c r="C182" t="s">
        <v>1608</v>
      </c>
      <c r="D182" t="s">
        <v>1611</v>
      </c>
    </row>
    <row r="183" spans="1:7" x14ac:dyDescent="0.2">
      <c r="A183" t="s">
        <v>92</v>
      </c>
      <c r="B183">
        <v>0.1</v>
      </c>
      <c r="C183" t="s">
        <v>1595</v>
      </c>
      <c r="D183">
        <v>0.03</v>
      </c>
    </row>
    <row r="184" spans="1:7" x14ac:dyDescent="0.2">
      <c r="A184" s="8">
        <v>1</v>
      </c>
      <c r="B184" t="s">
        <v>1601</v>
      </c>
      <c r="C184" t="s">
        <v>1562</v>
      </c>
      <c r="D184" t="s">
        <v>1602</v>
      </c>
      <c r="E184" t="s">
        <v>1603</v>
      </c>
      <c r="F184" t="s">
        <v>1604</v>
      </c>
      <c r="G184" t="s">
        <v>1612</v>
      </c>
    </row>
    <row r="185" spans="1:7" x14ac:dyDescent="0.2">
      <c r="A185" t="s">
        <v>91</v>
      </c>
      <c r="B185">
        <v>12.9</v>
      </c>
      <c r="C185" t="s">
        <v>1557</v>
      </c>
    </row>
    <row r="186" spans="1:7" x14ac:dyDescent="0.2">
      <c r="A186" t="s">
        <v>29</v>
      </c>
      <c r="B186">
        <v>5.6</v>
      </c>
      <c r="C186" t="s">
        <v>1558</v>
      </c>
    </row>
    <row r="187" spans="1:7" x14ac:dyDescent="0.2">
      <c r="A187" t="s">
        <v>48</v>
      </c>
      <c r="B187">
        <v>2.5</v>
      </c>
      <c r="C187" t="s">
        <v>1558</v>
      </c>
    </row>
    <row r="188" spans="1:7" x14ac:dyDescent="0.2">
      <c r="A188" t="s">
        <v>34</v>
      </c>
      <c r="B188">
        <v>5.7850000000000001</v>
      </c>
      <c r="C188" t="s">
        <v>1605</v>
      </c>
      <c r="D188" t="s">
        <v>1606</v>
      </c>
    </row>
    <row r="189" spans="1:7" x14ac:dyDescent="0.2">
      <c r="A189" t="s">
        <v>34</v>
      </c>
      <c r="B189">
        <v>19.98</v>
      </c>
      <c r="C189">
        <v>-1.7999999999999999E-2</v>
      </c>
    </row>
    <row r="190" spans="1:7" x14ac:dyDescent="0.2">
      <c r="A190" t="s">
        <v>34</v>
      </c>
      <c r="B190">
        <v>19.899999999999999</v>
      </c>
      <c r="C190">
        <v>-0.05</v>
      </c>
    </row>
    <row r="191" spans="1:7" x14ac:dyDescent="0.2">
      <c r="A191" t="s">
        <v>34</v>
      </c>
      <c r="B191">
        <v>19.600000000000001</v>
      </c>
      <c r="C191">
        <v>-0.1</v>
      </c>
    </row>
    <row r="192" spans="1:7" x14ac:dyDescent="0.2">
      <c r="A192" t="s">
        <v>184</v>
      </c>
      <c r="B192">
        <v>17.3</v>
      </c>
      <c r="C192">
        <v>-0.05</v>
      </c>
    </row>
    <row r="193" spans="1:5" x14ac:dyDescent="0.2">
      <c r="A193" t="s">
        <v>1607</v>
      </c>
      <c r="B193">
        <v>2.15</v>
      </c>
      <c r="C193" t="s">
        <v>1558</v>
      </c>
    </row>
    <row r="194" spans="1:5" x14ac:dyDescent="0.2">
      <c r="A194" t="s">
        <v>108</v>
      </c>
      <c r="B194">
        <v>1.6</v>
      </c>
      <c r="C194">
        <v>0.05</v>
      </c>
    </row>
    <row r="195" spans="1:5" x14ac:dyDescent="0.2">
      <c r="A195" t="s">
        <v>47</v>
      </c>
      <c r="B195">
        <v>4</v>
      </c>
      <c r="C195" t="s">
        <v>1613</v>
      </c>
      <c r="D195">
        <v>0.02</v>
      </c>
    </row>
    <row r="196" spans="1:5" x14ac:dyDescent="0.2">
      <c r="A196" t="s">
        <v>97</v>
      </c>
      <c r="B196" t="s">
        <v>1545</v>
      </c>
      <c r="C196">
        <v>0.01</v>
      </c>
      <c r="D196" t="s">
        <v>1567</v>
      </c>
      <c r="E196" t="s">
        <v>1568</v>
      </c>
    </row>
    <row r="197" spans="1:5" x14ac:dyDescent="0.2">
      <c r="A197" t="s">
        <v>48</v>
      </c>
      <c r="B197">
        <v>4.9000000000000004</v>
      </c>
      <c r="C197" t="s">
        <v>1557</v>
      </c>
    </row>
    <row r="198" spans="1:5" x14ac:dyDescent="0.2">
      <c r="A198" t="s">
        <v>1610</v>
      </c>
      <c r="B198">
        <v>10.59</v>
      </c>
      <c r="C198" t="s">
        <v>1608</v>
      </c>
      <c r="D198">
        <v>0.08</v>
      </c>
    </row>
    <row r="199" spans="1:5" x14ac:dyDescent="0.2">
      <c r="A199" t="s">
        <v>92</v>
      </c>
      <c r="B199">
        <v>0.1</v>
      </c>
      <c r="C199" t="s">
        <v>1608</v>
      </c>
      <c r="D199">
        <v>0.03</v>
      </c>
    </row>
    <row r="200" spans="1:5" x14ac:dyDescent="0.2">
      <c r="A200" t="s">
        <v>94</v>
      </c>
      <c r="B200" t="s">
        <v>1545</v>
      </c>
      <c r="C200">
        <v>0.02</v>
      </c>
      <c r="D200" t="s">
        <v>1567</v>
      </c>
      <c r="E200" t="s">
        <v>1568</v>
      </c>
    </row>
    <row r="201" spans="1:5" x14ac:dyDescent="0.2">
      <c r="A201" t="s">
        <v>95</v>
      </c>
      <c r="B201" t="s">
        <v>1545</v>
      </c>
      <c r="C201" t="s">
        <v>1584</v>
      </c>
      <c r="D201">
        <v>4</v>
      </c>
    </row>
    <row r="202" spans="1:5" x14ac:dyDescent="0.2">
      <c r="A202" t="s">
        <v>95</v>
      </c>
      <c r="B202" t="s">
        <v>1545</v>
      </c>
      <c r="C202" t="s">
        <v>1614</v>
      </c>
      <c r="D202">
        <v>1.5</v>
      </c>
    </row>
    <row r="203" spans="1:5" x14ac:dyDescent="0.2">
      <c r="A203" t="s">
        <v>1615</v>
      </c>
      <c r="B203">
        <v>5.7</v>
      </c>
      <c r="C203" t="s">
        <v>1608</v>
      </c>
      <c r="D203">
        <v>0.1</v>
      </c>
    </row>
    <row r="204" spans="1:5" x14ac:dyDescent="0.2">
      <c r="A204" t="s">
        <v>29</v>
      </c>
      <c r="B204">
        <v>8.1</v>
      </c>
      <c r="C204" t="s">
        <v>1608</v>
      </c>
      <c r="D204">
        <v>0.05</v>
      </c>
    </row>
    <row r="205" spans="1:5" x14ac:dyDescent="0.2">
      <c r="A205" t="s">
        <v>29</v>
      </c>
      <c r="B205">
        <v>4.95</v>
      </c>
      <c r="C205" t="s">
        <v>1608</v>
      </c>
      <c r="D205">
        <v>0.05</v>
      </c>
    </row>
    <row r="206" spans="1:5" x14ac:dyDescent="0.2">
      <c r="A206" t="s">
        <v>29</v>
      </c>
      <c r="B206">
        <v>1</v>
      </c>
      <c r="C206" t="s">
        <v>1608</v>
      </c>
      <c r="D206">
        <v>0.05</v>
      </c>
    </row>
    <row r="207" spans="1:5" x14ac:dyDescent="0.2">
      <c r="A207" t="s">
        <v>48</v>
      </c>
      <c r="B207">
        <v>7</v>
      </c>
      <c r="C207" t="s">
        <v>1608</v>
      </c>
      <c r="D207">
        <v>0.1</v>
      </c>
    </row>
    <row r="208" spans="1:5" x14ac:dyDescent="0.2">
      <c r="A208" t="s">
        <v>96</v>
      </c>
      <c r="B208">
        <v>17</v>
      </c>
      <c r="C208" t="s">
        <v>1616</v>
      </c>
    </row>
    <row r="209" spans="1:7" x14ac:dyDescent="0.2">
      <c r="A209" t="s">
        <v>34</v>
      </c>
      <c r="B209">
        <v>20.399999999999999</v>
      </c>
      <c r="C209" t="s">
        <v>1562</v>
      </c>
      <c r="D209">
        <v>0.1</v>
      </c>
    </row>
    <row r="210" spans="1:7" x14ac:dyDescent="0.2">
      <c r="A210" t="s">
        <v>34</v>
      </c>
      <c r="B210">
        <v>6.15</v>
      </c>
      <c r="C210" t="s">
        <v>1608</v>
      </c>
      <c r="D210">
        <v>0.02</v>
      </c>
    </row>
    <row r="211" spans="1:7" x14ac:dyDescent="0.2">
      <c r="A211" t="s">
        <v>34</v>
      </c>
      <c r="B211">
        <v>5.65</v>
      </c>
      <c r="C211" t="s">
        <v>1608</v>
      </c>
      <c r="D211">
        <v>0.02</v>
      </c>
    </row>
    <row r="212" spans="1:7" x14ac:dyDescent="0.2">
      <c r="A212" t="s">
        <v>47</v>
      </c>
      <c r="B212">
        <v>1.9</v>
      </c>
      <c r="C212" t="s">
        <v>1562</v>
      </c>
      <c r="D212">
        <v>0.1</v>
      </c>
    </row>
    <row r="213" spans="1:7" x14ac:dyDescent="0.2">
      <c r="A213" t="s">
        <v>47</v>
      </c>
      <c r="B213">
        <v>0.8</v>
      </c>
      <c r="C213" t="s">
        <v>1608</v>
      </c>
      <c r="D213">
        <v>0.02</v>
      </c>
    </row>
    <row r="214" spans="1:7" x14ac:dyDescent="0.2">
      <c r="A214" t="s">
        <v>97</v>
      </c>
      <c r="B214">
        <v>0.03</v>
      </c>
    </row>
    <row r="215" spans="1:7" x14ac:dyDescent="0.2">
      <c r="A215" t="s">
        <v>29</v>
      </c>
      <c r="B215">
        <v>4.8</v>
      </c>
      <c r="C215" t="s">
        <v>1608</v>
      </c>
      <c r="D215">
        <v>0.2</v>
      </c>
    </row>
    <row r="216" spans="1:7" x14ac:dyDescent="0.2">
      <c r="A216" t="s">
        <v>47</v>
      </c>
      <c r="B216" t="s">
        <v>1617</v>
      </c>
      <c r="C216">
        <v>0.1</v>
      </c>
    </row>
    <row r="217" spans="1:7" x14ac:dyDescent="0.2">
      <c r="A217" t="s">
        <v>29</v>
      </c>
      <c r="B217">
        <v>1.1000000000000001</v>
      </c>
      <c r="C217" t="s">
        <v>1608</v>
      </c>
      <c r="D217">
        <v>0.1</v>
      </c>
    </row>
    <row r="218" spans="1:7" x14ac:dyDescent="0.2">
      <c r="A218" t="s">
        <v>97</v>
      </c>
      <c r="B218" t="s">
        <v>1545</v>
      </c>
      <c r="C218">
        <v>0.1</v>
      </c>
    </row>
    <row r="219" spans="1:7" x14ac:dyDescent="0.2">
      <c r="A219" t="s">
        <v>98</v>
      </c>
      <c r="B219" t="s">
        <v>1618</v>
      </c>
      <c r="C219">
        <v>17</v>
      </c>
      <c r="D219" t="s">
        <v>1619</v>
      </c>
      <c r="E219">
        <v>1.4999999999999999E-2</v>
      </c>
    </row>
    <row r="220" spans="1:7" x14ac:dyDescent="0.2">
      <c r="A220" s="8">
        <v>1</v>
      </c>
      <c r="B220" t="s">
        <v>1601</v>
      </c>
      <c r="C220" t="s">
        <v>1562</v>
      </c>
      <c r="D220" t="s">
        <v>1602</v>
      </c>
      <c r="E220" t="s">
        <v>1603</v>
      </c>
      <c r="F220" t="s">
        <v>1604</v>
      </c>
      <c r="G220" t="s">
        <v>1612</v>
      </c>
    </row>
    <row r="221" spans="1:7" x14ac:dyDescent="0.2">
      <c r="A221" t="s">
        <v>91</v>
      </c>
      <c r="B221">
        <v>12.9</v>
      </c>
      <c r="C221" t="s">
        <v>1557</v>
      </c>
    </row>
    <row r="222" spans="1:7" x14ac:dyDescent="0.2">
      <c r="A222" t="s">
        <v>29</v>
      </c>
      <c r="B222">
        <v>5.6</v>
      </c>
      <c r="C222" t="s">
        <v>1558</v>
      </c>
    </row>
    <row r="223" spans="1:7" x14ac:dyDescent="0.2">
      <c r="A223" t="s">
        <v>48</v>
      </c>
      <c r="B223">
        <v>2.5</v>
      </c>
      <c r="C223" t="s">
        <v>1558</v>
      </c>
    </row>
    <row r="224" spans="1:7" x14ac:dyDescent="0.2">
      <c r="A224" t="s">
        <v>34</v>
      </c>
      <c r="B224">
        <v>5.7850000000000001</v>
      </c>
      <c r="C224" t="s">
        <v>1605</v>
      </c>
      <c r="D224" t="s">
        <v>1606</v>
      </c>
    </row>
    <row r="225" spans="1:5" x14ac:dyDescent="0.2">
      <c r="A225" t="s">
        <v>34</v>
      </c>
      <c r="B225">
        <v>19.98</v>
      </c>
      <c r="C225">
        <v>-1.7999999999999999E-2</v>
      </c>
    </row>
    <row r="226" spans="1:5" x14ac:dyDescent="0.2">
      <c r="A226" t="s">
        <v>34</v>
      </c>
      <c r="B226">
        <v>19.899999999999999</v>
      </c>
      <c r="C226">
        <v>-0.05</v>
      </c>
    </row>
    <row r="227" spans="1:5" x14ac:dyDescent="0.2">
      <c r="A227" t="s">
        <v>34</v>
      </c>
      <c r="B227">
        <v>19.600000000000001</v>
      </c>
      <c r="C227">
        <v>-0.1</v>
      </c>
    </row>
    <row r="228" spans="1:5" x14ac:dyDescent="0.2">
      <c r="A228" t="s">
        <v>184</v>
      </c>
      <c r="B228">
        <v>17.3</v>
      </c>
      <c r="C228">
        <v>-0.05</v>
      </c>
    </row>
    <row r="229" spans="1:5" x14ac:dyDescent="0.2">
      <c r="A229" t="s">
        <v>1607</v>
      </c>
      <c r="B229">
        <v>2.15</v>
      </c>
      <c r="C229" t="s">
        <v>1558</v>
      </c>
    </row>
    <row r="230" spans="1:5" x14ac:dyDescent="0.2">
      <c r="A230" t="s">
        <v>108</v>
      </c>
      <c r="B230">
        <v>1.6</v>
      </c>
      <c r="C230">
        <v>0.05</v>
      </c>
    </row>
    <row r="231" spans="1:5" x14ac:dyDescent="0.2">
      <c r="A231" t="s">
        <v>47</v>
      </c>
      <c r="B231">
        <v>4</v>
      </c>
      <c r="C231" t="s">
        <v>1613</v>
      </c>
      <c r="D231">
        <v>0.02</v>
      </c>
    </row>
    <row r="232" spans="1:5" x14ac:dyDescent="0.2">
      <c r="A232" t="s">
        <v>97</v>
      </c>
      <c r="B232" t="s">
        <v>1545</v>
      </c>
      <c r="C232">
        <v>0.01</v>
      </c>
      <c r="D232" t="s">
        <v>1567</v>
      </c>
      <c r="E232" t="s">
        <v>1568</v>
      </c>
    </row>
    <row r="233" spans="1:5" x14ac:dyDescent="0.2">
      <c r="A233" t="s">
        <v>48</v>
      </c>
      <c r="B233">
        <v>4.9000000000000004</v>
      </c>
      <c r="C233" t="s">
        <v>1557</v>
      </c>
    </row>
    <row r="234" spans="1:5" x14ac:dyDescent="0.2">
      <c r="A234" t="s">
        <v>1610</v>
      </c>
      <c r="B234">
        <v>10.59</v>
      </c>
      <c r="C234" t="s">
        <v>1608</v>
      </c>
      <c r="D234">
        <v>0.08</v>
      </c>
    </row>
    <row r="235" spans="1:5" x14ac:dyDescent="0.2">
      <c r="A235" t="s">
        <v>92</v>
      </c>
      <c r="B235">
        <v>0.1</v>
      </c>
      <c r="C235" t="s">
        <v>1608</v>
      </c>
      <c r="D235">
        <v>0.03</v>
      </c>
    </row>
    <row r="236" spans="1:5" x14ac:dyDescent="0.2">
      <c r="A236" t="s">
        <v>94</v>
      </c>
      <c r="B236" t="s">
        <v>1545</v>
      </c>
      <c r="C236">
        <v>0.02</v>
      </c>
      <c r="D236" t="s">
        <v>1567</v>
      </c>
      <c r="E236" t="s">
        <v>1568</v>
      </c>
    </row>
    <row r="237" spans="1:5" x14ac:dyDescent="0.2">
      <c r="A237" t="s">
        <v>95</v>
      </c>
      <c r="B237" t="s">
        <v>1545</v>
      </c>
      <c r="C237" t="s">
        <v>1584</v>
      </c>
      <c r="D237">
        <v>4</v>
      </c>
    </row>
    <row r="238" spans="1:5" x14ac:dyDescent="0.2">
      <c r="A238" t="s">
        <v>95</v>
      </c>
      <c r="B238" t="s">
        <v>1545</v>
      </c>
      <c r="C238" t="s">
        <v>1614</v>
      </c>
      <c r="D238">
        <v>1.5</v>
      </c>
    </row>
    <row r="239" spans="1:5" x14ac:dyDescent="0.2">
      <c r="A239" t="s">
        <v>91</v>
      </c>
      <c r="B239">
        <v>12.9</v>
      </c>
      <c r="C239" t="s">
        <v>1557</v>
      </c>
    </row>
    <row r="240" spans="1:5" x14ac:dyDescent="0.2">
      <c r="A240" t="s">
        <v>29</v>
      </c>
      <c r="B240">
        <v>5.6</v>
      </c>
      <c r="C240" t="s">
        <v>1558</v>
      </c>
    </row>
    <row r="241" spans="1:5" x14ac:dyDescent="0.2">
      <c r="A241" t="s">
        <v>48</v>
      </c>
      <c r="B241">
        <v>2.5</v>
      </c>
      <c r="C241" t="s">
        <v>1558</v>
      </c>
    </row>
    <row r="242" spans="1:5" x14ac:dyDescent="0.2">
      <c r="A242" t="s">
        <v>34</v>
      </c>
      <c r="B242">
        <v>5.7850000000000001</v>
      </c>
      <c r="C242" t="s">
        <v>1605</v>
      </c>
      <c r="D242" t="s">
        <v>1606</v>
      </c>
    </row>
    <row r="243" spans="1:5" x14ac:dyDescent="0.2">
      <c r="A243" t="s">
        <v>34</v>
      </c>
      <c r="B243">
        <v>19.98</v>
      </c>
      <c r="C243">
        <v>-1.7999999999999999E-2</v>
      </c>
    </row>
    <row r="244" spans="1:5" x14ac:dyDescent="0.2">
      <c r="A244" t="s">
        <v>34</v>
      </c>
      <c r="B244">
        <v>19.899999999999999</v>
      </c>
      <c r="C244">
        <v>-0.05</v>
      </c>
    </row>
    <row r="245" spans="1:5" x14ac:dyDescent="0.2">
      <c r="A245" t="s">
        <v>34</v>
      </c>
      <c r="B245">
        <v>19.600000000000001</v>
      </c>
      <c r="C245">
        <v>-0.1</v>
      </c>
    </row>
    <row r="246" spans="1:5" x14ac:dyDescent="0.2">
      <c r="A246" t="s">
        <v>184</v>
      </c>
      <c r="B246">
        <v>17.3</v>
      </c>
      <c r="C246">
        <v>-0.05</v>
      </c>
    </row>
    <row r="247" spans="1:5" x14ac:dyDescent="0.2">
      <c r="A247" t="s">
        <v>1607</v>
      </c>
      <c r="B247">
        <v>2.15</v>
      </c>
      <c r="C247" t="s">
        <v>1558</v>
      </c>
    </row>
    <row r="248" spans="1:5" x14ac:dyDescent="0.2">
      <c r="A248" t="s">
        <v>108</v>
      </c>
      <c r="B248">
        <v>1.6</v>
      </c>
      <c r="C248">
        <v>0.05</v>
      </c>
    </row>
    <row r="249" spans="1:5" x14ac:dyDescent="0.2">
      <c r="A249" t="s">
        <v>47</v>
      </c>
      <c r="B249">
        <v>4</v>
      </c>
      <c r="C249">
        <v>0.02</v>
      </c>
    </row>
    <row r="250" spans="1:5" x14ac:dyDescent="0.2">
      <c r="A250" t="s">
        <v>47</v>
      </c>
      <c r="B250">
        <v>17</v>
      </c>
      <c r="C250" t="s">
        <v>1620</v>
      </c>
    </row>
    <row r="251" spans="1:5" x14ac:dyDescent="0.2">
      <c r="A251" t="s">
        <v>97</v>
      </c>
      <c r="B251" t="s">
        <v>1545</v>
      </c>
      <c r="C251">
        <v>0.01</v>
      </c>
      <c r="D251" t="s">
        <v>1567</v>
      </c>
      <c r="E251" t="s">
        <v>1568</v>
      </c>
    </row>
    <row r="252" spans="1:5" x14ac:dyDescent="0.2">
      <c r="A252" t="s">
        <v>48</v>
      </c>
      <c r="B252">
        <v>4.9000000000000004</v>
      </c>
      <c r="C252" t="s">
        <v>1557</v>
      </c>
    </row>
    <row r="253" spans="1:5" x14ac:dyDescent="0.2">
      <c r="A253" t="s">
        <v>1610</v>
      </c>
      <c r="B253">
        <v>10.59</v>
      </c>
      <c r="C253" t="s">
        <v>1595</v>
      </c>
      <c r="D253" t="s">
        <v>1611</v>
      </c>
    </row>
    <row r="254" spans="1:5" x14ac:dyDescent="0.2">
      <c r="A254" t="s">
        <v>92</v>
      </c>
      <c r="B254">
        <v>0.1</v>
      </c>
      <c r="C254" t="s">
        <v>1595</v>
      </c>
      <c r="D254">
        <v>0.03</v>
      </c>
    </row>
    <row r="255" spans="1:5" x14ac:dyDescent="0.2">
      <c r="A255" t="s">
        <v>94</v>
      </c>
      <c r="B255" t="s">
        <v>1545</v>
      </c>
      <c r="C255">
        <v>0.02</v>
      </c>
      <c r="D255" t="s">
        <v>1567</v>
      </c>
      <c r="E255" t="s">
        <v>1568</v>
      </c>
    </row>
    <row r="256" spans="1:5" x14ac:dyDescent="0.2">
      <c r="A256" t="s">
        <v>95</v>
      </c>
      <c r="B256" t="s">
        <v>1545</v>
      </c>
      <c r="C256" t="s">
        <v>1584</v>
      </c>
      <c r="D256">
        <v>4</v>
      </c>
    </row>
    <row r="257" spans="1:6" x14ac:dyDescent="0.2">
      <c r="A257" t="s">
        <v>95</v>
      </c>
      <c r="B257" t="s">
        <v>1545</v>
      </c>
      <c r="C257" t="s">
        <v>1614</v>
      </c>
      <c r="D257">
        <v>1.5</v>
      </c>
    </row>
    <row r="258" spans="1:6" x14ac:dyDescent="0.2">
      <c r="A258" t="s">
        <v>87</v>
      </c>
      <c r="B258" t="s">
        <v>1546</v>
      </c>
      <c r="C258" t="s">
        <v>621</v>
      </c>
      <c r="D258" t="s">
        <v>1548</v>
      </c>
    </row>
    <row r="259" spans="1:6" x14ac:dyDescent="0.2">
      <c r="A259" t="s">
        <v>1549</v>
      </c>
      <c r="B259" t="s">
        <v>1550</v>
      </c>
      <c r="C259" t="s">
        <v>1551</v>
      </c>
      <c r="D259" t="s">
        <v>1552</v>
      </c>
    </row>
    <row r="260" spans="1:6" x14ac:dyDescent="0.2">
      <c r="A260" t="s">
        <v>859</v>
      </c>
      <c r="B260" t="s">
        <v>1553</v>
      </c>
      <c r="C260" t="s">
        <v>1554</v>
      </c>
    </row>
    <row r="261" spans="1:6" x14ac:dyDescent="0.2">
      <c r="A261" t="s">
        <v>1569</v>
      </c>
      <c r="B261" t="s">
        <v>1570</v>
      </c>
      <c r="C261" t="s">
        <v>1571</v>
      </c>
    </row>
    <row r="262" spans="1:6" x14ac:dyDescent="0.2">
      <c r="A262" t="s">
        <v>1569</v>
      </c>
      <c r="B262" t="s">
        <v>1572</v>
      </c>
      <c r="C262" t="s">
        <v>1573</v>
      </c>
      <c r="D262" t="s">
        <v>1571</v>
      </c>
    </row>
    <row r="263" spans="1:6" x14ac:dyDescent="0.2">
      <c r="A263" t="s">
        <v>91</v>
      </c>
      <c r="B263">
        <v>4.12</v>
      </c>
      <c r="C263" t="s">
        <v>1621</v>
      </c>
    </row>
    <row r="264" spans="1:6" x14ac:dyDescent="0.2">
      <c r="A264" t="s">
        <v>189</v>
      </c>
      <c r="B264" t="s">
        <v>1545</v>
      </c>
      <c r="C264">
        <v>0.02</v>
      </c>
    </row>
    <row r="265" spans="1:6" x14ac:dyDescent="0.2">
      <c r="A265" t="s">
        <v>34</v>
      </c>
      <c r="B265">
        <v>40.5</v>
      </c>
      <c r="C265" t="s">
        <v>1580</v>
      </c>
    </row>
    <row r="266" spans="1:6" x14ac:dyDescent="0.2">
      <c r="A266" t="s">
        <v>95</v>
      </c>
      <c r="B266" t="s">
        <v>1545</v>
      </c>
      <c r="C266" t="s">
        <v>1584</v>
      </c>
      <c r="D266">
        <v>6.3</v>
      </c>
    </row>
    <row r="267" spans="1:6" x14ac:dyDescent="0.2">
      <c r="A267" t="s">
        <v>1569</v>
      </c>
      <c r="B267" t="s">
        <v>1570</v>
      </c>
      <c r="C267" t="s">
        <v>1571</v>
      </c>
    </row>
    <row r="268" spans="1:6" x14ac:dyDescent="0.2">
      <c r="A268" t="s">
        <v>1569</v>
      </c>
      <c r="B268" t="s">
        <v>1572</v>
      </c>
      <c r="C268" t="s">
        <v>1573</v>
      </c>
      <c r="D268" t="s">
        <v>1571</v>
      </c>
    </row>
    <row r="269" spans="1:6" x14ac:dyDescent="0.2">
      <c r="A269" t="s">
        <v>1610</v>
      </c>
      <c r="B269">
        <v>11.46</v>
      </c>
      <c r="C269" t="s">
        <v>1595</v>
      </c>
      <c r="D269">
        <v>0.08</v>
      </c>
    </row>
    <row r="270" spans="1:6" x14ac:dyDescent="0.2">
      <c r="A270" t="s">
        <v>47</v>
      </c>
      <c r="B270">
        <v>3</v>
      </c>
      <c r="C270">
        <v>0.02</v>
      </c>
    </row>
    <row r="271" spans="1:6" x14ac:dyDescent="0.2">
      <c r="A271" s="8">
        <v>1</v>
      </c>
      <c r="B271" t="s">
        <v>1601</v>
      </c>
      <c r="C271" t="s">
        <v>1562</v>
      </c>
      <c r="D271" t="s">
        <v>1602</v>
      </c>
      <c r="E271" t="s">
        <v>1603</v>
      </c>
      <c r="F271" t="s">
        <v>1604</v>
      </c>
    </row>
    <row r="272" spans="1:6" x14ac:dyDescent="0.2">
      <c r="A272" t="s">
        <v>91</v>
      </c>
      <c r="B272">
        <v>12.9</v>
      </c>
      <c r="C272" t="s">
        <v>1557</v>
      </c>
    </row>
    <row r="273" spans="1:7" x14ac:dyDescent="0.2">
      <c r="A273" t="s">
        <v>29</v>
      </c>
      <c r="B273">
        <v>5.6</v>
      </c>
      <c r="C273" t="s">
        <v>1558</v>
      </c>
    </row>
    <row r="274" spans="1:7" x14ac:dyDescent="0.2">
      <c r="A274" t="s">
        <v>48</v>
      </c>
      <c r="B274">
        <v>2.5</v>
      </c>
      <c r="C274" t="s">
        <v>1558</v>
      </c>
    </row>
    <row r="275" spans="1:7" x14ac:dyDescent="0.2">
      <c r="A275" t="s">
        <v>34</v>
      </c>
      <c r="B275">
        <v>5.7850000000000001</v>
      </c>
      <c r="C275" t="s">
        <v>1605</v>
      </c>
      <c r="D275" t="s">
        <v>1606</v>
      </c>
    </row>
    <row r="276" spans="1:7" x14ac:dyDescent="0.2">
      <c r="A276" t="s">
        <v>34</v>
      </c>
      <c r="B276">
        <v>19.98</v>
      </c>
      <c r="C276">
        <v>-1.7999999999999999E-2</v>
      </c>
    </row>
    <row r="277" spans="1:7" x14ac:dyDescent="0.2">
      <c r="A277" t="s">
        <v>34</v>
      </c>
      <c r="B277">
        <v>19.899999999999999</v>
      </c>
      <c r="C277">
        <v>-0.05</v>
      </c>
    </row>
    <row r="278" spans="1:7" x14ac:dyDescent="0.2">
      <c r="A278" t="s">
        <v>34</v>
      </c>
      <c r="B278">
        <v>19.600000000000001</v>
      </c>
      <c r="C278">
        <v>-0.1</v>
      </c>
    </row>
    <row r="279" spans="1:7" x14ac:dyDescent="0.2">
      <c r="A279" t="s">
        <v>184</v>
      </c>
      <c r="B279">
        <v>17.3</v>
      </c>
      <c r="C279">
        <v>-0.05</v>
      </c>
    </row>
    <row r="280" spans="1:7" x14ac:dyDescent="0.2">
      <c r="A280" t="s">
        <v>1607</v>
      </c>
      <c r="B280">
        <v>2.15</v>
      </c>
      <c r="C280" t="s">
        <v>1558</v>
      </c>
    </row>
    <row r="281" spans="1:7" x14ac:dyDescent="0.2">
      <c r="A281" t="s">
        <v>108</v>
      </c>
      <c r="B281">
        <v>1.6</v>
      </c>
      <c r="C281">
        <v>0.05</v>
      </c>
    </row>
    <row r="282" spans="1:7" x14ac:dyDescent="0.2">
      <c r="A282" t="s">
        <v>108</v>
      </c>
      <c r="B282">
        <v>1.6</v>
      </c>
      <c r="C282">
        <v>0.05</v>
      </c>
    </row>
    <row r="283" spans="1:7" x14ac:dyDescent="0.2">
      <c r="A283" t="s">
        <v>97</v>
      </c>
      <c r="B283" t="s">
        <v>1545</v>
      </c>
      <c r="C283">
        <v>0.01</v>
      </c>
      <c r="D283" t="s">
        <v>1567</v>
      </c>
      <c r="E283" t="s">
        <v>1568</v>
      </c>
    </row>
    <row r="284" spans="1:7" x14ac:dyDescent="0.2">
      <c r="A284" t="s">
        <v>48</v>
      </c>
      <c r="B284">
        <v>4.9000000000000004</v>
      </c>
      <c r="C284" t="s">
        <v>1557</v>
      </c>
    </row>
    <row r="285" spans="1:7" x14ac:dyDescent="0.2">
      <c r="A285" t="s">
        <v>92</v>
      </c>
      <c r="B285">
        <v>0.1</v>
      </c>
      <c r="C285" t="s">
        <v>1595</v>
      </c>
      <c r="D285">
        <v>0.03</v>
      </c>
    </row>
    <row r="286" spans="1:7" x14ac:dyDescent="0.2">
      <c r="A286" s="8">
        <v>1</v>
      </c>
      <c r="B286" t="s">
        <v>1601</v>
      </c>
      <c r="C286" t="s">
        <v>1562</v>
      </c>
      <c r="D286" t="s">
        <v>1602</v>
      </c>
      <c r="E286" t="s">
        <v>1603</v>
      </c>
      <c r="F286" t="s">
        <v>1604</v>
      </c>
      <c r="G286" t="s">
        <v>1622</v>
      </c>
    </row>
    <row r="287" spans="1:7" x14ac:dyDescent="0.2">
      <c r="A287" t="s">
        <v>91</v>
      </c>
      <c r="B287">
        <v>12.9</v>
      </c>
      <c r="C287" t="s">
        <v>1557</v>
      </c>
    </row>
    <row r="288" spans="1:7" x14ac:dyDescent="0.2">
      <c r="A288" t="s">
        <v>29</v>
      </c>
      <c r="B288">
        <v>5.6</v>
      </c>
      <c r="C288" t="s">
        <v>1558</v>
      </c>
    </row>
    <row r="289" spans="1:5" x14ac:dyDescent="0.2">
      <c r="A289" t="s">
        <v>48</v>
      </c>
      <c r="B289">
        <v>2.5</v>
      </c>
      <c r="C289" t="s">
        <v>1558</v>
      </c>
    </row>
    <row r="290" spans="1:5" x14ac:dyDescent="0.2">
      <c r="A290" t="s">
        <v>34</v>
      </c>
      <c r="B290">
        <v>5.7850000000000001</v>
      </c>
      <c r="C290" t="s">
        <v>1605</v>
      </c>
      <c r="D290" t="s">
        <v>1606</v>
      </c>
    </row>
    <row r="291" spans="1:5" x14ac:dyDescent="0.2">
      <c r="A291" t="s">
        <v>34</v>
      </c>
      <c r="B291">
        <v>19.98</v>
      </c>
      <c r="C291">
        <v>-1.7999999999999999E-2</v>
      </c>
    </row>
    <row r="292" spans="1:5" x14ac:dyDescent="0.2">
      <c r="A292" t="s">
        <v>34</v>
      </c>
      <c r="B292">
        <v>19.899999999999999</v>
      </c>
      <c r="C292">
        <v>-0.05</v>
      </c>
    </row>
    <row r="293" spans="1:5" x14ac:dyDescent="0.2">
      <c r="A293" t="s">
        <v>34</v>
      </c>
      <c r="B293">
        <v>19.600000000000001</v>
      </c>
      <c r="C293">
        <v>-0.1</v>
      </c>
    </row>
    <row r="294" spans="1:5" x14ac:dyDescent="0.2">
      <c r="A294" t="s">
        <v>184</v>
      </c>
      <c r="B294">
        <v>17.3</v>
      </c>
      <c r="C294">
        <v>-0.05</v>
      </c>
    </row>
    <row r="295" spans="1:5" x14ac:dyDescent="0.2">
      <c r="A295" t="s">
        <v>1607</v>
      </c>
      <c r="B295">
        <v>2.15</v>
      </c>
      <c r="C295" t="s">
        <v>1558</v>
      </c>
    </row>
    <row r="296" spans="1:5" x14ac:dyDescent="0.2">
      <c r="A296" t="s">
        <v>108</v>
      </c>
      <c r="B296">
        <v>1.6</v>
      </c>
      <c r="C296">
        <v>0.05</v>
      </c>
    </row>
    <row r="297" spans="1:5" x14ac:dyDescent="0.2">
      <c r="A297" t="s">
        <v>47</v>
      </c>
      <c r="B297">
        <v>3</v>
      </c>
      <c r="C297">
        <v>0.02</v>
      </c>
    </row>
    <row r="298" spans="1:5" x14ac:dyDescent="0.2">
      <c r="A298" t="s">
        <v>97</v>
      </c>
      <c r="B298" t="s">
        <v>1545</v>
      </c>
      <c r="C298">
        <v>0.01</v>
      </c>
      <c r="D298" t="s">
        <v>1567</v>
      </c>
      <c r="E298" t="s">
        <v>1568</v>
      </c>
    </row>
    <row r="299" spans="1:5" x14ac:dyDescent="0.2">
      <c r="A299" t="s">
        <v>48</v>
      </c>
      <c r="B299">
        <v>4.9000000000000004</v>
      </c>
      <c r="C299" t="s">
        <v>1557</v>
      </c>
    </row>
    <row r="300" spans="1:5" x14ac:dyDescent="0.2">
      <c r="A300" t="s">
        <v>1610</v>
      </c>
      <c r="B300">
        <v>11.46</v>
      </c>
      <c r="C300" t="s">
        <v>1608</v>
      </c>
      <c r="D300">
        <v>0.08</v>
      </c>
    </row>
    <row r="301" spans="1:5" x14ac:dyDescent="0.2">
      <c r="A301" t="s">
        <v>92</v>
      </c>
      <c r="B301">
        <v>0.1</v>
      </c>
      <c r="C301" t="s">
        <v>1608</v>
      </c>
      <c r="D301">
        <v>0.03</v>
      </c>
    </row>
    <row r="302" spans="1:5" x14ac:dyDescent="0.2">
      <c r="A302" t="s">
        <v>94</v>
      </c>
      <c r="B302" t="s">
        <v>1545</v>
      </c>
      <c r="C302">
        <v>0.02</v>
      </c>
      <c r="D302" t="s">
        <v>1567</v>
      </c>
      <c r="E302" t="s">
        <v>1568</v>
      </c>
    </row>
    <row r="303" spans="1:5" x14ac:dyDescent="0.2">
      <c r="A303" t="s">
        <v>95</v>
      </c>
      <c r="B303" t="s">
        <v>1545</v>
      </c>
      <c r="C303" t="s">
        <v>1584</v>
      </c>
      <c r="D303">
        <v>4</v>
      </c>
    </row>
    <row r="304" spans="1:5" x14ac:dyDescent="0.2">
      <c r="A304" t="s">
        <v>95</v>
      </c>
      <c r="B304" t="s">
        <v>1545</v>
      </c>
      <c r="C304" t="s">
        <v>1614</v>
      </c>
      <c r="D304">
        <v>1.5</v>
      </c>
    </row>
    <row r="305" spans="1:4" x14ac:dyDescent="0.2">
      <c r="A305" t="s">
        <v>1615</v>
      </c>
      <c r="B305">
        <v>5.7</v>
      </c>
      <c r="C305" t="s">
        <v>1608</v>
      </c>
      <c r="D305">
        <v>0.1</v>
      </c>
    </row>
    <row r="306" spans="1:4" x14ac:dyDescent="0.2">
      <c r="A306" t="s">
        <v>29</v>
      </c>
      <c r="B306">
        <v>8.1</v>
      </c>
      <c r="C306" t="s">
        <v>1608</v>
      </c>
      <c r="D306">
        <v>0.05</v>
      </c>
    </row>
    <row r="307" spans="1:4" x14ac:dyDescent="0.2">
      <c r="A307" t="s">
        <v>29</v>
      </c>
      <c r="B307">
        <v>4.95</v>
      </c>
      <c r="C307" t="s">
        <v>1608</v>
      </c>
      <c r="D307">
        <v>0.05</v>
      </c>
    </row>
    <row r="308" spans="1:4" x14ac:dyDescent="0.2">
      <c r="A308" t="s">
        <v>29</v>
      </c>
      <c r="B308">
        <v>1</v>
      </c>
      <c r="C308" t="s">
        <v>1608</v>
      </c>
      <c r="D308">
        <v>0.05</v>
      </c>
    </row>
    <row r="309" spans="1:4" x14ac:dyDescent="0.2">
      <c r="A309" t="s">
        <v>48</v>
      </c>
      <c r="B309">
        <v>7</v>
      </c>
      <c r="C309" t="s">
        <v>1608</v>
      </c>
      <c r="D309">
        <v>0.1</v>
      </c>
    </row>
    <row r="310" spans="1:4" x14ac:dyDescent="0.2">
      <c r="A310" t="s">
        <v>96</v>
      </c>
      <c r="B310">
        <v>17</v>
      </c>
      <c r="C310" t="s">
        <v>1616</v>
      </c>
    </row>
    <row r="311" spans="1:4" x14ac:dyDescent="0.2">
      <c r="A311" t="s">
        <v>34</v>
      </c>
      <c r="B311">
        <v>20.399999999999999</v>
      </c>
      <c r="C311" t="s">
        <v>1562</v>
      </c>
      <c r="D311">
        <v>0.1</v>
      </c>
    </row>
    <row r="312" spans="1:4" x14ac:dyDescent="0.2">
      <c r="A312" t="s">
        <v>34</v>
      </c>
      <c r="B312">
        <v>6.15</v>
      </c>
      <c r="C312" t="s">
        <v>1608</v>
      </c>
      <c r="D312">
        <v>0.02</v>
      </c>
    </row>
    <row r="313" spans="1:4" x14ac:dyDescent="0.2">
      <c r="A313" t="s">
        <v>34</v>
      </c>
      <c r="B313">
        <v>5.65</v>
      </c>
      <c r="C313" t="s">
        <v>1608</v>
      </c>
      <c r="D313">
        <v>0.02</v>
      </c>
    </row>
    <row r="314" spans="1:4" x14ac:dyDescent="0.2">
      <c r="A314" t="s">
        <v>47</v>
      </c>
      <c r="B314">
        <v>1.9</v>
      </c>
      <c r="C314" t="s">
        <v>1562</v>
      </c>
      <c r="D314">
        <v>0.1</v>
      </c>
    </row>
    <row r="315" spans="1:4" x14ac:dyDescent="0.2">
      <c r="A315" t="s">
        <v>47</v>
      </c>
      <c r="B315">
        <v>0.8</v>
      </c>
      <c r="C315" t="s">
        <v>1608</v>
      </c>
      <c r="D315">
        <v>0.02</v>
      </c>
    </row>
    <row r="316" spans="1:4" x14ac:dyDescent="0.2">
      <c r="A316" t="s">
        <v>97</v>
      </c>
      <c r="B316">
        <v>0.03</v>
      </c>
    </row>
    <row r="317" spans="1:4" x14ac:dyDescent="0.2">
      <c r="A317" t="s">
        <v>29</v>
      </c>
      <c r="B317">
        <v>4.8</v>
      </c>
      <c r="C317" t="s">
        <v>1608</v>
      </c>
      <c r="D317">
        <v>0.2</v>
      </c>
    </row>
    <row r="318" spans="1:4" x14ac:dyDescent="0.2">
      <c r="A318" t="s">
        <v>47</v>
      </c>
      <c r="B318" t="s">
        <v>1617</v>
      </c>
      <c r="C318">
        <v>0.1</v>
      </c>
    </row>
    <row r="319" spans="1:4" x14ac:dyDescent="0.2">
      <c r="A319" t="s">
        <v>29</v>
      </c>
      <c r="B319">
        <v>1.1000000000000001</v>
      </c>
      <c r="C319" t="s">
        <v>1608</v>
      </c>
      <c r="D319">
        <v>0.1</v>
      </c>
    </row>
    <row r="320" spans="1:4" x14ac:dyDescent="0.2">
      <c r="A320" t="s">
        <v>97</v>
      </c>
      <c r="B320" t="s">
        <v>1545</v>
      </c>
      <c r="C320">
        <v>0.1</v>
      </c>
    </row>
    <row r="321" spans="1:7" x14ac:dyDescent="0.2">
      <c r="A321" t="s">
        <v>98</v>
      </c>
      <c r="B321" t="s">
        <v>1618</v>
      </c>
      <c r="C321">
        <v>17</v>
      </c>
      <c r="D321" t="s">
        <v>1619</v>
      </c>
      <c r="E321">
        <v>1.4999999999999999E-2</v>
      </c>
    </row>
    <row r="322" spans="1:7" x14ac:dyDescent="0.2">
      <c r="A322" t="s">
        <v>49</v>
      </c>
      <c r="B322">
        <v>0.1</v>
      </c>
      <c r="C322" t="s">
        <v>1608</v>
      </c>
      <c r="D322">
        <v>0.05</v>
      </c>
      <c r="E322" t="s">
        <v>1623</v>
      </c>
      <c r="F322" t="s">
        <v>1624</v>
      </c>
    </row>
    <row r="323" spans="1:7" x14ac:dyDescent="0.2">
      <c r="A323" s="8">
        <v>1</v>
      </c>
      <c r="B323" t="s">
        <v>1601</v>
      </c>
      <c r="C323" t="s">
        <v>1562</v>
      </c>
      <c r="D323" t="s">
        <v>1602</v>
      </c>
      <c r="E323" t="s">
        <v>1603</v>
      </c>
      <c r="F323" t="s">
        <v>1604</v>
      </c>
      <c r="G323" t="s">
        <v>1622</v>
      </c>
    </row>
    <row r="324" spans="1:7" x14ac:dyDescent="0.2">
      <c r="A324" t="s">
        <v>91</v>
      </c>
      <c r="B324">
        <v>12.9</v>
      </c>
      <c r="C324" t="s">
        <v>1557</v>
      </c>
    </row>
    <row r="325" spans="1:7" x14ac:dyDescent="0.2">
      <c r="A325" t="s">
        <v>29</v>
      </c>
      <c r="B325">
        <v>5.6</v>
      </c>
      <c r="C325" t="s">
        <v>1558</v>
      </c>
    </row>
    <row r="326" spans="1:7" x14ac:dyDescent="0.2">
      <c r="A326" t="s">
        <v>48</v>
      </c>
      <c r="B326">
        <v>2.5</v>
      </c>
      <c r="C326" t="s">
        <v>1558</v>
      </c>
    </row>
    <row r="327" spans="1:7" x14ac:dyDescent="0.2">
      <c r="A327" t="s">
        <v>34</v>
      </c>
      <c r="B327">
        <v>5.7850000000000001</v>
      </c>
      <c r="C327" t="s">
        <v>1605</v>
      </c>
      <c r="D327" t="s">
        <v>1606</v>
      </c>
    </row>
    <row r="328" spans="1:7" x14ac:dyDescent="0.2">
      <c r="A328" t="s">
        <v>34</v>
      </c>
      <c r="B328">
        <v>19.98</v>
      </c>
      <c r="C328">
        <v>-1.7999999999999999E-2</v>
      </c>
    </row>
    <row r="329" spans="1:7" x14ac:dyDescent="0.2">
      <c r="A329" t="s">
        <v>34</v>
      </c>
      <c r="B329">
        <v>19.899999999999999</v>
      </c>
      <c r="C329">
        <v>-0.05</v>
      </c>
    </row>
    <row r="330" spans="1:7" x14ac:dyDescent="0.2">
      <c r="A330" t="s">
        <v>34</v>
      </c>
      <c r="B330">
        <v>19.600000000000001</v>
      </c>
      <c r="C330">
        <v>-0.1</v>
      </c>
    </row>
    <row r="331" spans="1:7" x14ac:dyDescent="0.2">
      <c r="A331" t="s">
        <v>184</v>
      </c>
      <c r="B331">
        <v>17.3</v>
      </c>
      <c r="C331">
        <v>-0.05</v>
      </c>
    </row>
    <row r="332" spans="1:7" x14ac:dyDescent="0.2">
      <c r="A332" t="s">
        <v>1607</v>
      </c>
      <c r="B332">
        <v>2.15</v>
      </c>
      <c r="C332" t="s">
        <v>1558</v>
      </c>
    </row>
    <row r="333" spans="1:7" x14ac:dyDescent="0.2">
      <c r="A333" t="s">
        <v>108</v>
      </c>
      <c r="B333">
        <v>1.6</v>
      </c>
      <c r="C333">
        <v>0.05</v>
      </c>
    </row>
    <row r="334" spans="1:7" x14ac:dyDescent="0.2">
      <c r="A334" t="s">
        <v>47</v>
      </c>
      <c r="B334">
        <v>3</v>
      </c>
      <c r="C334">
        <v>0.02</v>
      </c>
    </row>
    <row r="335" spans="1:7" x14ac:dyDescent="0.2">
      <c r="A335" t="s">
        <v>97</v>
      </c>
      <c r="B335" t="s">
        <v>1545</v>
      </c>
      <c r="C335">
        <v>0.01</v>
      </c>
      <c r="D335" t="s">
        <v>1567</v>
      </c>
      <c r="E335" t="s">
        <v>1568</v>
      </c>
    </row>
    <row r="336" spans="1:7" x14ac:dyDescent="0.2">
      <c r="A336" t="s">
        <v>48</v>
      </c>
      <c r="B336">
        <v>4.9000000000000004</v>
      </c>
      <c r="C336" t="s">
        <v>1557</v>
      </c>
    </row>
    <row r="337" spans="1:5" x14ac:dyDescent="0.2">
      <c r="A337" t="s">
        <v>1610</v>
      </c>
      <c r="B337">
        <v>11.46</v>
      </c>
      <c r="C337" t="s">
        <v>1608</v>
      </c>
      <c r="D337">
        <v>0.08</v>
      </c>
    </row>
    <row r="338" spans="1:5" x14ac:dyDescent="0.2">
      <c r="A338" t="s">
        <v>92</v>
      </c>
      <c r="B338">
        <v>0.1</v>
      </c>
      <c r="C338" t="s">
        <v>1608</v>
      </c>
      <c r="D338">
        <v>0.03</v>
      </c>
    </row>
    <row r="339" spans="1:5" x14ac:dyDescent="0.2">
      <c r="A339" t="s">
        <v>94</v>
      </c>
      <c r="B339" t="s">
        <v>1545</v>
      </c>
      <c r="C339">
        <v>0.02</v>
      </c>
      <c r="D339" t="s">
        <v>1567</v>
      </c>
      <c r="E339" t="s">
        <v>1568</v>
      </c>
    </row>
    <row r="340" spans="1:5" x14ac:dyDescent="0.2">
      <c r="A340" t="s">
        <v>95</v>
      </c>
      <c r="B340" t="s">
        <v>1545</v>
      </c>
      <c r="C340" t="s">
        <v>1584</v>
      </c>
      <c r="D340">
        <v>4</v>
      </c>
    </row>
    <row r="341" spans="1:5" x14ac:dyDescent="0.2">
      <c r="A341" t="s">
        <v>95</v>
      </c>
      <c r="B341" t="s">
        <v>1545</v>
      </c>
      <c r="C341" t="s">
        <v>1614</v>
      </c>
      <c r="D341">
        <v>1.5</v>
      </c>
    </row>
    <row r="342" spans="1:5" x14ac:dyDescent="0.2">
      <c r="A342" t="s">
        <v>91</v>
      </c>
      <c r="B342">
        <v>12.9</v>
      </c>
      <c r="C342" t="s">
        <v>1557</v>
      </c>
    </row>
    <row r="343" spans="1:5" x14ac:dyDescent="0.2">
      <c r="A343" t="s">
        <v>29</v>
      </c>
      <c r="B343">
        <v>5.6</v>
      </c>
      <c r="C343" t="s">
        <v>1558</v>
      </c>
    </row>
    <row r="344" spans="1:5" x14ac:dyDescent="0.2">
      <c r="A344" t="s">
        <v>48</v>
      </c>
      <c r="B344">
        <v>2.5</v>
      </c>
      <c r="C344" t="s">
        <v>1558</v>
      </c>
    </row>
    <row r="345" spans="1:5" x14ac:dyDescent="0.2">
      <c r="A345" t="s">
        <v>34</v>
      </c>
      <c r="B345">
        <v>5.7850000000000001</v>
      </c>
      <c r="C345" t="s">
        <v>1605</v>
      </c>
      <c r="D345" t="s">
        <v>1606</v>
      </c>
    </row>
    <row r="346" spans="1:5" x14ac:dyDescent="0.2">
      <c r="A346" t="s">
        <v>34</v>
      </c>
      <c r="B346">
        <v>19.98</v>
      </c>
      <c r="C346">
        <v>-1.7999999999999999E-2</v>
      </c>
    </row>
    <row r="347" spans="1:5" x14ac:dyDescent="0.2">
      <c r="A347" t="s">
        <v>34</v>
      </c>
      <c r="B347">
        <v>19.899999999999999</v>
      </c>
      <c r="C347">
        <v>-0.05</v>
      </c>
    </row>
    <row r="348" spans="1:5" x14ac:dyDescent="0.2">
      <c r="A348" t="s">
        <v>34</v>
      </c>
      <c r="B348">
        <v>19.600000000000001</v>
      </c>
      <c r="C348">
        <v>-0.1</v>
      </c>
    </row>
    <row r="349" spans="1:5" x14ac:dyDescent="0.2">
      <c r="A349" t="s">
        <v>184</v>
      </c>
      <c r="B349">
        <v>17.3</v>
      </c>
      <c r="C349">
        <v>-0.05</v>
      </c>
    </row>
    <row r="350" spans="1:5" x14ac:dyDescent="0.2">
      <c r="A350" t="s">
        <v>1607</v>
      </c>
      <c r="B350">
        <v>2.15</v>
      </c>
      <c r="C350" t="s">
        <v>1558</v>
      </c>
    </row>
    <row r="351" spans="1:5" x14ac:dyDescent="0.2">
      <c r="A351" t="s">
        <v>108</v>
      </c>
      <c r="B351">
        <v>1.6</v>
      </c>
      <c r="C351">
        <v>0.05</v>
      </c>
    </row>
    <row r="352" spans="1:5" x14ac:dyDescent="0.2">
      <c r="A352" t="s">
        <v>47</v>
      </c>
      <c r="B352">
        <v>2</v>
      </c>
      <c r="C352">
        <v>0.02</v>
      </c>
    </row>
    <row r="353" spans="1:5" x14ac:dyDescent="0.2">
      <c r="A353" t="s">
        <v>47</v>
      </c>
      <c r="B353">
        <v>17</v>
      </c>
      <c r="C353" t="s">
        <v>1620</v>
      </c>
    </row>
    <row r="354" spans="1:5" x14ac:dyDescent="0.2">
      <c r="A354" t="s">
        <v>97</v>
      </c>
      <c r="B354" t="s">
        <v>1545</v>
      </c>
      <c r="C354">
        <v>0.01</v>
      </c>
      <c r="D354" t="s">
        <v>1567</v>
      </c>
      <c r="E354" t="s">
        <v>1568</v>
      </c>
    </row>
    <row r="355" spans="1:5" x14ac:dyDescent="0.2">
      <c r="A355" t="s">
        <v>48</v>
      </c>
      <c r="B355">
        <v>4.9000000000000004</v>
      </c>
      <c r="C355" t="s">
        <v>1557</v>
      </c>
    </row>
    <row r="356" spans="1:5" x14ac:dyDescent="0.2">
      <c r="A356" t="s">
        <v>1610</v>
      </c>
      <c r="B356">
        <v>12.32</v>
      </c>
      <c r="C356" t="s">
        <v>1595</v>
      </c>
      <c r="D356" t="s">
        <v>1611</v>
      </c>
    </row>
    <row r="357" spans="1:5" x14ac:dyDescent="0.2">
      <c r="A357" t="s">
        <v>92</v>
      </c>
      <c r="B357">
        <v>0.1</v>
      </c>
      <c r="C357" t="s">
        <v>1595</v>
      </c>
      <c r="D357">
        <v>0.03</v>
      </c>
    </row>
    <row r="358" spans="1:5" x14ac:dyDescent="0.2">
      <c r="A358" t="s">
        <v>94</v>
      </c>
      <c r="B358" t="s">
        <v>1545</v>
      </c>
      <c r="C358">
        <v>0.02</v>
      </c>
      <c r="D358" t="s">
        <v>1567</v>
      </c>
      <c r="E358" t="s">
        <v>1568</v>
      </c>
    </row>
    <row r="359" spans="1:5" x14ac:dyDescent="0.2">
      <c r="A359" t="s">
        <v>95</v>
      </c>
      <c r="B359" t="s">
        <v>1545</v>
      </c>
      <c r="C359" t="s">
        <v>1584</v>
      </c>
      <c r="D359">
        <v>4</v>
      </c>
    </row>
    <row r="360" spans="1:5" x14ac:dyDescent="0.2">
      <c r="A360" t="s">
        <v>95</v>
      </c>
      <c r="B360" t="s">
        <v>1545</v>
      </c>
      <c r="C360" t="s">
        <v>1614</v>
      </c>
      <c r="D360">
        <v>1.5</v>
      </c>
    </row>
    <row r="361" spans="1:5" x14ac:dyDescent="0.2">
      <c r="A361" t="s">
        <v>87</v>
      </c>
      <c r="B361" t="s">
        <v>1546</v>
      </c>
      <c r="C361" t="s">
        <v>621</v>
      </c>
      <c r="D361" t="s">
        <v>1548</v>
      </c>
    </row>
    <row r="362" spans="1:5" x14ac:dyDescent="0.2">
      <c r="A362" t="s">
        <v>1549</v>
      </c>
      <c r="B362" t="s">
        <v>1550</v>
      </c>
      <c r="C362" t="s">
        <v>1551</v>
      </c>
      <c r="D362" t="s">
        <v>1552</v>
      </c>
    </row>
    <row r="363" spans="1:5" x14ac:dyDescent="0.2">
      <c r="A363" t="s">
        <v>859</v>
      </c>
      <c r="B363" t="s">
        <v>1553</v>
      </c>
      <c r="C363" t="s">
        <v>1554</v>
      </c>
    </row>
    <row r="364" spans="1:5" x14ac:dyDescent="0.2">
      <c r="A364" t="s">
        <v>1555</v>
      </c>
      <c r="B364" t="s">
        <v>1550</v>
      </c>
      <c r="C364" t="s">
        <v>1551</v>
      </c>
      <c r="D364" t="s">
        <v>1556</v>
      </c>
    </row>
    <row r="365" spans="1:5" x14ac:dyDescent="0.2">
      <c r="A365" t="s">
        <v>1569</v>
      </c>
      <c r="B365" t="s">
        <v>1570</v>
      </c>
      <c r="C365" t="s">
        <v>1571</v>
      </c>
    </row>
    <row r="366" spans="1:5" x14ac:dyDescent="0.2">
      <c r="A366" t="s">
        <v>1569</v>
      </c>
      <c r="B366" t="s">
        <v>1572</v>
      </c>
      <c r="C366" t="s">
        <v>1573</v>
      </c>
      <c r="D366" t="s">
        <v>1571</v>
      </c>
    </row>
    <row r="367" spans="1:5" x14ac:dyDescent="0.2">
      <c r="A367" t="s">
        <v>108</v>
      </c>
      <c r="B367">
        <v>2</v>
      </c>
      <c r="C367" t="s">
        <v>1578</v>
      </c>
    </row>
    <row r="368" spans="1:5" x14ac:dyDescent="0.2">
      <c r="A368" t="s">
        <v>108</v>
      </c>
      <c r="B368">
        <v>8.1</v>
      </c>
      <c r="C368" t="s">
        <v>1578</v>
      </c>
    </row>
    <row r="369" spans="1:4" x14ac:dyDescent="0.2">
      <c r="A369" t="s">
        <v>108</v>
      </c>
      <c r="B369">
        <v>38.35</v>
      </c>
      <c r="C369" t="s">
        <v>1580</v>
      </c>
    </row>
    <row r="370" spans="1:4" x14ac:dyDescent="0.2">
      <c r="A370" t="s">
        <v>34</v>
      </c>
      <c r="B370">
        <v>18.399999999999999</v>
      </c>
      <c r="C370" t="s">
        <v>1589</v>
      </c>
    </row>
    <row r="371" spans="1:4" x14ac:dyDescent="0.2">
      <c r="A371" t="s">
        <v>34</v>
      </c>
      <c r="B371">
        <v>18</v>
      </c>
      <c r="C371" t="s">
        <v>1589</v>
      </c>
    </row>
    <row r="372" spans="1:4" x14ac:dyDescent="0.2">
      <c r="A372" t="s">
        <v>34</v>
      </c>
      <c r="B372">
        <v>18.824999999999999</v>
      </c>
      <c r="C372" t="s">
        <v>1621</v>
      </c>
    </row>
    <row r="373" spans="1:4" x14ac:dyDescent="0.2">
      <c r="A373" t="s">
        <v>184</v>
      </c>
      <c r="B373">
        <v>16.004999999999999</v>
      </c>
      <c r="C373" t="s">
        <v>1621</v>
      </c>
    </row>
    <row r="374" spans="1:4" x14ac:dyDescent="0.2">
      <c r="A374" t="s">
        <v>184</v>
      </c>
      <c r="B374">
        <v>12.9</v>
      </c>
      <c r="C374" t="s">
        <v>1589</v>
      </c>
    </row>
    <row r="375" spans="1:4" x14ac:dyDescent="0.2">
      <c r="A375" t="s">
        <v>184</v>
      </c>
      <c r="B375">
        <v>10</v>
      </c>
      <c r="C375" t="s">
        <v>1580</v>
      </c>
    </row>
    <row r="376" spans="1:4" x14ac:dyDescent="0.2">
      <c r="A376" t="s">
        <v>1579</v>
      </c>
      <c r="B376">
        <v>8</v>
      </c>
      <c r="C376" t="s">
        <v>1578</v>
      </c>
    </row>
    <row r="377" spans="1:4" x14ac:dyDescent="0.2">
      <c r="A377" t="s">
        <v>108</v>
      </c>
      <c r="B377">
        <v>4.0999999999999996</v>
      </c>
      <c r="C377" t="s">
        <v>1580</v>
      </c>
    </row>
    <row r="378" spans="1:4" x14ac:dyDescent="0.2">
      <c r="A378" t="s">
        <v>1625</v>
      </c>
      <c r="B378" t="s">
        <v>1626</v>
      </c>
    </row>
    <row r="379" spans="1:4" x14ac:dyDescent="0.2">
      <c r="A379" t="s">
        <v>108</v>
      </c>
      <c r="B379">
        <v>4.9000000000000004</v>
      </c>
      <c r="C379" t="s">
        <v>1580</v>
      </c>
    </row>
    <row r="380" spans="1:4" x14ac:dyDescent="0.2">
      <c r="A380" t="s">
        <v>49</v>
      </c>
      <c r="B380">
        <v>0.25</v>
      </c>
      <c r="C380" t="s">
        <v>1627</v>
      </c>
    </row>
    <row r="381" spans="1:4" x14ac:dyDescent="0.2">
      <c r="A381" t="s">
        <v>1628</v>
      </c>
      <c r="B381">
        <f>0.05/-0.03</f>
        <v>-1.6666666666666667</v>
      </c>
    </row>
    <row r="382" spans="1:4" x14ac:dyDescent="0.2">
      <c r="A382" t="s">
        <v>95</v>
      </c>
      <c r="B382" t="s">
        <v>1545</v>
      </c>
      <c r="C382" t="s">
        <v>1629</v>
      </c>
      <c r="D382">
        <v>16</v>
      </c>
    </row>
    <row r="383" spans="1:4" x14ac:dyDescent="0.2">
      <c r="A383" t="s">
        <v>47</v>
      </c>
      <c r="B383">
        <v>5.5750000000000002</v>
      </c>
      <c r="C383" t="s">
        <v>1630</v>
      </c>
    </row>
    <row r="384" spans="1:4" x14ac:dyDescent="0.2">
      <c r="A384" t="s">
        <v>29</v>
      </c>
      <c r="B384">
        <v>17</v>
      </c>
      <c r="C384" t="s">
        <v>1578</v>
      </c>
    </row>
    <row r="385" spans="1:4" x14ac:dyDescent="0.2">
      <c r="A385" t="s">
        <v>29</v>
      </c>
      <c r="B385">
        <v>0.9</v>
      </c>
      <c r="C385">
        <v>0.1</v>
      </c>
    </row>
    <row r="386" spans="1:4" x14ac:dyDescent="0.2">
      <c r="A386" t="s">
        <v>29</v>
      </c>
      <c r="B386">
        <v>1.75</v>
      </c>
      <c r="C386">
        <v>0.04</v>
      </c>
    </row>
    <row r="387" spans="1:4" x14ac:dyDescent="0.2">
      <c r="A387" t="s">
        <v>48</v>
      </c>
      <c r="B387">
        <v>9</v>
      </c>
      <c r="C387" t="s">
        <v>1578</v>
      </c>
    </row>
    <row r="388" spans="1:4" x14ac:dyDescent="0.2">
      <c r="A388" t="s">
        <v>47</v>
      </c>
      <c r="B388">
        <v>11</v>
      </c>
      <c r="C388" t="s">
        <v>1578</v>
      </c>
    </row>
    <row r="389" spans="1:4" x14ac:dyDescent="0.2">
      <c r="A389" t="s">
        <v>34</v>
      </c>
      <c r="B389">
        <v>15.25</v>
      </c>
      <c r="C389">
        <v>-0.02</v>
      </c>
    </row>
    <row r="390" spans="1:4" x14ac:dyDescent="0.2">
      <c r="A390" t="s">
        <v>34</v>
      </c>
      <c r="B390">
        <v>18.149999999999999</v>
      </c>
      <c r="C390" t="s">
        <v>1630</v>
      </c>
    </row>
    <row r="391" spans="1:4" x14ac:dyDescent="0.2">
      <c r="A391" t="s">
        <v>95</v>
      </c>
      <c r="B391" t="s">
        <v>1629</v>
      </c>
      <c r="C391">
        <v>10</v>
      </c>
    </row>
    <row r="392" spans="1:4" x14ac:dyDescent="0.2">
      <c r="A392" t="s">
        <v>1631</v>
      </c>
      <c r="B392" t="s">
        <v>236</v>
      </c>
    </row>
    <row r="393" spans="1:4" x14ac:dyDescent="0.2">
      <c r="A393" t="s">
        <v>117</v>
      </c>
      <c r="B393">
        <v>18.5</v>
      </c>
      <c r="C393">
        <v>-0.3</v>
      </c>
    </row>
    <row r="394" spans="1:4" x14ac:dyDescent="0.2">
      <c r="A394" t="s">
        <v>1549</v>
      </c>
      <c r="B394" t="s">
        <v>1550</v>
      </c>
      <c r="C394" t="s">
        <v>1551</v>
      </c>
      <c r="D394" t="s">
        <v>1552</v>
      </c>
    </row>
    <row r="395" spans="1:4" x14ac:dyDescent="0.2">
      <c r="A395" t="s">
        <v>859</v>
      </c>
      <c r="B395" t="s">
        <v>1553</v>
      </c>
      <c r="C395" t="s">
        <v>1554</v>
      </c>
    </row>
    <row r="396" spans="1:4" x14ac:dyDescent="0.2">
      <c r="A396" t="s">
        <v>1555</v>
      </c>
      <c r="B396" t="s">
        <v>1550</v>
      </c>
      <c r="C396" t="s">
        <v>1551</v>
      </c>
      <c r="D396" t="s">
        <v>1556</v>
      </c>
    </row>
    <row r="397" spans="1:4" x14ac:dyDescent="0.2">
      <c r="A397" t="s">
        <v>1569</v>
      </c>
      <c r="B397" t="s">
        <v>1570</v>
      </c>
      <c r="C397" t="s">
        <v>1571</v>
      </c>
    </row>
    <row r="398" spans="1:4" x14ac:dyDescent="0.2">
      <c r="A398" t="s">
        <v>1569</v>
      </c>
      <c r="B398" t="s">
        <v>1572</v>
      </c>
      <c r="C398" t="s">
        <v>1573</v>
      </c>
      <c r="D398" t="s">
        <v>1571</v>
      </c>
    </row>
    <row r="399" spans="1:4" x14ac:dyDescent="0.2">
      <c r="A399" t="s">
        <v>29</v>
      </c>
      <c r="B399">
        <v>17</v>
      </c>
      <c r="C399" t="s">
        <v>1578</v>
      </c>
    </row>
    <row r="400" spans="1:4" x14ac:dyDescent="0.2">
      <c r="A400" t="s">
        <v>29</v>
      </c>
      <c r="B400">
        <v>0.9</v>
      </c>
      <c r="C400">
        <v>0.1</v>
      </c>
    </row>
    <row r="401" spans="1:4" x14ac:dyDescent="0.2">
      <c r="A401" t="s">
        <v>29</v>
      </c>
      <c r="B401">
        <v>1.75</v>
      </c>
      <c r="C401">
        <v>0.04</v>
      </c>
    </row>
    <row r="402" spans="1:4" x14ac:dyDescent="0.2">
      <c r="A402" t="s">
        <v>48</v>
      </c>
      <c r="B402">
        <v>9</v>
      </c>
      <c r="C402" t="s">
        <v>1578</v>
      </c>
    </row>
    <row r="403" spans="1:4" x14ac:dyDescent="0.2">
      <c r="A403" t="s">
        <v>47</v>
      </c>
      <c r="B403">
        <v>11</v>
      </c>
      <c r="C403" t="s">
        <v>1578</v>
      </c>
    </row>
    <row r="404" spans="1:4" x14ac:dyDescent="0.2">
      <c r="A404" t="s">
        <v>34</v>
      </c>
      <c r="B404">
        <v>15.25</v>
      </c>
      <c r="C404">
        <v>-0.02</v>
      </c>
    </row>
    <row r="405" spans="1:4" x14ac:dyDescent="0.2">
      <c r="A405" t="s">
        <v>34</v>
      </c>
      <c r="B405">
        <v>18.149999999999999</v>
      </c>
      <c r="C405" t="s">
        <v>1630</v>
      </c>
    </row>
    <row r="406" spans="1:4" x14ac:dyDescent="0.2">
      <c r="A406" t="s">
        <v>95</v>
      </c>
      <c r="B406" t="s">
        <v>1629</v>
      </c>
      <c r="C406">
        <v>10</v>
      </c>
    </row>
    <row r="407" spans="1:4" x14ac:dyDescent="0.2">
      <c r="A407" t="s">
        <v>1631</v>
      </c>
      <c r="B407" t="s">
        <v>236</v>
      </c>
    </row>
    <row r="408" spans="1:4" x14ac:dyDescent="0.2">
      <c r="A408" t="s">
        <v>117</v>
      </c>
      <c r="B408">
        <v>18.5</v>
      </c>
      <c r="C408">
        <v>-0.3</v>
      </c>
    </row>
    <row r="409" spans="1:4" x14ac:dyDescent="0.2">
      <c r="A409" t="s">
        <v>1549</v>
      </c>
      <c r="B409" t="s">
        <v>1550</v>
      </c>
      <c r="C409" t="s">
        <v>1551</v>
      </c>
      <c r="D409" t="s">
        <v>1552</v>
      </c>
    </row>
    <row r="410" spans="1:4" x14ac:dyDescent="0.2">
      <c r="A410" t="s">
        <v>859</v>
      </c>
      <c r="B410" t="s">
        <v>1553</v>
      </c>
      <c r="C410" t="s">
        <v>1554</v>
      </c>
    </row>
    <row r="411" spans="1:4" x14ac:dyDescent="0.2">
      <c r="A411" t="s">
        <v>1569</v>
      </c>
      <c r="B411" t="s">
        <v>1570</v>
      </c>
      <c r="C411" t="s">
        <v>1571</v>
      </c>
    </row>
    <row r="412" spans="1:4" x14ac:dyDescent="0.2">
      <c r="A412" t="s">
        <v>1569</v>
      </c>
      <c r="B412" t="s">
        <v>1572</v>
      </c>
      <c r="C412" t="s">
        <v>1573</v>
      </c>
      <c r="D412" t="s">
        <v>1571</v>
      </c>
    </row>
    <row r="413" spans="1:4" x14ac:dyDescent="0.2">
      <c r="A413" t="s">
        <v>29</v>
      </c>
      <c r="B413">
        <v>17</v>
      </c>
      <c r="C413" t="s">
        <v>1578</v>
      </c>
    </row>
    <row r="414" spans="1:4" x14ac:dyDescent="0.2">
      <c r="A414" t="s">
        <v>29</v>
      </c>
      <c r="B414">
        <v>0.9</v>
      </c>
      <c r="C414">
        <v>0.1</v>
      </c>
    </row>
    <row r="415" spans="1:4" x14ac:dyDescent="0.2">
      <c r="A415" t="s">
        <v>29</v>
      </c>
      <c r="B415">
        <v>1.75</v>
      </c>
      <c r="C415">
        <v>0.04</v>
      </c>
    </row>
    <row r="416" spans="1:4" x14ac:dyDescent="0.2">
      <c r="A416" t="s">
        <v>48</v>
      </c>
      <c r="B416">
        <v>9</v>
      </c>
      <c r="C416" t="s">
        <v>1578</v>
      </c>
    </row>
    <row r="417" spans="1:4" x14ac:dyDescent="0.2">
      <c r="A417" t="s">
        <v>47</v>
      </c>
      <c r="B417">
        <v>11</v>
      </c>
      <c r="C417" t="s">
        <v>1578</v>
      </c>
    </row>
    <row r="418" spans="1:4" x14ac:dyDescent="0.2">
      <c r="A418" t="s">
        <v>34</v>
      </c>
      <c r="B418">
        <v>15.25</v>
      </c>
      <c r="C418">
        <v>-0.02</v>
      </c>
    </row>
    <row r="419" spans="1:4" x14ac:dyDescent="0.2">
      <c r="A419" t="s">
        <v>34</v>
      </c>
      <c r="B419">
        <v>18.149999999999999</v>
      </c>
      <c r="C419" t="s">
        <v>1630</v>
      </c>
    </row>
    <row r="420" spans="1:4" x14ac:dyDescent="0.2">
      <c r="A420" t="s">
        <v>95</v>
      </c>
      <c r="B420" t="s">
        <v>1629</v>
      </c>
      <c r="C420">
        <v>10</v>
      </c>
    </row>
    <row r="421" spans="1:4" x14ac:dyDescent="0.2">
      <c r="A421" t="s">
        <v>1631</v>
      </c>
      <c r="B421" t="s">
        <v>236</v>
      </c>
    </row>
    <row r="422" spans="1:4" x14ac:dyDescent="0.2">
      <c r="A422" t="s">
        <v>117</v>
      </c>
      <c r="B422">
        <v>18.5</v>
      </c>
      <c r="C422">
        <v>-0.3</v>
      </c>
    </row>
    <row r="423" spans="1:4" x14ac:dyDescent="0.2">
      <c r="A423" t="s">
        <v>1549</v>
      </c>
      <c r="B423" t="s">
        <v>1550</v>
      </c>
      <c r="C423" t="s">
        <v>1551</v>
      </c>
      <c r="D423" t="s">
        <v>1552</v>
      </c>
    </row>
    <row r="424" spans="1:4" x14ac:dyDescent="0.2">
      <c r="A424" t="s">
        <v>859</v>
      </c>
      <c r="B424" t="s">
        <v>1553</v>
      </c>
      <c r="C424" t="s">
        <v>1554</v>
      </c>
    </row>
    <row r="425" spans="1:4" x14ac:dyDescent="0.2">
      <c r="A425" t="s">
        <v>1569</v>
      </c>
      <c r="B425" t="s">
        <v>1570</v>
      </c>
      <c r="C425" t="s">
        <v>1571</v>
      </c>
    </row>
    <row r="426" spans="1:4" x14ac:dyDescent="0.2">
      <c r="A426" t="s">
        <v>1569</v>
      </c>
      <c r="B426" t="s">
        <v>1572</v>
      </c>
      <c r="C426" t="s">
        <v>1573</v>
      </c>
      <c r="D426" t="s">
        <v>1571</v>
      </c>
    </row>
    <row r="427" spans="1:4" x14ac:dyDescent="0.2">
      <c r="A427" t="s">
        <v>27</v>
      </c>
      <c r="B427">
        <v>67</v>
      </c>
      <c r="C427" t="s">
        <v>1559</v>
      </c>
    </row>
    <row r="428" spans="1:4" x14ac:dyDescent="0.2">
      <c r="A428" t="s">
        <v>29</v>
      </c>
      <c r="B428">
        <v>22.5</v>
      </c>
      <c r="C428">
        <v>-0.1</v>
      </c>
    </row>
    <row r="429" spans="1:4" x14ac:dyDescent="0.2">
      <c r="A429" t="s">
        <v>29</v>
      </c>
      <c r="B429">
        <v>49.8</v>
      </c>
      <c r="C429">
        <v>0.2</v>
      </c>
    </row>
    <row r="430" spans="1:4" x14ac:dyDescent="0.2">
      <c r="A430" t="s">
        <v>29</v>
      </c>
      <c r="B430">
        <v>39.299999999999997</v>
      </c>
      <c r="C430">
        <v>0.2</v>
      </c>
    </row>
    <row r="431" spans="1:4" x14ac:dyDescent="0.2">
      <c r="A431" t="s">
        <v>29</v>
      </c>
      <c r="B431">
        <v>3</v>
      </c>
      <c r="C431" t="s">
        <v>1632</v>
      </c>
    </row>
    <row r="432" spans="1:4" x14ac:dyDescent="0.2">
      <c r="A432" t="s">
        <v>34</v>
      </c>
      <c r="B432">
        <v>20.03</v>
      </c>
      <c r="C432">
        <v>0.02</v>
      </c>
    </row>
    <row r="433" spans="1:6" x14ac:dyDescent="0.2">
      <c r="A433" t="s">
        <v>34</v>
      </c>
      <c r="B433">
        <v>20</v>
      </c>
      <c r="C433">
        <v>-2.1000000000000001E-2</v>
      </c>
    </row>
    <row r="434" spans="1:6" x14ac:dyDescent="0.2">
      <c r="A434" t="s">
        <v>34</v>
      </c>
      <c r="B434">
        <v>24</v>
      </c>
      <c r="C434" t="s">
        <v>1559</v>
      </c>
    </row>
    <row r="435" spans="1:6" x14ac:dyDescent="0.2">
      <c r="A435" t="s">
        <v>97</v>
      </c>
      <c r="B435" t="s">
        <v>1545</v>
      </c>
      <c r="C435">
        <v>0.01</v>
      </c>
      <c r="D435" t="s">
        <v>1568</v>
      </c>
      <c r="E435" t="s">
        <v>1567</v>
      </c>
      <c r="F435" t="s">
        <v>1633</v>
      </c>
    </row>
    <row r="436" spans="1:6" x14ac:dyDescent="0.2">
      <c r="A436" t="s">
        <v>98</v>
      </c>
      <c r="B436" t="s">
        <v>1545</v>
      </c>
      <c r="C436">
        <v>6.0000000000000001E-3</v>
      </c>
    </row>
    <row r="437" spans="1:6" x14ac:dyDescent="0.2">
      <c r="A437" t="s">
        <v>95</v>
      </c>
      <c r="B437" t="s">
        <v>1593</v>
      </c>
      <c r="C437">
        <v>0.8</v>
      </c>
    </row>
    <row r="438" spans="1:6" x14ac:dyDescent="0.2">
      <c r="A438" t="s">
        <v>29</v>
      </c>
      <c r="B438">
        <v>5.15</v>
      </c>
      <c r="C438" t="s">
        <v>1630</v>
      </c>
    </row>
    <row r="439" spans="1:6" x14ac:dyDescent="0.2">
      <c r="A439" t="s">
        <v>29</v>
      </c>
      <c r="B439">
        <v>17.100000000000001</v>
      </c>
      <c r="C439" t="s">
        <v>1630</v>
      </c>
    </row>
    <row r="440" spans="1:6" x14ac:dyDescent="0.2">
      <c r="A440" t="s">
        <v>34</v>
      </c>
      <c r="B440">
        <v>20</v>
      </c>
      <c r="C440">
        <v>-2.1000000000000001E-2</v>
      </c>
    </row>
    <row r="441" spans="1:6" x14ac:dyDescent="0.2">
      <c r="A441" t="s">
        <v>1634</v>
      </c>
      <c r="B441">
        <f>0.034/0.016</f>
        <v>2.125</v>
      </c>
    </row>
    <row r="442" spans="1:6" x14ac:dyDescent="0.2">
      <c r="A442" t="s">
        <v>98</v>
      </c>
      <c r="B442" t="s">
        <v>1545</v>
      </c>
      <c r="C442">
        <v>6.0000000000000001E-3</v>
      </c>
    </row>
    <row r="443" spans="1:6" x14ac:dyDescent="0.2">
      <c r="A443" t="s">
        <v>29</v>
      </c>
      <c r="B443">
        <v>9.5</v>
      </c>
      <c r="C443" t="s">
        <v>1630</v>
      </c>
    </row>
    <row r="444" spans="1:6" x14ac:dyDescent="0.2">
      <c r="A444" t="s">
        <v>29</v>
      </c>
      <c r="B444">
        <v>2.1</v>
      </c>
      <c r="C444" t="s">
        <v>1630</v>
      </c>
    </row>
    <row r="445" spans="1:6" x14ac:dyDescent="0.2">
      <c r="A445" t="s">
        <v>48</v>
      </c>
      <c r="B445">
        <v>1.7</v>
      </c>
      <c r="C445">
        <v>0.04</v>
      </c>
    </row>
    <row r="446" spans="1:6" x14ac:dyDescent="0.2">
      <c r="A446" t="s">
        <v>47</v>
      </c>
      <c r="B446">
        <v>15.2</v>
      </c>
      <c r="C446" t="s">
        <v>1635</v>
      </c>
    </row>
    <row r="447" spans="1:6" x14ac:dyDescent="0.2">
      <c r="A447" t="s">
        <v>47</v>
      </c>
      <c r="B447">
        <v>12.8</v>
      </c>
      <c r="C447" t="s">
        <v>1578</v>
      </c>
    </row>
    <row r="448" spans="1:6" x14ac:dyDescent="0.2">
      <c r="A448" t="s">
        <v>34</v>
      </c>
      <c r="B448">
        <v>21.55</v>
      </c>
      <c r="C448">
        <v>-0.03</v>
      </c>
    </row>
    <row r="449" spans="1:5" x14ac:dyDescent="0.2">
      <c r="A449" t="s">
        <v>34</v>
      </c>
      <c r="B449">
        <v>19.55</v>
      </c>
      <c r="C449">
        <v>-0.03</v>
      </c>
    </row>
    <row r="450" spans="1:5" x14ac:dyDescent="0.2">
      <c r="A450" t="s">
        <v>34</v>
      </c>
      <c r="B450">
        <v>19.5</v>
      </c>
      <c r="C450">
        <v>-0.1</v>
      </c>
    </row>
    <row r="451" spans="1:5" x14ac:dyDescent="0.2">
      <c r="A451" t="s">
        <v>49</v>
      </c>
      <c r="B451">
        <v>0.3</v>
      </c>
      <c r="C451">
        <v>0.2</v>
      </c>
      <c r="D451" t="s">
        <v>1100</v>
      </c>
      <c r="E451" t="s">
        <v>1636</v>
      </c>
    </row>
    <row r="452" spans="1:5" x14ac:dyDescent="0.2">
      <c r="A452" t="s">
        <v>97</v>
      </c>
      <c r="B452">
        <v>0.03</v>
      </c>
      <c r="C452" t="s">
        <v>1567</v>
      </c>
      <c r="D452" t="s">
        <v>1568</v>
      </c>
    </row>
    <row r="453" spans="1:5" x14ac:dyDescent="0.2">
      <c r="A453" t="s">
        <v>94</v>
      </c>
      <c r="B453">
        <v>0.03</v>
      </c>
    </row>
    <row r="454" spans="1:5" x14ac:dyDescent="0.2">
      <c r="A454" t="s">
        <v>95</v>
      </c>
      <c r="B454" t="s">
        <v>1629</v>
      </c>
      <c r="C454">
        <v>10</v>
      </c>
    </row>
    <row r="455" spans="1:5" x14ac:dyDescent="0.2">
      <c r="A455" t="s">
        <v>1549</v>
      </c>
      <c r="B455" t="s">
        <v>1550</v>
      </c>
      <c r="C455" t="s">
        <v>1551</v>
      </c>
      <c r="D455" t="s">
        <v>1552</v>
      </c>
    </row>
    <row r="456" spans="1:5" x14ac:dyDescent="0.2">
      <c r="A456" t="s">
        <v>859</v>
      </c>
      <c r="B456" t="s">
        <v>1553</v>
      </c>
      <c r="C456" t="s">
        <v>1554</v>
      </c>
    </row>
    <row r="457" spans="1:5" x14ac:dyDescent="0.2">
      <c r="A457" t="s">
        <v>1555</v>
      </c>
      <c r="B457" t="s">
        <v>1550</v>
      </c>
      <c r="C457" t="s">
        <v>1551</v>
      </c>
      <c r="D457" t="s">
        <v>1556</v>
      </c>
    </row>
    <row r="458" spans="1:5" x14ac:dyDescent="0.2">
      <c r="A458" t="s">
        <v>1569</v>
      </c>
      <c r="B458" t="s">
        <v>1570</v>
      </c>
      <c r="C458" t="s">
        <v>1571</v>
      </c>
    </row>
    <row r="459" spans="1:5" x14ac:dyDescent="0.2">
      <c r="A459" t="s">
        <v>1569</v>
      </c>
      <c r="B459" t="s">
        <v>1572</v>
      </c>
      <c r="C459" t="s">
        <v>1573</v>
      </c>
      <c r="D459" t="s">
        <v>1571</v>
      </c>
    </row>
    <row r="460" spans="1:5" x14ac:dyDescent="0.2">
      <c r="A460" t="s">
        <v>27</v>
      </c>
      <c r="B460">
        <v>49</v>
      </c>
      <c r="C460" t="s">
        <v>1580</v>
      </c>
    </row>
    <row r="461" spans="1:5" x14ac:dyDescent="0.2">
      <c r="A461" t="s">
        <v>29</v>
      </c>
      <c r="B461">
        <v>19</v>
      </c>
      <c r="C461" t="s">
        <v>1637</v>
      </c>
    </row>
    <row r="462" spans="1:5" x14ac:dyDescent="0.2">
      <c r="A462" t="s">
        <v>108</v>
      </c>
      <c r="B462">
        <v>5.5</v>
      </c>
      <c r="C462" t="s">
        <v>1580</v>
      </c>
    </row>
    <row r="463" spans="1:5" x14ac:dyDescent="0.2">
      <c r="A463" t="s">
        <v>1638</v>
      </c>
      <c r="B463" t="s">
        <v>1639</v>
      </c>
    </row>
    <row r="464" spans="1:5" x14ac:dyDescent="0.2">
      <c r="A464" t="s">
        <v>1640</v>
      </c>
      <c r="B464">
        <f>0.02/-0.04</f>
        <v>-0.5</v>
      </c>
    </row>
    <row r="465" spans="1:6" x14ac:dyDescent="0.2">
      <c r="A465" t="s">
        <v>184</v>
      </c>
      <c r="B465">
        <v>29.7</v>
      </c>
      <c r="C465">
        <v>-0.1</v>
      </c>
    </row>
    <row r="466" spans="1:6" x14ac:dyDescent="0.2">
      <c r="A466" t="s">
        <v>184</v>
      </c>
      <c r="B466">
        <v>29</v>
      </c>
      <c r="C466" t="s">
        <v>1578</v>
      </c>
    </row>
    <row r="467" spans="1:6" x14ac:dyDescent="0.2">
      <c r="A467" t="s">
        <v>34</v>
      </c>
      <c r="B467">
        <v>15.8</v>
      </c>
      <c r="C467">
        <f>0.07/-0.09</f>
        <v>-0.7777777777777779</v>
      </c>
    </row>
    <row r="468" spans="1:6" x14ac:dyDescent="0.2">
      <c r="A468" t="s">
        <v>34</v>
      </c>
      <c r="B468">
        <v>17.600000000000001</v>
      </c>
      <c r="C468">
        <f>0.01/0.07</f>
        <v>0.14285714285714285</v>
      </c>
    </row>
    <row r="469" spans="1:6" x14ac:dyDescent="0.2">
      <c r="A469" t="s">
        <v>34</v>
      </c>
      <c r="B469">
        <v>30.05</v>
      </c>
      <c r="C469" t="s">
        <v>1616</v>
      </c>
    </row>
    <row r="470" spans="1:6" x14ac:dyDescent="0.2">
      <c r="A470" t="s">
        <v>95</v>
      </c>
      <c r="B470" t="s">
        <v>1593</v>
      </c>
      <c r="C470">
        <v>1.6</v>
      </c>
    </row>
    <row r="471" spans="1:6" x14ac:dyDescent="0.2">
      <c r="A471" s="8">
        <v>1</v>
      </c>
      <c r="B471" t="s">
        <v>1601</v>
      </c>
      <c r="C471" t="s">
        <v>1562</v>
      </c>
      <c r="D471" t="s">
        <v>1602</v>
      </c>
      <c r="E471" t="s">
        <v>1603</v>
      </c>
      <c r="F471" t="s">
        <v>1604</v>
      </c>
    </row>
    <row r="472" spans="1:6" x14ac:dyDescent="0.2">
      <c r="A472" t="s">
        <v>91</v>
      </c>
      <c r="B472">
        <v>12.9</v>
      </c>
      <c r="C472" t="s">
        <v>1557</v>
      </c>
    </row>
    <row r="473" spans="1:6" x14ac:dyDescent="0.2">
      <c r="A473" t="s">
        <v>29</v>
      </c>
      <c r="B473">
        <v>5.6</v>
      </c>
      <c r="C473" t="s">
        <v>1558</v>
      </c>
    </row>
    <row r="474" spans="1:6" x14ac:dyDescent="0.2">
      <c r="A474" t="s">
        <v>48</v>
      </c>
      <c r="B474">
        <v>2.5</v>
      </c>
      <c r="C474" t="s">
        <v>1558</v>
      </c>
    </row>
    <row r="475" spans="1:6" x14ac:dyDescent="0.2">
      <c r="A475" t="s">
        <v>34</v>
      </c>
      <c r="B475">
        <v>5.7850000000000001</v>
      </c>
      <c r="C475" t="s">
        <v>1605</v>
      </c>
      <c r="D475" t="s">
        <v>1606</v>
      </c>
    </row>
    <row r="476" spans="1:6" x14ac:dyDescent="0.2">
      <c r="A476" t="s">
        <v>34</v>
      </c>
      <c r="B476">
        <v>19.98</v>
      </c>
      <c r="C476">
        <v>-1.7999999999999999E-2</v>
      </c>
    </row>
    <row r="477" spans="1:6" x14ac:dyDescent="0.2">
      <c r="A477" t="s">
        <v>34</v>
      </c>
      <c r="B477">
        <v>19.899999999999999</v>
      </c>
      <c r="C477">
        <v>-0.05</v>
      </c>
    </row>
    <row r="478" spans="1:6" x14ac:dyDescent="0.2">
      <c r="A478" t="s">
        <v>34</v>
      </c>
      <c r="B478">
        <v>19.600000000000001</v>
      </c>
      <c r="C478">
        <v>-0.1</v>
      </c>
    </row>
    <row r="479" spans="1:6" x14ac:dyDescent="0.2">
      <c r="A479" t="s">
        <v>184</v>
      </c>
      <c r="B479">
        <v>17.3</v>
      </c>
      <c r="C479">
        <v>-0.05</v>
      </c>
    </row>
    <row r="480" spans="1:6" x14ac:dyDescent="0.2">
      <c r="A480" t="s">
        <v>1607</v>
      </c>
      <c r="B480">
        <v>2.15</v>
      </c>
      <c r="C480" t="s">
        <v>1558</v>
      </c>
    </row>
    <row r="481" spans="1:5" x14ac:dyDescent="0.2">
      <c r="A481" t="s">
        <v>108</v>
      </c>
      <c r="B481">
        <v>1.6</v>
      </c>
      <c r="C481">
        <v>0.05</v>
      </c>
    </row>
    <row r="482" spans="1:5" x14ac:dyDescent="0.2">
      <c r="A482" t="s">
        <v>108</v>
      </c>
      <c r="B482">
        <v>1.6</v>
      </c>
      <c r="C482">
        <v>0.05</v>
      </c>
    </row>
    <row r="483" spans="1:5" x14ac:dyDescent="0.2">
      <c r="A483" t="s">
        <v>47</v>
      </c>
      <c r="B483">
        <v>2.5</v>
      </c>
      <c r="C483">
        <v>0.02</v>
      </c>
    </row>
    <row r="484" spans="1:5" x14ac:dyDescent="0.2">
      <c r="A484" t="s">
        <v>97</v>
      </c>
      <c r="B484" t="s">
        <v>1545</v>
      </c>
      <c r="C484">
        <v>0.01</v>
      </c>
      <c r="D484" t="s">
        <v>1567</v>
      </c>
      <c r="E484" t="s">
        <v>1568</v>
      </c>
    </row>
    <row r="485" spans="1:5" x14ac:dyDescent="0.2">
      <c r="A485" t="s">
        <v>48</v>
      </c>
      <c r="B485">
        <v>4.9000000000000004</v>
      </c>
      <c r="C485" t="s">
        <v>1557</v>
      </c>
    </row>
    <row r="486" spans="1:5" x14ac:dyDescent="0.2">
      <c r="A486" t="s">
        <v>1610</v>
      </c>
      <c r="B486">
        <v>11.89</v>
      </c>
      <c r="C486" t="s">
        <v>1595</v>
      </c>
      <c r="D486">
        <v>0.08</v>
      </c>
    </row>
    <row r="487" spans="1:5" x14ac:dyDescent="0.2">
      <c r="A487" t="s">
        <v>92</v>
      </c>
      <c r="B487">
        <v>0.1</v>
      </c>
      <c r="C487" t="s">
        <v>1595</v>
      </c>
      <c r="D487">
        <v>0.03</v>
      </c>
    </row>
    <row r="488" spans="1:5" x14ac:dyDescent="0.2">
      <c r="A488" t="s">
        <v>95</v>
      </c>
      <c r="B488" t="s">
        <v>1545</v>
      </c>
      <c r="C488" t="s">
        <v>1614</v>
      </c>
      <c r="D488">
        <v>1.5</v>
      </c>
    </row>
    <row r="489" spans="1:5" x14ac:dyDescent="0.2">
      <c r="A489" t="s">
        <v>47</v>
      </c>
      <c r="B489">
        <v>17</v>
      </c>
      <c r="C489" t="s">
        <v>1608</v>
      </c>
      <c r="D489">
        <v>0.03</v>
      </c>
    </row>
    <row r="490" spans="1:5" x14ac:dyDescent="0.2">
      <c r="A490" t="s">
        <v>1549</v>
      </c>
      <c r="B490" t="s">
        <v>1550</v>
      </c>
      <c r="C490" t="s">
        <v>1551</v>
      </c>
      <c r="D490" t="s">
        <v>1552</v>
      </c>
    </row>
    <row r="491" spans="1:5" x14ac:dyDescent="0.2">
      <c r="A491" t="s">
        <v>859</v>
      </c>
      <c r="B491" t="s">
        <v>1553</v>
      </c>
      <c r="C491" t="s">
        <v>1554</v>
      </c>
    </row>
    <row r="492" spans="1:5" x14ac:dyDescent="0.2">
      <c r="A492" t="s">
        <v>1555</v>
      </c>
      <c r="B492" t="s">
        <v>1550</v>
      </c>
      <c r="C492" t="s">
        <v>1551</v>
      </c>
      <c r="D492" t="s">
        <v>1556</v>
      </c>
    </row>
    <row r="493" spans="1:5" x14ac:dyDescent="0.2">
      <c r="A493" t="s">
        <v>1641</v>
      </c>
      <c r="B493" t="s">
        <v>1603</v>
      </c>
      <c r="C493" t="s">
        <v>1604</v>
      </c>
      <c r="D493" t="s">
        <v>1618</v>
      </c>
      <c r="E493">
        <v>2.5</v>
      </c>
    </row>
    <row r="494" spans="1:5" x14ac:dyDescent="0.2">
      <c r="A494" t="s">
        <v>91</v>
      </c>
      <c r="B494">
        <v>12.9</v>
      </c>
      <c r="C494" t="s">
        <v>1557</v>
      </c>
    </row>
    <row r="495" spans="1:5" x14ac:dyDescent="0.2">
      <c r="A495" t="s">
        <v>29</v>
      </c>
      <c r="B495">
        <v>5.6</v>
      </c>
      <c r="C495" t="s">
        <v>1558</v>
      </c>
    </row>
    <row r="496" spans="1:5" x14ac:dyDescent="0.2">
      <c r="A496" t="s">
        <v>48</v>
      </c>
      <c r="B496">
        <v>2.5</v>
      </c>
      <c r="C496" t="s">
        <v>1558</v>
      </c>
    </row>
    <row r="497" spans="1:5" x14ac:dyDescent="0.2">
      <c r="A497" t="s">
        <v>34</v>
      </c>
      <c r="B497">
        <v>5.7850000000000001</v>
      </c>
      <c r="C497" t="s">
        <v>1605</v>
      </c>
      <c r="D497" t="s">
        <v>1606</v>
      </c>
    </row>
    <row r="498" spans="1:5" x14ac:dyDescent="0.2">
      <c r="A498" t="s">
        <v>34</v>
      </c>
      <c r="B498">
        <v>19.98</v>
      </c>
      <c r="C498">
        <v>-1.7999999999999999E-2</v>
      </c>
    </row>
    <row r="499" spans="1:5" x14ac:dyDescent="0.2">
      <c r="A499" t="s">
        <v>34</v>
      </c>
      <c r="B499">
        <v>19.899999999999999</v>
      </c>
      <c r="C499">
        <v>-0.05</v>
      </c>
    </row>
    <row r="500" spans="1:5" x14ac:dyDescent="0.2">
      <c r="A500" t="s">
        <v>34</v>
      </c>
      <c r="B500">
        <v>19.600000000000001</v>
      </c>
      <c r="C500">
        <v>-0.1</v>
      </c>
    </row>
    <row r="501" spans="1:5" x14ac:dyDescent="0.2">
      <c r="A501" t="s">
        <v>184</v>
      </c>
      <c r="B501">
        <v>17.3</v>
      </c>
      <c r="C501">
        <v>-0.05</v>
      </c>
    </row>
    <row r="502" spans="1:5" x14ac:dyDescent="0.2">
      <c r="A502" t="s">
        <v>1607</v>
      </c>
      <c r="B502">
        <v>2.15</v>
      </c>
      <c r="C502" t="s">
        <v>1558</v>
      </c>
    </row>
    <row r="503" spans="1:5" x14ac:dyDescent="0.2">
      <c r="A503" t="s">
        <v>108</v>
      </c>
      <c r="B503">
        <v>1.6</v>
      </c>
      <c r="C503">
        <v>0.05</v>
      </c>
    </row>
    <row r="504" spans="1:5" x14ac:dyDescent="0.2">
      <c r="A504" t="s">
        <v>47</v>
      </c>
      <c r="B504">
        <v>2.5</v>
      </c>
      <c r="C504">
        <v>0.02</v>
      </c>
    </row>
    <row r="505" spans="1:5" x14ac:dyDescent="0.2">
      <c r="A505" t="s">
        <v>97</v>
      </c>
      <c r="B505" t="s">
        <v>1545</v>
      </c>
      <c r="C505">
        <v>0.01</v>
      </c>
      <c r="D505" t="s">
        <v>1567</v>
      </c>
      <c r="E505" t="s">
        <v>1568</v>
      </c>
    </row>
    <row r="506" spans="1:5" x14ac:dyDescent="0.2">
      <c r="A506" t="s">
        <v>48</v>
      </c>
      <c r="B506">
        <v>4.9000000000000004</v>
      </c>
      <c r="C506" t="s">
        <v>1557</v>
      </c>
    </row>
    <row r="507" spans="1:5" x14ac:dyDescent="0.2">
      <c r="A507" t="s">
        <v>1610</v>
      </c>
      <c r="B507">
        <v>11.89</v>
      </c>
      <c r="C507" t="s">
        <v>1642</v>
      </c>
    </row>
    <row r="508" spans="1:5" x14ac:dyDescent="0.2">
      <c r="A508" t="s">
        <v>92</v>
      </c>
      <c r="B508">
        <v>0.1</v>
      </c>
      <c r="C508" t="s">
        <v>1575</v>
      </c>
    </row>
    <row r="509" spans="1:5" x14ac:dyDescent="0.2">
      <c r="A509" t="s">
        <v>95</v>
      </c>
      <c r="B509" t="s">
        <v>1545</v>
      </c>
      <c r="C509" t="s">
        <v>1614</v>
      </c>
      <c r="D509">
        <v>1.5</v>
      </c>
    </row>
    <row r="510" spans="1:5" x14ac:dyDescent="0.2">
      <c r="A510" t="s">
        <v>1549</v>
      </c>
      <c r="B510" t="s">
        <v>1550</v>
      </c>
      <c r="C510" t="s">
        <v>1551</v>
      </c>
      <c r="D510" t="s">
        <v>1552</v>
      </c>
    </row>
    <row r="511" spans="1:5" x14ac:dyDescent="0.2">
      <c r="A511" t="s">
        <v>859</v>
      </c>
      <c r="B511" t="s">
        <v>1553</v>
      </c>
      <c r="C511" t="s">
        <v>1554</v>
      </c>
    </row>
    <row r="512" spans="1:5" x14ac:dyDescent="0.2">
      <c r="A512" t="s">
        <v>1555</v>
      </c>
      <c r="B512" t="s">
        <v>1550</v>
      </c>
      <c r="C512" t="s">
        <v>1551</v>
      </c>
      <c r="D512" t="s">
        <v>1556</v>
      </c>
    </row>
    <row r="513" spans="1:5" x14ac:dyDescent="0.2">
      <c r="A513" t="s">
        <v>91</v>
      </c>
      <c r="B513">
        <v>12.9</v>
      </c>
      <c r="C513" t="s">
        <v>1557</v>
      </c>
    </row>
    <row r="514" spans="1:5" x14ac:dyDescent="0.2">
      <c r="A514" t="s">
        <v>29</v>
      </c>
      <c r="B514">
        <v>5.6</v>
      </c>
      <c r="C514" t="s">
        <v>1558</v>
      </c>
    </row>
    <row r="515" spans="1:5" x14ac:dyDescent="0.2">
      <c r="A515" t="s">
        <v>48</v>
      </c>
      <c r="B515">
        <v>2.5</v>
      </c>
      <c r="C515" t="s">
        <v>1558</v>
      </c>
    </row>
    <row r="516" spans="1:5" x14ac:dyDescent="0.2">
      <c r="A516" t="s">
        <v>34</v>
      </c>
      <c r="B516">
        <v>5.7850000000000001</v>
      </c>
      <c r="C516" t="s">
        <v>1605</v>
      </c>
      <c r="D516" t="s">
        <v>1606</v>
      </c>
    </row>
    <row r="517" spans="1:5" x14ac:dyDescent="0.2">
      <c r="A517" t="s">
        <v>34</v>
      </c>
      <c r="B517">
        <v>19.98</v>
      </c>
      <c r="C517">
        <v>-1.7999999999999999E-2</v>
      </c>
    </row>
    <row r="518" spans="1:5" x14ac:dyDescent="0.2">
      <c r="A518" t="s">
        <v>47</v>
      </c>
      <c r="B518">
        <v>2.5</v>
      </c>
      <c r="C518">
        <v>0.02</v>
      </c>
    </row>
    <row r="519" spans="1:5" x14ac:dyDescent="0.2">
      <c r="A519" t="s">
        <v>97</v>
      </c>
      <c r="B519" t="s">
        <v>1545</v>
      </c>
      <c r="C519">
        <v>0.01</v>
      </c>
      <c r="D519" t="s">
        <v>1567</v>
      </c>
      <c r="E519" t="s">
        <v>1568</v>
      </c>
    </row>
    <row r="520" spans="1:5" x14ac:dyDescent="0.2">
      <c r="A520" t="s">
        <v>92</v>
      </c>
      <c r="B520">
        <v>0.1</v>
      </c>
      <c r="C520" t="s">
        <v>1620</v>
      </c>
    </row>
    <row r="521" spans="1:5" x14ac:dyDescent="0.2">
      <c r="A521" t="s">
        <v>97</v>
      </c>
      <c r="B521" t="s">
        <v>1545</v>
      </c>
      <c r="C521">
        <v>0.03</v>
      </c>
      <c r="D521" t="s">
        <v>1567</v>
      </c>
      <c r="E521" t="s">
        <v>1568</v>
      </c>
    </row>
    <row r="522" spans="1:5" x14ac:dyDescent="0.2">
      <c r="A522" t="s">
        <v>34</v>
      </c>
      <c r="B522">
        <v>19.899999999999999</v>
      </c>
      <c r="C522">
        <v>-0.05</v>
      </c>
    </row>
    <row r="523" spans="1:5" x14ac:dyDescent="0.2">
      <c r="A523" t="s">
        <v>34</v>
      </c>
      <c r="B523">
        <v>19.600000000000001</v>
      </c>
      <c r="C523">
        <v>-0.1</v>
      </c>
    </row>
    <row r="524" spans="1:5" x14ac:dyDescent="0.2">
      <c r="A524" t="s">
        <v>184</v>
      </c>
      <c r="B524">
        <v>17.3</v>
      </c>
      <c r="C524">
        <v>-0.05</v>
      </c>
    </row>
    <row r="525" spans="1:5" x14ac:dyDescent="0.2">
      <c r="A525" t="s">
        <v>1607</v>
      </c>
      <c r="B525">
        <v>2.15</v>
      </c>
      <c r="C525" t="s">
        <v>1558</v>
      </c>
    </row>
    <row r="526" spans="1:5" x14ac:dyDescent="0.2">
      <c r="A526" t="s">
        <v>108</v>
      </c>
      <c r="B526">
        <v>1.6</v>
      </c>
      <c r="C526">
        <v>0.05</v>
      </c>
    </row>
    <row r="527" spans="1:5" x14ac:dyDescent="0.2">
      <c r="A527" t="s">
        <v>47</v>
      </c>
      <c r="B527">
        <v>17</v>
      </c>
      <c r="C527" t="s">
        <v>1620</v>
      </c>
    </row>
    <row r="528" spans="1:5" x14ac:dyDescent="0.2">
      <c r="A528" t="s">
        <v>48</v>
      </c>
      <c r="B528">
        <v>4.9000000000000004</v>
      </c>
      <c r="C528" t="s">
        <v>1557</v>
      </c>
    </row>
    <row r="529" spans="1:4" x14ac:dyDescent="0.2">
      <c r="A529" t="s">
        <v>1610</v>
      </c>
      <c r="B529">
        <v>11.89</v>
      </c>
      <c r="C529" t="s">
        <v>1595</v>
      </c>
      <c r="D529" t="s">
        <v>1611</v>
      </c>
    </row>
    <row r="530" spans="1:4" x14ac:dyDescent="0.2">
      <c r="A530" t="s">
        <v>95</v>
      </c>
      <c r="B530" t="s">
        <v>1545</v>
      </c>
      <c r="C530" t="s">
        <v>1584</v>
      </c>
      <c r="D530">
        <v>4</v>
      </c>
    </row>
    <row r="531" spans="1:4" x14ac:dyDescent="0.2">
      <c r="A531" t="s">
        <v>95</v>
      </c>
      <c r="B531" t="s">
        <v>1545</v>
      </c>
      <c r="C531" t="s">
        <v>1614</v>
      </c>
      <c r="D531">
        <v>1.5</v>
      </c>
    </row>
    <row r="532" spans="1:4" x14ac:dyDescent="0.2">
      <c r="A532" t="s">
        <v>87</v>
      </c>
      <c r="B532" t="s">
        <v>1546</v>
      </c>
      <c r="C532" t="s">
        <v>621</v>
      </c>
      <c r="D532" t="s">
        <v>1548</v>
      </c>
    </row>
    <row r="533" spans="1:4" x14ac:dyDescent="0.2">
      <c r="A533" t="s">
        <v>1549</v>
      </c>
      <c r="B533" t="s">
        <v>1550</v>
      </c>
      <c r="C533" t="s">
        <v>1551</v>
      </c>
      <c r="D533" t="s">
        <v>1552</v>
      </c>
    </row>
    <row r="534" spans="1:4" x14ac:dyDescent="0.2">
      <c r="A534" t="s">
        <v>859</v>
      </c>
      <c r="B534" t="s">
        <v>1553</v>
      </c>
      <c r="C534" t="s">
        <v>1554</v>
      </c>
    </row>
    <row r="535" spans="1:4" x14ac:dyDescent="0.2">
      <c r="A535" t="s">
        <v>464</v>
      </c>
      <c r="B535" t="s">
        <v>1550</v>
      </c>
      <c r="C535" t="s">
        <v>1551</v>
      </c>
      <c r="D535" s="7">
        <v>37415</v>
      </c>
    </row>
    <row r="536" spans="1:4" x14ac:dyDescent="0.2">
      <c r="A536" t="s">
        <v>1615</v>
      </c>
      <c r="B536">
        <v>5.7</v>
      </c>
      <c r="C536" t="s">
        <v>1608</v>
      </c>
      <c r="D536">
        <v>0.1</v>
      </c>
    </row>
    <row r="537" spans="1:4" x14ac:dyDescent="0.2">
      <c r="A537" t="s">
        <v>29</v>
      </c>
      <c r="B537">
        <v>2.4</v>
      </c>
      <c r="C537" t="s">
        <v>1608</v>
      </c>
      <c r="D537">
        <v>2.5000000000000001E-2</v>
      </c>
    </row>
    <row r="538" spans="1:4" x14ac:dyDescent="0.2">
      <c r="A538" t="s">
        <v>29</v>
      </c>
      <c r="B538">
        <v>5.05</v>
      </c>
      <c r="C538" t="s">
        <v>1608</v>
      </c>
      <c r="D538">
        <v>0.05</v>
      </c>
    </row>
    <row r="539" spans="1:4" x14ac:dyDescent="0.2">
      <c r="A539" t="s">
        <v>29</v>
      </c>
      <c r="B539">
        <v>1</v>
      </c>
      <c r="C539" t="s">
        <v>1608</v>
      </c>
      <c r="D539">
        <v>0.05</v>
      </c>
    </row>
    <row r="540" spans="1:4" x14ac:dyDescent="0.2">
      <c r="A540" t="s">
        <v>48</v>
      </c>
      <c r="B540">
        <v>7</v>
      </c>
      <c r="C540" t="s">
        <v>1608</v>
      </c>
      <c r="D540">
        <v>0.1</v>
      </c>
    </row>
    <row r="541" spans="1:4" x14ac:dyDescent="0.2">
      <c r="A541" t="s">
        <v>96</v>
      </c>
      <c r="B541">
        <v>16.8</v>
      </c>
      <c r="C541" t="s">
        <v>1562</v>
      </c>
      <c r="D541">
        <v>0.05</v>
      </c>
    </row>
    <row r="542" spans="1:4" x14ac:dyDescent="0.2">
      <c r="A542" t="s">
        <v>34</v>
      </c>
      <c r="B542">
        <v>20.399999999999999</v>
      </c>
      <c r="C542" t="s">
        <v>1562</v>
      </c>
      <c r="D542">
        <v>0.1</v>
      </c>
    </row>
    <row r="543" spans="1:4" x14ac:dyDescent="0.2">
      <c r="A543" t="s">
        <v>34</v>
      </c>
      <c r="B543">
        <v>6.15</v>
      </c>
      <c r="C543" t="s">
        <v>1608</v>
      </c>
      <c r="D543">
        <v>0.02</v>
      </c>
    </row>
    <row r="544" spans="1:4" x14ac:dyDescent="0.2">
      <c r="A544" t="s">
        <v>34</v>
      </c>
      <c r="B544">
        <v>5.65</v>
      </c>
      <c r="C544" t="s">
        <v>1608</v>
      </c>
      <c r="D544">
        <v>0.02</v>
      </c>
    </row>
    <row r="545" spans="1:4" x14ac:dyDescent="0.2">
      <c r="A545" t="s">
        <v>47</v>
      </c>
      <c r="B545">
        <v>1.9</v>
      </c>
      <c r="C545" t="s">
        <v>1562</v>
      </c>
      <c r="D545">
        <v>0.1</v>
      </c>
    </row>
    <row r="546" spans="1:4" x14ac:dyDescent="0.2">
      <c r="A546" t="s">
        <v>47</v>
      </c>
      <c r="B546">
        <v>0.8</v>
      </c>
      <c r="C546" t="s">
        <v>1608</v>
      </c>
      <c r="D546">
        <v>0.02</v>
      </c>
    </row>
    <row r="547" spans="1:4" x14ac:dyDescent="0.2">
      <c r="A547" t="s">
        <v>97</v>
      </c>
      <c r="B547">
        <v>0.03</v>
      </c>
    </row>
    <row r="548" spans="1:4" x14ac:dyDescent="0.2">
      <c r="A548" t="s">
        <v>29</v>
      </c>
      <c r="B548">
        <v>4.8</v>
      </c>
      <c r="C548" t="s">
        <v>1608</v>
      </c>
      <c r="D548">
        <v>0.2</v>
      </c>
    </row>
    <row r="549" spans="1:4" x14ac:dyDescent="0.2">
      <c r="A549" t="s">
        <v>47</v>
      </c>
      <c r="B549" t="s">
        <v>1617</v>
      </c>
      <c r="C549">
        <v>0.1</v>
      </c>
    </row>
    <row r="550" spans="1:4" x14ac:dyDescent="0.2">
      <c r="A550" t="s">
        <v>29</v>
      </c>
      <c r="B550">
        <v>1.1000000000000001</v>
      </c>
      <c r="C550" t="s">
        <v>1608</v>
      </c>
      <c r="D550">
        <v>0.1</v>
      </c>
    </row>
    <row r="551" spans="1:4" x14ac:dyDescent="0.2">
      <c r="A551" t="s">
        <v>97</v>
      </c>
      <c r="B551" t="s">
        <v>1545</v>
      </c>
      <c r="C551">
        <v>0.1</v>
      </c>
    </row>
    <row r="552" spans="1:4" x14ac:dyDescent="0.2">
      <c r="A552" t="s">
        <v>1643</v>
      </c>
      <c r="B552" t="s">
        <v>1608</v>
      </c>
      <c r="C552">
        <v>0.2</v>
      </c>
    </row>
    <row r="553" spans="1:4" x14ac:dyDescent="0.2">
      <c r="A553" t="s">
        <v>49</v>
      </c>
      <c r="B553">
        <f>-0.15/-0.05</f>
        <v>2.9999999999999996</v>
      </c>
      <c r="C553" t="s">
        <v>1623</v>
      </c>
      <c r="D553" t="s">
        <v>1624</v>
      </c>
    </row>
    <row r="554" spans="1:4" x14ac:dyDescent="0.2">
      <c r="A554" t="s">
        <v>1549</v>
      </c>
      <c r="B554" t="s">
        <v>1550</v>
      </c>
      <c r="C554" t="s">
        <v>1551</v>
      </c>
      <c r="D554" t="s">
        <v>1552</v>
      </c>
    </row>
    <row r="555" spans="1:4" x14ac:dyDescent="0.2">
      <c r="A555" t="s">
        <v>859</v>
      </c>
      <c r="B555" t="s">
        <v>1553</v>
      </c>
      <c r="C555" t="s">
        <v>1554</v>
      </c>
    </row>
    <row r="556" spans="1:4" x14ac:dyDescent="0.2">
      <c r="A556" t="s">
        <v>1555</v>
      </c>
      <c r="B556" t="s">
        <v>1550</v>
      </c>
      <c r="C556" t="s">
        <v>1551</v>
      </c>
      <c r="D556" t="s">
        <v>1556</v>
      </c>
    </row>
    <row r="557" spans="1:4" x14ac:dyDescent="0.2">
      <c r="A557" t="s">
        <v>91</v>
      </c>
      <c r="B557">
        <v>12.9</v>
      </c>
      <c r="C557" t="s">
        <v>1557</v>
      </c>
    </row>
    <row r="558" spans="1:4" x14ac:dyDescent="0.2">
      <c r="A558" t="s">
        <v>29</v>
      </c>
      <c r="B558">
        <v>5.6</v>
      </c>
      <c r="C558" t="s">
        <v>1558</v>
      </c>
    </row>
    <row r="559" spans="1:4" x14ac:dyDescent="0.2">
      <c r="A559" t="s">
        <v>48</v>
      </c>
      <c r="B559">
        <v>2.5</v>
      </c>
      <c r="C559" t="s">
        <v>1558</v>
      </c>
    </row>
    <row r="560" spans="1:4" x14ac:dyDescent="0.2">
      <c r="A560" t="s">
        <v>34</v>
      </c>
      <c r="B560">
        <v>5.7850000000000001</v>
      </c>
      <c r="C560" t="s">
        <v>1605</v>
      </c>
      <c r="D560" t="s">
        <v>1606</v>
      </c>
    </row>
    <row r="561" spans="1:5" x14ac:dyDescent="0.2">
      <c r="A561" t="s">
        <v>34</v>
      </c>
      <c r="B561">
        <v>19.98</v>
      </c>
      <c r="C561">
        <v>-1.7999999999999999E-2</v>
      </c>
    </row>
    <row r="562" spans="1:5" x14ac:dyDescent="0.2">
      <c r="A562" t="s">
        <v>34</v>
      </c>
      <c r="B562">
        <v>19.899999999999999</v>
      </c>
      <c r="C562">
        <v>-0.05</v>
      </c>
    </row>
    <row r="563" spans="1:5" x14ac:dyDescent="0.2">
      <c r="A563" t="s">
        <v>34</v>
      </c>
      <c r="B563">
        <v>19.600000000000001</v>
      </c>
      <c r="C563">
        <v>-0.1</v>
      </c>
    </row>
    <row r="564" spans="1:5" x14ac:dyDescent="0.2">
      <c r="A564" t="s">
        <v>184</v>
      </c>
      <c r="B564">
        <v>17.3</v>
      </c>
      <c r="C564">
        <v>-0.05</v>
      </c>
    </row>
    <row r="565" spans="1:5" x14ac:dyDescent="0.2">
      <c r="A565" t="s">
        <v>1607</v>
      </c>
      <c r="B565">
        <v>2.15</v>
      </c>
      <c r="C565" t="s">
        <v>1558</v>
      </c>
    </row>
    <row r="566" spans="1:5" x14ac:dyDescent="0.2">
      <c r="A566" t="s">
        <v>108</v>
      </c>
      <c r="B566">
        <v>1.6</v>
      </c>
      <c r="C566">
        <v>0.05</v>
      </c>
    </row>
    <row r="567" spans="1:5" x14ac:dyDescent="0.2">
      <c r="A567" t="s">
        <v>47</v>
      </c>
      <c r="B567">
        <v>2.5</v>
      </c>
      <c r="C567">
        <v>0.02</v>
      </c>
    </row>
    <row r="568" spans="1:5" x14ac:dyDescent="0.2">
      <c r="A568" t="s">
        <v>47</v>
      </c>
      <c r="B568">
        <v>17</v>
      </c>
      <c r="C568" t="s">
        <v>1620</v>
      </c>
    </row>
    <row r="569" spans="1:5" x14ac:dyDescent="0.2">
      <c r="A569" t="s">
        <v>97</v>
      </c>
      <c r="B569" t="s">
        <v>1545</v>
      </c>
      <c r="C569">
        <v>0.01</v>
      </c>
      <c r="D569" t="s">
        <v>1567</v>
      </c>
      <c r="E569" t="s">
        <v>1568</v>
      </c>
    </row>
    <row r="570" spans="1:5" x14ac:dyDescent="0.2">
      <c r="A570" t="s">
        <v>97</v>
      </c>
      <c r="B570" t="s">
        <v>1545</v>
      </c>
      <c r="C570">
        <v>0.03</v>
      </c>
      <c r="D570" t="s">
        <v>1567</v>
      </c>
      <c r="E570" t="s">
        <v>1568</v>
      </c>
    </row>
    <row r="571" spans="1:5" x14ac:dyDescent="0.2">
      <c r="A571" t="s">
        <v>48</v>
      </c>
      <c r="B571">
        <v>4.9000000000000004</v>
      </c>
      <c r="C571" t="s">
        <v>1557</v>
      </c>
    </row>
    <row r="572" spans="1:5" x14ac:dyDescent="0.2">
      <c r="A572" t="s">
        <v>1610</v>
      </c>
      <c r="B572">
        <v>12.32</v>
      </c>
      <c r="C572" t="s">
        <v>1595</v>
      </c>
      <c r="D572" t="s">
        <v>1611</v>
      </c>
    </row>
    <row r="573" spans="1:5" x14ac:dyDescent="0.2">
      <c r="A573" t="s">
        <v>92</v>
      </c>
      <c r="B573">
        <v>0.1</v>
      </c>
      <c r="C573" t="s">
        <v>1595</v>
      </c>
      <c r="D573">
        <v>0.03</v>
      </c>
    </row>
    <row r="574" spans="1:5" x14ac:dyDescent="0.2">
      <c r="A574" t="s">
        <v>94</v>
      </c>
      <c r="B574" t="s">
        <v>1545</v>
      </c>
      <c r="C574">
        <v>0.02</v>
      </c>
      <c r="D574" t="s">
        <v>1567</v>
      </c>
      <c r="E574" t="s">
        <v>1568</v>
      </c>
    </row>
    <row r="575" spans="1:5" x14ac:dyDescent="0.2">
      <c r="A575" t="s">
        <v>95</v>
      </c>
      <c r="B575" t="s">
        <v>1545</v>
      </c>
      <c r="C575" t="s">
        <v>1584</v>
      </c>
      <c r="D575">
        <v>4</v>
      </c>
    </row>
    <row r="576" spans="1:5" x14ac:dyDescent="0.2">
      <c r="A576" t="s">
        <v>95</v>
      </c>
      <c r="B576" t="s">
        <v>1545</v>
      </c>
      <c r="C576" t="s">
        <v>1614</v>
      </c>
      <c r="D576">
        <v>1.5</v>
      </c>
    </row>
    <row r="577" spans="1:4" x14ac:dyDescent="0.2">
      <c r="A577" t="s">
        <v>87</v>
      </c>
      <c r="B577" t="s">
        <v>1546</v>
      </c>
      <c r="C577" t="s">
        <v>621</v>
      </c>
      <c r="D577" t="s">
        <v>1548</v>
      </c>
    </row>
    <row r="578" spans="1:4" x14ac:dyDescent="0.2">
      <c r="A578" t="s">
        <v>1549</v>
      </c>
      <c r="B578" t="s">
        <v>1550</v>
      </c>
      <c r="C578" t="s">
        <v>1551</v>
      </c>
      <c r="D578" t="s">
        <v>1552</v>
      </c>
    </row>
    <row r="579" spans="1:4" x14ac:dyDescent="0.2">
      <c r="A579" t="s">
        <v>859</v>
      </c>
      <c r="B579" t="s">
        <v>1553</v>
      </c>
      <c r="C579" t="s">
        <v>1554</v>
      </c>
    </row>
    <row r="580" spans="1:4" x14ac:dyDescent="0.2">
      <c r="A580" t="s">
        <v>464</v>
      </c>
      <c r="B580" t="s">
        <v>1550</v>
      </c>
      <c r="C580" t="s">
        <v>1551</v>
      </c>
      <c r="D580" s="7">
        <v>37415</v>
      </c>
    </row>
    <row r="581" spans="1:4" x14ac:dyDescent="0.2">
      <c r="A581" t="s">
        <v>1615</v>
      </c>
      <c r="B581">
        <v>5.7</v>
      </c>
      <c r="C581" t="s">
        <v>1608</v>
      </c>
      <c r="D581">
        <v>0.1</v>
      </c>
    </row>
    <row r="582" spans="1:4" x14ac:dyDescent="0.2">
      <c r="A582" t="s">
        <v>29</v>
      </c>
      <c r="B582">
        <v>2.4</v>
      </c>
      <c r="C582" t="s">
        <v>1608</v>
      </c>
      <c r="D582">
        <v>2.5000000000000001E-2</v>
      </c>
    </row>
    <row r="583" spans="1:4" x14ac:dyDescent="0.2">
      <c r="A583" t="s">
        <v>29</v>
      </c>
      <c r="B583">
        <v>5.05</v>
      </c>
      <c r="C583" t="s">
        <v>1608</v>
      </c>
      <c r="D583">
        <v>0.05</v>
      </c>
    </row>
    <row r="584" spans="1:4" x14ac:dyDescent="0.2">
      <c r="A584" t="s">
        <v>29</v>
      </c>
      <c r="B584">
        <v>1</v>
      </c>
      <c r="C584" t="s">
        <v>1608</v>
      </c>
      <c r="D584">
        <v>0.05</v>
      </c>
    </row>
    <row r="585" spans="1:4" x14ac:dyDescent="0.2">
      <c r="A585" t="s">
        <v>48</v>
      </c>
      <c r="B585">
        <v>7</v>
      </c>
      <c r="C585" t="s">
        <v>1608</v>
      </c>
      <c r="D585">
        <v>0.1</v>
      </c>
    </row>
    <row r="586" spans="1:4" x14ac:dyDescent="0.2">
      <c r="A586" t="s">
        <v>96</v>
      </c>
      <c r="B586">
        <v>16.8</v>
      </c>
      <c r="C586" t="s">
        <v>1562</v>
      </c>
      <c r="D586">
        <v>0.05</v>
      </c>
    </row>
    <row r="587" spans="1:4" x14ac:dyDescent="0.2">
      <c r="A587" t="s">
        <v>34</v>
      </c>
      <c r="B587">
        <v>20.399999999999999</v>
      </c>
      <c r="C587" t="s">
        <v>1562</v>
      </c>
      <c r="D587">
        <v>0.1</v>
      </c>
    </row>
    <row r="588" spans="1:4" x14ac:dyDescent="0.2">
      <c r="A588" t="s">
        <v>34</v>
      </c>
      <c r="B588">
        <v>6.15</v>
      </c>
      <c r="C588" t="s">
        <v>1608</v>
      </c>
      <c r="D588">
        <v>0.02</v>
      </c>
    </row>
    <row r="589" spans="1:4" x14ac:dyDescent="0.2">
      <c r="A589" t="s">
        <v>34</v>
      </c>
      <c r="B589">
        <v>5.65</v>
      </c>
      <c r="C589" t="s">
        <v>1608</v>
      </c>
      <c r="D589">
        <v>0.02</v>
      </c>
    </row>
    <row r="590" spans="1:4" x14ac:dyDescent="0.2">
      <c r="A590" t="s">
        <v>47</v>
      </c>
      <c r="B590">
        <v>1.9</v>
      </c>
      <c r="C590" t="s">
        <v>1562</v>
      </c>
      <c r="D590">
        <v>0.1</v>
      </c>
    </row>
    <row r="591" spans="1:4" x14ac:dyDescent="0.2">
      <c r="A591" t="s">
        <v>47</v>
      </c>
      <c r="B591">
        <v>0.8</v>
      </c>
      <c r="C591" t="s">
        <v>1608</v>
      </c>
      <c r="D591">
        <v>0.02</v>
      </c>
    </row>
    <row r="592" spans="1:4" x14ac:dyDescent="0.2">
      <c r="A592" t="s">
        <v>97</v>
      </c>
      <c r="B592">
        <v>0.03</v>
      </c>
    </row>
    <row r="593" spans="1:5" x14ac:dyDescent="0.2">
      <c r="A593" t="s">
        <v>29</v>
      </c>
      <c r="B593">
        <v>4.8</v>
      </c>
      <c r="C593" t="s">
        <v>1608</v>
      </c>
      <c r="D593">
        <v>0.2</v>
      </c>
    </row>
    <row r="594" spans="1:5" x14ac:dyDescent="0.2">
      <c r="A594" t="s">
        <v>47</v>
      </c>
      <c r="B594" t="s">
        <v>1617</v>
      </c>
      <c r="C594">
        <v>0.1</v>
      </c>
    </row>
    <row r="595" spans="1:5" x14ac:dyDescent="0.2">
      <c r="A595" t="s">
        <v>29</v>
      </c>
      <c r="B595">
        <v>1.1000000000000001</v>
      </c>
      <c r="C595" t="s">
        <v>1608</v>
      </c>
      <c r="D595">
        <v>0.1</v>
      </c>
    </row>
    <row r="596" spans="1:5" x14ac:dyDescent="0.2">
      <c r="A596" t="s">
        <v>97</v>
      </c>
      <c r="B596" t="s">
        <v>1545</v>
      </c>
      <c r="C596">
        <v>0.1</v>
      </c>
    </row>
    <row r="597" spans="1:5" x14ac:dyDescent="0.2">
      <c r="A597" t="s">
        <v>98</v>
      </c>
      <c r="B597" t="s">
        <v>1618</v>
      </c>
      <c r="C597">
        <v>16.8</v>
      </c>
      <c r="D597" t="s">
        <v>1545</v>
      </c>
      <c r="E597">
        <v>2.5000000000000001E-2</v>
      </c>
    </row>
    <row r="598" spans="1:5" x14ac:dyDescent="0.2">
      <c r="A598" t="s">
        <v>49</v>
      </c>
      <c r="B598">
        <f>-0.15/-0.05</f>
        <v>2.9999999999999996</v>
      </c>
      <c r="C598" t="s">
        <v>1623</v>
      </c>
      <c r="D598" t="s">
        <v>1624</v>
      </c>
    </row>
    <row r="599" spans="1:5" x14ac:dyDescent="0.2">
      <c r="A599" t="s">
        <v>1549</v>
      </c>
      <c r="B599" t="s">
        <v>1550</v>
      </c>
      <c r="C599" t="s">
        <v>1551</v>
      </c>
      <c r="D599" t="s">
        <v>1552</v>
      </c>
    </row>
    <row r="600" spans="1:5" x14ac:dyDescent="0.2">
      <c r="A600" t="s">
        <v>859</v>
      </c>
      <c r="B600" t="s">
        <v>1553</v>
      </c>
      <c r="C600" t="s">
        <v>1554</v>
      </c>
    </row>
    <row r="601" spans="1:5" x14ac:dyDescent="0.2">
      <c r="A601" t="s">
        <v>91</v>
      </c>
      <c r="B601">
        <v>12.9</v>
      </c>
      <c r="C601" t="s">
        <v>1557</v>
      </c>
    </row>
    <row r="602" spans="1:5" x14ac:dyDescent="0.2">
      <c r="A602" t="s">
        <v>29</v>
      </c>
      <c r="B602">
        <v>5.6</v>
      </c>
      <c r="C602" t="s">
        <v>1558</v>
      </c>
    </row>
    <row r="603" spans="1:5" x14ac:dyDescent="0.2">
      <c r="A603" t="s">
        <v>48</v>
      </c>
      <c r="B603">
        <v>2.5</v>
      </c>
      <c r="C603" t="s">
        <v>1558</v>
      </c>
    </row>
    <row r="604" spans="1:5" x14ac:dyDescent="0.2">
      <c r="A604" t="s">
        <v>34</v>
      </c>
      <c r="B604">
        <v>5.7850000000000001</v>
      </c>
      <c r="C604" t="s">
        <v>1605</v>
      </c>
      <c r="D604" t="s">
        <v>1606</v>
      </c>
    </row>
    <row r="605" spans="1:5" x14ac:dyDescent="0.2">
      <c r="A605" t="s">
        <v>34</v>
      </c>
      <c r="B605">
        <v>19.98</v>
      </c>
      <c r="C605">
        <v>-1.7999999999999999E-2</v>
      </c>
    </row>
    <row r="606" spans="1:5" x14ac:dyDescent="0.2">
      <c r="A606" t="s">
        <v>34</v>
      </c>
      <c r="B606">
        <v>19.899999999999999</v>
      </c>
      <c r="C606">
        <v>-0.05</v>
      </c>
    </row>
    <row r="607" spans="1:5" x14ac:dyDescent="0.2">
      <c r="A607" t="s">
        <v>34</v>
      </c>
      <c r="B607">
        <v>19.600000000000001</v>
      </c>
      <c r="C607">
        <v>-0.1</v>
      </c>
    </row>
    <row r="608" spans="1:5" x14ac:dyDescent="0.2">
      <c r="A608" t="s">
        <v>184</v>
      </c>
      <c r="B608">
        <v>17.3</v>
      </c>
      <c r="C608">
        <v>-0.05</v>
      </c>
    </row>
    <row r="609" spans="1:5" x14ac:dyDescent="0.2">
      <c r="A609" t="s">
        <v>1607</v>
      </c>
      <c r="B609">
        <v>2.15</v>
      </c>
      <c r="C609" t="s">
        <v>1558</v>
      </c>
    </row>
    <row r="610" spans="1:5" x14ac:dyDescent="0.2">
      <c r="A610" t="s">
        <v>108</v>
      </c>
      <c r="B610">
        <v>1.6</v>
      </c>
      <c r="C610">
        <v>0.05</v>
      </c>
    </row>
    <row r="611" spans="1:5" x14ac:dyDescent="0.2">
      <c r="A611" t="s">
        <v>47</v>
      </c>
      <c r="B611">
        <v>2.5</v>
      </c>
      <c r="C611">
        <v>0.02</v>
      </c>
    </row>
    <row r="612" spans="1:5" x14ac:dyDescent="0.2">
      <c r="A612" t="s">
        <v>47</v>
      </c>
      <c r="B612">
        <v>17</v>
      </c>
      <c r="C612" t="s">
        <v>1620</v>
      </c>
    </row>
    <row r="613" spans="1:5" x14ac:dyDescent="0.2">
      <c r="A613" t="s">
        <v>97</v>
      </c>
      <c r="B613" t="s">
        <v>1545</v>
      </c>
      <c r="C613">
        <v>0.01</v>
      </c>
      <c r="D613" t="s">
        <v>1567</v>
      </c>
      <c r="E613" t="s">
        <v>1568</v>
      </c>
    </row>
    <row r="614" spans="1:5" x14ac:dyDescent="0.2">
      <c r="A614" t="s">
        <v>97</v>
      </c>
      <c r="B614" t="s">
        <v>1545</v>
      </c>
      <c r="C614">
        <v>0.03</v>
      </c>
      <c r="D614" t="s">
        <v>1567</v>
      </c>
      <c r="E614" t="s">
        <v>1568</v>
      </c>
    </row>
    <row r="615" spans="1:5" x14ac:dyDescent="0.2">
      <c r="A615" t="s">
        <v>48</v>
      </c>
      <c r="B615">
        <v>4.9000000000000004</v>
      </c>
      <c r="C615" t="s">
        <v>1557</v>
      </c>
    </row>
    <row r="616" spans="1:5" x14ac:dyDescent="0.2">
      <c r="A616" t="s">
        <v>1610</v>
      </c>
      <c r="B616">
        <v>11.89</v>
      </c>
      <c r="C616" t="s">
        <v>1644</v>
      </c>
    </row>
    <row r="617" spans="1:5" x14ac:dyDescent="0.2">
      <c r="A617" t="s">
        <v>92</v>
      </c>
      <c r="B617">
        <v>0.1</v>
      </c>
      <c r="C617" t="s">
        <v>1595</v>
      </c>
      <c r="D617">
        <v>0.03</v>
      </c>
    </row>
    <row r="618" spans="1:5" x14ac:dyDescent="0.2">
      <c r="A618" t="s">
        <v>94</v>
      </c>
      <c r="B618" t="s">
        <v>1545</v>
      </c>
      <c r="C618">
        <v>0.02</v>
      </c>
      <c r="D618" t="s">
        <v>1567</v>
      </c>
      <c r="E618" t="s">
        <v>1568</v>
      </c>
    </row>
    <row r="619" spans="1:5" x14ac:dyDescent="0.2">
      <c r="A619" t="s">
        <v>95</v>
      </c>
      <c r="B619" t="s">
        <v>1545</v>
      </c>
      <c r="C619" t="s">
        <v>1584</v>
      </c>
      <c r="D619">
        <v>4</v>
      </c>
    </row>
    <row r="620" spans="1:5" x14ac:dyDescent="0.2">
      <c r="A620" t="s">
        <v>95</v>
      </c>
      <c r="B620" t="s">
        <v>1545</v>
      </c>
      <c r="C620" t="s">
        <v>1614</v>
      </c>
      <c r="D620">
        <v>1.5</v>
      </c>
    </row>
    <row r="621" spans="1:5" x14ac:dyDescent="0.2">
      <c r="A621" t="s">
        <v>87</v>
      </c>
      <c r="B621" t="s">
        <v>1546</v>
      </c>
      <c r="C621" t="s">
        <v>621</v>
      </c>
      <c r="D621" t="s">
        <v>1548</v>
      </c>
    </row>
    <row r="622" spans="1:5" x14ac:dyDescent="0.2">
      <c r="A622" t="s">
        <v>1549</v>
      </c>
      <c r="B622" t="s">
        <v>1550</v>
      </c>
      <c r="C622" t="s">
        <v>1551</v>
      </c>
      <c r="D622" t="s">
        <v>1552</v>
      </c>
    </row>
    <row r="623" spans="1:5" x14ac:dyDescent="0.2">
      <c r="A623" t="s">
        <v>859</v>
      </c>
      <c r="B623" t="s">
        <v>1553</v>
      </c>
      <c r="C623" t="s">
        <v>1554</v>
      </c>
    </row>
    <row r="624" spans="1:5" x14ac:dyDescent="0.2">
      <c r="A624" t="s">
        <v>1555</v>
      </c>
      <c r="B624" t="s">
        <v>1550</v>
      </c>
      <c r="C624" t="s">
        <v>1551</v>
      </c>
      <c r="D624" t="s">
        <v>1556</v>
      </c>
    </row>
    <row r="625" spans="1:5" x14ac:dyDescent="0.2">
      <c r="A625" t="s">
        <v>91</v>
      </c>
      <c r="B625">
        <v>12.9</v>
      </c>
      <c r="C625" t="s">
        <v>1557</v>
      </c>
    </row>
    <row r="626" spans="1:5" x14ac:dyDescent="0.2">
      <c r="A626" t="s">
        <v>29</v>
      </c>
      <c r="B626">
        <v>5.6</v>
      </c>
      <c r="C626" t="s">
        <v>1558</v>
      </c>
    </row>
    <row r="627" spans="1:5" x14ac:dyDescent="0.2">
      <c r="A627" t="s">
        <v>48</v>
      </c>
      <c r="B627">
        <v>2.5</v>
      </c>
      <c r="C627" t="s">
        <v>1558</v>
      </c>
    </row>
    <row r="628" spans="1:5" x14ac:dyDescent="0.2">
      <c r="A628" t="s">
        <v>34</v>
      </c>
      <c r="B628">
        <v>5.7850000000000001</v>
      </c>
      <c r="C628" t="s">
        <v>1605</v>
      </c>
      <c r="D628" t="s">
        <v>1606</v>
      </c>
    </row>
    <row r="629" spans="1:5" x14ac:dyDescent="0.2">
      <c r="A629" t="s">
        <v>34</v>
      </c>
      <c r="B629">
        <v>19.98</v>
      </c>
      <c r="C629">
        <v>-1.7999999999999999E-2</v>
      </c>
    </row>
    <row r="630" spans="1:5" x14ac:dyDescent="0.2">
      <c r="A630" t="s">
        <v>34</v>
      </c>
      <c r="B630">
        <v>19.899999999999999</v>
      </c>
      <c r="C630">
        <v>-0.05</v>
      </c>
    </row>
    <row r="631" spans="1:5" x14ac:dyDescent="0.2">
      <c r="A631" t="s">
        <v>34</v>
      </c>
      <c r="B631">
        <v>19.600000000000001</v>
      </c>
      <c r="C631">
        <v>-0.1</v>
      </c>
    </row>
    <row r="632" spans="1:5" x14ac:dyDescent="0.2">
      <c r="A632" t="s">
        <v>184</v>
      </c>
      <c r="B632">
        <v>17.3</v>
      </c>
      <c r="C632">
        <v>-0.05</v>
      </c>
    </row>
    <row r="633" spans="1:5" x14ac:dyDescent="0.2">
      <c r="A633" t="s">
        <v>1607</v>
      </c>
      <c r="B633">
        <v>2.15</v>
      </c>
      <c r="C633" t="s">
        <v>1558</v>
      </c>
    </row>
    <row r="634" spans="1:5" x14ac:dyDescent="0.2">
      <c r="A634" t="s">
        <v>108</v>
      </c>
      <c r="B634">
        <v>1.6</v>
      </c>
      <c r="C634">
        <v>0.05</v>
      </c>
    </row>
    <row r="635" spans="1:5" x14ac:dyDescent="0.2">
      <c r="A635" t="s">
        <v>47</v>
      </c>
      <c r="B635">
        <v>2.5</v>
      </c>
      <c r="C635">
        <v>0.02</v>
      </c>
    </row>
    <row r="636" spans="1:5" x14ac:dyDescent="0.2">
      <c r="A636" t="s">
        <v>47</v>
      </c>
      <c r="B636">
        <v>17</v>
      </c>
      <c r="C636" t="s">
        <v>1620</v>
      </c>
    </row>
    <row r="637" spans="1:5" x14ac:dyDescent="0.2">
      <c r="A637" t="s">
        <v>97</v>
      </c>
      <c r="B637" t="s">
        <v>1545</v>
      </c>
      <c r="C637">
        <v>0.01</v>
      </c>
      <c r="D637" t="s">
        <v>1567</v>
      </c>
      <c r="E637" t="s">
        <v>1568</v>
      </c>
    </row>
    <row r="638" spans="1:5" x14ac:dyDescent="0.2">
      <c r="A638" t="s">
        <v>97</v>
      </c>
      <c r="B638" t="s">
        <v>1545</v>
      </c>
      <c r="C638">
        <v>0.03</v>
      </c>
      <c r="D638" t="s">
        <v>1567</v>
      </c>
      <c r="E638" t="s">
        <v>1568</v>
      </c>
    </row>
    <row r="639" spans="1:5" x14ac:dyDescent="0.2">
      <c r="A639" t="s">
        <v>48</v>
      </c>
      <c r="B639">
        <v>4.9000000000000004</v>
      </c>
      <c r="C639" t="s">
        <v>1557</v>
      </c>
    </row>
    <row r="640" spans="1:5" x14ac:dyDescent="0.2">
      <c r="A640" t="s">
        <v>1610</v>
      </c>
      <c r="B640">
        <v>11.89</v>
      </c>
      <c r="C640" t="s">
        <v>1595</v>
      </c>
      <c r="D640" t="s">
        <v>1611</v>
      </c>
    </row>
    <row r="641" spans="1:5" x14ac:dyDescent="0.2">
      <c r="A641" t="s">
        <v>92</v>
      </c>
      <c r="B641">
        <v>0.1</v>
      </c>
      <c r="C641" t="s">
        <v>1595</v>
      </c>
      <c r="D641">
        <v>0.03</v>
      </c>
    </row>
    <row r="642" spans="1:5" x14ac:dyDescent="0.2">
      <c r="A642" t="s">
        <v>94</v>
      </c>
      <c r="B642" t="s">
        <v>1545</v>
      </c>
      <c r="C642">
        <v>0.02</v>
      </c>
      <c r="D642" t="s">
        <v>1567</v>
      </c>
      <c r="E642" t="s">
        <v>1568</v>
      </c>
    </row>
    <row r="643" spans="1:5" x14ac:dyDescent="0.2">
      <c r="A643" t="s">
        <v>95</v>
      </c>
      <c r="B643" t="s">
        <v>1545</v>
      </c>
      <c r="C643" t="s">
        <v>1584</v>
      </c>
      <c r="D643">
        <v>4</v>
      </c>
    </row>
    <row r="644" spans="1:5" x14ac:dyDescent="0.2">
      <c r="A644" t="s">
        <v>95</v>
      </c>
      <c r="B644" t="s">
        <v>1545</v>
      </c>
      <c r="C644" t="s">
        <v>1614</v>
      </c>
      <c r="D644">
        <v>1.5</v>
      </c>
    </row>
    <row r="645" spans="1:5" x14ac:dyDescent="0.2">
      <c r="A645" t="s">
        <v>87</v>
      </c>
      <c r="B645" t="s">
        <v>1546</v>
      </c>
      <c r="C645" t="s">
        <v>621</v>
      </c>
      <c r="D645" t="s">
        <v>1548</v>
      </c>
    </row>
    <row r="646" spans="1:5" x14ac:dyDescent="0.2">
      <c r="A646" t="s">
        <v>1549</v>
      </c>
      <c r="B646" t="s">
        <v>1550</v>
      </c>
      <c r="C646" t="s">
        <v>1551</v>
      </c>
      <c r="D646" t="s">
        <v>1552</v>
      </c>
    </row>
    <row r="647" spans="1:5" x14ac:dyDescent="0.2">
      <c r="A647" t="s">
        <v>859</v>
      </c>
      <c r="B647" t="s">
        <v>1553</v>
      </c>
      <c r="C647" t="s">
        <v>1554</v>
      </c>
    </row>
    <row r="648" spans="1:5" x14ac:dyDescent="0.2">
      <c r="A648" t="s">
        <v>1555</v>
      </c>
      <c r="B648" t="s">
        <v>1550</v>
      </c>
      <c r="C648" t="s">
        <v>1551</v>
      </c>
      <c r="D648" t="s">
        <v>1556</v>
      </c>
    </row>
    <row r="649" spans="1:5" x14ac:dyDescent="0.2">
      <c r="A649" t="s">
        <v>1569</v>
      </c>
      <c r="B649" t="s">
        <v>1570</v>
      </c>
      <c r="C649" t="s">
        <v>1571</v>
      </c>
    </row>
    <row r="650" spans="1:5" x14ac:dyDescent="0.2">
      <c r="A650" t="s">
        <v>1569</v>
      </c>
      <c r="B650" t="s">
        <v>1572</v>
      </c>
      <c r="C650" t="s">
        <v>1573</v>
      </c>
      <c r="D650" t="s">
        <v>1571</v>
      </c>
    </row>
    <row r="651" spans="1:5" x14ac:dyDescent="0.2">
      <c r="A651" t="s">
        <v>91</v>
      </c>
      <c r="B651">
        <v>12.9</v>
      </c>
      <c r="C651" t="s">
        <v>1557</v>
      </c>
    </row>
    <row r="652" spans="1:5" x14ac:dyDescent="0.2">
      <c r="A652" t="s">
        <v>29</v>
      </c>
      <c r="B652">
        <v>5.6</v>
      </c>
      <c r="C652" t="s">
        <v>1558</v>
      </c>
    </row>
    <row r="653" spans="1:5" x14ac:dyDescent="0.2">
      <c r="A653" t="s">
        <v>48</v>
      </c>
      <c r="B653">
        <v>2.5</v>
      </c>
      <c r="C653" t="s">
        <v>1558</v>
      </c>
    </row>
    <row r="654" spans="1:5" x14ac:dyDescent="0.2">
      <c r="A654" t="s">
        <v>34</v>
      </c>
      <c r="B654">
        <v>5.7850000000000001</v>
      </c>
      <c r="C654" t="s">
        <v>1605</v>
      </c>
      <c r="D654" t="s">
        <v>1606</v>
      </c>
    </row>
    <row r="655" spans="1:5" x14ac:dyDescent="0.2">
      <c r="A655" t="s">
        <v>34</v>
      </c>
      <c r="B655">
        <v>19.98</v>
      </c>
      <c r="C655">
        <v>-1.7999999999999999E-2</v>
      </c>
    </row>
    <row r="656" spans="1:5" x14ac:dyDescent="0.2">
      <c r="A656" t="s">
        <v>34</v>
      </c>
      <c r="B656">
        <v>19.899999999999999</v>
      </c>
      <c r="C656">
        <v>-0.05</v>
      </c>
    </row>
    <row r="657" spans="1:5" x14ac:dyDescent="0.2">
      <c r="A657" t="s">
        <v>34</v>
      </c>
      <c r="B657">
        <v>19.600000000000001</v>
      </c>
      <c r="C657">
        <v>-0.1</v>
      </c>
    </row>
    <row r="658" spans="1:5" x14ac:dyDescent="0.2">
      <c r="A658" t="s">
        <v>184</v>
      </c>
      <c r="B658">
        <v>17.3</v>
      </c>
      <c r="C658">
        <v>-0.05</v>
      </c>
    </row>
    <row r="659" spans="1:5" x14ac:dyDescent="0.2">
      <c r="A659" t="s">
        <v>1607</v>
      </c>
      <c r="B659">
        <v>2.15</v>
      </c>
      <c r="C659" t="s">
        <v>1558</v>
      </c>
    </row>
    <row r="660" spans="1:5" x14ac:dyDescent="0.2">
      <c r="A660" t="s">
        <v>108</v>
      </c>
      <c r="B660">
        <v>1.6</v>
      </c>
      <c r="C660">
        <v>0.05</v>
      </c>
    </row>
    <row r="661" spans="1:5" x14ac:dyDescent="0.2">
      <c r="A661" t="s">
        <v>47</v>
      </c>
      <c r="B661">
        <v>2.5</v>
      </c>
      <c r="C661">
        <v>0.02</v>
      </c>
    </row>
    <row r="662" spans="1:5" x14ac:dyDescent="0.2">
      <c r="A662" t="s">
        <v>47</v>
      </c>
      <c r="B662">
        <v>17</v>
      </c>
      <c r="C662" t="s">
        <v>1620</v>
      </c>
    </row>
    <row r="663" spans="1:5" x14ac:dyDescent="0.2">
      <c r="A663" t="s">
        <v>97</v>
      </c>
      <c r="B663" t="s">
        <v>1545</v>
      </c>
      <c r="C663">
        <v>0.01</v>
      </c>
      <c r="D663" t="s">
        <v>1567</v>
      </c>
      <c r="E663" t="s">
        <v>1568</v>
      </c>
    </row>
    <row r="664" spans="1:5" x14ac:dyDescent="0.2">
      <c r="A664" t="s">
        <v>97</v>
      </c>
      <c r="B664" t="s">
        <v>1545</v>
      </c>
      <c r="C664">
        <v>0.03</v>
      </c>
      <c r="D664" t="s">
        <v>1567</v>
      </c>
      <c r="E664" t="s">
        <v>1568</v>
      </c>
    </row>
    <row r="665" spans="1:5" x14ac:dyDescent="0.2">
      <c r="A665" t="s">
        <v>48</v>
      </c>
      <c r="B665">
        <v>4.9000000000000004</v>
      </c>
      <c r="C665" t="s">
        <v>1557</v>
      </c>
    </row>
    <row r="666" spans="1:5" x14ac:dyDescent="0.2">
      <c r="A666" t="s">
        <v>1610</v>
      </c>
      <c r="B666">
        <v>11.89</v>
      </c>
      <c r="C666" t="s">
        <v>1595</v>
      </c>
      <c r="D666" t="s">
        <v>1611</v>
      </c>
    </row>
    <row r="667" spans="1:5" x14ac:dyDescent="0.2">
      <c r="A667" t="s">
        <v>92</v>
      </c>
      <c r="B667">
        <v>0.1</v>
      </c>
      <c r="C667" t="s">
        <v>1595</v>
      </c>
      <c r="D667">
        <v>0.03</v>
      </c>
    </row>
    <row r="668" spans="1:5" x14ac:dyDescent="0.2">
      <c r="A668" t="s">
        <v>94</v>
      </c>
      <c r="B668" t="s">
        <v>1545</v>
      </c>
      <c r="C668">
        <v>0.02</v>
      </c>
      <c r="D668" t="s">
        <v>1567</v>
      </c>
      <c r="E668" t="s">
        <v>1568</v>
      </c>
    </row>
    <row r="669" spans="1:5" x14ac:dyDescent="0.2">
      <c r="A669" t="s">
        <v>95</v>
      </c>
      <c r="B669" t="s">
        <v>1545</v>
      </c>
      <c r="C669" t="s">
        <v>1584</v>
      </c>
      <c r="D669">
        <v>4</v>
      </c>
    </row>
    <row r="670" spans="1:5" x14ac:dyDescent="0.2">
      <c r="A670" t="s">
        <v>95</v>
      </c>
      <c r="B670" t="s">
        <v>1545</v>
      </c>
      <c r="C670" t="s">
        <v>1614</v>
      </c>
      <c r="D670">
        <v>1.5</v>
      </c>
    </row>
    <row r="671" spans="1:5" x14ac:dyDescent="0.2">
      <c r="A671" t="s">
        <v>87</v>
      </c>
      <c r="B671" t="s">
        <v>1546</v>
      </c>
      <c r="C671" t="s">
        <v>621</v>
      </c>
      <c r="D671" t="s">
        <v>1548</v>
      </c>
    </row>
    <row r="672" spans="1:5" x14ac:dyDescent="0.2">
      <c r="A672" t="s">
        <v>1549</v>
      </c>
      <c r="B672" t="s">
        <v>1550</v>
      </c>
      <c r="C672" t="s">
        <v>1551</v>
      </c>
      <c r="D672" t="s">
        <v>1552</v>
      </c>
    </row>
    <row r="673" spans="1:5" x14ac:dyDescent="0.2">
      <c r="A673" t="s">
        <v>859</v>
      </c>
      <c r="B673" t="s">
        <v>1553</v>
      </c>
      <c r="C673" t="s">
        <v>1554</v>
      </c>
    </row>
    <row r="674" spans="1:5" x14ac:dyDescent="0.2">
      <c r="A674" t="s">
        <v>1555</v>
      </c>
      <c r="B674" t="s">
        <v>1550</v>
      </c>
      <c r="C674" t="s">
        <v>1551</v>
      </c>
      <c r="D674" t="s">
        <v>1556</v>
      </c>
    </row>
    <row r="675" spans="1:5" x14ac:dyDescent="0.2">
      <c r="A675" t="s">
        <v>1569</v>
      </c>
      <c r="B675" t="s">
        <v>1570</v>
      </c>
      <c r="C675" t="s">
        <v>1571</v>
      </c>
    </row>
    <row r="676" spans="1:5" x14ac:dyDescent="0.2">
      <c r="A676" t="s">
        <v>1569</v>
      </c>
      <c r="B676" t="s">
        <v>1572</v>
      </c>
      <c r="C676" t="s">
        <v>1573</v>
      </c>
      <c r="D676" t="s">
        <v>1571</v>
      </c>
    </row>
    <row r="677" spans="1:5" x14ac:dyDescent="0.2">
      <c r="A677" t="s">
        <v>91</v>
      </c>
      <c r="B677">
        <v>7</v>
      </c>
      <c r="C677" t="s">
        <v>1558</v>
      </c>
    </row>
    <row r="678" spans="1:5" x14ac:dyDescent="0.2">
      <c r="A678" t="s">
        <v>48</v>
      </c>
      <c r="B678">
        <v>0.7</v>
      </c>
      <c r="C678" t="s">
        <v>1583</v>
      </c>
    </row>
    <row r="679" spans="1:5" x14ac:dyDescent="0.2">
      <c r="A679" t="s">
        <v>29</v>
      </c>
      <c r="B679">
        <v>4.8</v>
      </c>
      <c r="C679" t="s">
        <v>1559</v>
      </c>
    </row>
    <row r="680" spans="1:5" x14ac:dyDescent="0.2">
      <c r="A680" t="s">
        <v>29</v>
      </c>
      <c r="B680">
        <v>0.35</v>
      </c>
      <c r="C680" t="s">
        <v>1557</v>
      </c>
    </row>
    <row r="681" spans="1:5" x14ac:dyDescent="0.2">
      <c r="A681" t="s">
        <v>29</v>
      </c>
      <c r="B681">
        <v>2.5</v>
      </c>
      <c r="C681" t="s">
        <v>1558</v>
      </c>
    </row>
    <row r="682" spans="1:5" x14ac:dyDescent="0.2">
      <c r="A682" t="s">
        <v>34</v>
      </c>
      <c r="B682">
        <v>16.600000000000001</v>
      </c>
      <c r="C682" t="s">
        <v>1558</v>
      </c>
    </row>
    <row r="683" spans="1:5" x14ac:dyDescent="0.2">
      <c r="A683" t="s">
        <v>34</v>
      </c>
      <c r="B683">
        <v>17.2</v>
      </c>
      <c r="C683" t="s">
        <v>1582</v>
      </c>
    </row>
    <row r="684" spans="1:5" x14ac:dyDescent="0.2">
      <c r="A684" t="s">
        <v>47</v>
      </c>
      <c r="B684">
        <v>16.5</v>
      </c>
      <c r="C684">
        <v>0.03</v>
      </c>
    </row>
    <row r="685" spans="1:5" x14ac:dyDescent="0.2">
      <c r="A685" t="s">
        <v>94</v>
      </c>
      <c r="B685">
        <v>0.02</v>
      </c>
      <c r="C685" t="s">
        <v>1645</v>
      </c>
      <c r="D685" t="s">
        <v>1646</v>
      </c>
      <c r="E685" t="s">
        <v>1647</v>
      </c>
    </row>
    <row r="686" spans="1:5" x14ac:dyDescent="0.2">
      <c r="A686" t="s">
        <v>98</v>
      </c>
      <c r="B686" t="s">
        <v>1545</v>
      </c>
      <c r="C686">
        <v>0.01</v>
      </c>
    </row>
    <row r="687" spans="1:5" x14ac:dyDescent="0.2">
      <c r="A687" t="s">
        <v>133</v>
      </c>
      <c r="B687" t="s">
        <v>1545</v>
      </c>
      <c r="C687">
        <v>5.0000000000000001E-3</v>
      </c>
    </row>
    <row r="688" spans="1:5" x14ac:dyDescent="0.2">
      <c r="A688" t="s">
        <v>95</v>
      </c>
      <c r="B688" t="s">
        <v>1545</v>
      </c>
      <c r="C688" t="s">
        <v>1584</v>
      </c>
      <c r="D688">
        <v>3</v>
      </c>
    </row>
    <row r="689" spans="1:7" x14ac:dyDescent="0.2">
      <c r="A689" t="s">
        <v>54</v>
      </c>
      <c r="B689" t="s">
        <v>1585</v>
      </c>
      <c r="C689" t="s">
        <v>1586</v>
      </c>
    </row>
    <row r="690" spans="1:7" x14ac:dyDescent="0.2">
      <c r="A690" t="s">
        <v>56</v>
      </c>
    </row>
    <row r="691" spans="1:7" x14ac:dyDescent="0.2">
      <c r="A691" t="s">
        <v>217</v>
      </c>
      <c r="B691" t="s">
        <v>49</v>
      </c>
      <c r="C691" t="s">
        <v>1623</v>
      </c>
      <c r="D691" t="s">
        <v>1648</v>
      </c>
      <c r="E691" t="s">
        <v>1548</v>
      </c>
    </row>
    <row r="692" spans="1:7" x14ac:dyDescent="0.2">
      <c r="A692" t="s">
        <v>87</v>
      </c>
      <c r="B692" t="s">
        <v>1546</v>
      </c>
      <c r="C692" t="s">
        <v>1547</v>
      </c>
      <c r="D692" t="s">
        <v>1548</v>
      </c>
    </row>
    <row r="693" spans="1:7" x14ac:dyDescent="0.2">
      <c r="A693" t="s">
        <v>1649</v>
      </c>
      <c r="B693" t="s">
        <v>1650</v>
      </c>
      <c r="C693" t="s">
        <v>1651</v>
      </c>
      <c r="D693" t="s">
        <v>1618</v>
      </c>
      <c r="E693">
        <v>12.85</v>
      </c>
      <c r="F693" t="s">
        <v>1652</v>
      </c>
      <c r="G693" t="s">
        <v>1653</v>
      </c>
    </row>
    <row r="694" spans="1:7" x14ac:dyDescent="0.2">
      <c r="A694" t="s">
        <v>58</v>
      </c>
    </row>
    <row r="695" spans="1:7" x14ac:dyDescent="0.2">
      <c r="A695" t="s">
        <v>1549</v>
      </c>
      <c r="B695" t="s">
        <v>1550</v>
      </c>
      <c r="C695" t="s">
        <v>1551</v>
      </c>
      <c r="D695" t="s">
        <v>1552</v>
      </c>
    </row>
    <row r="696" spans="1:7" x14ac:dyDescent="0.2">
      <c r="A696" t="s">
        <v>859</v>
      </c>
      <c r="B696" t="s">
        <v>1553</v>
      </c>
      <c r="C696" t="s">
        <v>1554</v>
      </c>
    </row>
    <row r="697" spans="1:7" x14ac:dyDescent="0.2">
      <c r="A697" t="s">
        <v>1555</v>
      </c>
      <c r="B697" t="s">
        <v>1550</v>
      </c>
      <c r="C697" t="s">
        <v>1551</v>
      </c>
      <c r="D697" t="s">
        <v>1556</v>
      </c>
    </row>
    <row r="698" spans="1:7" x14ac:dyDescent="0.2">
      <c r="A698" t="s">
        <v>464</v>
      </c>
      <c r="B698" t="s">
        <v>1550</v>
      </c>
      <c r="C698" t="s">
        <v>1551</v>
      </c>
      <c r="D698" s="7">
        <v>37415</v>
      </c>
    </row>
    <row r="699" spans="1:7" x14ac:dyDescent="0.2">
      <c r="A699" t="s">
        <v>34</v>
      </c>
      <c r="B699">
        <v>17.2</v>
      </c>
      <c r="C699" t="s">
        <v>1582</v>
      </c>
    </row>
    <row r="700" spans="1:7" x14ac:dyDescent="0.2">
      <c r="A700" t="s">
        <v>27</v>
      </c>
      <c r="B700">
        <v>7.2</v>
      </c>
      <c r="C700" t="s">
        <v>1587</v>
      </c>
    </row>
    <row r="701" spans="1:7" x14ac:dyDescent="0.2">
      <c r="A701" t="s">
        <v>29</v>
      </c>
      <c r="B701">
        <v>4.0999999999999996</v>
      </c>
      <c r="C701" t="s">
        <v>1589</v>
      </c>
    </row>
    <row r="702" spans="1:7" x14ac:dyDescent="0.2">
      <c r="A702" t="s">
        <v>29</v>
      </c>
      <c r="B702">
        <v>2</v>
      </c>
      <c r="C702" t="s">
        <v>1588</v>
      </c>
    </row>
    <row r="703" spans="1:7" x14ac:dyDescent="0.2">
      <c r="A703" t="s">
        <v>34</v>
      </c>
      <c r="B703">
        <v>17.600000000000001</v>
      </c>
      <c r="C703" t="s">
        <v>1590</v>
      </c>
    </row>
    <row r="704" spans="1:7" x14ac:dyDescent="0.2">
      <c r="A704" t="s">
        <v>49</v>
      </c>
      <c r="B704">
        <v>0.5</v>
      </c>
      <c r="C704" t="s">
        <v>1580</v>
      </c>
    </row>
    <row r="705" spans="1:5" x14ac:dyDescent="0.2">
      <c r="A705" t="s">
        <v>34</v>
      </c>
      <c r="B705">
        <v>15.35</v>
      </c>
      <c r="C705">
        <v>-0.05</v>
      </c>
    </row>
    <row r="706" spans="1:5" x14ac:dyDescent="0.2">
      <c r="A706" t="s">
        <v>34</v>
      </c>
      <c r="B706">
        <v>15.73</v>
      </c>
      <c r="C706" t="s">
        <v>1580</v>
      </c>
    </row>
    <row r="707" spans="1:5" x14ac:dyDescent="0.2">
      <c r="A707" t="s">
        <v>184</v>
      </c>
      <c r="B707">
        <v>14.9</v>
      </c>
      <c r="C707">
        <v>-0.1</v>
      </c>
    </row>
    <row r="708" spans="1:5" x14ac:dyDescent="0.2">
      <c r="A708" t="s">
        <v>47</v>
      </c>
      <c r="B708">
        <v>13</v>
      </c>
      <c r="C708" t="s">
        <v>1592</v>
      </c>
    </row>
    <row r="709" spans="1:5" x14ac:dyDescent="0.2">
      <c r="A709" t="s">
        <v>49</v>
      </c>
      <c r="B709">
        <v>0.5</v>
      </c>
      <c r="C709" t="s">
        <v>1578</v>
      </c>
    </row>
    <row r="710" spans="1:5" x14ac:dyDescent="0.2">
      <c r="A710" t="s">
        <v>97</v>
      </c>
      <c r="B710">
        <v>0.02</v>
      </c>
      <c r="C710" t="s">
        <v>1567</v>
      </c>
      <c r="D710" t="s">
        <v>1568</v>
      </c>
    </row>
    <row r="711" spans="1:5" x14ac:dyDescent="0.2">
      <c r="A711" t="s">
        <v>1607</v>
      </c>
      <c r="B711">
        <v>0.15</v>
      </c>
      <c r="C711" t="s">
        <v>1575</v>
      </c>
    </row>
    <row r="712" spans="1:5" x14ac:dyDescent="0.2">
      <c r="A712" t="s">
        <v>67</v>
      </c>
      <c r="B712">
        <v>8.07</v>
      </c>
      <c r="C712" t="s">
        <v>1596</v>
      </c>
    </row>
    <row r="713" spans="1:5" x14ac:dyDescent="0.2">
      <c r="A713" t="s">
        <v>174</v>
      </c>
      <c r="B713">
        <v>0.2</v>
      </c>
      <c r="C713" t="s">
        <v>1567</v>
      </c>
      <c r="D713" t="s">
        <v>1568</v>
      </c>
    </row>
    <row r="714" spans="1:5" x14ac:dyDescent="0.2">
      <c r="A714" t="s">
        <v>186</v>
      </c>
      <c r="B714">
        <v>0.1</v>
      </c>
      <c r="C714" t="s">
        <v>1562</v>
      </c>
      <c r="D714">
        <v>0.2</v>
      </c>
    </row>
    <row r="715" spans="1:5" x14ac:dyDescent="0.2">
      <c r="A715" t="s">
        <v>566</v>
      </c>
      <c r="B715" t="s">
        <v>1545</v>
      </c>
      <c r="C715">
        <v>0.2</v>
      </c>
    </row>
    <row r="716" spans="1:5" x14ac:dyDescent="0.2">
      <c r="A716" t="s">
        <v>95</v>
      </c>
      <c r="B716" t="s">
        <v>1593</v>
      </c>
      <c r="C716">
        <v>1.6</v>
      </c>
      <c r="D716" t="s">
        <v>1594</v>
      </c>
      <c r="E716">
        <v>3.2</v>
      </c>
    </row>
    <row r="717" spans="1:5" x14ac:dyDescent="0.2">
      <c r="A717" t="s">
        <v>1549</v>
      </c>
      <c r="B717" t="s">
        <v>1550</v>
      </c>
      <c r="C717" t="s">
        <v>1551</v>
      </c>
      <c r="D717" t="s">
        <v>1552</v>
      </c>
    </row>
    <row r="718" spans="1:5" x14ac:dyDescent="0.2">
      <c r="A718" t="s">
        <v>859</v>
      </c>
      <c r="B718" t="s">
        <v>1553</v>
      </c>
      <c r="C718" t="s">
        <v>1554</v>
      </c>
    </row>
    <row r="719" spans="1:5" x14ac:dyDescent="0.2">
      <c r="A719" t="s">
        <v>1555</v>
      </c>
      <c r="B719" t="s">
        <v>1550</v>
      </c>
      <c r="C719" t="s">
        <v>1551</v>
      </c>
      <c r="D719" t="s">
        <v>1556</v>
      </c>
    </row>
    <row r="720" spans="1:5" x14ac:dyDescent="0.2">
      <c r="A720" t="s">
        <v>27</v>
      </c>
      <c r="B720">
        <v>7.2</v>
      </c>
      <c r="C720" t="s">
        <v>1587</v>
      </c>
    </row>
    <row r="721" spans="1:5" x14ac:dyDescent="0.2">
      <c r="A721" t="s">
        <v>29</v>
      </c>
      <c r="B721">
        <v>4.0999999999999996</v>
      </c>
      <c r="C721" t="s">
        <v>1589</v>
      </c>
    </row>
    <row r="722" spans="1:5" x14ac:dyDescent="0.2">
      <c r="A722" t="s">
        <v>29</v>
      </c>
      <c r="B722">
        <v>2</v>
      </c>
      <c r="C722" t="s">
        <v>1588</v>
      </c>
    </row>
    <row r="723" spans="1:5" x14ac:dyDescent="0.2">
      <c r="A723" t="s">
        <v>34</v>
      </c>
      <c r="B723">
        <v>17.600000000000001</v>
      </c>
      <c r="C723" t="s">
        <v>1590</v>
      </c>
    </row>
    <row r="724" spans="1:5" x14ac:dyDescent="0.2">
      <c r="A724" t="s">
        <v>49</v>
      </c>
      <c r="B724">
        <v>0.5</v>
      </c>
      <c r="C724" t="s">
        <v>1580</v>
      </c>
    </row>
    <row r="725" spans="1:5" x14ac:dyDescent="0.2">
      <c r="A725" t="s">
        <v>34</v>
      </c>
      <c r="B725">
        <v>15.35</v>
      </c>
      <c r="C725">
        <v>-0.05</v>
      </c>
    </row>
    <row r="726" spans="1:5" x14ac:dyDescent="0.2">
      <c r="A726" t="s">
        <v>34</v>
      </c>
      <c r="B726">
        <v>15.73</v>
      </c>
      <c r="C726" t="s">
        <v>1580</v>
      </c>
    </row>
    <row r="727" spans="1:5" x14ac:dyDescent="0.2">
      <c r="A727" t="s">
        <v>184</v>
      </c>
      <c r="B727">
        <v>14.9</v>
      </c>
      <c r="C727">
        <v>-0.1</v>
      </c>
    </row>
    <row r="728" spans="1:5" x14ac:dyDescent="0.2">
      <c r="A728" t="s">
        <v>47</v>
      </c>
      <c r="B728">
        <v>13</v>
      </c>
      <c r="C728" t="s">
        <v>1592</v>
      </c>
    </row>
    <row r="729" spans="1:5" x14ac:dyDescent="0.2">
      <c r="A729" t="s">
        <v>49</v>
      </c>
      <c r="B729">
        <v>0.5</v>
      </c>
      <c r="C729" t="s">
        <v>1578</v>
      </c>
    </row>
    <row r="730" spans="1:5" x14ac:dyDescent="0.2">
      <c r="A730" t="s">
        <v>97</v>
      </c>
      <c r="B730">
        <v>0.02</v>
      </c>
      <c r="C730" t="s">
        <v>1567</v>
      </c>
      <c r="D730" t="s">
        <v>1568</v>
      </c>
    </row>
    <row r="731" spans="1:5" x14ac:dyDescent="0.2">
      <c r="A731" t="s">
        <v>1607</v>
      </c>
      <c r="B731">
        <v>0.15</v>
      </c>
      <c r="C731" t="s">
        <v>1575</v>
      </c>
    </row>
    <row r="732" spans="1:5" x14ac:dyDescent="0.2">
      <c r="A732" t="s">
        <v>67</v>
      </c>
      <c r="B732">
        <v>8.07</v>
      </c>
      <c r="C732" t="s">
        <v>1596</v>
      </c>
    </row>
    <row r="733" spans="1:5" x14ac:dyDescent="0.2">
      <c r="A733" t="s">
        <v>174</v>
      </c>
      <c r="B733">
        <v>0.2</v>
      </c>
      <c r="C733" t="s">
        <v>1567</v>
      </c>
      <c r="D733" t="s">
        <v>1568</v>
      </c>
    </row>
    <row r="734" spans="1:5" x14ac:dyDescent="0.2">
      <c r="A734" t="s">
        <v>186</v>
      </c>
      <c r="B734">
        <v>0.1</v>
      </c>
      <c r="C734" t="s">
        <v>1562</v>
      </c>
      <c r="D734">
        <v>0.2</v>
      </c>
    </row>
    <row r="735" spans="1:5" x14ac:dyDescent="0.2">
      <c r="A735" t="s">
        <v>566</v>
      </c>
      <c r="B735" t="s">
        <v>1545</v>
      </c>
      <c r="C735">
        <v>0.2</v>
      </c>
    </row>
    <row r="736" spans="1:5" x14ac:dyDescent="0.2">
      <c r="A736" t="s">
        <v>95</v>
      </c>
      <c r="B736" t="s">
        <v>1593</v>
      </c>
      <c r="C736">
        <v>1.6</v>
      </c>
      <c r="D736" t="s">
        <v>1594</v>
      </c>
      <c r="E736">
        <v>3.2</v>
      </c>
    </row>
    <row r="737" spans="1:5" x14ac:dyDescent="0.2">
      <c r="A737" t="s">
        <v>1549</v>
      </c>
      <c r="B737" t="s">
        <v>1550</v>
      </c>
      <c r="C737" t="s">
        <v>1551</v>
      </c>
      <c r="D737" t="s">
        <v>1552</v>
      </c>
    </row>
    <row r="738" spans="1:5" x14ac:dyDescent="0.2">
      <c r="A738" t="s">
        <v>859</v>
      </c>
      <c r="B738" t="s">
        <v>1553</v>
      </c>
      <c r="C738" t="s">
        <v>1554</v>
      </c>
    </row>
    <row r="739" spans="1:5" x14ac:dyDescent="0.2">
      <c r="A739" t="s">
        <v>1555</v>
      </c>
      <c r="B739" t="s">
        <v>1550</v>
      </c>
      <c r="C739" t="s">
        <v>1551</v>
      </c>
      <c r="D739" t="s">
        <v>1556</v>
      </c>
    </row>
    <row r="740" spans="1:5" x14ac:dyDescent="0.2">
      <c r="A740" t="s">
        <v>91</v>
      </c>
      <c r="B740">
        <v>7</v>
      </c>
      <c r="C740" t="s">
        <v>1558</v>
      </c>
    </row>
    <row r="741" spans="1:5" x14ac:dyDescent="0.2">
      <c r="A741" t="s">
        <v>48</v>
      </c>
      <c r="B741">
        <v>0.7</v>
      </c>
      <c r="C741" t="s">
        <v>1583</v>
      </c>
    </row>
    <row r="742" spans="1:5" x14ac:dyDescent="0.2">
      <c r="A742" t="s">
        <v>29</v>
      </c>
      <c r="B742">
        <v>4.8</v>
      </c>
      <c r="C742" t="s">
        <v>1559</v>
      </c>
    </row>
    <row r="743" spans="1:5" x14ac:dyDescent="0.2">
      <c r="A743" t="s">
        <v>29</v>
      </c>
      <c r="B743">
        <v>0.35</v>
      </c>
      <c r="C743" t="s">
        <v>1557</v>
      </c>
    </row>
    <row r="744" spans="1:5" x14ac:dyDescent="0.2">
      <c r="A744" t="s">
        <v>29</v>
      </c>
      <c r="B744">
        <v>2.5</v>
      </c>
      <c r="C744" t="s">
        <v>1654</v>
      </c>
    </row>
    <row r="745" spans="1:5" x14ac:dyDescent="0.2">
      <c r="A745" t="s">
        <v>34</v>
      </c>
      <c r="B745">
        <v>16.600000000000001</v>
      </c>
      <c r="C745" t="s">
        <v>1558</v>
      </c>
    </row>
    <row r="746" spans="1:5" x14ac:dyDescent="0.2">
      <c r="A746" t="s">
        <v>34</v>
      </c>
      <c r="B746">
        <v>17.2</v>
      </c>
      <c r="C746" t="s">
        <v>1655</v>
      </c>
    </row>
    <row r="747" spans="1:5" x14ac:dyDescent="0.2">
      <c r="A747" t="s">
        <v>47</v>
      </c>
      <c r="B747">
        <v>16.5</v>
      </c>
      <c r="C747">
        <v>0.03</v>
      </c>
    </row>
    <row r="748" spans="1:5" x14ac:dyDescent="0.2">
      <c r="A748" t="s">
        <v>94</v>
      </c>
      <c r="B748">
        <v>0.02</v>
      </c>
      <c r="C748" t="s">
        <v>1645</v>
      </c>
      <c r="D748" t="s">
        <v>1646</v>
      </c>
      <c r="E748" t="s">
        <v>1647</v>
      </c>
    </row>
    <row r="749" spans="1:5" x14ac:dyDescent="0.2">
      <c r="A749" t="s">
        <v>98</v>
      </c>
      <c r="B749" t="s">
        <v>1545</v>
      </c>
      <c r="C749">
        <v>0.01</v>
      </c>
    </row>
    <row r="750" spans="1:5" x14ac:dyDescent="0.2">
      <c r="A750" t="s">
        <v>133</v>
      </c>
      <c r="B750" t="s">
        <v>1545</v>
      </c>
      <c r="C750">
        <v>5.0000000000000001E-3</v>
      </c>
    </row>
    <row r="751" spans="1:5" x14ac:dyDescent="0.2">
      <c r="A751" t="s">
        <v>95</v>
      </c>
      <c r="B751" t="s">
        <v>1545</v>
      </c>
      <c r="C751" t="s">
        <v>1584</v>
      </c>
      <c r="D751">
        <v>3</v>
      </c>
    </row>
    <row r="752" spans="1:5" x14ac:dyDescent="0.2">
      <c r="A752" t="s">
        <v>54</v>
      </c>
      <c r="B752" t="s">
        <v>1585</v>
      </c>
      <c r="C752" t="s">
        <v>1586</v>
      </c>
    </row>
    <row r="753" spans="1:5" x14ac:dyDescent="0.2">
      <c r="A753" t="s">
        <v>56</v>
      </c>
    </row>
    <row r="754" spans="1:5" x14ac:dyDescent="0.2">
      <c r="A754" t="s">
        <v>217</v>
      </c>
      <c r="B754" t="s">
        <v>49</v>
      </c>
      <c r="C754" t="s">
        <v>1623</v>
      </c>
      <c r="D754" t="s">
        <v>1648</v>
      </c>
      <c r="E754" t="s">
        <v>1548</v>
      </c>
    </row>
    <row r="755" spans="1:5" x14ac:dyDescent="0.2">
      <c r="A755" t="s">
        <v>87</v>
      </c>
      <c r="B755" t="s">
        <v>1546</v>
      </c>
      <c r="C755" t="s">
        <v>1547</v>
      </c>
      <c r="D755" t="s">
        <v>1548</v>
      </c>
    </row>
    <row r="756" spans="1:5" x14ac:dyDescent="0.2">
      <c r="A756" t="s">
        <v>58</v>
      </c>
    </row>
    <row r="757" spans="1:5" x14ac:dyDescent="0.2">
      <c r="A757" t="s">
        <v>1549</v>
      </c>
      <c r="B757" t="s">
        <v>1550</v>
      </c>
      <c r="C757" t="s">
        <v>1551</v>
      </c>
      <c r="D757" t="s">
        <v>1552</v>
      </c>
    </row>
    <row r="758" spans="1:5" x14ac:dyDescent="0.2">
      <c r="A758" t="s">
        <v>859</v>
      </c>
      <c r="B758" t="s">
        <v>1553</v>
      </c>
      <c r="C758" t="s">
        <v>1554</v>
      </c>
    </row>
    <row r="759" spans="1:5" x14ac:dyDescent="0.2">
      <c r="A759" t="s">
        <v>1555</v>
      </c>
      <c r="B759" t="s">
        <v>1550</v>
      </c>
      <c r="C759" t="s">
        <v>1551</v>
      </c>
      <c r="D759" t="s">
        <v>1556</v>
      </c>
    </row>
    <row r="760" spans="1:5" x14ac:dyDescent="0.2">
      <c r="A760" t="s">
        <v>464</v>
      </c>
      <c r="B760" t="s">
        <v>1550</v>
      </c>
      <c r="C760" t="s">
        <v>1551</v>
      </c>
      <c r="D760" s="7">
        <v>37415</v>
      </c>
    </row>
    <row r="761" spans="1:5" x14ac:dyDescent="0.2">
      <c r="A761" t="s">
        <v>27</v>
      </c>
      <c r="B761">
        <v>7.2</v>
      </c>
      <c r="C761" t="s">
        <v>1587</v>
      </c>
    </row>
    <row r="762" spans="1:5" x14ac:dyDescent="0.2">
      <c r="A762" t="s">
        <v>29</v>
      </c>
      <c r="B762">
        <v>0.15</v>
      </c>
      <c r="C762" t="s">
        <v>1575</v>
      </c>
    </row>
    <row r="763" spans="1:5" x14ac:dyDescent="0.2">
      <c r="A763" t="s">
        <v>29</v>
      </c>
      <c r="B763">
        <v>2</v>
      </c>
      <c r="C763" t="s">
        <v>1588</v>
      </c>
    </row>
    <row r="764" spans="1:5" x14ac:dyDescent="0.2">
      <c r="A764" t="s">
        <v>29</v>
      </c>
      <c r="B764">
        <v>4.0999999999999996</v>
      </c>
      <c r="C764" t="s">
        <v>1589</v>
      </c>
    </row>
    <row r="765" spans="1:5" x14ac:dyDescent="0.2">
      <c r="A765" t="s">
        <v>34</v>
      </c>
      <c r="B765">
        <v>17.100000000000001</v>
      </c>
      <c r="C765" t="s">
        <v>1590</v>
      </c>
    </row>
    <row r="766" spans="1:5" x14ac:dyDescent="0.2">
      <c r="A766" t="s">
        <v>34</v>
      </c>
      <c r="B766">
        <v>14.85</v>
      </c>
      <c r="C766">
        <v>-0.05</v>
      </c>
    </row>
    <row r="767" spans="1:5" x14ac:dyDescent="0.2">
      <c r="A767" t="s">
        <v>34</v>
      </c>
      <c r="B767">
        <v>15.23</v>
      </c>
      <c r="C767" t="s">
        <v>1591</v>
      </c>
    </row>
    <row r="768" spans="1:5" x14ac:dyDescent="0.2">
      <c r="A768" t="s">
        <v>34</v>
      </c>
      <c r="B768">
        <v>14.4</v>
      </c>
      <c r="C768">
        <v>-0.1</v>
      </c>
    </row>
    <row r="769" spans="1:5" x14ac:dyDescent="0.2">
      <c r="A769" t="s">
        <v>47</v>
      </c>
      <c r="B769">
        <v>13</v>
      </c>
      <c r="C769" t="s">
        <v>1592</v>
      </c>
    </row>
    <row r="770" spans="1:5" x14ac:dyDescent="0.2">
      <c r="A770" t="s">
        <v>67</v>
      </c>
      <c r="B770">
        <v>8.07</v>
      </c>
      <c r="C770" t="s">
        <v>1596</v>
      </c>
    </row>
    <row r="771" spans="1:5" x14ac:dyDescent="0.2">
      <c r="A771" t="s">
        <v>49</v>
      </c>
      <c r="B771">
        <v>0.5</v>
      </c>
      <c r="C771" t="s">
        <v>1578</v>
      </c>
    </row>
    <row r="772" spans="1:5" x14ac:dyDescent="0.2">
      <c r="A772" t="s">
        <v>49</v>
      </c>
      <c r="B772">
        <v>0.5</v>
      </c>
      <c r="C772" t="s">
        <v>1580</v>
      </c>
    </row>
    <row r="773" spans="1:5" x14ac:dyDescent="0.2">
      <c r="A773" t="s">
        <v>97</v>
      </c>
      <c r="B773">
        <v>0.02</v>
      </c>
      <c r="C773" t="s">
        <v>1567</v>
      </c>
      <c r="D773" t="s">
        <v>1568</v>
      </c>
    </row>
    <row r="774" spans="1:5" x14ac:dyDescent="0.2">
      <c r="A774" t="s">
        <v>186</v>
      </c>
      <c r="B774">
        <v>0.1</v>
      </c>
      <c r="C774" t="s">
        <v>1562</v>
      </c>
      <c r="D774">
        <v>0.2</v>
      </c>
    </row>
    <row r="775" spans="1:5" x14ac:dyDescent="0.2">
      <c r="A775" t="s">
        <v>186</v>
      </c>
      <c r="B775" t="s">
        <v>1545</v>
      </c>
      <c r="C775">
        <v>0.2</v>
      </c>
    </row>
    <row r="776" spans="1:5" x14ac:dyDescent="0.2">
      <c r="A776" t="s">
        <v>95</v>
      </c>
      <c r="B776" t="s">
        <v>1593</v>
      </c>
      <c r="C776">
        <v>1.6</v>
      </c>
      <c r="D776" t="s">
        <v>1594</v>
      </c>
      <c r="E776">
        <v>3.2</v>
      </c>
    </row>
    <row r="777" spans="1:5" x14ac:dyDescent="0.2">
      <c r="A777" t="s">
        <v>1597</v>
      </c>
      <c r="B777">
        <v>0.15</v>
      </c>
      <c r="C777" t="s">
        <v>1575</v>
      </c>
    </row>
    <row r="778" spans="1:5" x14ac:dyDescent="0.2">
      <c r="A778" t="s">
        <v>174</v>
      </c>
      <c r="B778">
        <v>0.2</v>
      </c>
    </row>
    <row r="779" spans="1:5" x14ac:dyDescent="0.2">
      <c r="A779" t="s">
        <v>87</v>
      </c>
      <c r="B779" t="s">
        <v>1598</v>
      </c>
      <c r="C779" t="s">
        <v>1599</v>
      </c>
    </row>
    <row r="780" spans="1:5" x14ac:dyDescent="0.2">
      <c r="A780" t="s">
        <v>1549</v>
      </c>
      <c r="B780" t="s">
        <v>1550</v>
      </c>
      <c r="C780" t="s">
        <v>1551</v>
      </c>
      <c r="D780" t="s">
        <v>1552</v>
      </c>
    </row>
    <row r="781" spans="1:5" x14ac:dyDescent="0.2">
      <c r="A781" t="s">
        <v>859</v>
      </c>
      <c r="B781" t="s">
        <v>1553</v>
      </c>
      <c r="C781" t="s">
        <v>1554</v>
      </c>
    </row>
    <row r="782" spans="1:5" x14ac:dyDescent="0.2">
      <c r="A782" t="s">
        <v>1555</v>
      </c>
      <c r="B782" t="s">
        <v>1550</v>
      </c>
      <c r="C782" t="s">
        <v>1551</v>
      </c>
      <c r="D782" t="s">
        <v>1556</v>
      </c>
    </row>
    <row r="783" spans="1:5" x14ac:dyDescent="0.2">
      <c r="A783" t="s">
        <v>91</v>
      </c>
      <c r="B783">
        <v>7</v>
      </c>
      <c r="C783" t="s">
        <v>1558</v>
      </c>
    </row>
    <row r="784" spans="1:5" x14ac:dyDescent="0.2">
      <c r="A784" t="s">
        <v>48</v>
      </c>
      <c r="B784">
        <v>0.7</v>
      </c>
      <c r="C784" t="s">
        <v>1558</v>
      </c>
    </row>
    <row r="785" spans="1:5" x14ac:dyDescent="0.2">
      <c r="A785" t="s">
        <v>29</v>
      </c>
      <c r="B785">
        <v>4.8</v>
      </c>
      <c r="C785" t="s">
        <v>1559</v>
      </c>
    </row>
    <row r="786" spans="1:5" x14ac:dyDescent="0.2">
      <c r="A786" t="s">
        <v>29</v>
      </c>
      <c r="B786">
        <v>0.35</v>
      </c>
      <c r="C786" t="s">
        <v>1557</v>
      </c>
    </row>
    <row r="787" spans="1:5" x14ac:dyDescent="0.2">
      <c r="A787" t="s">
        <v>29</v>
      </c>
      <c r="B787">
        <v>2.5</v>
      </c>
      <c r="C787" t="s">
        <v>1558</v>
      </c>
    </row>
    <row r="788" spans="1:5" x14ac:dyDescent="0.2">
      <c r="A788" t="s">
        <v>34</v>
      </c>
      <c r="B788">
        <v>16.600000000000001</v>
      </c>
      <c r="C788" t="s">
        <v>1558</v>
      </c>
    </row>
    <row r="789" spans="1:5" x14ac:dyDescent="0.2">
      <c r="A789" t="s">
        <v>34</v>
      </c>
      <c r="B789">
        <v>17.2</v>
      </c>
      <c r="C789" t="s">
        <v>1582</v>
      </c>
    </row>
    <row r="790" spans="1:5" x14ac:dyDescent="0.2">
      <c r="A790" t="s">
        <v>1656</v>
      </c>
      <c r="B790">
        <v>0.03</v>
      </c>
    </row>
    <row r="791" spans="1:5" x14ac:dyDescent="0.2">
      <c r="A791" t="s">
        <v>94</v>
      </c>
      <c r="B791">
        <v>0.02</v>
      </c>
      <c r="C791" t="s">
        <v>1645</v>
      </c>
      <c r="D791" t="s">
        <v>1646</v>
      </c>
      <c r="E791" t="s">
        <v>1647</v>
      </c>
    </row>
    <row r="792" spans="1:5" x14ac:dyDescent="0.2">
      <c r="A792" t="s">
        <v>98</v>
      </c>
      <c r="B792" t="s">
        <v>1545</v>
      </c>
      <c r="C792">
        <v>0.01</v>
      </c>
    </row>
    <row r="793" spans="1:5" x14ac:dyDescent="0.2">
      <c r="A793" t="s">
        <v>133</v>
      </c>
      <c r="B793" t="s">
        <v>1545</v>
      </c>
      <c r="C793">
        <v>5.0000000000000001E-3</v>
      </c>
    </row>
    <row r="794" spans="1:5" x14ac:dyDescent="0.2">
      <c r="A794" t="s">
        <v>95</v>
      </c>
      <c r="B794" t="s">
        <v>1545</v>
      </c>
      <c r="C794" t="s">
        <v>1584</v>
      </c>
      <c r="D794">
        <v>3</v>
      </c>
    </row>
    <row r="795" spans="1:5" x14ac:dyDescent="0.2">
      <c r="A795" t="s">
        <v>54</v>
      </c>
      <c r="B795" t="s">
        <v>1585</v>
      </c>
      <c r="C795" t="s">
        <v>1586</v>
      </c>
    </row>
    <row r="796" spans="1:5" x14ac:dyDescent="0.2">
      <c r="A796" t="s">
        <v>56</v>
      </c>
    </row>
    <row r="797" spans="1:5" x14ac:dyDescent="0.2">
      <c r="A797" t="s">
        <v>87</v>
      </c>
      <c r="B797" t="s">
        <v>1546</v>
      </c>
      <c r="C797" t="s">
        <v>1547</v>
      </c>
      <c r="D797" t="s">
        <v>1548</v>
      </c>
    </row>
    <row r="798" spans="1:5" x14ac:dyDescent="0.2">
      <c r="A798" t="s">
        <v>217</v>
      </c>
      <c r="B798" t="s">
        <v>49</v>
      </c>
      <c r="C798" t="s">
        <v>1623</v>
      </c>
      <c r="D798" t="s">
        <v>1648</v>
      </c>
      <c r="E798" t="s">
        <v>1548</v>
      </c>
    </row>
    <row r="799" spans="1:5" x14ac:dyDescent="0.2">
      <c r="A799" t="s">
        <v>58</v>
      </c>
    </row>
    <row r="800" spans="1:5" x14ac:dyDescent="0.2">
      <c r="A800" t="s">
        <v>1549</v>
      </c>
      <c r="B800" t="s">
        <v>1550</v>
      </c>
      <c r="C800" t="s">
        <v>1551</v>
      </c>
      <c r="D800" t="s">
        <v>1552</v>
      </c>
    </row>
    <row r="801" spans="1:7" x14ac:dyDescent="0.2">
      <c r="A801" t="s">
        <v>859</v>
      </c>
      <c r="B801" t="s">
        <v>1553</v>
      </c>
      <c r="C801" t="s">
        <v>1554</v>
      </c>
    </row>
    <row r="802" spans="1:7" x14ac:dyDescent="0.2">
      <c r="A802" t="s">
        <v>1555</v>
      </c>
      <c r="B802" t="s">
        <v>1550</v>
      </c>
      <c r="C802" t="s">
        <v>1551</v>
      </c>
      <c r="D802" t="s">
        <v>1556</v>
      </c>
    </row>
    <row r="803" spans="1:7" x14ac:dyDescent="0.2">
      <c r="A803" s="8">
        <v>1</v>
      </c>
      <c r="B803" t="s">
        <v>1601</v>
      </c>
      <c r="C803" t="s">
        <v>1562</v>
      </c>
      <c r="D803" t="s">
        <v>1602</v>
      </c>
      <c r="E803" t="s">
        <v>1603</v>
      </c>
      <c r="F803" t="s">
        <v>1604</v>
      </c>
    </row>
    <row r="804" spans="1:7" x14ac:dyDescent="0.2">
      <c r="A804" t="s">
        <v>91</v>
      </c>
      <c r="B804">
        <v>12.9</v>
      </c>
      <c r="C804" t="s">
        <v>1557</v>
      </c>
    </row>
    <row r="805" spans="1:7" x14ac:dyDescent="0.2">
      <c r="A805" t="s">
        <v>29</v>
      </c>
      <c r="B805">
        <v>5.6</v>
      </c>
      <c r="C805" t="s">
        <v>1558</v>
      </c>
    </row>
    <row r="806" spans="1:7" x14ac:dyDescent="0.2">
      <c r="A806" t="s">
        <v>48</v>
      </c>
      <c r="B806">
        <v>1.2</v>
      </c>
      <c r="C806" t="s">
        <v>1558</v>
      </c>
    </row>
    <row r="807" spans="1:7" x14ac:dyDescent="0.2">
      <c r="A807" t="s">
        <v>34</v>
      </c>
      <c r="B807">
        <v>5.7850000000000001</v>
      </c>
      <c r="C807" t="s">
        <v>1605</v>
      </c>
      <c r="D807" t="s">
        <v>1606</v>
      </c>
    </row>
    <row r="808" spans="1:7" x14ac:dyDescent="0.2">
      <c r="A808" t="s">
        <v>34</v>
      </c>
      <c r="B808">
        <v>19.98</v>
      </c>
      <c r="C808">
        <v>-1.7999999999999999E-2</v>
      </c>
    </row>
    <row r="809" spans="1:7" x14ac:dyDescent="0.2">
      <c r="A809" t="s">
        <v>34</v>
      </c>
      <c r="B809">
        <v>19.899999999999999</v>
      </c>
      <c r="C809">
        <v>-0.05</v>
      </c>
    </row>
    <row r="810" spans="1:7" x14ac:dyDescent="0.2">
      <c r="A810" t="s">
        <v>34</v>
      </c>
      <c r="B810">
        <v>19.7</v>
      </c>
      <c r="C810" t="s">
        <v>1558</v>
      </c>
    </row>
    <row r="811" spans="1:7" x14ac:dyDescent="0.2">
      <c r="A811" t="s">
        <v>184</v>
      </c>
      <c r="B811">
        <v>17.7</v>
      </c>
      <c r="C811">
        <v>-0.05</v>
      </c>
    </row>
    <row r="812" spans="1:7" x14ac:dyDescent="0.2">
      <c r="A812" t="s">
        <v>1607</v>
      </c>
      <c r="B812">
        <v>2.1</v>
      </c>
      <c r="C812" t="s">
        <v>1558</v>
      </c>
    </row>
    <row r="813" spans="1:7" x14ac:dyDescent="0.2">
      <c r="A813" t="s">
        <v>108</v>
      </c>
      <c r="B813">
        <v>1.5</v>
      </c>
      <c r="C813">
        <v>0.05</v>
      </c>
    </row>
    <row r="814" spans="1:7" x14ac:dyDescent="0.2">
      <c r="A814" t="s">
        <v>47</v>
      </c>
      <c r="B814">
        <v>2.2000000000000002</v>
      </c>
      <c r="C814">
        <v>0.02</v>
      </c>
    </row>
    <row r="815" spans="1:7" x14ac:dyDescent="0.2">
      <c r="A815" t="s">
        <v>97</v>
      </c>
      <c r="B815" t="s">
        <v>1545</v>
      </c>
      <c r="C815">
        <v>0.01</v>
      </c>
      <c r="D815" t="s">
        <v>1567</v>
      </c>
      <c r="E815" t="s">
        <v>1568</v>
      </c>
    </row>
    <row r="816" spans="1:7" x14ac:dyDescent="0.2">
      <c r="A816" s="8">
        <v>1</v>
      </c>
      <c r="B816" t="s">
        <v>1601</v>
      </c>
      <c r="C816" t="s">
        <v>1562</v>
      </c>
      <c r="D816" t="s">
        <v>1602</v>
      </c>
      <c r="E816" t="s">
        <v>1603</v>
      </c>
      <c r="F816" t="s">
        <v>1657</v>
      </c>
      <c r="G816" t="s">
        <v>1658</v>
      </c>
    </row>
    <row r="817" spans="1:5" x14ac:dyDescent="0.2">
      <c r="A817" t="s">
        <v>91</v>
      </c>
      <c r="B817">
        <v>12.9</v>
      </c>
      <c r="C817" t="s">
        <v>1557</v>
      </c>
    </row>
    <row r="818" spans="1:5" x14ac:dyDescent="0.2">
      <c r="A818" t="s">
        <v>29</v>
      </c>
      <c r="B818">
        <v>5.6</v>
      </c>
      <c r="C818" t="s">
        <v>1558</v>
      </c>
    </row>
    <row r="819" spans="1:5" x14ac:dyDescent="0.2">
      <c r="A819" t="s">
        <v>48</v>
      </c>
      <c r="B819">
        <v>2.5</v>
      </c>
      <c r="C819" t="s">
        <v>1558</v>
      </c>
    </row>
    <row r="820" spans="1:5" x14ac:dyDescent="0.2">
      <c r="A820" t="s">
        <v>34</v>
      </c>
      <c r="B820">
        <v>5.7850000000000001</v>
      </c>
      <c r="C820" t="s">
        <v>1605</v>
      </c>
      <c r="D820" t="s">
        <v>1606</v>
      </c>
    </row>
    <row r="821" spans="1:5" x14ac:dyDescent="0.2">
      <c r="A821" t="s">
        <v>34</v>
      </c>
      <c r="B821">
        <v>19.98</v>
      </c>
      <c r="C821">
        <v>-1.7999999999999999E-2</v>
      </c>
    </row>
    <row r="822" spans="1:5" x14ac:dyDescent="0.2">
      <c r="A822" t="s">
        <v>34</v>
      </c>
      <c r="B822">
        <v>19.899999999999999</v>
      </c>
      <c r="C822">
        <v>-0.05</v>
      </c>
    </row>
    <row r="823" spans="1:5" x14ac:dyDescent="0.2">
      <c r="A823" t="s">
        <v>34</v>
      </c>
      <c r="B823">
        <v>19.600000000000001</v>
      </c>
      <c r="C823">
        <v>-0.1</v>
      </c>
    </row>
    <row r="824" spans="1:5" x14ac:dyDescent="0.2">
      <c r="A824" t="s">
        <v>184</v>
      </c>
      <c r="B824">
        <v>17.3</v>
      </c>
      <c r="C824">
        <v>-0.05</v>
      </c>
    </row>
    <row r="825" spans="1:5" x14ac:dyDescent="0.2">
      <c r="A825" t="s">
        <v>1607</v>
      </c>
      <c r="B825">
        <v>2.15</v>
      </c>
      <c r="C825" t="s">
        <v>1558</v>
      </c>
    </row>
    <row r="826" spans="1:5" x14ac:dyDescent="0.2">
      <c r="A826" t="s">
        <v>108</v>
      </c>
      <c r="B826">
        <v>1.6</v>
      </c>
      <c r="C826">
        <v>0.05</v>
      </c>
    </row>
    <row r="827" spans="1:5" x14ac:dyDescent="0.2">
      <c r="A827" t="s">
        <v>47</v>
      </c>
      <c r="B827">
        <v>2.2000000000000002</v>
      </c>
      <c r="C827" t="s">
        <v>1613</v>
      </c>
      <c r="D827">
        <v>0.02</v>
      </c>
    </row>
    <row r="828" spans="1:5" x14ac:dyDescent="0.2">
      <c r="A828" t="s">
        <v>97</v>
      </c>
      <c r="B828" t="s">
        <v>1545</v>
      </c>
      <c r="C828">
        <v>0.01</v>
      </c>
      <c r="D828" t="s">
        <v>1567</v>
      </c>
      <c r="E828" t="s">
        <v>1568</v>
      </c>
    </row>
    <row r="829" spans="1:5" x14ac:dyDescent="0.2">
      <c r="A829" t="s">
        <v>48</v>
      </c>
      <c r="B829">
        <v>4.9000000000000004</v>
      </c>
      <c r="C829" t="s">
        <v>1557</v>
      </c>
    </row>
    <row r="830" spans="1:5" x14ac:dyDescent="0.2">
      <c r="A830" t="s">
        <v>1610</v>
      </c>
      <c r="B830">
        <v>12.15</v>
      </c>
      <c r="C830" t="s">
        <v>1608</v>
      </c>
      <c r="D830">
        <v>0.08</v>
      </c>
    </row>
    <row r="831" spans="1:5" x14ac:dyDescent="0.2">
      <c r="A831" t="s">
        <v>92</v>
      </c>
      <c r="B831">
        <v>0.1</v>
      </c>
      <c r="C831" t="s">
        <v>1608</v>
      </c>
      <c r="D831">
        <v>0.03</v>
      </c>
    </row>
    <row r="832" spans="1:5" x14ac:dyDescent="0.2">
      <c r="A832" t="s">
        <v>94</v>
      </c>
      <c r="B832" t="s">
        <v>1545</v>
      </c>
      <c r="C832">
        <v>0.02</v>
      </c>
      <c r="D832" t="s">
        <v>1567</v>
      </c>
      <c r="E832" t="s">
        <v>1568</v>
      </c>
    </row>
    <row r="833" spans="1:4" x14ac:dyDescent="0.2">
      <c r="A833" t="s">
        <v>95</v>
      </c>
      <c r="B833" t="s">
        <v>1545</v>
      </c>
      <c r="C833" t="s">
        <v>1584</v>
      </c>
      <c r="D833">
        <v>4</v>
      </c>
    </row>
    <row r="834" spans="1:4" x14ac:dyDescent="0.2">
      <c r="A834" t="s">
        <v>95</v>
      </c>
      <c r="B834" t="s">
        <v>1545</v>
      </c>
      <c r="C834" t="s">
        <v>1614</v>
      </c>
      <c r="D834">
        <v>1.5</v>
      </c>
    </row>
    <row r="835" spans="1:4" x14ac:dyDescent="0.2">
      <c r="A835" t="s">
        <v>1615</v>
      </c>
      <c r="B835">
        <v>5.7</v>
      </c>
      <c r="C835" t="s">
        <v>1608</v>
      </c>
      <c r="D835">
        <v>0.1</v>
      </c>
    </row>
    <row r="836" spans="1:4" x14ac:dyDescent="0.2">
      <c r="A836" t="s">
        <v>29</v>
      </c>
      <c r="B836">
        <v>8.1</v>
      </c>
      <c r="C836" t="s">
        <v>1608</v>
      </c>
      <c r="D836">
        <v>0.05</v>
      </c>
    </row>
    <row r="837" spans="1:4" x14ac:dyDescent="0.2">
      <c r="A837" t="s">
        <v>29</v>
      </c>
      <c r="B837">
        <v>4.95</v>
      </c>
      <c r="C837" t="s">
        <v>1608</v>
      </c>
      <c r="D837">
        <v>0.05</v>
      </c>
    </row>
    <row r="838" spans="1:4" x14ac:dyDescent="0.2">
      <c r="A838" t="s">
        <v>29</v>
      </c>
      <c r="B838">
        <v>1</v>
      </c>
      <c r="C838" t="s">
        <v>1608</v>
      </c>
      <c r="D838">
        <v>0.05</v>
      </c>
    </row>
    <row r="839" spans="1:4" x14ac:dyDescent="0.2">
      <c r="A839" t="s">
        <v>48</v>
      </c>
      <c r="B839">
        <v>7</v>
      </c>
      <c r="C839" t="s">
        <v>1608</v>
      </c>
      <c r="D839">
        <v>0.1</v>
      </c>
    </row>
    <row r="840" spans="1:4" x14ac:dyDescent="0.2">
      <c r="A840" t="s">
        <v>96</v>
      </c>
      <c r="B840">
        <v>17</v>
      </c>
      <c r="C840" t="s">
        <v>1616</v>
      </c>
    </row>
    <row r="841" spans="1:4" x14ac:dyDescent="0.2">
      <c r="A841" t="s">
        <v>34</v>
      </c>
      <c r="B841">
        <v>20.399999999999999</v>
      </c>
      <c r="C841" t="s">
        <v>1562</v>
      </c>
      <c r="D841">
        <v>0.1</v>
      </c>
    </row>
    <row r="842" spans="1:4" x14ac:dyDescent="0.2">
      <c r="A842" t="s">
        <v>34</v>
      </c>
      <c r="B842">
        <v>6.15</v>
      </c>
      <c r="C842" t="s">
        <v>1608</v>
      </c>
      <c r="D842">
        <v>0.02</v>
      </c>
    </row>
    <row r="843" spans="1:4" x14ac:dyDescent="0.2">
      <c r="A843" t="s">
        <v>34</v>
      </c>
      <c r="B843">
        <v>5.65</v>
      </c>
      <c r="C843" t="s">
        <v>1608</v>
      </c>
      <c r="D843">
        <v>0.02</v>
      </c>
    </row>
    <row r="844" spans="1:4" x14ac:dyDescent="0.2">
      <c r="A844" t="s">
        <v>47</v>
      </c>
      <c r="B844">
        <v>1.9</v>
      </c>
      <c r="C844" t="s">
        <v>1562</v>
      </c>
      <c r="D844">
        <v>0.1</v>
      </c>
    </row>
    <row r="845" spans="1:4" x14ac:dyDescent="0.2">
      <c r="A845" t="s">
        <v>47</v>
      </c>
      <c r="B845">
        <v>0.8</v>
      </c>
      <c r="C845" t="s">
        <v>1608</v>
      </c>
      <c r="D845">
        <v>0.02</v>
      </c>
    </row>
    <row r="846" spans="1:4" x14ac:dyDescent="0.2">
      <c r="A846" t="s">
        <v>97</v>
      </c>
      <c r="B846">
        <v>0.03</v>
      </c>
    </row>
    <row r="847" spans="1:4" x14ac:dyDescent="0.2">
      <c r="A847" t="s">
        <v>29</v>
      </c>
      <c r="B847">
        <v>4.8</v>
      </c>
      <c r="C847" t="s">
        <v>1608</v>
      </c>
      <c r="D847">
        <v>0.2</v>
      </c>
    </row>
    <row r="848" spans="1:4" x14ac:dyDescent="0.2">
      <c r="A848" t="s">
        <v>47</v>
      </c>
      <c r="B848" t="s">
        <v>1617</v>
      </c>
      <c r="C848">
        <v>0.1</v>
      </c>
    </row>
    <row r="849" spans="1:7" x14ac:dyDescent="0.2">
      <c r="A849" t="s">
        <v>29</v>
      </c>
      <c r="B849">
        <v>1.1000000000000001</v>
      </c>
      <c r="C849" t="s">
        <v>1608</v>
      </c>
      <c r="D849">
        <v>0.1</v>
      </c>
    </row>
    <row r="850" spans="1:7" x14ac:dyDescent="0.2">
      <c r="A850" t="s">
        <v>97</v>
      </c>
      <c r="B850" t="s">
        <v>1545</v>
      </c>
      <c r="C850">
        <v>0.1</v>
      </c>
    </row>
    <row r="851" spans="1:7" x14ac:dyDescent="0.2">
      <c r="A851" t="s">
        <v>98</v>
      </c>
      <c r="B851" t="s">
        <v>1618</v>
      </c>
      <c r="C851">
        <v>17</v>
      </c>
      <c r="D851" t="s">
        <v>1619</v>
      </c>
      <c r="E851">
        <v>1.4999999999999999E-2</v>
      </c>
    </row>
    <row r="852" spans="1:7" x14ac:dyDescent="0.2">
      <c r="A852" t="s">
        <v>49</v>
      </c>
      <c r="B852">
        <v>0.1</v>
      </c>
      <c r="C852" t="s">
        <v>1608</v>
      </c>
      <c r="D852">
        <v>0.05</v>
      </c>
      <c r="E852" t="s">
        <v>1623</v>
      </c>
      <c r="F852" t="s">
        <v>1624</v>
      </c>
    </row>
    <row r="853" spans="1:7" x14ac:dyDescent="0.2">
      <c r="A853" s="8">
        <v>1</v>
      </c>
      <c r="B853" t="s">
        <v>1601</v>
      </c>
      <c r="C853" t="s">
        <v>1562</v>
      </c>
      <c r="D853" t="s">
        <v>1602</v>
      </c>
      <c r="E853" t="s">
        <v>1603</v>
      </c>
      <c r="F853" t="s">
        <v>1657</v>
      </c>
      <c r="G853" t="s">
        <v>1658</v>
      </c>
    </row>
    <row r="854" spans="1:7" x14ac:dyDescent="0.2">
      <c r="A854" t="s">
        <v>91</v>
      </c>
      <c r="B854">
        <v>12.9</v>
      </c>
      <c r="C854" t="s">
        <v>1557</v>
      </c>
    </row>
    <row r="855" spans="1:7" x14ac:dyDescent="0.2">
      <c r="A855" t="s">
        <v>29</v>
      </c>
      <c r="B855">
        <v>5.6</v>
      </c>
      <c r="C855" t="s">
        <v>1558</v>
      </c>
    </row>
    <row r="856" spans="1:7" x14ac:dyDescent="0.2">
      <c r="A856" t="s">
        <v>48</v>
      </c>
      <c r="B856">
        <v>2.5</v>
      </c>
      <c r="C856" t="s">
        <v>1558</v>
      </c>
    </row>
    <row r="857" spans="1:7" x14ac:dyDescent="0.2">
      <c r="A857" t="s">
        <v>34</v>
      </c>
      <c r="B857">
        <v>5.7850000000000001</v>
      </c>
      <c r="C857" t="s">
        <v>1605</v>
      </c>
      <c r="D857" t="s">
        <v>1606</v>
      </c>
    </row>
    <row r="858" spans="1:7" x14ac:dyDescent="0.2">
      <c r="A858" t="s">
        <v>34</v>
      </c>
      <c r="B858">
        <v>19.98</v>
      </c>
      <c r="C858">
        <v>-1.7999999999999999E-2</v>
      </c>
    </row>
    <row r="859" spans="1:7" x14ac:dyDescent="0.2">
      <c r="A859" t="s">
        <v>34</v>
      </c>
      <c r="B859">
        <v>19.899999999999999</v>
      </c>
      <c r="C859">
        <v>-0.05</v>
      </c>
    </row>
    <row r="860" spans="1:7" x14ac:dyDescent="0.2">
      <c r="A860" t="s">
        <v>34</v>
      </c>
      <c r="B860">
        <v>19.600000000000001</v>
      </c>
      <c r="C860">
        <v>-0.1</v>
      </c>
    </row>
    <row r="861" spans="1:7" x14ac:dyDescent="0.2">
      <c r="A861" t="s">
        <v>184</v>
      </c>
      <c r="B861">
        <v>17.3</v>
      </c>
      <c r="C861">
        <v>-0.05</v>
      </c>
    </row>
    <row r="862" spans="1:7" x14ac:dyDescent="0.2">
      <c r="A862" t="s">
        <v>1607</v>
      </c>
      <c r="B862">
        <v>2.15</v>
      </c>
      <c r="C862" t="s">
        <v>1558</v>
      </c>
    </row>
    <row r="863" spans="1:7" x14ac:dyDescent="0.2">
      <c r="A863" t="s">
        <v>108</v>
      </c>
      <c r="B863">
        <v>1.6</v>
      </c>
      <c r="C863">
        <v>0.05</v>
      </c>
    </row>
    <row r="864" spans="1:7" x14ac:dyDescent="0.2">
      <c r="A864" t="s">
        <v>47</v>
      </c>
      <c r="B864">
        <v>2.2000000000000002</v>
      </c>
      <c r="C864" t="s">
        <v>1613</v>
      </c>
      <c r="D864">
        <v>0.02</v>
      </c>
    </row>
    <row r="865" spans="1:5" x14ac:dyDescent="0.2">
      <c r="A865" t="s">
        <v>97</v>
      </c>
      <c r="B865" t="s">
        <v>1545</v>
      </c>
      <c r="C865">
        <v>0.01</v>
      </c>
      <c r="D865" t="s">
        <v>1567</v>
      </c>
      <c r="E865" t="s">
        <v>1568</v>
      </c>
    </row>
    <row r="866" spans="1:5" x14ac:dyDescent="0.2">
      <c r="A866" t="s">
        <v>48</v>
      </c>
      <c r="B866">
        <v>4.9000000000000004</v>
      </c>
      <c r="C866" t="s">
        <v>1557</v>
      </c>
    </row>
    <row r="867" spans="1:5" x14ac:dyDescent="0.2">
      <c r="A867" t="s">
        <v>1610</v>
      </c>
      <c r="B867">
        <v>12.15</v>
      </c>
      <c r="C867" t="s">
        <v>1608</v>
      </c>
      <c r="D867">
        <v>0.08</v>
      </c>
    </row>
    <row r="868" spans="1:5" x14ac:dyDescent="0.2">
      <c r="A868" t="s">
        <v>92</v>
      </c>
      <c r="B868">
        <v>0.1</v>
      </c>
      <c r="C868" t="s">
        <v>1608</v>
      </c>
      <c r="D868">
        <v>0.03</v>
      </c>
    </row>
    <row r="869" spans="1:5" x14ac:dyDescent="0.2">
      <c r="A869" t="s">
        <v>94</v>
      </c>
      <c r="B869" t="s">
        <v>1545</v>
      </c>
      <c r="C869">
        <v>0.02</v>
      </c>
      <c r="D869" t="s">
        <v>1567</v>
      </c>
      <c r="E869" t="s">
        <v>1568</v>
      </c>
    </row>
    <row r="870" spans="1:5" x14ac:dyDescent="0.2">
      <c r="A870" t="s">
        <v>95</v>
      </c>
      <c r="B870" t="s">
        <v>1545</v>
      </c>
      <c r="C870" t="s">
        <v>1584</v>
      </c>
      <c r="D870">
        <v>4</v>
      </c>
    </row>
    <row r="871" spans="1:5" x14ac:dyDescent="0.2">
      <c r="A871" t="s">
        <v>95</v>
      </c>
      <c r="B871" t="s">
        <v>1545</v>
      </c>
      <c r="C871" t="s">
        <v>1614</v>
      </c>
      <c r="D871">
        <v>1.5</v>
      </c>
    </row>
    <row r="872" spans="1:5" x14ac:dyDescent="0.2">
      <c r="A872" t="s">
        <v>91</v>
      </c>
      <c r="B872">
        <v>12.9</v>
      </c>
      <c r="C872" t="s">
        <v>1557</v>
      </c>
    </row>
    <row r="873" spans="1:5" x14ac:dyDescent="0.2">
      <c r="A873" t="s">
        <v>29</v>
      </c>
      <c r="B873">
        <v>5.6</v>
      </c>
      <c r="C873" t="s">
        <v>1558</v>
      </c>
    </row>
    <row r="874" spans="1:5" x14ac:dyDescent="0.2">
      <c r="A874" t="s">
        <v>48</v>
      </c>
      <c r="B874">
        <v>2.5</v>
      </c>
      <c r="C874" t="s">
        <v>1558</v>
      </c>
    </row>
    <row r="875" spans="1:5" x14ac:dyDescent="0.2">
      <c r="A875" t="s">
        <v>34</v>
      </c>
      <c r="B875">
        <v>5.7850000000000001</v>
      </c>
      <c r="C875" t="s">
        <v>1605</v>
      </c>
      <c r="D875" t="s">
        <v>1606</v>
      </c>
    </row>
    <row r="876" spans="1:5" x14ac:dyDescent="0.2">
      <c r="A876" t="s">
        <v>34</v>
      </c>
      <c r="B876">
        <v>19.98</v>
      </c>
      <c r="C876">
        <v>-1.7999999999999999E-2</v>
      </c>
    </row>
    <row r="877" spans="1:5" x14ac:dyDescent="0.2">
      <c r="A877" t="s">
        <v>34</v>
      </c>
      <c r="B877">
        <v>19.899999999999999</v>
      </c>
      <c r="C877">
        <v>-0.05</v>
      </c>
    </row>
    <row r="878" spans="1:5" x14ac:dyDescent="0.2">
      <c r="A878" t="s">
        <v>34</v>
      </c>
      <c r="B878">
        <v>19.600000000000001</v>
      </c>
      <c r="C878">
        <v>-0.1</v>
      </c>
    </row>
    <row r="879" spans="1:5" x14ac:dyDescent="0.2">
      <c r="A879" t="s">
        <v>184</v>
      </c>
      <c r="B879">
        <v>17.3</v>
      </c>
      <c r="C879">
        <v>-0.05</v>
      </c>
    </row>
    <row r="880" spans="1:5" x14ac:dyDescent="0.2">
      <c r="A880" t="s">
        <v>1607</v>
      </c>
      <c r="B880">
        <v>2.15</v>
      </c>
      <c r="C880" t="s">
        <v>1558</v>
      </c>
    </row>
    <row r="881" spans="1:5" x14ac:dyDescent="0.2">
      <c r="A881" t="s">
        <v>108</v>
      </c>
      <c r="B881">
        <v>1.6</v>
      </c>
      <c r="C881">
        <v>0.05</v>
      </c>
    </row>
    <row r="882" spans="1:5" x14ac:dyDescent="0.2">
      <c r="A882" t="s">
        <v>47</v>
      </c>
      <c r="B882">
        <v>2</v>
      </c>
      <c r="C882">
        <v>0.02</v>
      </c>
    </row>
    <row r="883" spans="1:5" x14ac:dyDescent="0.2">
      <c r="A883" t="s">
        <v>47</v>
      </c>
      <c r="B883">
        <v>17</v>
      </c>
      <c r="C883" t="s">
        <v>1620</v>
      </c>
    </row>
    <row r="884" spans="1:5" x14ac:dyDescent="0.2">
      <c r="A884" t="s">
        <v>97</v>
      </c>
      <c r="B884" t="s">
        <v>1545</v>
      </c>
      <c r="C884">
        <v>0.01</v>
      </c>
      <c r="D884" t="s">
        <v>1567</v>
      </c>
      <c r="E884" t="s">
        <v>1568</v>
      </c>
    </row>
    <row r="885" spans="1:5" x14ac:dyDescent="0.2">
      <c r="A885" t="s">
        <v>48</v>
      </c>
      <c r="B885">
        <v>4.9000000000000004</v>
      </c>
      <c r="C885" t="s">
        <v>1557</v>
      </c>
    </row>
    <row r="886" spans="1:5" x14ac:dyDescent="0.2">
      <c r="A886" t="s">
        <v>1610</v>
      </c>
      <c r="B886">
        <v>12.32</v>
      </c>
      <c r="C886" t="s">
        <v>1595</v>
      </c>
      <c r="D886" t="s">
        <v>1611</v>
      </c>
    </row>
    <row r="887" spans="1:5" x14ac:dyDescent="0.2">
      <c r="A887" t="s">
        <v>92</v>
      </c>
      <c r="B887">
        <v>0.1</v>
      </c>
      <c r="C887" t="s">
        <v>1595</v>
      </c>
      <c r="D887">
        <v>0.03</v>
      </c>
    </row>
    <row r="888" spans="1:5" x14ac:dyDescent="0.2">
      <c r="A888" t="s">
        <v>94</v>
      </c>
      <c r="B888" t="s">
        <v>1545</v>
      </c>
      <c r="C888">
        <v>0.02</v>
      </c>
      <c r="D888" t="s">
        <v>1567</v>
      </c>
      <c r="E888" t="s">
        <v>1568</v>
      </c>
    </row>
    <row r="889" spans="1:5" x14ac:dyDescent="0.2">
      <c r="A889" t="s">
        <v>95</v>
      </c>
      <c r="B889" t="s">
        <v>1545</v>
      </c>
      <c r="C889" t="s">
        <v>1584</v>
      </c>
      <c r="D889">
        <v>4</v>
      </c>
    </row>
    <row r="890" spans="1:5" x14ac:dyDescent="0.2">
      <c r="A890" t="s">
        <v>95</v>
      </c>
      <c r="B890" t="s">
        <v>1545</v>
      </c>
      <c r="C890" t="s">
        <v>1614</v>
      </c>
      <c r="D890">
        <v>1.5</v>
      </c>
    </row>
    <row r="891" spans="1:5" x14ac:dyDescent="0.2">
      <c r="A891" t="s">
        <v>87</v>
      </c>
      <c r="B891" t="s">
        <v>1546</v>
      </c>
      <c r="C891" t="s">
        <v>621</v>
      </c>
      <c r="D891" t="s">
        <v>1548</v>
      </c>
    </row>
    <row r="892" spans="1:5" x14ac:dyDescent="0.2">
      <c r="A892" t="s">
        <v>1549</v>
      </c>
      <c r="B892" t="s">
        <v>1550</v>
      </c>
      <c r="C892" t="s">
        <v>1551</v>
      </c>
      <c r="D892" t="s">
        <v>1552</v>
      </c>
    </row>
    <row r="893" spans="1:5" x14ac:dyDescent="0.2">
      <c r="A893" t="s">
        <v>859</v>
      </c>
      <c r="B893" t="s">
        <v>1553</v>
      </c>
      <c r="C893" t="s">
        <v>1554</v>
      </c>
    </row>
    <row r="894" spans="1:5" x14ac:dyDescent="0.2">
      <c r="A894" t="s">
        <v>1555</v>
      </c>
      <c r="B894" t="s">
        <v>1550</v>
      </c>
      <c r="C894" t="s">
        <v>1551</v>
      </c>
      <c r="D894" t="s">
        <v>1556</v>
      </c>
    </row>
    <row r="895" spans="1:5" x14ac:dyDescent="0.2">
      <c r="A895" t="s">
        <v>27</v>
      </c>
      <c r="B895">
        <v>8</v>
      </c>
      <c r="C895" t="s">
        <v>1592</v>
      </c>
    </row>
    <row r="896" spans="1:5" x14ac:dyDescent="0.2">
      <c r="A896" t="s">
        <v>29</v>
      </c>
      <c r="B896">
        <v>2.48</v>
      </c>
      <c r="C896">
        <v>-0.1</v>
      </c>
    </row>
    <row r="897" spans="1:7" x14ac:dyDescent="0.2">
      <c r="A897" t="s">
        <v>34</v>
      </c>
      <c r="B897">
        <v>48</v>
      </c>
      <c r="C897">
        <f>-0.2/-0.25</f>
        <v>0.8</v>
      </c>
    </row>
    <row r="898" spans="1:7" x14ac:dyDescent="0.2">
      <c r="A898" t="s">
        <v>47</v>
      </c>
      <c r="B898">
        <v>30.9</v>
      </c>
      <c r="C898">
        <v>-0.1</v>
      </c>
    </row>
    <row r="899" spans="1:7" x14ac:dyDescent="0.2">
      <c r="A899" t="s">
        <v>34</v>
      </c>
      <c r="B899">
        <v>36</v>
      </c>
      <c r="C899">
        <f>-0.05/-0.45</f>
        <v>0.11111111111111112</v>
      </c>
    </row>
    <row r="900" spans="1:7" x14ac:dyDescent="0.2">
      <c r="A900" t="s">
        <v>97</v>
      </c>
      <c r="B900" t="s">
        <v>1545</v>
      </c>
      <c r="C900">
        <v>0.1</v>
      </c>
    </row>
    <row r="901" spans="1:7" x14ac:dyDescent="0.2">
      <c r="A901" t="s">
        <v>117</v>
      </c>
      <c r="B901">
        <v>32.200000000000003</v>
      </c>
      <c r="C901">
        <v>0.3</v>
      </c>
    </row>
    <row r="902" spans="1:7" x14ac:dyDescent="0.2">
      <c r="A902" t="s">
        <v>91</v>
      </c>
      <c r="B902">
        <v>8</v>
      </c>
      <c r="C902">
        <v>-0.2</v>
      </c>
    </row>
    <row r="903" spans="1:7" x14ac:dyDescent="0.2">
      <c r="A903" t="s">
        <v>1659</v>
      </c>
      <c r="B903">
        <f>0.15/0.05</f>
        <v>2.9999999999999996</v>
      </c>
    </row>
    <row r="904" spans="1:7" x14ac:dyDescent="0.2">
      <c r="A904" t="s">
        <v>95</v>
      </c>
      <c r="B904" t="s">
        <v>1545</v>
      </c>
      <c r="C904" t="s">
        <v>1629</v>
      </c>
      <c r="D904">
        <v>4</v>
      </c>
      <c r="E904" t="s">
        <v>1660</v>
      </c>
    </row>
    <row r="905" spans="1:7" x14ac:dyDescent="0.2">
      <c r="A905" s="8">
        <v>1</v>
      </c>
      <c r="B905" t="s">
        <v>1601</v>
      </c>
      <c r="C905" t="s">
        <v>1562</v>
      </c>
      <c r="D905" t="s">
        <v>1602</v>
      </c>
      <c r="E905" t="s">
        <v>1603</v>
      </c>
      <c r="F905" t="s">
        <v>1604</v>
      </c>
      <c r="G905" t="s">
        <v>1661</v>
      </c>
    </row>
    <row r="906" spans="1:7" x14ac:dyDescent="0.2">
      <c r="A906" t="s">
        <v>91</v>
      </c>
      <c r="B906">
        <v>12.9</v>
      </c>
      <c r="C906" t="s">
        <v>1557</v>
      </c>
    </row>
    <row r="907" spans="1:7" x14ac:dyDescent="0.2">
      <c r="A907" t="s">
        <v>29</v>
      </c>
      <c r="B907">
        <v>5.6</v>
      </c>
      <c r="C907" t="s">
        <v>1558</v>
      </c>
    </row>
    <row r="908" spans="1:7" x14ac:dyDescent="0.2">
      <c r="A908" t="s">
        <v>48</v>
      </c>
      <c r="B908">
        <v>2.5</v>
      </c>
      <c r="C908" t="s">
        <v>1558</v>
      </c>
    </row>
    <row r="909" spans="1:7" x14ac:dyDescent="0.2">
      <c r="A909" t="s">
        <v>34</v>
      </c>
      <c r="B909">
        <v>5.7850000000000001</v>
      </c>
      <c r="C909" t="s">
        <v>1605</v>
      </c>
      <c r="D909" t="s">
        <v>1606</v>
      </c>
    </row>
    <row r="910" spans="1:7" x14ac:dyDescent="0.2">
      <c r="A910" t="s">
        <v>34</v>
      </c>
      <c r="B910">
        <v>19.98</v>
      </c>
      <c r="C910">
        <v>-1.7999999999999999E-2</v>
      </c>
    </row>
    <row r="911" spans="1:7" x14ac:dyDescent="0.2">
      <c r="A911" t="s">
        <v>34</v>
      </c>
      <c r="B911">
        <v>19.899999999999999</v>
      </c>
      <c r="C911">
        <v>-0.05</v>
      </c>
    </row>
    <row r="912" spans="1:7" x14ac:dyDescent="0.2">
      <c r="A912" t="s">
        <v>34</v>
      </c>
      <c r="B912">
        <v>19.600000000000001</v>
      </c>
      <c r="C912">
        <v>-0.1</v>
      </c>
    </row>
    <row r="913" spans="1:5" x14ac:dyDescent="0.2">
      <c r="A913" t="s">
        <v>184</v>
      </c>
      <c r="B913">
        <v>17.3</v>
      </c>
      <c r="C913">
        <v>-0.05</v>
      </c>
    </row>
    <row r="914" spans="1:5" x14ac:dyDescent="0.2">
      <c r="A914" t="s">
        <v>1607</v>
      </c>
      <c r="B914">
        <v>2.15</v>
      </c>
      <c r="C914" t="s">
        <v>1558</v>
      </c>
    </row>
    <row r="915" spans="1:5" x14ac:dyDescent="0.2">
      <c r="A915" t="s">
        <v>108</v>
      </c>
      <c r="B915">
        <v>1.6</v>
      </c>
      <c r="C915">
        <v>0.05</v>
      </c>
    </row>
    <row r="916" spans="1:5" x14ac:dyDescent="0.2">
      <c r="A916" t="s">
        <v>47</v>
      </c>
      <c r="B916">
        <v>2</v>
      </c>
      <c r="C916" t="s">
        <v>1613</v>
      </c>
      <c r="D916">
        <v>0.02</v>
      </c>
    </row>
    <row r="917" spans="1:5" x14ac:dyDescent="0.2">
      <c r="A917" t="s">
        <v>47</v>
      </c>
      <c r="B917">
        <v>17</v>
      </c>
      <c r="C917" t="s">
        <v>1575</v>
      </c>
    </row>
    <row r="918" spans="1:5" x14ac:dyDescent="0.2">
      <c r="A918" t="s">
        <v>97</v>
      </c>
      <c r="B918" t="s">
        <v>1545</v>
      </c>
      <c r="C918">
        <v>0.01</v>
      </c>
      <c r="D918" t="s">
        <v>1567</v>
      </c>
      <c r="E918" t="s">
        <v>1568</v>
      </c>
    </row>
    <row r="919" spans="1:5" x14ac:dyDescent="0.2">
      <c r="A919" t="s">
        <v>48</v>
      </c>
      <c r="B919">
        <v>4.9000000000000004</v>
      </c>
      <c r="C919" t="s">
        <v>1557</v>
      </c>
    </row>
    <row r="920" spans="1:5" x14ac:dyDescent="0.2">
      <c r="A920" t="s">
        <v>1610</v>
      </c>
      <c r="B920">
        <v>12.32</v>
      </c>
      <c r="C920" t="s">
        <v>1644</v>
      </c>
    </row>
    <row r="921" spans="1:5" x14ac:dyDescent="0.2">
      <c r="A921" t="s">
        <v>92</v>
      </c>
      <c r="B921">
        <v>0.1</v>
      </c>
      <c r="C921" t="s">
        <v>1575</v>
      </c>
    </row>
    <row r="922" spans="1:5" x14ac:dyDescent="0.2">
      <c r="A922" t="s">
        <v>95</v>
      </c>
      <c r="B922" t="s">
        <v>1545</v>
      </c>
      <c r="C922" t="s">
        <v>1614</v>
      </c>
      <c r="D922">
        <v>1.5</v>
      </c>
    </row>
    <row r="923" spans="1:5" x14ac:dyDescent="0.2">
      <c r="A923" t="s">
        <v>1549</v>
      </c>
      <c r="B923" t="s">
        <v>1550</v>
      </c>
      <c r="C923" t="s">
        <v>1551</v>
      </c>
      <c r="D923" t="s">
        <v>1552</v>
      </c>
    </row>
    <row r="924" spans="1:5" x14ac:dyDescent="0.2">
      <c r="A924" t="s">
        <v>859</v>
      </c>
      <c r="B924" t="s">
        <v>1553</v>
      </c>
      <c r="C924" t="s">
        <v>1554</v>
      </c>
    </row>
    <row r="925" spans="1:5" x14ac:dyDescent="0.2">
      <c r="A925" t="s">
        <v>1555</v>
      </c>
      <c r="B925" t="s">
        <v>1550</v>
      </c>
      <c r="C925" t="s">
        <v>1551</v>
      </c>
      <c r="D925" t="s">
        <v>1556</v>
      </c>
    </row>
    <row r="926" spans="1:5" x14ac:dyDescent="0.2">
      <c r="A926" t="s">
        <v>91</v>
      </c>
      <c r="B926">
        <v>12.9</v>
      </c>
      <c r="C926" t="s">
        <v>1557</v>
      </c>
    </row>
    <row r="927" spans="1:5" x14ac:dyDescent="0.2">
      <c r="A927" t="s">
        <v>29</v>
      </c>
      <c r="B927">
        <v>5.6</v>
      </c>
      <c r="C927" t="s">
        <v>1558</v>
      </c>
    </row>
    <row r="928" spans="1:5" x14ac:dyDescent="0.2">
      <c r="A928" t="s">
        <v>48</v>
      </c>
      <c r="B928">
        <v>2.5</v>
      </c>
      <c r="C928" t="s">
        <v>1558</v>
      </c>
    </row>
    <row r="929" spans="1:5" x14ac:dyDescent="0.2">
      <c r="A929" t="s">
        <v>34</v>
      </c>
      <c r="B929">
        <v>5.7850000000000001</v>
      </c>
      <c r="C929" t="s">
        <v>1605</v>
      </c>
      <c r="D929" t="s">
        <v>1606</v>
      </c>
    </row>
    <row r="930" spans="1:5" x14ac:dyDescent="0.2">
      <c r="A930" t="s">
        <v>34</v>
      </c>
      <c r="B930">
        <v>19.98</v>
      </c>
      <c r="C930">
        <v>-1.7999999999999999E-2</v>
      </c>
    </row>
    <row r="931" spans="1:5" x14ac:dyDescent="0.2">
      <c r="A931" t="s">
        <v>47</v>
      </c>
      <c r="B931">
        <v>2</v>
      </c>
      <c r="C931">
        <v>0.02</v>
      </c>
    </row>
    <row r="932" spans="1:5" x14ac:dyDescent="0.2">
      <c r="A932" t="s">
        <v>97</v>
      </c>
      <c r="B932" t="s">
        <v>1545</v>
      </c>
      <c r="C932">
        <v>0.01</v>
      </c>
      <c r="D932" t="s">
        <v>1567</v>
      </c>
      <c r="E932" t="s">
        <v>1568</v>
      </c>
    </row>
    <row r="933" spans="1:5" x14ac:dyDescent="0.2">
      <c r="A933" t="s">
        <v>92</v>
      </c>
      <c r="B933">
        <v>0.1</v>
      </c>
      <c r="C933" t="s">
        <v>1620</v>
      </c>
    </row>
    <row r="934" spans="1:5" x14ac:dyDescent="0.2">
      <c r="A934" t="s">
        <v>97</v>
      </c>
      <c r="B934" t="s">
        <v>1545</v>
      </c>
      <c r="C934">
        <v>0.03</v>
      </c>
      <c r="D934" t="s">
        <v>1567</v>
      </c>
      <c r="E934" t="s">
        <v>1568</v>
      </c>
    </row>
    <row r="935" spans="1:5" x14ac:dyDescent="0.2">
      <c r="A935" t="s">
        <v>34</v>
      </c>
      <c r="B935">
        <v>19.899999999999999</v>
      </c>
      <c r="C935">
        <v>-0.05</v>
      </c>
    </row>
    <row r="936" spans="1:5" x14ac:dyDescent="0.2">
      <c r="A936" t="s">
        <v>34</v>
      </c>
      <c r="B936">
        <v>19.600000000000001</v>
      </c>
      <c r="C936">
        <v>-0.1</v>
      </c>
    </row>
    <row r="937" spans="1:5" x14ac:dyDescent="0.2">
      <c r="A937" t="s">
        <v>184</v>
      </c>
      <c r="B937">
        <v>17.3</v>
      </c>
      <c r="C937">
        <v>-0.05</v>
      </c>
    </row>
    <row r="938" spans="1:5" x14ac:dyDescent="0.2">
      <c r="A938" t="s">
        <v>1607</v>
      </c>
      <c r="B938">
        <v>2.15</v>
      </c>
      <c r="C938" t="s">
        <v>1558</v>
      </c>
    </row>
    <row r="939" spans="1:5" x14ac:dyDescent="0.2">
      <c r="A939" t="s">
        <v>108</v>
      </c>
      <c r="B939">
        <v>1.6</v>
      </c>
      <c r="C939">
        <v>0.05</v>
      </c>
    </row>
    <row r="940" spans="1:5" x14ac:dyDescent="0.2">
      <c r="A940" t="s">
        <v>47</v>
      </c>
      <c r="B940">
        <v>17</v>
      </c>
      <c r="C940" t="s">
        <v>1620</v>
      </c>
    </row>
    <row r="941" spans="1:5" x14ac:dyDescent="0.2">
      <c r="A941" t="s">
        <v>48</v>
      </c>
      <c r="B941">
        <v>4.9000000000000004</v>
      </c>
      <c r="C941" t="s">
        <v>1557</v>
      </c>
    </row>
    <row r="942" spans="1:5" x14ac:dyDescent="0.2">
      <c r="A942" t="s">
        <v>1610</v>
      </c>
      <c r="B942">
        <v>12.32</v>
      </c>
      <c r="C942" t="s">
        <v>1595</v>
      </c>
      <c r="D942" t="s">
        <v>1611</v>
      </c>
    </row>
    <row r="943" spans="1:5" x14ac:dyDescent="0.2">
      <c r="A943" t="s">
        <v>95</v>
      </c>
      <c r="B943" t="s">
        <v>1545</v>
      </c>
      <c r="C943" t="s">
        <v>1584</v>
      </c>
      <c r="D943">
        <v>4</v>
      </c>
    </row>
    <row r="944" spans="1:5" x14ac:dyDescent="0.2">
      <c r="A944" t="s">
        <v>95</v>
      </c>
      <c r="B944" t="s">
        <v>1545</v>
      </c>
      <c r="C944" t="s">
        <v>1614</v>
      </c>
      <c r="D944">
        <v>1.5</v>
      </c>
    </row>
    <row r="945" spans="1:4" x14ac:dyDescent="0.2">
      <c r="A945" t="s">
        <v>87</v>
      </c>
      <c r="B945" t="s">
        <v>1546</v>
      </c>
      <c r="C945" t="s">
        <v>621</v>
      </c>
      <c r="D945" t="s">
        <v>1548</v>
      </c>
    </row>
    <row r="946" spans="1:4" x14ac:dyDescent="0.2">
      <c r="A946" t="s">
        <v>1549</v>
      </c>
      <c r="B946" t="s">
        <v>1550</v>
      </c>
      <c r="C946" t="s">
        <v>1551</v>
      </c>
      <c r="D946" t="s">
        <v>1552</v>
      </c>
    </row>
    <row r="947" spans="1:4" x14ac:dyDescent="0.2">
      <c r="A947" t="s">
        <v>859</v>
      </c>
      <c r="B947" t="s">
        <v>1553</v>
      </c>
      <c r="C947" t="s">
        <v>1554</v>
      </c>
    </row>
    <row r="948" spans="1:4" x14ac:dyDescent="0.2">
      <c r="A948" t="s">
        <v>1555</v>
      </c>
      <c r="B948" t="s">
        <v>1550</v>
      </c>
      <c r="C948" t="s">
        <v>1551</v>
      </c>
      <c r="D948" t="s">
        <v>1556</v>
      </c>
    </row>
    <row r="949" spans="1:4" x14ac:dyDescent="0.2">
      <c r="A949" t="s">
        <v>1615</v>
      </c>
      <c r="B949">
        <v>5.7</v>
      </c>
      <c r="C949" t="s">
        <v>1608</v>
      </c>
      <c r="D949">
        <v>0.1</v>
      </c>
    </row>
    <row r="950" spans="1:4" x14ac:dyDescent="0.2">
      <c r="A950" t="s">
        <v>29</v>
      </c>
      <c r="B950">
        <v>2.4</v>
      </c>
      <c r="C950" t="s">
        <v>1608</v>
      </c>
      <c r="D950">
        <v>2.5000000000000001E-2</v>
      </c>
    </row>
    <row r="951" spans="1:4" x14ac:dyDescent="0.2">
      <c r="A951" t="s">
        <v>29</v>
      </c>
      <c r="B951">
        <v>5.05</v>
      </c>
      <c r="C951" t="s">
        <v>1608</v>
      </c>
      <c r="D951">
        <v>0.05</v>
      </c>
    </row>
    <row r="952" spans="1:4" x14ac:dyDescent="0.2">
      <c r="A952" t="s">
        <v>29</v>
      </c>
      <c r="B952">
        <v>1</v>
      </c>
      <c r="C952" t="s">
        <v>1608</v>
      </c>
      <c r="D952">
        <v>0.05</v>
      </c>
    </row>
    <row r="953" spans="1:4" x14ac:dyDescent="0.2">
      <c r="A953" t="s">
        <v>48</v>
      </c>
      <c r="B953">
        <v>7</v>
      </c>
      <c r="C953" t="s">
        <v>1608</v>
      </c>
      <c r="D953">
        <v>0.1</v>
      </c>
    </row>
    <row r="954" spans="1:4" x14ac:dyDescent="0.2">
      <c r="A954" t="s">
        <v>96</v>
      </c>
      <c r="B954">
        <v>16.8</v>
      </c>
      <c r="C954" t="s">
        <v>1562</v>
      </c>
      <c r="D954">
        <v>0.05</v>
      </c>
    </row>
    <row r="955" spans="1:4" x14ac:dyDescent="0.2">
      <c r="A955" t="s">
        <v>34</v>
      </c>
      <c r="B955">
        <v>20.399999999999999</v>
      </c>
      <c r="C955" t="s">
        <v>1562</v>
      </c>
      <c r="D955">
        <v>0.1</v>
      </c>
    </row>
    <row r="956" spans="1:4" x14ac:dyDescent="0.2">
      <c r="A956" t="s">
        <v>34</v>
      </c>
      <c r="B956">
        <v>6.15</v>
      </c>
      <c r="C956" t="s">
        <v>1608</v>
      </c>
      <c r="D956">
        <v>0.02</v>
      </c>
    </row>
    <row r="957" spans="1:4" x14ac:dyDescent="0.2">
      <c r="A957" t="s">
        <v>34</v>
      </c>
      <c r="B957">
        <v>5.65</v>
      </c>
      <c r="C957" t="s">
        <v>1608</v>
      </c>
      <c r="D957">
        <v>0.02</v>
      </c>
    </row>
    <row r="958" spans="1:4" x14ac:dyDescent="0.2">
      <c r="A958" t="s">
        <v>47</v>
      </c>
      <c r="B958">
        <v>1.9</v>
      </c>
      <c r="C958" t="s">
        <v>1562</v>
      </c>
      <c r="D958">
        <v>0.1</v>
      </c>
    </row>
    <row r="959" spans="1:4" x14ac:dyDescent="0.2">
      <c r="A959" t="s">
        <v>47</v>
      </c>
      <c r="B959">
        <v>0.8</v>
      </c>
      <c r="C959" t="s">
        <v>1608</v>
      </c>
      <c r="D959">
        <v>0.02</v>
      </c>
    </row>
    <row r="960" spans="1:4" x14ac:dyDescent="0.2">
      <c r="A960" t="s">
        <v>97</v>
      </c>
      <c r="B960">
        <v>0.03</v>
      </c>
    </row>
    <row r="961" spans="1:6" x14ac:dyDescent="0.2">
      <c r="A961" t="s">
        <v>29</v>
      </c>
      <c r="B961">
        <v>4.8</v>
      </c>
      <c r="C961" t="s">
        <v>1608</v>
      </c>
      <c r="D961">
        <v>0.2</v>
      </c>
    </row>
    <row r="962" spans="1:6" x14ac:dyDescent="0.2">
      <c r="A962" t="s">
        <v>47</v>
      </c>
      <c r="B962" t="s">
        <v>1617</v>
      </c>
      <c r="C962">
        <v>0.1</v>
      </c>
    </row>
    <row r="963" spans="1:6" x14ac:dyDescent="0.2">
      <c r="A963" t="s">
        <v>29</v>
      </c>
      <c r="B963">
        <v>1.1000000000000001</v>
      </c>
      <c r="C963" t="s">
        <v>1608</v>
      </c>
      <c r="D963">
        <v>0.1</v>
      </c>
    </row>
    <row r="964" spans="1:6" x14ac:dyDescent="0.2">
      <c r="A964" t="s">
        <v>97</v>
      </c>
      <c r="B964" t="s">
        <v>1545</v>
      </c>
      <c r="C964">
        <v>0.1</v>
      </c>
    </row>
    <row r="965" spans="1:6" x14ac:dyDescent="0.2">
      <c r="A965" t="s">
        <v>1643</v>
      </c>
      <c r="B965" t="s">
        <v>1608</v>
      </c>
      <c r="C965">
        <v>0.2</v>
      </c>
    </row>
    <row r="966" spans="1:6" x14ac:dyDescent="0.2">
      <c r="A966" t="s">
        <v>49</v>
      </c>
      <c r="B966">
        <v>0.1</v>
      </c>
      <c r="C966" t="s">
        <v>1608</v>
      </c>
      <c r="D966">
        <v>0.05</v>
      </c>
      <c r="E966" t="s">
        <v>1623</v>
      </c>
      <c r="F966" t="s">
        <v>1624</v>
      </c>
    </row>
    <row r="967" spans="1:6" x14ac:dyDescent="0.2">
      <c r="A967" t="s">
        <v>1549</v>
      </c>
      <c r="B967" t="s">
        <v>1550</v>
      </c>
      <c r="C967" t="s">
        <v>1551</v>
      </c>
      <c r="D967" t="s">
        <v>1552</v>
      </c>
    </row>
    <row r="968" spans="1:6" x14ac:dyDescent="0.2">
      <c r="A968" t="s">
        <v>859</v>
      </c>
      <c r="B968" t="s">
        <v>1553</v>
      </c>
      <c r="C968" t="s">
        <v>1554</v>
      </c>
    </row>
    <row r="969" spans="1:6" x14ac:dyDescent="0.2">
      <c r="A969" t="s">
        <v>1555</v>
      </c>
      <c r="B969" t="s">
        <v>1550</v>
      </c>
      <c r="C969" t="s">
        <v>1551</v>
      </c>
      <c r="D969" t="s">
        <v>1556</v>
      </c>
    </row>
    <row r="970" spans="1:6" x14ac:dyDescent="0.2">
      <c r="A970" t="s">
        <v>91</v>
      </c>
      <c r="B970">
        <v>12.9</v>
      </c>
      <c r="C970" t="s">
        <v>1557</v>
      </c>
    </row>
    <row r="971" spans="1:6" x14ac:dyDescent="0.2">
      <c r="A971" t="s">
        <v>29</v>
      </c>
      <c r="B971">
        <v>5.6</v>
      </c>
      <c r="C971" t="s">
        <v>1558</v>
      </c>
    </row>
    <row r="972" spans="1:6" x14ac:dyDescent="0.2">
      <c r="A972" t="s">
        <v>48</v>
      </c>
      <c r="B972">
        <v>2.5</v>
      </c>
      <c r="C972" t="s">
        <v>1558</v>
      </c>
    </row>
    <row r="973" spans="1:6" x14ac:dyDescent="0.2">
      <c r="A973" t="s">
        <v>34</v>
      </c>
      <c r="B973">
        <v>5.7850000000000001</v>
      </c>
      <c r="C973" t="s">
        <v>1605</v>
      </c>
      <c r="D973" t="s">
        <v>1606</v>
      </c>
    </row>
    <row r="974" spans="1:6" x14ac:dyDescent="0.2">
      <c r="A974" t="s">
        <v>34</v>
      </c>
      <c r="B974">
        <v>19.98</v>
      </c>
      <c r="C974">
        <v>-1.7999999999999999E-2</v>
      </c>
    </row>
    <row r="975" spans="1:6" x14ac:dyDescent="0.2">
      <c r="A975" t="s">
        <v>34</v>
      </c>
      <c r="B975">
        <v>19.899999999999999</v>
      </c>
      <c r="C975">
        <v>-0.05</v>
      </c>
    </row>
    <row r="976" spans="1:6" x14ac:dyDescent="0.2">
      <c r="A976" t="s">
        <v>34</v>
      </c>
      <c r="B976">
        <v>19.600000000000001</v>
      </c>
      <c r="C976">
        <v>-0.1</v>
      </c>
    </row>
    <row r="977" spans="1:5" x14ac:dyDescent="0.2">
      <c r="A977" t="s">
        <v>184</v>
      </c>
      <c r="B977">
        <v>17.3</v>
      </c>
      <c r="C977">
        <v>-0.05</v>
      </c>
    </row>
    <row r="978" spans="1:5" x14ac:dyDescent="0.2">
      <c r="A978" t="s">
        <v>1607</v>
      </c>
      <c r="B978">
        <v>2.15</v>
      </c>
      <c r="C978" t="s">
        <v>1558</v>
      </c>
    </row>
    <row r="979" spans="1:5" x14ac:dyDescent="0.2">
      <c r="A979" t="s">
        <v>108</v>
      </c>
      <c r="B979">
        <v>1.6</v>
      </c>
      <c r="C979">
        <v>0.05</v>
      </c>
    </row>
    <row r="980" spans="1:5" x14ac:dyDescent="0.2">
      <c r="A980" t="s">
        <v>47</v>
      </c>
      <c r="B980">
        <v>2</v>
      </c>
      <c r="C980">
        <v>0.02</v>
      </c>
    </row>
    <row r="981" spans="1:5" x14ac:dyDescent="0.2">
      <c r="A981" t="s">
        <v>47</v>
      </c>
      <c r="B981">
        <v>17</v>
      </c>
      <c r="C981" t="s">
        <v>1620</v>
      </c>
    </row>
    <row r="982" spans="1:5" x14ac:dyDescent="0.2">
      <c r="A982" t="s">
        <v>97</v>
      </c>
      <c r="B982" t="s">
        <v>1545</v>
      </c>
      <c r="C982">
        <v>0.01</v>
      </c>
      <c r="D982" t="s">
        <v>1567</v>
      </c>
      <c r="E982" t="s">
        <v>1568</v>
      </c>
    </row>
    <row r="983" spans="1:5" x14ac:dyDescent="0.2">
      <c r="A983" t="s">
        <v>48</v>
      </c>
      <c r="B983">
        <v>4.9000000000000004</v>
      </c>
      <c r="C983" t="s">
        <v>1557</v>
      </c>
    </row>
    <row r="984" spans="1:5" x14ac:dyDescent="0.2">
      <c r="A984" t="s">
        <v>1610</v>
      </c>
      <c r="B984">
        <v>12.32</v>
      </c>
      <c r="C984" t="s">
        <v>1595</v>
      </c>
      <c r="D984" t="s">
        <v>1611</v>
      </c>
    </row>
    <row r="985" spans="1:5" x14ac:dyDescent="0.2">
      <c r="A985" t="s">
        <v>92</v>
      </c>
      <c r="B985">
        <v>0.1</v>
      </c>
      <c r="C985" t="s">
        <v>1595</v>
      </c>
      <c r="D985">
        <v>0.03</v>
      </c>
    </row>
    <row r="986" spans="1:5" x14ac:dyDescent="0.2">
      <c r="A986" t="s">
        <v>94</v>
      </c>
      <c r="B986" t="s">
        <v>1545</v>
      </c>
      <c r="C986">
        <v>0.02</v>
      </c>
      <c r="D986" t="s">
        <v>1567</v>
      </c>
      <c r="E986" t="s">
        <v>1568</v>
      </c>
    </row>
    <row r="987" spans="1:5" x14ac:dyDescent="0.2">
      <c r="A987" t="s">
        <v>95</v>
      </c>
      <c r="B987" t="s">
        <v>1545</v>
      </c>
      <c r="C987" t="s">
        <v>1584</v>
      </c>
      <c r="D987">
        <v>4</v>
      </c>
    </row>
    <row r="988" spans="1:5" x14ac:dyDescent="0.2">
      <c r="A988" t="s">
        <v>95</v>
      </c>
      <c r="B988" t="s">
        <v>1545</v>
      </c>
      <c r="C988" t="s">
        <v>1614</v>
      </c>
      <c r="D988">
        <v>1.5</v>
      </c>
    </row>
    <row r="989" spans="1:5" x14ac:dyDescent="0.2">
      <c r="A989" t="s">
        <v>87</v>
      </c>
      <c r="B989" t="s">
        <v>1546</v>
      </c>
      <c r="C989" t="s">
        <v>621</v>
      </c>
      <c r="D989" t="s">
        <v>1548</v>
      </c>
    </row>
    <row r="990" spans="1:5" x14ac:dyDescent="0.2">
      <c r="A990" t="s">
        <v>1549</v>
      </c>
      <c r="B990" t="s">
        <v>1550</v>
      </c>
      <c r="C990" t="s">
        <v>1551</v>
      </c>
      <c r="D990" t="s">
        <v>1552</v>
      </c>
    </row>
    <row r="991" spans="1:5" x14ac:dyDescent="0.2">
      <c r="A991" t="s">
        <v>859</v>
      </c>
      <c r="B991" t="s">
        <v>1553</v>
      </c>
      <c r="C991" t="s">
        <v>1554</v>
      </c>
    </row>
    <row r="992" spans="1:5" x14ac:dyDescent="0.2">
      <c r="A992" t="s">
        <v>1555</v>
      </c>
      <c r="B992" t="s">
        <v>1550</v>
      </c>
      <c r="C992" t="s">
        <v>1551</v>
      </c>
      <c r="D992" t="s">
        <v>1556</v>
      </c>
    </row>
    <row r="993" spans="1:4" x14ac:dyDescent="0.2">
      <c r="A993" t="s">
        <v>1615</v>
      </c>
      <c r="B993">
        <v>5.7</v>
      </c>
      <c r="C993" t="s">
        <v>1608</v>
      </c>
      <c r="D993">
        <v>0.1</v>
      </c>
    </row>
    <row r="994" spans="1:4" x14ac:dyDescent="0.2">
      <c r="A994" t="s">
        <v>29</v>
      </c>
      <c r="B994">
        <v>2.4</v>
      </c>
      <c r="C994" t="s">
        <v>1608</v>
      </c>
      <c r="D994">
        <v>2.5000000000000001E-2</v>
      </c>
    </row>
    <row r="995" spans="1:4" x14ac:dyDescent="0.2">
      <c r="A995" t="s">
        <v>29</v>
      </c>
      <c r="B995">
        <v>5.05</v>
      </c>
      <c r="C995" t="s">
        <v>1608</v>
      </c>
      <c r="D995">
        <v>0.05</v>
      </c>
    </row>
    <row r="996" spans="1:4" x14ac:dyDescent="0.2">
      <c r="A996" t="s">
        <v>29</v>
      </c>
      <c r="B996">
        <v>1</v>
      </c>
      <c r="C996" t="s">
        <v>1608</v>
      </c>
      <c r="D996">
        <v>0.05</v>
      </c>
    </row>
    <row r="997" spans="1:4" x14ac:dyDescent="0.2">
      <c r="A997" t="s">
        <v>48</v>
      </c>
      <c r="B997">
        <v>7</v>
      </c>
      <c r="C997" t="s">
        <v>1608</v>
      </c>
      <c r="D997">
        <v>0.1</v>
      </c>
    </row>
    <row r="998" spans="1:4" x14ac:dyDescent="0.2">
      <c r="A998" t="s">
        <v>96</v>
      </c>
      <c r="B998">
        <v>16.8</v>
      </c>
      <c r="C998" t="s">
        <v>1562</v>
      </c>
      <c r="D998">
        <v>0.05</v>
      </c>
    </row>
    <row r="999" spans="1:4" x14ac:dyDescent="0.2">
      <c r="A999" t="s">
        <v>34</v>
      </c>
      <c r="B999">
        <v>20.399999999999999</v>
      </c>
      <c r="C999" t="s">
        <v>1562</v>
      </c>
      <c r="D999">
        <v>0.1</v>
      </c>
    </row>
    <row r="1000" spans="1:4" x14ac:dyDescent="0.2">
      <c r="A1000" t="s">
        <v>34</v>
      </c>
      <c r="B1000">
        <v>6.15</v>
      </c>
      <c r="C1000" t="s">
        <v>1608</v>
      </c>
      <c r="D1000">
        <v>0.02</v>
      </c>
    </row>
    <row r="1001" spans="1:4" x14ac:dyDescent="0.2">
      <c r="A1001" t="s">
        <v>34</v>
      </c>
      <c r="B1001">
        <v>5.65</v>
      </c>
      <c r="C1001" t="s">
        <v>1608</v>
      </c>
      <c r="D1001">
        <v>0.02</v>
      </c>
    </row>
    <row r="1002" spans="1:4" x14ac:dyDescent="0.2">
      <c r="A1002" t="s">
        <v>47</v>
      </c>
      <c r="B1002">
        <v>1.9</v>
      </c>
      <c r="C1002" t="s">
        <v>1562</v>
      </c>
      <c r="D1002">
        <v>0.1</v>
      </c>
    </row>
    <row r="1003" spans="1:4" x14ac:dyDescent="0.2">
      <c r="A1003" t="s">
        <v>47</v>
      </c>
      <c r="B1003">
        <v>0.8</v>
      </c>
      <c r="C1003" t="s">
        <v>1608</v>
      </c>
      <c r="D1003">
        <v>0.02</v>
      </c>
    </row>
    <row r="1004" spans="1:4" x14ac:dyDescent="0.2">
      <c r="A1004" t="s">
        <v>97</v>
      </c>
      <c r="B1004">
        <v>0.03</v>
      </c>
    </row>
    <row r="1005" spans="1:4" x14ac:dyDescent="0.2">
      <c r="A1005" t="s">
        <v>29</v>
      </c>
      <c r="B1005">
        <v>4.8</v>
      </c>
      <c r="C1005" t="s">
        <v>1608</v>
      </c>
      <c r="D1005">
        <v>0.2</v>
      </c>
    </row>
    <row r="1006" spans="1:4" x14ac:dyDescent="0.2">
      <c r="A1006" t="s">
        <v>47</v>
      </c>
      <c r="B1006" t="s">
        <v>1617</v>
      </c>
      <c r="C1006">
        <v>0.1</v>
      </c>
    </row>
    <row r="1007" spans="1:4" x14ac:dyDescent="0.2">
      <c r="A1007" t="s">
        <v>29</v>
      </c>
      <c r="B1007">
        <v>1.1000000000000001</v>
      </c>
      <c r="C1007" t="s">
        <v>1608</v>
      </c>
      <c r="D1007">
        <v>0.1</v>
      </c>
    </row>
    <row r="1008" spans="1:4" x14ac:dyDescent="0.2">
      <c r="A1008" t="s">
        <v>97</v>
      </c>
      <c r="B1008" t="s">
        <v>1545</v>
      </c>
      <c r="C1008">
        <v>0.1</v>
      </c>
    </row>
    <row r="1009" spans="1:6" x14ac:dyDescent="0.2">
      <c r="A1009" t="s">
        <v>98</v>
      </c>
      <c r="B1009" t="s">
        <v>1618</v>
      </c>
      <c r="C1009">
        <v>16.8</v>
      </c>
      <c r="D1009" t="s">
        <v>1545</v>
      </c>
      <c r="E1009">
        <v>2.5000000000000001E-2</v>
      </c>
    </row>
    <row r="1010" spans="1:6" x14ac:dyDescent="0.2">
      <c r="A1010" t="s">
        <v>49</v>
      </c>
      <c r="B1010">
        <v>0.1</v>
      </c>
      <c r="C1010" t="s">
        <v>1608</v>
      </c>
      <c r="D1010">
        <v>0.05</v>
      </c>
      <c r="E1010" t="s">
        <v>1623</v>
      </c>
      <c r="F1010" t="s">
        <v>1624</v>
      </c>
    </row>
    <row r="1011" spans="1:6" x14ac:dyDescent="0.2">
      <c r="A1011" t="s">
        <v>1549</v>
      </c>
      <c r="B1011" t="s">
        <v>1550</v>
      </c>
      <c r="C1011" t="s">
        <v>1551</v>
      </c>
      <c r="D1011" t="s">
        <v>1552</v>
      </c>
    </row>
    <row r="1012" spans="1:6" x14ac:dyDescent="0.2">
      <c r="A1012" t="s">
        <v>859</v>
      </c>
      <c r="B1012" t="s">
        <v>1553</v>
      </c>
      <c r="C1012" t="s">
        <v>1554</v>
      </c>
    </row>
    <row r="1013" spans="1:6" x14ac:dyDescent="0.2">
      <c r="A1013" t="s">
        <v>1555</v>
      </c>
      <c r="B1013" t="s">
        <v>1550</v>
      </c>
      <c r="C1013" t="s">
        <v>1551</v>
      </c>
      <c r="D1013" t="s">
        <v>1556</v>
      </c>
    </row>
    <row r="1014" spans="1:6" x14ac:dyDescent="0.2">
      <c r="A1014" t="s">
        <v>91</v>
      </c>
      <c r="B1014">
        <v>12.9</v>
      </c>
      <c r="C1014" t="s">
        <v>1557</v>
      </c>
    </row>
    <row r="1015" spans="1:6" x14ac:dyDescent="0.2">
      <c r="A1015" t="s">
        <v>29</v>
      </c>
      <c r="B1015">
        <v>5.6</v>
      </c>
      <c r="C1015" t="s">
        <v>1558</v>
      </c>
    </row>
    <row r="1016" spans="1:6" x14ac:dyDescent="0.2">
      <c r="A1016" t="s">
        <v>48</v>
      </c>
      <c r="B1016">
        <v>2.5</v>
      </c>
      <c r="C1016" t="s">
        <v>1558</v>
      </c>
    </row>
    <row r="1017" spans="1:6" x14ac:dyDescent="0.2">
      <c r="A1017" t="s">
        <v>34</v>
      </c>
      <c r="B1017">
        <v>5.7850000000000001</v>
      </c>
      <c r="C1017" t="s">
        <v>1605</v>
      </c>
      <c r="D1017" t="s">
        <v>1606</v>
      </c>
    </row>
    <row r="1018" spans="1:6" x14ac:dyDescent="0.2">
      <c r="A1018" t="s">
        <v>34</v>
      </c>
      <c r="B1018">
        <v>19.98</v>
      </c>
      <c r="C1018">
        <v>-1.7999999999999999E-2</v>
      </c>
    </row>
    <row r="1019" spans="1:6" x14ac:dyDescent="0.2">
      <c r="A1019" t="s">
        <v>34</v>
      </c>
      <c r="B1019">
        <v>19.899999999999999</v>
      </c>
      <c r="C1019">
        <v>-0.05</v>
      </c>
    </row>
    <row r="1020" spans="1:6" x14ac:dyDescent="0.2">
      <c r="A1020" t="s">
        <v>34</v>
      </c>
      <c r="B1020">
        <v>19.600000000000001</v>
      </c>
      <c r="C1020">
        <v>-0.1</v>
      </c>
    </row>
    <row r="1021" spans="1:6" x14ac:dyDescent="0.2">
      <c r="A1021" t="s">
        <v>184</v>
      </c>
      <c r="B1021">
        <v>17.3</v>
      </c>
      <c r="C1021">
        <v>-0.05</v>
      </c>
    </row>
    <row r="1022" spans="1:6" x14ac:dyDescent="0.2">
      <c r="A1022" t="s">
        <v>1607</v>
      </c>
      <c r="B1022">
        <v>2.15</v>
      </c>
      <c r="C1022" t="s">
        <v>1558</v>
      </c>
    </row>
    <row r="1023" spans="1:6" x14ac:dyDescent="0.2">
      <c r="A1023" t="s">
        <v>108</v>
      </c>
      <c r="B1023">
        <v>1.6</v>
      </c>
      <c r="C1023">
        <v>0.05</v>
      </c>
    </row>
    <row r="1024" spans="1:6" x14ac:dyDescent="0.2">
      <c r="A1024" t="s">
        <v>47</v>
      </c>
      <c r="B1024">
        <v>2</v>
      </c>
      <c r="C1024">
        <v>0.02</v>
      </c>
    </row>
    <row r="1025" spans="1:5" x14ac:dyDescent="0.2">
      <c r="A1025" t="s">
        <v>47</v>
      </c>
      <c r="B1025">
        <v>17</v>
      </c>
      <c r="C1025" t="s">
        <v>1620</v>
      </c>
    </row>
    <row r="1026" spans="1:5" x14ac:dyDescent="0.2">
      <c r="A1026" t="s">
        <v>97</v>
      </c>
      <c r="B1026" t="s">
        <v>1545</v>
      </c>
      <c r="C1026">
        <v>0.01</v>
      </c>
      <c r="D1026" t="s">
        <v>1567</v>
      </c>
      <c r="E1026" t="s">
        <v>1568</v>
      </c>
    </row>
    <row r="1027" spans="1:5" x14ac:dyDescent="0.2">
      <c r="A1027" t="s">
        <v>48</v>
      </c>
      <c r="B1027">
        <v>4.9000000000000004</v>
      </c>
      <c r="C1027" t="s">
        <v>1557</v>
      </c>
    </row>
    <row r="1028" spans="1:5" x14ac:dyDescent="0.2">
      <c r="A1028" t="s">
        <v>1610</v>
      </c>
      <c r="B1028">
        <v>12.32</v>
      </c>
      <c r="C1028" t="s">
        <v>1595</v>
      </c>
      <c r="D1028" t="s">
        <v>1611</v>
      </c>
    </row>
    <row r="1029" spans="1:5" x14ac:dyDescent="0.2">
      <c r="A1029" t="s">
        <v>92</v>
      </c>
      <c r="B1029">
        <v>0.1</v>
      </c>
      <c r="C1029" t="s">
        <v>1595</v>
      </c>
      <c r="D1029">
        <v>0.03</v>
      </c>
    </row>
    <row r="1030" spans="1:5" x14ac:dyDescent="0.2">
      <c r="A1030" t="s">
        <v>94</v>
      </c>
      <c r="B1030" t="s">
        <v>1545</v>
      </c>
      <c r="C1030">
        <v>0.02</v>
      </c>
      <c r="D1030" t="s">
        <v>1567</v>
      </c>
      <c r="E1030" t="s">
        <v>1568</v>
      </c>
    </row>
    <row r="1031" spans="1:5" x14ac:dyDescent="0.2">
      <c r="A1031" t="s">
        <v>95</v>
      </c>
      <c r="B1031" t="s">
        <v>1545</v>
      </c>
      <c r="C1031" t="s">
        <v>1584</v>
      </c>
      <c r="D1031">
        <v>4</v>
      </c>
    </row>
    <row r="1032" spans="1:5" x14ac:dyDescent="0.2">
      <c r="A1032" t="s">
        <v>95</v>
      </c>
      <c r="B1032" t="s">
        <v>1545</v>
      </c>
      <c r="C1032" t="s">
        <v>1614</v>
      </c>
      <c r="D1032">
        <v>1.5</v>
      </c>
    </row>
    <row r="1033" spans="1:5" x14ac:dyDescent="0.2">
      <c r="A1033" t="s">
        <v>87</v>
      </c>
      <c r="B1033" t="s">
        <v>1546</v>
      </c>
      <c r="C1033" t="s">
        <v>621</v>
      </c>
      <c r="D1033" t="s">
        <v>1548</v>
      </c>
    </row>
    <row r="1034" spans="1:5" x14ac:dyDescent="0.2">
      <c r="A1034" t="s">
        <v>1549</v>
      </c>
      <c r="B1034" t="s">
        <v>1550</v>
      </c>
      <c r="C1034" t="s">
        <v>1551</v>
      </c>
      <c r="D1034" t="s">
        <v>1552</v>
      </c>
    </row>
    <row r="1035" spans="1:5" x14ac:dyDescent="0.2">
      <c r="A1035" t="s">
        <v>859</v>
      </c>
      <c r="B1035" t="s">
        <v>1553</v>
      </c>
      <c r="C1035" t="s">
        <v>1554</v>
      </c>
    </row>
    <row r="1036" spans="1:5" x14ac:dyDescent="0.2">
      <c r="A1036" t="s">
        <v>1555</v>
      </c>
      <c r="B1036" t="s">
        <v>1550</v>
      </c>
      <c r="C1036" t="s">
        <v>1551</v>
      </c>
      <c r="D1036" t="s">
        <v>1556</v>
      </c>
    </row>
    <row r="1037" spans="1:5" x14ac:dyDescent="0.2">
      <c r="A1037" t="s">
        <v>91</v>
      </c>
      <c r="B1037">
        <v>12.9</v>
      </c>
      <c r="C1037" t="s">
        <v>1557</v>
      </c>
    </row>
    <row r="1038" spans="1:5" x14ac:dyDescent="0.2">
      <c r="A1038" t="s">
        <v>29</v>
      </c>
      <c r="B1038">
        <v>5.6</v>
      </c>
      <c r="C1038" t="s">
        <v>1558</v>
      </c>
    </row>
    <row r="1039" spans="1:5" x14ac:dyDescent="0.2">
      <c r="A1039" t="s">
        <v>48</v>
      </c>
      <c r="B1039">
        <v>2.5</v>
      </c>
      <c r="C1039" t="s">
        <v>1558</v>
      </c>
    </row>
    <row r="1040" spans="1:5" x14ac:dyDescent="0.2">
      <c r="A1040" t="s">
        <v>34</v>
      </c>
      <c r="B1040">
        <v>5.7850000000000001</v>
      </c>
      <c r="C1040" t="s">
        <v>1605</v>
      </c>
      <c r="D1040" t="s">
        <v>1606</v>
      </c>
    </row>
    <row r="1041" spans="1:5" x14ac:dyDescent="0.2">
      <c r="A1041" t="s">
        <v>34</v>
      </c>
      <c r="B1041">
        <v>19.98</v>
      </c>
      <c r="C1041">
        <v>-1.7999999999999999E-2</v>
      </c>
    </row>
    <row r="1042" spans="1:5" x14ac:dyDescent="0.2">
      <c r="A1042" t="s">
        <v>34</v>
      </c>
      <c r="B1042">
        <v>19.899999999999999</v>
      </c>
      <c r="C1042">
        <v>-0.05</v>
      </c>
    </row>
    <row r="1043" spans="1:5" x14ac:dyDescent="0.2">
      <c r="A1043" t="s">
        <v>34</v>
      </c>
      <c r="B1043">
        <v>19.600000000000001</v>
      </c>
      <c r="C1043">
        <v>-0.1</v>
      </c>
    </row>
    <row r="1044" spans="1:5" x14ac:dyDescent="0.2">
      <c r="A1044" t="s">
        <v>184</v>
      </c>
      <c r="B1044">
        <v>17.3</v>
      </c>
      <c r="C1044">
        <v>-0.05</v>
      </c>
    </row>
    <row r="1045" spans="1:5" x14ac:dyDescent="0.2">
      <c r="A1045" t="s">
        <v>1607</v>
      </c>
      <c r="B1045">
        <v>2.15</v>
      </c>
      <c r="C1045" t="s">
        <v>1558</v>
      </c>
    </row>
    <row r="1046" spans="1:5" x14ac:dyDescent="0.2">
      <c r="A1046" t="s">
        <v>108</v>
      </c>
      <c r="B1046">
        <v>1.6</v>
      </c>
      <c r="C1046">
        <v>0.05</v>
      </c>
    </row>
    <row r="1047" spans="1:5" x14ac:dyDescent="0.2">
      <c r="A1047" t="s">
        <v>47</v>
      </c>
      <c r="B1047">
        <v>2</v>
      </c>
      <c r="C1047">
        <v>0.02</v>
      </c>
    </row>
    <row r="1048" spans="1:5" x14ac:dyDescent="0.2">
      <c r="A1048" t="s">
        <v>47</v>
      </c>
      <c r="B1048">
        <v>17</v>
      </c>
      <c r="C1048" t="s">
        <v>1620</v>
      </c>
    </row>
    <row r="1049" spans="1:5" x14ac:dyDescent="0.2">
      <c r="A1049" t="s">
        <v>97</v>
      </c>
      <c r="B1049" t="s">
        <v>1545</v>
      </c>
      <c r="C1049">
        <v>0.01</v>
      </c>
      <c r="D1049" t="s">
        <v>1567</v>
      </c>
      <c r="E1049" t="s">
        <v>1568</v>
      </c>
    </row>
    <row r="1050" spans="1:5" x14ac:dyDescent="0.2">
      <c r="A1050" t="s">
        <v>97</v>
      </c>
      <c r="B1050" t="s">
        <v>1545</v>
      </c>
      <c r="C1050">
        <v>0.03</v>
      </c>
      <c r="D1050" t="s">
        <v>1567</v>
      </c>
      <c r="E1050" t="s">
        <v>1568</v>
      </c>
    </row>
    <row r="1051" spans="1:5" x14ac:dyDescent="0.2">
      <c r="A1051" t="s">
        <v>48</v>
      </c>
      <c r="B1051">
        <v>4.9000000000000004</v>
      </c>
      <c r="C1051" t="s">
        <v>1557</v>
      </c>
    </row>
    <row r="1052" spans="1:5" x14ac:dyDescent="0.2">
      <c r="A1052" t="s">
        <v>1610</v>
      </c>
      <c r="B1052">
        <v>12.32</v>
      </c>
      <c r="C1052" t="s">
        <v>1595</v>
      </c>
      <c r="D1052" t="s">
        <v>1611</v>
      </c>
    </row>
    <row r="1053" spans="1:5" x14ac:dyDescent="0.2">
      <c r="A1053" t="s">
        <v>92</v>
      </c>
      <c r="B1053">
        <v>0.1</v>
      </c>
      <c r="C1053" t="s">
        <v>1595</v>
      </c>
      <c r="D1053">
        <v>0.03</v>
      </c>
    </row>
    <row r="1054" spans="1:5" x14ac:dyDescent="0.2">
      <c r="A1054" t="s">
        <v>94</v>
      </c>
      <c r="B1054" t="s">
        <v>1545</v>
      </c>
      <c r="C1054">
        <v>0.02</v>
      </c>
      <c r="D1054" t="s">
        <v>1567</v>
      </c>
      <c r="E1054" t="s">
        <v>1568</v>
      </c>
    </row>
    <row r="1055" spans="1:5" x14ac:dyDescent="0.2">
      <c r="A1055" t="s">
        <v>95</v>
      </c>
      <c r="B1055" t="s">
        <v>1545</v>
      </c>
      <c r="C1055" t="s">
        <v>1584</v>
      </c>
      <c r="D1055">
        <v>4</v>
      </c>
    </row>
    <row r="1056" spans="1:5" x14ac:dyDescent="0.2">
      <c r="A1056" t="s">
        <v>95</v>
      </c>
      <c r="B1056" t="s">
        <v>1545</v>
      </c>
      <c r="C1056" t="s">
        <v>1614</v>
      </c>
      <c r="D1056">
        <v>1.5</v>
      </c>
    </row>
    <row r="1057" spans="1:4" x14ac:dyDescent="0.2">
      <c r="A1057" t="s">
        <v>87</v>
      </c>
      <c r="B1057" t="s">
        <v>1546</v>
      </c>
      <c r="C1057" t="s">
        <v>621</v>
      </c>
      <c r="D1057" t="s">
        <v>1548</v>
      </c>
    </row>
    <row r="1058" spans="1:4" x14ac:dyDescent="0.2">
      <c r="A1058" t="s">
        <v>1549</v>
      </c>
      <c r="B1058" t="s">
        <v>1550</v>
      </c>
      <c r="C1058" t="s">
        <v>1551</v>
      </c>
      <c r="D1058" t="s">
        <v>1552</v>
      </c>
    </row>
    <row r="1059" spans="1:4" x14ac:dyDescent="0.2">
      <c r="A1059" t="s">
        <v>859</v>
      </c>
      <c r="B1059" t="s">
        <v>1553</v>
      </c>
      <c r="C1059" t="s">
        <v>1554</v>
      </c>
    </row>
    <row r="1060" spans="1:4" x14ac:dyDescent="0.2">
      <c r="A1060" t="s">
        <v>1569</v>
      </c>
      <c r="B1060" t="s">
        <v>1570</v>
      </c>
      <c r="C1060" t="s">
        <v>1571</v>
      </c>
    </row>
    <row r="1061" spans="1:4" x14ac:dyDescent="0.2">
      <c r="A1061" t="s">
        <v>1569</v>
      </c>
      <c r="B1061" t="s">
        <v>1572</v>
      </c>
      <c r="C1061" t="s">
        <v>1573</v>
      </c>
      <c r="D1061" t="s">
        <v>1571</v>
      </c>
    </row>
    <row r="1062" spans="1:4" x14ac:dyDescent="0.2">
      <c r="A1062" t="s">
        <v>91</v>
      </c>
      <c r="B1062">
        <v>12.9</v>
      </c>
      <c r="C1062" t="s">
        <v>1557</v>
      </c>
    </row>
    <row r="1063" spans="1:4" x14ac:dyDescent="0.2">
      <c r="A1063" t="s">
        <v>29</v>
      </c>
      <c r="B1063">
        <v>5.6</v>
      </c>
      <c r="C1063" t="s">
        <v>1558</v>
      </c>
    </row>
    <row r="1064" spans="1:4" x14ac:dyDescent="0.2">
      <c r="A1064" t="s">
        <v>48</v>
      </c>
      <c r="B1064">
        <v>2.5</v>
      </c>
      <c r="C1064" t="s">
        <v>1558</v>
      </c>
    </row>
    <row r="1065" spans="1:4" x14ac:dyDescent="0.2">
      <c r="A1065" t="s">
        <v>34</v>
      </c>
      <c r="B1065">
        <v>5.7850000000000001</v>
      </c>
      <c r="C1065" t="s">
        <v>1605</v>
      </c>
      <c r="D1065" t="s">
        <v>1606</v>
      </c>
    </row>
    <row r="1066" spans="1:4" x14ac:dyDescent="0.2">
      <c r="A1066" t="s">
        <v>34</v>
      </c>
      <c r="B1066">
        <v>19.98</v>
      </c>
      <c r="C1066">
        <v>-1.7999999999999999E-2</v>
      </c>
    </row>
    <row r="1067" spans="1:4" x14ac:dyDescent="0.2">
      <c r="A1067" t="s">
        <v>34</v>
      </c>
      <c r="B1067">
        <v>19.899999999999999</v>
      </c>
      <c r="C1067">
        <v>-0.05</v>
      </c>
    </row>
    <row r="1068" spans="1:4" x14ac:dyDescent="0.2">
      <c r="A1068" t="s">
        <v>34</v>
      </c>
      <c r="B1068">
        <v>19.600000000000001</v>
      </c>
      <c r="C1068">
        <v>-0.1</v>
      </c>
    </row>
    <row r="1069" spans="1:4" x14ac:dyDescent="0.2">
      <c r="A1069" t="s">
        <v>184</v>
      </c>
      <c r="B1069">
        <v>17.3</v>
      </c>
      <c r="C1069">
        <v>-0.05</v>
      </c>
    </row>
    <row r="1070" spans="1:4" x14ac:dyDescent="0.2">
      <c r="A1070" t="s">
        <v>1607</v>
      </c>
      <c r="B1070">
        <v>2.15</v>
      </c>
      <c r="C1070" t="s">
        <v>1558</v>
      </c>
    </row>
    <row r="1071" spans="1:4" x14ac:dyDescent="0.2">
      <c r="A1071" t="s">
        <v>108</v>
      </c>
      <c r="B1071">
        <v>1.6</v>
      </c>
      <c r="C1071">
        <v>0.05</v>
      </c>
    </row>
    <row r="1072" spans="1:4" x14ac:dyDescent="0.2">
      <c r="A1072" t="s">
        <v>47</v>
      </c>
      <c r="B1072">
        <v>2</v>
      </c>
      <c r="C1072">
        <v>0.02</v>
      </c>
    </row>
    <row r="1073" spans="1:5" x14ac:dyDescent="0.2">
      <c r="A1073" t="s">
        <v>47</v>
      </c>
      <c r="B1073">
        <v>17</v>
      </c>
      <c r="C1073" t="s">
        <v>1620</v>
      </c>
    </row>
    <row r="1074" spans="1:5" x14ac:dyDescent="0.2">
      <c r="A1074" t="s">
        <v>97</v>
      </c>
      <c r="B1074" t="s">
        <v>1545</v>
      </c>
      <c r="C1074">
        <v>0.01</v>
      </c>
      <c r="D1074" t="s">
        <v>1567</v>
      </c>
      <c r="E1074" t="s">
        <v>1568</v>
      </c>
    </row>
    <row r="1075" spans="1:5" x14ac:dyDescent="0.2">
      <c r="A1075" t="s">
        <v>48</v>
      </c>
      <c r="B1075">
        <v>4.9000000000000004</v>
      </c>
      <c r="C1075" t="s">
        <v>1557</v>
      </c>
    </row>
    <row r="1076" spans="1:5" x14ac:dyDescent="0.2">
      <c r="A1076" t="s">
        <v>1610</v>
      </c>
      <c r="B1076">
        <v>12.32</v>
      </c>
      <c r="C1076" t="s">
        <v>1595</v>
      </c>
      <c r="D1076" t="s">
        <v>1611</v>
      </c>
    </row>
    <row r="1077" spans="1:5" x14ac:dyDescent="0.2">
      <c r="A1077" t="s">
        <v>92</v>
      </c>
      <c r="B1077">
        <v>0.1</v>
      </c>
      <c r="C1077" t="s">
        <v>1595</v>
      </c>
      <c r="D1077">
        <v>0.03</v>
      </c>
    </row>
    <row r="1078" spans="1:5" x14ac:dyDescent="0.2">
      <c r="A1078" t="s">
        <v>94</v>
      </c>
      <c r="B1078" t="s">
        <v>1545</v>
      </c>
      <c r="C1078">
        <v>0.02</v>
      </c>
      <c r="D1078" t="s">
        <v>1567</v>
      </c>
      <c r="E1078" t="s">
        <v>1568</v>
      </c>
    </row>
    <row r="1079" spans="1:5" x14ac:dyDescent="0.2">
      <c r="A1079" t="s">
        <v>95</v>
      </c>
      <c r="B1079" t="s">
        <v>1545</v>
      </c>
      <c r="C1079" t="s">
        <v>1584</v>
      </c>
      <c r="D1079">
        <v>4</v>
      </c>
    </row>
    <row r="1080" spans="1:5" x14ac:dyDescent="0.2">
      <c r="A1080" t="s">
        <v>95</v>
      </c>
      <c r="B1080" t="s">
        <v>1545</v>
      </c>
      <c r="C1080" t="s">
        <v>1614</v>
      </c>
      <c r="D1080">
        <v>1.5</v>
      </c>
    </row>
    <row r="1081" spans="1:5" x14ac:dyDescent="0.2">
      <c r="A1081" t="s">
        <v>87</v>
      </c>
      <c r="B1081" t="s">
        <v>1546</v>
      </c>
      <c r="C1081" t="s">
        <v>621</v>
      </c>
      <c r="D1081" t="s">
        <v>1548</v>
      </c>
    </row>
    <row r="1082" spans="1:5" x14ac:dyDescent="0.2">
      <c r="A1082" t="s">
        <v>1549</v>
      </c>
      <c r="B1082" t="s">
        <v>1550</v>
      </c>
      <c r="C1082" t="s">
        <v>1551</v>
      </c>
      <c r="D1082" t="s">
        <v>1552</v>
      </c>
    </row>
    <row r="1083" spans="1:5" x14ac:dyDescent="0.2">
      <c r="A1083" t="s">
        <v>859</v>
      </c>
      <c r="B1083" t="s">
        <v>1553</v>
      </c>
      <c r="C1083" t="s">
        <v>1554</v>
      </c>
    </row>
    <row r="1084" spans="1:5" x14ac:dyDescent="0.2">
      <c r="A1084" t="s">
        <v>1555</v>
      </c>
      <c r="B1084" t="s">
        <v>1550</v>
      </c>
      <c r="C1084" t="s">
        <v>1551</v>
      </c>
      <c r="D1084" t="s">
        <v>1556</v>
      </c>
    </row>
    <row r="1085" spans="1:5" x14ac:dyDescent="0.2">
      <c r="A1085" t="s">
        <v>1569</v>
      </c>
      <c r="B1085" t="s">
        <v>1570</v>
      </c>
      <c r="C1085" t="s">
        <v>1571</v>
      </c>
    </row>
    <row r="1086" spans="1:5" x14ac:dyDescent="0.2">
      <c r="A1086" t="s">
        <v>1569</v>
      </c>
      <c r="B1086" t="s">
        <v>1572</v>
      </c>
      <c r="C1086" t="s">
        <v>1573</v>
      </c>
      <c r="D1086" t="s">
        <v>1571</v>
      </c>
    </row>
    <row r="1087" spans="1:5" x14ac:dyDescent="0.2">
      <c r="A1087" t="s">
        <v>91</v>
      </c>
      <c r="B1087">
        <v>12.9</v>
      </c>
      <c r="C1087" t="s">
        <v>1557</v>
      </c>
    </row>
    <row r="1088" spans="1:5" x14ac:dyDescent="0.2">
      <c r="A1088" t="s">
        <v>29</v>
      </c>
      <c r="B1088">
        <v>5.6</v>
      </c>
      <c r="C1088" t="s">
        <v>1558</v>
      </c>
    </row>
    <row r="1089" spans="1:5" x14ac:dyDescent="0.2">
      <c r="A1089" t="s">
        <v>1579</v>
      </c>
      <c r="B1089">
        <v>1.2</v>
      </c>
      <c r="C1089" t="s">
        <v>1558</v>
      </c>
    </row>
    <row r="1090" spans="1:5" x14ac:dyDescent="0.2">
      <c r="A1090" t="s">
        <v>1662</v>
      </c>
      <c r="B1090">
        <v>5.7850000000000001</v>
      </c>
      <c r="C1090" t="s">
        <v>1605</v>
      </c>
      <c r="D1090" t="s">
        <v>1663</v>
      </c>
      <c r="E1090">
        <v>-1.2E-2</v>
      </c>
    </row>
    <row r="1091" spans="1:5" x14ac:dyDescent="0.2">
      <c r="A1091" t="s">
        <v>34</v>
      </c>
      <c r="B1091">
        <v>19.98</v>
      </c>
      <c r="C1091">
        <v>-1.7999999999999999E-2</v>
      </c>
    </row>
    <row r="1092" spans="1:5" x14ac:dyDescent="0.2">
      <c r="A1092" t="s">
        <v>34</v>
      </c>
      <c r="B1092">
        <v>19.899999999999999</v>
      </c>
      <c r="C1092">
        <v>-0.05</v>
      </c>
    </row>
    <row r="1093" spans="1:5" x14ac:dyDescent="0.2">
      <c r="A1093" t="s">
        <v>34</v>
      </c>
      <c r="B1093">
        <v>19.7</v>
      </c>
      <c r="C1093" t="s">
        <v>1664</v>
      </c>
      <c r="D1093">
        <v>-0.1</v>
      </c>
    </row>
    <row r="1094" spans="1:5" x14ac:dyDescent="0.2">
      <c r="A1094" t="s">
        <v>184</v>
      </c>
      <c r="B1094">
        <v>17.8</v>
      </c>
      <c r="C1094">
        <v>-0.05</v>
      </c>
    </row>
    <row r="1095" spans="1:5" x14ac:dyDescent="0.2">
      <c r="A1095" t="s">
        <v>108</v>
      </c>
      <c r="B1095">
        <v>1.53</v>
      </c>
      <c r="C1095">
        <v>0.05</v>
      </c>
    </row>
    <row r="1096" spans="1:5" x14ac:dyDescent="0.2">
      <c r="A1096" t="s">
        <v>108</v>
      </c>
      <c r="B1096">
        <v>2.2000000000000002</v>
      </c>
      <c r="C1096" t="s">
        <v>1558</v>
      </c>
    </row>
    <row r="1097" spans="1:5" x14ac:dyDescent="0.2">
      <c r="A1097" t="s">
        <v>47</v>
      </c>
      <c r="B1097">
        <v>3</v>
      </c>
      <c r="C1097">
        <v>0.02</v>
      </c>
    </row>
    <row r="1098" spans="1:5" x14ac:dyDescent="0.2">
      <c r="A1098" t="s">
        <v>97</v>
      </c>
      <c r="B1098" t="s">
        <v>1545</v>
      </c>
      <c r="C1098">
        <v>0.01</v>
      </c>
      <c r="D1098" t="s">
        <v>1567</v>
      </c>
      <c r="E1098" t="s">
        <v>1568</v>
      </c>
    </row>
    <row r="1099" spans="1:5" x14ac:dyDescent="0.2">
      <c r="A1099" t="s">
        <v>29</v>
      </c>
      <c r="B1099">
        <v>6.5</v>
      </c>
      <c r="C1099">
        <v>-0.1</v>
      </c>
    </row>
    <row r="1100" spans="1:5" x14ac:dyDescent="0.2">
      <c r="A1100" t="s">
        <v>29</v>
      </c>
      <c r="B1100">
        <v>0.2</v>
      </c>
      <c r="C1100">
        <v>0.1</v>
      </c>
    </row>
    <row r="1101" spans="1:5" x14ac:dyDescent="0.2">
      <c r="A1101" t="s">
        <v>29</v>
      </c>
      <c r="B1101">
        <v>1.8</v>
      </c>
      <c r="C1101">
        <v>0.1</v>
      </c>
    </row>
    <row r="1102" spans="1:5" x14ac:dyDescent="0.2">
      <c r="A1102" t="s">
        <v>29</v>
      </c>
      <c r="B1102">
        <v>2.9</v>
      </c>
      <c r="C1102">
        <v>0.1</v>
      </c>
    </row>
    <row r="1103" spans="1:5" x14ac:dyDescent="0.2">
      <c r="A1103" t="s">
        <v>48</v>
      </c>
      <c r="B1103">
        <v>4.2</v>
      </c>
      <c r="C1103">
        <v>0.1</v>
      </c>
    </row>
    <row r="1104" spans="1:5" x14ac:dyDescent="0.2">
      <c r="A1104" t="s">
        <v>29</v>
      </c>
      <c r="B1104">
        <v>0.4</v>
      </c>
      <c r="C1104" t="s">
        <v>1665</v>
      </c>
    </row>
    <row r="1105" spans="1:5" x14ac:dyDescent="0.2">
      <c r="A1105" t="s">
        <v>29</v>
      </c>
      <c r="B1105">
        <v>0.25</v>
      </c>
      <c r="C1105" t="s">
        <v>1557</v>
      </c>
    </row>
    <row r="1106" spans="1:5" x14ac:dyDescent="0.2">
      <c r="A1106" t="s">
        <v>29</v>
      </c>
      <c r="B1106">
        <v>1.2</v>
      </c>
      <c r="C1106" t="s">
        <v>1557</v>
      </c>
    </row>
    <row r="1107" spans="1:5" x14ac:dyDescent="0.2">
      <c r="A1107" t="s">
        <v>34</v>
      </c>
      <c r="B1107">
        <v>19</v>
      </c>
      <c r="C1107">
        <v>-0.1</v>
      </c>
    </row>
    <row r="1108" spans="1:5" x14ac:dyDescent="0.2">
      <c r="A1108" t="s">
        <v>47</v>
      </c>
      <c r="B1108">
        <v>17</v>
      </c>
      <c r="C1108" t="s">
        <v>1557</v>
      </c>
    </row>
    <row r="1109" spans="1:5" x14ac:dyDescent="0.2">
      <c r="A1109" t="s">
        <v>153</v>
      </c>
      <c r="B1109">
        <v>12.5</v>
      </c>
      <c r="C1109" t="s">
        <v>1557</v>
      </c>
    </row>
    <row r="1110" spans="1:5" x14ac:dyDescent="0.2">
      <c r="A1110" t="s">
        <v>133</v>
      </c>
      <c r="B1110" t="s">
        <v>1545</v>
      </c>
      <c r="C1110">
        <v>0.04</v>
      </c>
    </row>
    <row r="1111" spans="1:5" x14ac:dyDescent="0.2">
      <c r="A1111" t="s">
        <v>27</v>
      </c>
      <c r="B1111">
        <v>13.6</v>
      </c>
      <c r="C1111">
        <v>0.1</v>
      </c>
      <c r="D1111" t="s">
        <v>1594</v>
      </c>
      <c r="E1111">
        <v>-7.0000000000000007E-2</v>
      </c>
    </row>
    <row r="1112" spans="1:5" x14ac:dyDescent="0.2">
      <c r="A1112" t="s">
        <v>29</v>
      </c>
      <c r="B1112">
        <v>3.6</v>
      </c>
      <c r="C1112">
        <v>0.1</v>
      </c>
      <c r="D1112" t="s">
        <v>1594</v>
      </c>
      <c r="E1112">
        <v>-7.0000000000000007E-2</v>
      </c>
    </row>
    <row r="1113" spans="1:5" x14ac:dyDescent="0.2">
      <c r="A1113" t="s">
        <v>34</v>
      </c>
      <c r="B1113">
        <v>28.3</v>
      </c>
      <c r="C1113">
        <f>0.09/-0.04</f>
        <v>-2.25</v>
      </c>
    </row>
    <row r="1114" spans="1:5" x14ac:dyDescent="0.2">
      <c r="A1114" t="s">
        <v>34</v>
      </c>
      <c r="B1114">
        <v>17</v>
      </c>
      <c r="C1114">
        <f>0.09/-0.04</f>
        <v>-2.25</v>
      </c>
    </row>
    <row r="1115" spans="1:5" x14ac:dyDescent="0.2">
      <c r="A1115" t="s">
        <v>1666</v>
      </c>
      <c r="B1115">
        <f>0.09/-0.03</f>
        <v>-3</v>
      </c>
    </row>
    <row r="1116" spans="1:5" x14ac:dyDescent="0.2">
      <c r="A1116" t="s">
        <v>47</v>
      </c>
      <c r="B1116">
        <v>11.9</v>
      </c>
      <c r="C1116">
        <v>-0.06</v>
      </c>
    </row>
    <row r="1117" spans="1:5" x14ac:dyDescent="0.2">
      <c r="A1117" t="s">
        <v>47</v>
      </c>
      <c r="B1117">
        <v>16</v>
      </c>
      <c r="C1117" t="s">
        <v>1667</v>
      </c>
    </row>
    <row r="1118" spans="1:5" x14ac:dyDescent="0.2">
      <c r="A1118" t="s">
        <v>1668</v>
      </c>
      <c r="B1118">
        <f>0.09/-0.04</f>
        <v>-2.25</v>
      </c>
    </row>
    <row r="1119" spans="1:5" x14ac:dyDescent="0.2">
      <c r="A1119" t="s">
        <v>1579</v>
      </c>
      <c r="B1119">
        <v>8</v>
      </c>
      <c r="C1119" t="s">
        <v>1667</v>
      </c>
    </row>
    <row r="1120" spans="1:5" x14ac:dyDescent="0.2">
      <c r="A1120" t="s">
        <v>97</v>
      </c>
      <c r="B1120">
        <v>0.05</v>
      </c>
      <c r="C1120" t="s">
        <v>1567</v>
      </c>
      <c r="D1120" t="s">
        <v>1568</v>
      </c>
    </row>
    <row r="1121" spans="1:3" x14ac:dyDescent="0.2">
      <c r="A1121" t="s">
        <v>95</v>
      </c>
      <c r="B1121" t="s">
        <v>1593</v>
      </c>
      <c r="C1121">
        <v>1.6</v>
      </c>
    </row>
    <row r="1122" spans="1:3" x14ac:dyDescent="0.2">
      <c r="A1122" t="s">
        <v>95</v>
      </c>
      <c r="B1122" t="s">
        <v>1593</v>
      </c>
      <c r="C1122">
        <v>3.2</v>
      </c>
    </row>
    <row r="1123" spans="1:3" x14ac:dyDescent="0.2">
      <c r="A1123" t="s">
        <v>91</v>
      </c>
      <c r="B1123">
        <v>13.5</v>
      </c>
      <c r="C1123" t="s">
        <v>1580</v>
      </c>
    </row>
    <row r="1124" spans="1:3" x14ac:dyDescent="0.2">
      <c r="A1124" t="s">
        <v>29</v>
      </c>
      <c r="B1124">
        <v>3.5</v>
      </c>
      <c r="C1124" t="s">
        <v>1580</v>
      </c>
    </row>
    <row r="1125" spans="1:3" x14ac:dyDescent="0.2">
      <c r="A1125" t="s">
        <v>47</v>
      </c>
      <c r="B1125">
        <v>12.1</v>
      </c>
      <c r="C1125">
        <v>0.05</v>
      </c>
    </row>
    <row r="1126" spans="1:3" x14ac:dyDescent="0.2">
      <c r="A1126" t="s">
        <v>27</v>
      </c>
      <c r="B1126">
        <v>22.05</v>
      </c>
      <c r="C1126">
        <v>0.1</v>
      </c>
    </row>
    <row r="1127" spans="1:3" x14ac:dyDescent="0.2">
      <c r="A1127" t="s">
        <v>29</v>
      </c>
      <c r="B1127" t="s">
        <v>1669</v>
      </c>
    </row>
    <row r="1128" spans="1:3" x14ac:dyDescent="0.2">
      <c r="A1128" t="s">
        <v>29</v>
      </c>
      <c r="B1128" t="s">
        <v>1670</v>
      </c>
    </row>
    <row r="1129" spans="1:3" x14ac:dyDescent="0.2">
      <c r="A1129" t="s">
        <v>1579</v>
      </c>
      <c r="B1129" t="s">
        <v>1671</v>
      </c>
    </row>
    <row r="1130" spans="1:3" x14ac:dyDescent="0.2">
      <c r="A1130" t="s">
        <v>1579</v>
      </c>
      <c r="B1130" t="s">
        <v>1672</v>
      </c>
    </row>
    <row r="1131" spans="1:3" x14ac:dyDescent="0.2">
      <c r="A1131" t="s">
        <v>144</v>
      </c>
    </row>
    <row r="1132" spans="1:3" x14ac:dyDescent="0.2">
      <c r="A1132" t="s">
        <v>1673</v>
      </c>
      <c r="B1132" t="s">
        <v>1558</v>
      </c>
    </row>
    <row r="1133" spans="1:3" x14ac:dyDescent="0.2">
      <c r="A1133" t="s">
        <v>1674</v>
      </c>
      <c r="B1133" t="s">
        <v>1574</v>
      </c>
    </row>
    <row r="1134" spans="1:3" x14ac:dyDescent="0.2">
      <c r="A1134" t="s">
        <v>153</v>
      </c>
      <c r="B1134">
        <v>34.78</v>
      </c>
      <c r="C1134">
        <v>0.2</v>
      </c>
    </row>
    <row r="1135" spans="1:3" x14ac:dyDescent="0.2">
      <c r="A1135" t="s">
        <v>34</v>
      </c>
      <c r="B1135" t="s">
        <v>1675</v>
      </c>
    </row>
    <row r="1136" spans="1:3" x14ac:dyDescent="0.2">
      <c r="A1136" t="s">
        <v>34</v>
      </c>
      <c r="B1136">
        <v>39.5</v>
      </c>
      <c r="C1136" t="s">
        <v>1557</v>
      </c>
    </row>
    <row r="1137" spans="1:4" x14ac:dyDescent="0.2">
      <c r="A1137" t="s">
        <v>34</v>
      </c>
      <c r="B1137">
        <v>35.5</v>
      </c>
      <c r="C1137">
        <v>0.2</v>
      </c>
    </row>
    <row r="1138" spans="1:4" x14ac:dyDescent="0.2">
      <c r="A1138" t="s">
        <v>29</v>
      </c>
      <c r="B1138">
        <v>15.2</v>
      </c>
      <c r="C1138">
        <v>0.1</v>
      </c>
    </row>
    <row r="1139" spans="1:4" x14ac:dyDescent="0.2">
      <c r="A1139" t="s">
        <v>34</v>
      </c>
      <c r="B1139">
        <v>31.5</v>
      </c>
      <c r="C1139" t="s">
        <v>1558</v>
      </c>
    </row>
    <row r="1140" spans="1:4" x14ac:dyDescent="0.2">
      <c r="A1140" t="s">
        <v>97</v>
      </c>
      <c r="B1140">
        <v>0.06</v>
      </c>
      <c r="C1140" t="s">
        <v>1567</v>
      </c>
      <c r="D1140" t="s">
        <v>1633</v>
      </c>
    </row>
    <row r="1141" spans="1:4" x14ac:dyDescent="0.2">
      <c r="A1141" t="s">
        <v>97</v>
      </c>
      <c r="B1141" t="s">
        <v>1545</v>
      </c>
      <c r="C1141">
        <v>0.1</v>
      </c>
    </row>
    <row r="1142" spans="1:4" x14ac:dyDescent="0.2">
      <c r="A1142" t="s">
        <v>27</v>
      </c>
      <c r="B1142">
        <v>22</v>
      </c>
      <c r="C1142" t="s">
        <v>1559</v>
      </c>
    </row>
    <row r="1143" spans="1:4" x14ac:dyDescent="0.2">
      <c r="A1143" t="s">
        <v>29</v>
      </c>
      <c r="B1143">
        <v>7</v>
      </c>
      <c r="C1143">
        <v>0.2</v>
      </c>
    </row>
    <row r="1144" spans="1:4" x14ac:dyDescent="0.2">
      <c r="A1144" t="s">
        <v>29</v>
      </c>
      <c r="B1144">
        <v>4.5</v>
      </c>
      <c r="C1144" t="s">
        <v>1558</v>
      </c>
    </row>
    <row r="1145" spans="1:4" x14ac:dyDescent="0.2">
      <c r="A1145" t="s">
        <v>177</v>
      </c>
      <c r="B1145">
        <v>0.2</v>
      </c>
      <c r="C1145">
        <v>0.2</v>
      </c>
    </row>
    <row r="1146" spans="1:4" x14ac:dyDescent="0.2">
      <c r="A1146" t="s">
        <v>29</v>
      </c>
      <c r="B1146">
        <v>6.9</v>
      </c>
      <c r="C1146">
        <v>-0.1</v>
      </c>
    </row>
    <row r="1147" spans="1:4" x14ac:dyDescent="0.2">
      <c r="A1147" t="s">
        <v>48</v>
      </c>
      <c r="B1147">
        <v>2.6</v>
      </c>
      <c r="C1147">
        <v>0.1</v>
      </c>
    </row>
    <row r="1148" spans="1:4" x14ac:dyDescent="0.2">
      <c r="A1148" t="s">
        <v>48</v>
      </c>
      <c r="B1148">
        <v>10.6</v>
      </c>
      <c r="C1148">
        <v>0.2</v>
      </c>
    </row>
    <row r="1149" spans="1:4" x14ac:dyDescent="0.2">
      <c r="A1149" t="s">
        <v>29</v>
      </c>
      <c r="B1149">
        <v>0.5</v>
      </c>
      <c r="C1149">
        <v>0.1</v>
      </c>
    </row>
    <row r="1150" spans="1:4" x14ac:dyDescent="0.2">
      <c r="A1150" t="s">
        <v>34</v>
      </c>
      <c r="B1150">
        <v>30.9</v>
      </c>
      <c r="C1150">
        <v>0.05</v>
      </c>
    </row>
    <row r="1151" spans="1:4" x14ac:dyDescent="0.2">
      <c r="A1151" t="s">
        <v>108</v>
      </c>
      <c r="B1151">
        <v>0.63</v>
      </c>
      <c r="C1151">
        <v>0.17</v>
      </c>
    </row>
    <row r="1152" spans="1:4" x14ac:dyDescent="0.2">
      <c r="A1152" t="s">
        <v>47</v>
      </c>
      <c r="B1152">
        <v>20</v>
      </c>
      <c r="C1152">
        <v>-0.02</v>
      </c>
    </row>
    <row r="1153" spans="1:4" x14ac:dyDescent="0.2">
      <c r="A1153" t="s">
        <v>47</v>
      </c>
      <c r="B1153">
        <v>22.2</v>
      </c>
      <c r="C1153">
        <v>-0.1</v>
      </c>
    </row>
    <row r="1154" spans="1:4" x14ac:dyDescent="0.2">
      <c r="A1154" t="s">
        <v>47</v>
      </c>
      <c r="B1154">
        <v>18.3</v>
      </c>
      <c r="C1154">
        <v>0.1</v>
      </c>
    </row>
    <row r="1155" spans="1:4" x14ac:dyDescent="0.2">
      <c r="A1155" t="s">
        <v>48</v>
      </c>
      <c r="B1155">
        <v>3.1</v>
      </c>
      <c r="C1155">
        <v>-0.1</v>
      </c>
    </row>
    <row r="1156" spans="1:4" x14ac:dyDescent="0.2">
      <c r="A1156" t="s">
        <v>48</v>
      </c>
      <c r="B1156">
        <v>9.8000000000000007</v>
      </c>
      <c r="C1156" t="s">
        <v>1558</v>
      </c>
    </row>
    <row r="1157" spans="1:4" x14ac:dyDescent="0.2">
      <c r="A1157" t="s">
        <v>47</v>
      </c>
      <c r="B1157">
        <v>38.909999999999997</v>
      </c>
      <c r="C1157">
        <v>0.06</v>
      </c>
    </row>
    <row r="1158" spans="1:4" x14ac:dyDescent="0.2">
      <c r="A1158" t="s">
        <v>47</v>
      </c>
      <c r="B1158">
        <v>27</v>
      </c>
      <c r="C1158" t="s">
        <v>1558</v>
      </c>
    </row>
    <row r="1159" spans="1:4" x14ac:dyDescent="0.2">
      <c r="A1159" t="s">
        <v>27</v>
      </c>
      <c r="B1159">
        <v>2.5</v>
      </c>
      <c r="C1159" t="s">
        <v>1580</v>
      </c>
    </row>
    <row r="1160" spans="1:4" x14ac:dyDescent="0.2">
      <c r="A1160" t="s">
        <v>34</v>
      </c>
      <c r="B1160">
        <v>34</v>
      </c>
      <c r="C1160">
        <v>-0.1</v>
      </c>
    </row>
    <row r="1161" spans="1:4" x14ac:dyDescent="0.2">
      <c r="A1161" t="s">
        <v>47</v>
      </c>
      <c r="B1161">
        <v>18.100000000000001</v>
      </c>
      <c r="C1161">
        <v>0.1</v>
      </c>
    </row>
    <row r="1162" spans="1:4" x14ac:dyDescent="0.2">
      <c r="A1162" t="s">
        <v>97</v>
      </c>
      <c r="B1162" t="s">
        <v>1676</v>
      </c>
    </row>
    <row r="1163" spans="1:4" x14ac:dyDescent="0.2">
      <c r="A1163" t="s">
        <v>56</v>
      </c>
      <c r="B1163" t="s">
        <v>1545</v>
      </c>
      <c r="C1163">
        <v>0.2</v>
      </c>
    </row>
    <row r="1164" spans="1:4" x14ac:dyDescent="0.2">
      <c r="A1164" t="s">
        <v>95</v>
      </c>
      <c r="B1164" t="s">
        <v>1593</v>
      </c>
      <c r="C1164">
        <v>6.3</v>
      </c>
    </row>
    <row r="1165" spans="1:4" x14ac:dyDescent="0.2">
      <c r="A1165" t="s">
        <v>87</v>
      </c>
    </row>
    <row r="1166" spans="1:4" x14ac:dyDescent="0.2">
      <c r="A1166" t="s">
        <v>146</v>
      </c>
    </row>
    <row r="1167" spans="1:4" x14ac:dyDescent="0.2">
      <c r="A1167" t="s">
        <v>1549</v>
      </c>
      <c r="B1167" t="s">
        <v>1550</v>
      </c>
      <c r="C1167" t="s">
        <v>1551</v>
      </c>
      <c r="D1167" t="s">
        <v>1552</v>
      </c>
    </row>
    <row r="1168" spans="1:4" x14ac:dyDescent="0.2">
      <c r="A1168" t="s">
        <v>859</v>
      </c>
      <c r="B1168" t="s">
        <v>1553</v>
      </c>
      <c r="C1168" t="s">
        <v>1554</v>
      </c>
    </row>
    <row r="1169" spans="1:4" x14ac:dyDescent="0.2">
      <c r="A1169" t="s">
        <v>1555</v>
      </c>
      <c r="B1169" t="s">
        <v>1550</v>
      </c>
      <c r="C1169" t="s">
        <v>1551</v>
      </c>
      <c r="D1169" t="s">
        <v>1556</v>
      </c>
    </row>
    <row r="1170" spans="1:4" x14ac:dyDescent="0.2">
      <c r="A1170" t="s">
        <v>1569</v>
      </c>
      <c r="B1170" t="s">
        <v>1570</v>
      </c>
      <c r="C1170" t="s">
        <v>1571</v>
      </c>
    </row>
    <row r="1171" spans="1:4" x14ac:dyDescent="0.2">
      <c r="A1171" t="s">
        <v>1569</v>
      </c>
      <c r="B1171" t="s">
        <v>1572</v>
      </c>
      <c r="C1171" t="s">
        <v>1573</v>
      </c>
      <c r="D1171" t="s">
        <v>1571</v>
      </c>
    </row>
    <row r="1172" spans="1:4" x14ac:dyDescent="0.2">
      <c r="A1172" t="s">
        <v>91</v>
      </c>
      <c r="B1172">
        <v>4.45</v>
      </c>
      <c r="C1172">
        <v>0.03</v>
      </c>
    </row>
    <row r="1173" spans="1:4" x14ac:dyDescent="0.2">
      <c r="A1173" t="s">
        <v>29</v>
      </c>
      <c r="B1173">
        <v>2.6</v>
      </c>
      <c r="C1173" t="s">
        <v>1559</v>
      </c>
    </row>
    <row r="1174" spans="1:4" x14ac:dyDescent="0.2">
      <c r="A1174" t="s">
        <v>34</v>
      </c>
      <c r="B1174">
        <v>21.3</v>
      </c>
      <c r="C1174">
        <v>0.3</v>
      </c>
    </row>
    <row r="1175" spans="1:4" x14ac:dyDescent="0.2">
      <c r="A1175" t="s">
        <v>34</v>
      </c>
      <c r="B1175" t="s">
        <v>1677</v>
      </c>
    </row>
    <row r="1176" spans="1:4" x14ac:dyDescent="0.2">
      <c r="A1176" t="s">
        <v>47</v>
      </c>
      <c r="B1176">
        <v>13</v>
      </c>
      <c r="C1176" t="s">
        <v>1635</v>
      </c>
    </row>
    <row r="1177" spans="1:4" x14ac:dyDescent="0.2">
      <c r="A1177" t="s">
        <v>97</v>
      </c>
      <c r="B1177" t="s">
        <v>1619</v>
      </c>
      <c r="C1177">
        <v>0.2</v>
      </c>
    </row>
    <row r="1178" spans="1:4" x14ac:dyDescent="0.2">
      <c r="A1178" t="s">
        <v>133</v>
      </c>
      <c r="B1178" t="s">
        <v>1545</v>
      </c>
      <c r="C1178">
        <v>0.02</v>
      </c>
    </row>
    <row r="1179" spans="1:4" x14ac:dyDescent="0.2">
      <c r="A1179" t="s">
        <v>49</v>
      </c>
      <c r="B1179" t="s">
        <v>1545</v>
      </c>
      <c r="C1179">
        <v>0.25</v>
      </c>
    </row>
    <row r="1180" spans="1:4" x14ac:dyDescent="0.2">
      <c r="A1180" t="s">
        <v>87</v>
      </c>
    </row>
    <row r="1181" spans="1:4" x14ac:dyDescent="0.2">
      <c r="A1181" t="s">
        <v>146</v>
      </c>
    </row>
    <row r="1182" spans="1:4" x14ac:dyDescent="0.2">
      <c r="A1182" t="s">
        <v>1549</v>
      </c>
      <c r="B1182" t="s">
        <v>1550</v>
      </c>
      <c r="C1182" t="s">
        <v>1551</v>
      </c>
      <c r="D1182" t="s">
        <v>1552</v>
      </c>
    </row>
    <row r="1183" spans="1:4" x14ac:dyDescent="0.2">
      <c r="A1183" t="s">
        <v>859</v>
      </c>
      <c r="B1183" t="s">
        <v>1553</v>
      </c>
      <c r="C1183" t="s">
        <v>1554</v>
      </c>
    </row>
    <row r="1184" spans="1:4" x14ac:dyDescent="0.2">
      <c r="A1184" t="s">
        <v>464</v>
      </c>
      <c r="B1184" t="s">
        <v>1550</v>
      </c>
      <c r="C1184" t="s">
        <v>1678</v>
      </c>
      <c r="D1184" s="7">
        <v>37415</v>
      </c>
    </row>
    <row r="1185" spans="1:4" x14ac:dyDescent="0.2">
      <c r="A1185" t="s">
        <v>1569</v>
      </c>
      <c r="B1185" t="s">
        <v>1570</v>
      </c>
      <c r="C1185" t="s">
        <v>1571</v>
      </c>
    </row>
    <row r="1186" spans="1:4" x14ac:dyDescent="0.2">
      <c r="A1186" t="s">
        <v>1569</v>
      </c>
      <c r="B1186" t="s">
        <v>1572</v>
      </c>
      <c r="C1186" t="s">
        <v>1573</v>
      </c>
      <c r="D1186" t="s">
        <v>1571</v>
      </c>
    </row>
    <row r="1187" spans="1:4" x14ac:dyDescent="0.2">
      <c r="A1187" t="s">
        <v>29</v>
      </c>
      <c r="B1187">
        <v>21</v>
      </c>
      <c r="C1187">
        <v>0.15</v>
      </c>
    </row>
    <row r="1188" spans="1:4" x14ac:dyDescent="0.2">
      <c r="A1188" t="s">
        <v>29</v>
      </c>
      <c r="B1188">
        <v>1.8</v>
      </c>
      <c r="C1188">
        <v>0.2</v>
      </c>
    </row>
    <row r="1189" spans="1:4" x14ac:dyDescent="0.2">
      <c r="A1189" t="s">
        <v>34</v>
      </c>
      <c r="B1189">
        <v>18.399999999999999</v>
      </c>
      <c r="C1189">
        <v>0.1</v>
      </c>
    </row>
    <row r="1190" spans="1:4" x14ac:dyDescent="0.2">
      <c r="A1190" t="s">
        <v>34</v>
      </c>
      <c r="B1190">
        <v>13</v>
      </c>
      <c r="C1190" t="s">
        <v>1679</v>
      </c>
    </row>
    <row r="1191" spans="1:4" x14ac:dyDescent="0.2">
      <c r="A1191" t="s">
        <v>184</v>
      </c>
      <c r="B1191">
        <v>12.7</v>
      </c>
      <c r="C1191">
        <v>-0.3</v>
      </c>
    </row>
    <row r="1192" spans="1:4" x14ac:dyDescent="0.2">
      <c r="A1192" t="s">
        <v>108</v>
      </c>
      <c r="B1192" t="s">
        <v>1545</v>
      </c>
      <c r="C1192">
        <v>0.5</v>
      </c>
    </row>
    <row r="1193" spans="1:4" x14ac:dyDescent="0.2">
      <c r="A1193" t="s">
        <v>47</v>
      </c>
      <c r="B1193">
        <v>9</v>
      </c>
      <c r="C1193">
        <v>-0.3</v>
      </c>
    </row>
    <row r="1194" spans="1:4" x14ac:dyDescent="0.2">
      <c r="A1194" t="s">
        <v>49</v>
      </c>
      <c r="B1194">
        <v>0.4</v>
      </c>
      <c r="C1194" t="s">
        <v>1578</v>
      </c>
    </row>
    <row r="1195" spans="1:4" x14ac:dyDescent="0.2">
      <c r="A1195" t="s">
        <v>49</v>
      </c>
      <c r="B1195">
        <v>0.2</v>
      </c>
      <c r="C1195" t="s">
        <v>1580</v>
      </c>
    </row>
    <row r="1196" spans="1:4" x14ac:dyDescent="0.2">
      <c r="A1196" t="s">
        <v>97</v>
      </c>
      <c r="B1196" t="s">
        <v>1545</v>
      </c>
      <c r="C1196">
        <v>0.2</v>
      </c>
    </row>
    <row r="1197" spans="1:4" x14ac:dyDescent="0.2">
      <c r="A1197" t="s">
        <v>95</v>
      </c>
      <c r="B1197" t="s">
        <v>1629</v>
      </c>
      <c r="C1197">
        <v>16</v>
      </c>
    </row>
    <row r="1198" spans="1:4" x14ac:dyDescent="0.2">
      <c r="A1198" t="s">
        <v>95</v>
      </c>
      <c r="B1198" t="s">
        <v>1629</v>
      </c>
      <c r="C1198">
        <v>10</v>
      </c>
    </row>
    <row r="1199" spans="1:4" x14ac:dyDescent="0.2">
      <c r="A1199" t="s">
        <v>87</v>
      </c>
    </row>
    <row r="1200" spans="1:4" x14ac:dyDescent="0.2">
      <c r="A1200" t="s">
        <v>146</v>
      </c>
    </row>
    <row r="1201" spans="1:4" x14ac:dyDescent="0.2">
      <c r="A1201" t="s">
        <v>1549</v>
      </c>
      <c r="B1201" t="s">
        <v>1550</v>
      </c>
      <c r="C1201" t="s">
        <v>1551</v>
      </c>
      <c r="D1201" t="s">
        <v>1552</v>
      </c>
    </row>
    <row r="1202" spans="1:4" x14ac:dyDescent="0.2">
      <c r="A1202" t="s">
        <v>859</v>
      </c>
      <c r="B1202" t="s">
        <v>1553</v>
      </c>
      <c r="C1202" t="s">
        <v>1554</v>
      </c>
    </row>
    <row r="1203" spans="1:4" x14ac:dyDescent="0.2">
      <c r="A1203" t="s">
        <v>464</v>
      </c>
      <c r="B1203" t="s">
        <v>1550</v>
      </c>
      <c r="C1203" t="s">
        <v>1678</v>
      </c>
      <c r="D1203" s="7">
        <v>37415</v>
      </c>
    </row>
    <row r="1204" spans="1:4" x14ac:dyDescent="0.2">
      <c r="A1204" t="s">
        <v>1569</v>
      </c>
      <c r="B1204" t="s">
        <v>1570</v>
      </c>
      <c r="C1204" t="s">
        <v>1571</v>
      </c>
    </row>
    <row r="1205" spans="1:4" x14ac:dyDescent="0.2">
      <c r="A1205" t="s">
        <v>1569</v>
      </c>
      <c r="B1205" t="s">
        <v>1572</v>
      </c>
      <c r="C1205" t="s">
        <v>1573</v>
      </c>
      <c r="D1205" t="s">
        <v>1571</v>
      </c>
    </row>
    <row r="1206" spans="1:4" x14ac:dyDescent="0.2">
      <c r="A1206" t="s">
        <v>29</v>
      </c>
      <c r="B1206">
        <v>21</v>
      </c>
      <c r="C1206">
        <v>0.15</v>
      </c>
    </row>
    <row r="1207" spans="1:4" x14ac:dyDescent="0.2">
      <c r="A1207" t="s">
        <v>29</v>
      </c>
      <c r="B1207">
        <v>1.8</v>
      </c>
      <c r="C1207">
        <v>0.2</v>
      </c>
    </row>
    <row r="1208" spans="1:4" x14ac:dyDescent="0.2">
      <c r="A1208" t="s">
        <v>34</v>
      </c>
      <c r="B1208">
        <v>18.399999999999999</v>
      </c>
      <c r="C1208">
        <v>0.1</v>
      </c>
    </row>
    <row r="1209" spans="1:4" x14ac:dyDescent="0.2">
      <c r="A1209" t="s">
        <v>34</v>
      </c>
      <c r="B1209">
        <v>13</v>
      </c>
      <c r="C1209" t="s">
        <v>1679</v>
      </c>
    </row>
    <row r="1210" spans="1:4" x14ac:dyDescent="0.2">
      <c r="A1210" t="s">
        <v>184</v>
      </c>
      <c r="B1210">
        <v>12.7</v>
      </c>
      <c r="C1210">
        <v>-0.3</v>
      </c>
    </row>
    <row r="1211" spans="1:4" x14ac:dyDescent="0.2">
      <c r="A1211" t="s">
        <v>108</v>
      </c>
      <c r="B1211" t="s">
        <v>1545</v>
      </c>
      <c r="C1211">
        <v>0.5</v>
      </c>
    </row>
    <row r="1212" spans="1:4" x14ac:dyDescent="0.2">
      <c r="A1212" t="s">
        <v>47</v>
      </c>
      <c r="B1212">
        <v>9</v>
      </c>
      <c r="C1212">
        <v>-0.3</v>
      </c>
    </row>
    <row r="1213" spans="1:4" x14ac:dyDescent="0.2">
      <c r="A1213" t="s">
        <v>49</v>
      </c>
      <c r="B1213">
        <v>0.4</v>
      </c>
      <c r="C1213" t="s">
        <v>1578</v>
      </c>
    </row>
    <row r="1214" spans="1:4" x14ac:dyDescent="0.2">
      <c r="A1214" t="s">
        <v>49</v>
      </c>
      <c r="B1214">
        <v>0.2</v>
      </c>
      <c r="C1214" t="s">
        <v>1580</v>
      </c>
    </row>
    <row r="1215" spans="1:4" x14ac:dyDescent="0.2">
      <c r="A1215" t="s">
        <v>97</v>
      </c>
      <c r="B1215" t="s">
        <v>1545</v>
      </c>
      <c r="C1215">
        <v>0.2</v>
      </c>
    </row>
    <row r="1216" spans="1:4" x14ac:dyDescent="0.2">
      <c r="A1216" t="s">
        <v>95</v>
      </c>
      <c r="B1216" t="s">
        <v>1629</v>
      </c>
      <c r="C1216">
        <v>16</v>
      </c>
    </row>
    <row r="1217" spans="1:4" x14ac:dyDescent="0.2">
      <c r="A1217" t="s">
        <v>95</v>
      </c>
      <c r="B1217" t="s">
        <v>1629</v>
      </c>
      <c r="C1217">
        <v>10</v>
      </c>
    </row>
    <row r="1218" spans="1:4" x14ac:dyDescent="0.2">
      <c r="A1218" t="s">
        <v>87</v>
      </c>
    </row>
    <row r="1219" spans="1:4" x14ac:dyDescent="0.2">
      <c r="A1219" t="s">
        <v>146</v>
      </c>
    </row>
    <row r="1220" spans="1:4" x14ac:dyDescent="0.2">
      <c r="A1220" t="s">
        <v>1549</v>
      </c>
      <c r="B1220" t="s">
        <v>1550</v>
      </c>
      <c r="C1220" t="s">
        <v>1551</v>
      </c>
      <c r="D1220" t="s">
        <v>1552</v>
      </c>
    </row>
    <row r="1221" spans="1:4" x14ac:dyDescent="0.2">
      <c r="A1221" t="s">
        <v>859</v>
      </c>
      <c r="B1221" t="s">
        <v>1553</v>
      </c>
      <c r="C1221" t="s">
        <v>1554</v>
      </c>
    </row>
    <row r="1222" spans="1:4" x14ac:dyDescent="0.2">
      <c r="A1222" t="s">
        <v>464</v>
      </c>
      <c r="B1222" t="s">
        <v>1550</v>
      </c>
      <c r="C1222" t="s">
        <v>1678</v>
      </c>
      <c r="D1222" s="7">
        <v>37415</v>
      </c>
    </row>
    <row r="1223" spans="1:4" x14ac:dyDescent="0.2">
      <c r="A1223" t="s">
        <v>1569</v>
      </c>
      <c r="B1223" t="s">
        <v>1570</v>
      </c>
      <c r="C1223" t="s">
        <v>1571</v>
      </c>
    </row>
    <row r="1224" spans="1:4" x14ac:dyDescent="0.2">
      <c r="A1224" t="s">
        <v>1569</v>
      </c>
      <c r="B1224" t="s">
        <v>1572</v>
      </c>
      <c r="C1224" t="s">
        <v>1573</v>
      </c>
      <c r="D1224" t="s">
        <v>1571</v>
      </c>
    </row>
    <row r="1225" spans="1:4" x14ac:dyDescent="0.2">
      <c r="A1225" t="s">
        <v>48</v>
      </c>
      <c r="B1225" t="s">
        <v>1680</v>
      </c>
    </row>
    <row r="1226" spans="1:4" x14ac:dyDescent="0.2">
      <c r="A1226" t="s">
        <v>177</v>
      </c>
      <c r="B1226">
        <v>1.35</v>
      </c>
      <c r="C1226" t="s">
        <v>1632</v>
      </c>
    </row>
    <row r="1227" spans="1:4" x14ac:dyDescent="0.2">
      <c r="A1227" t="s">
        <v>47</v>
      </c>
      <c r="B1227">
        <v>8.1</v>
      </c>
      <c r="C1227">
        <v>0.1</v>
      </c>
    </row>
    <row r="1228" spans="1:4" x14ac:dyDescent="0.2">
      <c r="A1228" t="s">
        <v>34</v>
      </c>
      <c r="B1228">
        <v>54</v>
      </c>
      <c r="C1228" t="s">
        <v>1655</v>
      </c>
    </row>
    <row r="1229" spans="1:4" x14ac:dyDescent="0.2">
      <c r="A1229" t="s">
        <v>153</v>
      </c>
      <c r="B1229">
        <v>24</v>
      </c>
      <c r="C1229">
        <v>-0.1</v>
      </c>
    </row>
    <row r="1230" spans="1:4" x14ac:dyDescent="0.2">
      <c r="A1230" t="s">
        <v>153</v>
      </c>
      <c r="B1230">
        <v>30</v>
      </c>
      <c r="C1230">
        <v>0.1</v>
      </c>
    </row>
    <row r="1231" spans="1:4" x14ac:dyDescent="0.2">
      <c r="A1231" t="s">
        <v>153</v>
      </c>
      <c r="B1231">
        <v>16</v>
      </c>
      <c r="C1231">
        <v>0.2</v>
      </c>
    </row>
    <row r="1232" spans="1:4" x14ac:dyDescent="0.2">
      <c r="A1232" t="s">
        <v>91</v>
      </c>
      <c r="B1232">
        <v>22.2</v>
      </c>
      <c r="C1232">
        <v>0.2</v>
      </c>
    </row>
    <row r="1233" spans="1:4" x14ac:dyDescent="0.2">
      <c r="A1233" t="s">
        <v>29</v>
      </c>
      <c r="B1233">
        <v>13</v>
      </c>
      <c r="C1233">
        <v>0.1</v>
      </c>
    </row>
    <row r="1234" spans="1:4" x14ac:dyDescent="0.2">
      <c r="A1234" t="s">
        <v>48</v>
      </c>
      <c r="B1234">
        <v>11.7</v>
      </c>
      <c r="C1234">
        <v>-0.1</v>
      </c>
    </row>
    <row r="1235" spans="1:4" x14ac:dyDescent="0.2">
      <c r="A1235" t="s">
        <v>150</v>
      </c>
      <c r="B1235">
        <v>4</v>
      </c>
      <c r="C1235">
        <v>0.1</v>
      </c>
    </row>
    <row r="1236" spans="1:4" x14ac:dyDescent="0.2">
      <c r="A1236" t="s">
        <v>150</v>
      </c>
      <c r="B1236">
        <v>0.2</v>
      </c>
      <c r="C1236">
        <v>0.05</v>
      </c>
    </row>
    <row r="1237" spans="1:4" x14ac:dyDescent="0.2">
      <c r="A1237" t="s">
        <v>29</v>
      </c>
      <c r="B1237">
        <v>1.7</v>
      </c>
      <c r="C1237">
        <v>0.1</v>
      </c>
    </row>
    <row r="1238" spans="1:4" x14ac:dyDescent="0.2">
      <c r="A1238" t="s">
        <v>34</v>
      </c>
      <c r="B1238">
        <v>50.8</v>
      </c>
      <c r="C1238">
        <v>0.1</v>
      </c>
    </row>
    <row r="1239" spans="1:4" x14ac:dyDescent="0.2">
      <c r="A1239" t="s">
        <v>34</v>
      </c>
      <c r="B1239">
        <v>51.1</v>
      </c>
      <c r="C1239">
        <v>0.03</v>
      </c>
    </row>
    <row r="1240" spans="1:4" x14ac:dyDescent="0.2">
      <c r="A1240" t="s">
        <v>184</v>
      </c>
      <c r="B1240">
        <v>46.4</v>
      </c>
      <c r="C1240">
        <v>-0.05</v>
      </c>
    </row>
    <row r="1241" spans="1:4" x14ac:dyDescent="0.2">
      <c r="A1241" t="s">
        <v>47</v>
      </c>
      <c r="B1241">
        <v>43.4</v>
      </c>
      <c r="C1241">
        <v>-0.2</v>
      </c>
    </row>
    <row r="1242" spans="1:4" x14ac:dyDescent="0.2">
      <c r="A1242" t="s">
        <v>47</v>
      </c>
      <c r="B1242">
        <v>35.200000000000003</v>
      </c>
      <c r="C1242">
        <v>0.1</v>
      </c>
    </row>
    <row r="1243" spans="1:4" x14ac:dyDescent="0.2">
      <c r="A1243" t="s">
        <v>47</v>
      </c>
      <c r="B1243">
        <v>12.2</v>
      </c>
      <c r="C1243" t="s">
        <v>1558</v>
      </c>
    </row>
    <row r="1244" spans="1:4" x14ac:dyDescent="0.2">
      <c r="A1244" t="s">
        <v>108</v>
      </c>
      <c r="B1244">
        <v>4</v>
      </c>
      <c r="C1244">
        <v>0.2</v>
      </c>
    </row>
    <row r="1245" spans="1:4" x14ac:dyDescent="0.2">
      <c r="A1245" t="s">
        <v>87</v>
      </c>
      <c r="B1245" t="s">
        <v>1546</v>
      </c>
      <c r="C1245" t="s">
        <v>1547</v>
      </c>
      <c r="D1245" t="s">
        <v>1548</v>
      </c>
    </row>
    <row r="1246" spans="1:4" x14ac:dyDescent="0.2">
      <c r="A1246" t="s">
        <v>1549</v>
      </c>
      <c r="B1246" t="s">
        <v>1550</v>
      </c>
      <c r="C1246" t="s">
        <v>1551</v>
      </c>
      <c r="D1246" t="s">
        <v>1552</v>
      </c>
    </row>
    <row r="1247" spans="1:4" x14ac:dyDescent="0.2">
      <c r="A1247" t="s">
        <v>859</v>
      </c>
      <c r="B1247" t="s">
        <v>1553</v>
      </c>
      <c r="C1247" t="s">
        <v>1554</v>
      </c>
    </row>
    <row r="1248" spans="1:4" x14ac:dyDescent="0.2">
      <c r="A1248" t="s">
        <v>1555</v>
      </c>
      <c r="B1248" t="s">
        <v>1550</v>
      </c>
      <c r="C1248" t="s">
        <v>1551</v>
      </c>
      <c r="D1248" t="s">
        <v>1556</v>
      </c>
    </row>
    <row r="1249" spans="1:3" x14ac:dyDescent="0.2">
      <c r="A1249" t="s">
        <v>1579</v>
      </c>
      <c r="B1249">
        <v>4.7</v>
      </c>
      <c r="C1249">
        <v>-0.1</v>
      </c>
    </row>
    <row r="1250" spans="1:3" x14ac:dyDescent="0.2">
      <c r="A1250" t="s">
        <v>177</v>
      </c>
      <c r="B1250">
        <v>1.35</v>
      </c>
      <c r="C1250" t="s">
        <v>1592</v>
      </c>
    </row>
    <row r="1251" spans="1:3" x14ac:dyDescent="0.2">
      <c r="A1251" t="s">
        <v>47</v>
      </c>
      <c r="B1251">
        <v>8.1</v>
      </c>
      <c r="C1251">
        <v>0.1</v>
      </c>
    </row>
    <row r="1252" spans="1:3" x14ac:dyDescent="0.2">
      <c r="A1252" t="s">
        <v>34</v>
      </c>
      <c r="B1252">
        <v>54</v>
      </c>
      <c r="C1252" t="s">
        <v>1582</v>
      </c>
    </row>
    <row r="1253" spans="1:3" x14ac:dyDescent="0.2">
      <c r="A1253" t="s">
        <v>153</v>
      </c>
      <c r="B1253">
        <v>24</v>
      </c>
      <c r="C1253">
        <v>-0.1</v>
      </c>
    </row>
    <row r="1254" spans="1:3" x14ac:dyDescent="0.2">
      <c r="A1254" t="s">
        <v>153</v>
      </c>
      <c r="B1254">
        <v>30</v>
      </c>
      <c r="C1254">
        <v>0.1</v>
      </c>
    </row>
    <row r="1255" spans="1:3" x14ac:dyDescent="0.2">
      <c r="A1255" t="s">
        <v>153</v>
      </c>
      <c r="B1255">
        <v>16</v>
      </c>
      <c r="C1255">
        <v>0.2</v>
      </c>
    </row>
    <row r="1256" spans="1:3" x14ac:dyDescent="0.2">
      <c r="A1256" t="s">
        <v>91</v>
      </c>
      <c r="B1256">
        <v>22.2</v>
      </c>
      <c r="C1256">
        <v>0.2</v>
      </c>
    </row>
    <row r="1257" spans="1:3" x14ac:dyDescent="0.2">
      <c r="A1257" t="s">
        <v>29</v>
      </c>
      <c r="B1257">
        <v>13</v>
      </c>
      <c r="C1257">
        <v>0.1</v>
      </c>
    </row>
    <row r="1258" spans="1:3" x14ac:dyDescent="0.2">
      <c r="A1258" t="s">
        <v>48</v>
      </c>
      <c r="B1258">
        <v>11.7</v>
      </c>
      <c r="C1258">
        <v>-0.1</v>
      </c>
    </row>
    <row r="1259" spans="1:3" x14ac:dyDescent="0.2">
      <c r="A1259" t="s">
        <v>150</v>
      </c>
      <c r="B1259">
        <v>4</v>
      </c>
      <c r="C1259">
        <v>0.1</v>
      </c>
    </row>
    <row r="1260" spans="1:3" x14ac:dyDescent="0.2">
      <c r="A1260" t="s">
        <v>150</v>
      </c>
      <c r="B1260">
        <v>0.2</v>
      </c>
      <c r="C1260">
        <v>0.05</v>
      </c>
    </row>
    <row r="1261" spans="1:3" x14ac:dyDescent="0.2">
      <c r="A1261" t="s">
        <v>29</v>
      </c>
      <c r="B1261">
        <v>1.7</v>
      </c>
      <c r="C1261">
        <v>0.1</v>
      </c>
    </row>
    <row r="1262" spans="1:3" x14ac:dyDescent="0.2">
      <c r="A1262" t="s">
        <v>34</v>
      </c>
      <c r="B1262">
        <v>50.8</v>
      </c>
      <c r="C1262">
        <v>0.1</v>
      </c>
    </row>
    <row r="1263" spans="1:3" x14ac:dyDescent="0.2">
      <c r="A1263" t="s">
        <v>34</v>
      </c>
      <c r="B1263">
        <v>51.1</v>
      </c>
      <c r="C1263">
        <v>0.03</v>
      </c>
    </row>
    <row r="1264" spans="1:3" x14ac:dyDescent="0.2">
      <c r="A1264" t="s">
        <v>184</v>
      </c>
      <c r="B1264">
        <v>46.4</v>
      </c>
      <c r="C1264">
        <v>-0.05</v>
      </c>
    </row>
    <row r="1265" spans="1:4" x14ac:dyDescent="0.2">
      <c r="A1265" t="s">
        <v>47</v>
      </c>
      <c r="B1265">
        <v>43.4</v>
      </c>
      <c r="C1265">
        <v>-0.2</v>
      </c>
    </row>
    <row r="1266" spans="1:4" x14ac:dyDescent="0.2">
      <c r="A1266" t="s">
        <v>47</v>
      </c>
      <c r="B1266">
        <v>35.200000000000003</v>
      </c>
      <c r="C1266">
        <v>0.1</v>
      </c>
    </row>
    <row r="1267" spans="1:4" x14ac:dyDescent="0.2">
      <c r="A1267" t="s">
        <v>47</v>
      </c>
      <c r="B1267">
        <v>12.2</v>
      </c>
      <c r="C1267" t="s">
        <v>1558</v>
      </c>
    </row>
    <row r="1268" spans="1:4" x14ac:dyDescent="0.2">
      <c r="A1268" t="s">
        <v>108</v>
      </c>
      <c r="B1268">
        <v>4</v>
      </c>
      <c r="C1268">
        <v>0.2</v>
      </c>
    </row>
    <row r="1269" spans="1:4" x14ac:dyDescent="0.2">
      <c r="A1269" t="s">
        <v>87</v>
      </c>
      <c r="B1269" t="s">
        <v>1546</v>
      </c>
      <c r="C1269" t="s">
        <v>1547</v>
      </c>
      <c r="D1269" t="s">
        <v>1548</v>
      </c>
    </row>
    <row r="1270" spans="1:4" x14ac:dyDescent="0.2">
      <c r="A1270" t="s">
        <v>1549</v>
      </c>
      <c r="B1270" t="s">
        <v>1550</v>
      </c>
      <c r="C1270" t="s">
        <v>1551</v>
      </c>
      <c r="D1270" t="s">
        <v>1552</v>
      </c>
    </row>
    <row r="1271" spans="1:4" x14ac:dyDescent="0.2">
      <c r="A1271" t="s">
        <v>859</v>
      </c>
      <c r="B1271" t="s">
        <v>1553</v>
      </c>
      <c r="C1271" t="s">
        <v>1554</v>
      </c>
    </row>
    <row r="1272" spans="1:4" x14ac:dyDescent="0.2">
      <c r="A1272" t="s">
        <v>1555</v>
      </c>
      <c r="B1272" t="s">
        <v>1550</v>
      </c>
      <c r="C1272" t="s">
        <v>1551</v>
      </c>
      <c r="D1272" t="s">
        <v>1556</v>
      </c>
    </row>
    <row r="1273" spans="1:4" x14ac:dyDescent="0.2">
      <c r="A1273" t="s">
        <v>29</v>
      </c>
      <c r="B1273">
        <v>12.05</v>
      </c>
      <c r="C1273" t="s">
        <v>1630</v>
      </c>
    </row>
    <row r="1274" spans="1:4" x14ac:dyDescent="0.2">
      <c r="A1274" t="s">
        <v>29</v>
      </c>
      <c r="B1274">
        <v>12.7</v>
      </c>
      <c r="C1274" t="s">
        <v>1580</v>
      </c>
    </row>
    <row r="1275" spans="1:4" x14ac:dyDescent="0.2">
      <c r="A1275" t="s">
        <v>29</v>
      </c>
      <c r="B1275">
        <v>3.6</v>
      </c>
      <c r="C1275">
        <v>0.1</v>
      </c>
    </row>
    <row r="1276" spans="1:4" x14ac:dyDescent="0.2">
      <c r="A1276" t="s">
        <v>133</v>
      </c>
      <c r="B1276">
        <v>0.03</v>
      </c>
    </row>
    <row r="1277" spans="1:4" x14ac:dyDescent="0.2">
      <c r="A1277" t="s">
        <v>34</v>
      </c>
      <c r="B1277">
        <v>45.35</v>
      </c>
      <c r="C1277">
        <v>-0.05</v>
      </c>
    </row>
    <row r="1278" spans="1:4" x14ac:dyDescent="0.2">
      <c r="A1278" t="s">
        <v>34</v>
      </c>
      <c r="B1278">
        <v>15.3</v>
      </c>
      <c r="C1278">
        <v>0.2</v>
      </c>
    </row>
    <row r="1279" spans="1:4" x14ac:dyDescent="0.2">
      <c r="A1279" t="s">
        <v>34</v>
      </c>
      <c r="B1279" t="s">
        <v>1681</v>
      </c>
    </row>
    <row r="1280" spans="1:4" x14ac:dyDescent="0.2">
      <c r="A1280" t="s">
        <v>47</v>
      </c>
      <c r="B1280">
        <v>36.799999999999997</v>
      </c>
      <c r="C1280">
        <v>-0.2</v>
      </c>
    </row>
    <row r="1281" spans="1:5" x14ac:dyDescent="0.2">
      <c r="A1281" t="s">
        <v>47</v>
      </c>
      <c r="B1281">
        <v>5.0999999999999996</v>
      </c>
      <c r="C1281">
        <v>-0.3</v>
      </c>
    </row>
    <row r="1282" spans="1:5" x14ac:dyDescent="0.2">
      <c r="A1282" t="s">
        <v>97</v>
      </c>
      <c r="B1282" t="s">
        <v>1545</v>
      </c>
      <c r="C1282">
        <v>0.1</v>
      </c>
    </row>
    <row r="1283" spans="1:5" x14ac:dyDescent="0.2">
      <c r="A1283" t="s">
        <v>49</v>
      </c>
      <c r="B1283">
        <v>0.2</v>
      </c>
      <c r="C1283">
        <v>0.2</v>
      </c>
      <c r="D1283" t="s">
        <v>1100</v>
      </c>
      <c r="E1283" t="s">
        <v>1636</v>
      </c>
    </row>
    <row r="1284" spans="1:5" x14ac:dyDescent="0.2">
      <c r="A1284" t="s">
        <v>186</v>
      </c>
      <c r="B1284">
        <v>0.5</v>
      </c>
    </row>
    <row r="1285" spans="1:5" x14ac:dyDescent="0.2">
      <c r="A1285" t="s">
        <v>95</v>
      </c>
      <c r="B1285" t="s">
        <v>1629</v>
      </c>
      <c r="C1285">
        <v>16</v>
      </c>
    </row>
    <row r="1286" spans="1:5" x14ac:dyDescent="0.2">
      <c r="A1286" t="s">
        <v>1579</v>
      </c>
      <c r="B1286">
        <v>6.8</v>
      </c>
      <c r="C1286" t="s">
        <v>1580</v>
      </c>
    </row>
    <row r="1287" spans="1:5" x14ac:dyDescent="0.2">
      <c r="A1287" t="s">
        <v>1569</v>
      </c>
      <c r="B1287" t="s">
        <v>1570</v>
      </c>
      <c r="C1287" t="s">
        <v>1571</v>
      </c>
    </row>
    <row r="1288" spans="1:5" x14ac:dyDescent="0.2">
      <c r="A1288" t="s">
        <v>1569</v>
      </c>
      <c r="B1288" t="s">
        <v>1572</v>
      </c>
      <c r="C1288" t="s">
        <v>1573</v>
      </c>
      <c r="D1288" t="s">
        <v>1571</v>
      </c>
    </row>
    <row r="1289" spans="1:5" x14ac:dyDescent="0.2">
      <c r="A1289" t="s">
        <v>91</v>
      </c>
      <c r="B1289">
        <v>17.100000000000001</v>
      </c>
      <c r="C1289" t="s">
        <v>1558</v>
      </c>
    </row>
    <row r="1290" spans="1:5" x14ac:dyDescent="0.2">
      <c r="A1290" t="s">
        <v>48</v>
      </c>
      <c r="B1290">
        <v>6.1</v>
      </c>
      <c r="C1290" t="s">
        <v>1558</v>
      </c>
    </row>
    <row r="1291" spans="1:5" x14ac:dyDescent="0.2">
      <c r="A1291" t="s">
        <v>49</v>
      </c>
      <c r="B1291">
        <v>0.2</v>
      </c>
      <c r="C1291">
        <v>0.1</v>
      </c>
    </row>
    <row r="1292" spans="1:5" x14ac:dyDescent="0.2">
      <c r="A1292" t="s">
        <v>95</v>
      </c>
      <c r="B1292" t="s">
        <v>1545</v>
      </c>
      <c r="C1292" t="s">
        <v>1593</v>
      </c>
      <c r="D1292">
        <v>0.2</v>
      </c>
    </row>
    <row r="1293" spans="1:5" x14ac:dyDescent="0.2">
      <c r="A1293" t="s">
        <v>97</v>
      </c>
      <c r="B1293" t="s">
        <v>1545</v>
      </c>
      <c r="C1293">
        <v>0.03</v>
      </c>
      <c r="D1293" t="s">
        <v>1567</v>
      </c>
      <c r="E1293" t="s">
        <v>1568</v>
      </c>
    </row>
    <row r="1294" spans="1:5" x14ac:dyDescent="0.2">
      <c r="A1294" t="s">
        <v>94</v>
      </c>
      <c r="B1294" t="s">
        <v>1545</v>
      </c>
      <c r="C1294">
        <v>0.02</v>
      </c>
      <c r="D1294" t="s">
        <v>1567</v>
      </c>
      <c r="E1294" t="s">
        <v>1568</v>
      </c>
    </row>
    <row r="1295" spans="1:5" x14ac:dyDescent="0.2">
      <c r="A1295" t="s">
        <v>133</v>
      </c>
      <c r="B1295" t="s">
        <v>1545</v>
      </c>
      <c r="C1295">
        <v>5.0000000000000001E-3</v>
      </c>
    </row>
    <row r="1296" spans="1:5" x14ac:dyDescent="0.2">
      <c r="A1296" t="s">
        <v>47</v>
      </c>
      <c r="B1296">
        <v>3.1</v>
      </c>
      <c r="C1296">
        <v>0.02</v>
      </c>
    </row>
    <row r="1297" spans="1:5" x14ac:dyDescent="0.2">
      <c r="A1297" t="s">
        <v>92</v>
      </c>
      <c r="B1297">
        <v>0.05</v>
      </c>
      <c r="C1297">
        <v>0.1</v>
      </c>
    </row>
    <row r="1298" spans="1:5" x14ac:dyDescent="0.2">
      <c r="A1298" t="s">
        <v>48</v>
      </c>
      <c r="B1298">
        <v>2</v>
      </c>
      <c r="C1298" t="s">
        <v>1558</v>
      </c>
    </row>
    <row r="1299" spans="1:5" x14ac:dyDescent="0.2">
      <c r="A1299" t="s">
        <v>47</v>
      </c>
      <c r="B1299">
        <v>15.8</v>
      </c>
      <c r="C1299" t="s">
        <v>1557</v>
      </c>
    </row>
    <row r="1300" spans="1:5" x14ac:dyDescent="0.2">
      <c r="A1300" t="s">
        <v>87</v>
      </c>
      <c r="B1300" t="s">
        <v>1546</v>
      </c>
      <c r="C1300" t="s">
        <v>1547</v>
      </c>
      <c r="D1300" t="s">
        <v>1548</v>
      </c>
    </row>
    <row r="1301" spans="1:5" x14ac:dyDescent="0.2">
      <c r="A1301" t="s">
        <v>1549</v>
      </c>
      <c r="B1301" t="s">
        <v>1550</v>
      </c>
      <c r="C1301" t="s">
        <v>1551</v>
      </c>
      <c r="D1301" t="s">
        <v>1552</v>
      </c>
    </row>
    <row r="1302" spans="1:5" x14ac:dyDescent="0.2">
      <c r="A1302" t="s">
        <v>91</v>
      </c>
      <c r="B1302">
        <v>17.100000000000001</v>
      </c>
      <c r="C1302" t="s">
        <v>1558</v>
      </c>
    </row>
    <row r="1303" spans="1:5" x14ac:dyDescent="0.2">
      <c r="A1303" t="s">
        <v>1579</v>
      </c>
      <c r="B1303">
        <v>6.1</v>
      </c>
      <c r="C1303" t="s">
        <v>1558</v>
      </c>
    </row>
    <row r="1304" spans="1:5" x14ac:dyDescent="0.2">
      <c r="A1304" t="s">
        <v>49</v>
      </c>
      <c r="B1304">
        <v>0.2</v>
      </c>
      <c r="C1304">
        <v>0.1</v>
      </c>
    </row>
    <row r="1305" spans="1:5" x14ac:dyDescent="0.2">
      <c r="A1305" t="s">
        <v>95</v>
      </c>
      <c r="B1305" t="s">
        <v>1545</v>
      </c>
      <c r="C1305" t="s">
        <v>1593</v>
      </c>
      <c r="D1305">
        <v>0.2</v>
      </c>
    </row>
    <row r="1306" spans="1:5" x14ac:dyDescent="0.2">
      <c r="A1306" t="s">
        <v>97</v>
      </c>
      <c r="B1306" t="s">
        <v>1545</v>
      </c>
      <c r="C1306">
        <v>0.03</v>
      </c>
      <c r="D1306" t="s">
        <v>1567</v>
      </c>
      <c r="E1306" t="s">
        <v>1568</v>
      </c>
    </row>
    <row r="1307" spans="1:5" x14ac:dyDescent="0.2">
      <c r="A1307" t="s">
        <v>94</v>
      </c>
      <c r="B1307" t="s">
        <v>1545</v>
      </c>
      <c r="C1307">
        <v>0.02</v>
      </c>
      <c r="D1307" t="s">
        <v>1567</v>
      </c>
      <c r="E1307" t="s">
        <v>1568</v>
      </c>
    </row>
    <row r="1308" spans="1:5" x14ac:dyDescent="0.2">
      <c r="A1308" t="s">
        <v>133</v>
      </c>
      <c r="B1308" t="s">
        <v>1545</v>
      </c>
      <c r="C1308">
        <v>5.0000000000000001E-3</v>
      </c>
    </row>
    <row r="1309" spans="1:5" x14ac:dyDescent="0.2">
      <c r="A1309" t="s">
        <v>47</v>
      </c>
      <c r="B1309">
        <v>3.1</v>
      </c>
      <c r="C1309">
        <v>0.02</v>
      </c>
    </row>
    <row r="1310" spans="1:5" x14ac:dyDescent="0.2">
      <c r="A1310" t="s">
        <v>92</v>
      </c>
      <c r="B1310">
        <v>0.05</v>
      </c>
      <c r="C1310">
        <v>0.1</v>
      </c>
    </row>
    <row r="1311" spans="1:5" x14ac:dyDescent="0.2">
      <c r="A1311" t="s">
        <v>87</v>
      </c>
      <c r="B1311" t="s">
        <v>1546</v>
      </c>
      <c r="C1311" t="s">
        <v>1547</v>
      </c>
      <c r="D1311" t="s">
        <v>1682</v>
      </c>
    </row>
    <row r="1312" spans="1:5" x14ac:dyDescent="0.2">
      <c r="A1312" t="s">
        <v>1549</v>
      </c>
      <c r="B1312" t="s">
        <v>1550</v>
      </c>
      <c r="C1312" t="s">
        <v>1551</v>
      </c>
      <c r="D1312" t="s">
        <v>1552</v>
      </c>
    </row>
    <row r="1313" spans="1:4" x14ac:dyDescent="0.2">
      <c r="A1313" t="s">
        <v>859</v>
      </c>
      <c r="B1313" t="s">
        <v>1553</v>
      </c>
      <c r="C1313" t="s">
        <v>1554</v>
      </c>
    </row>
    <row r="1314" spans="1:4" x14ac:dyDescent="0.2">
      <c r="A1314" t="s">
        <v>1555</v>
      </c>
      <c r="B1314" t="s">
        <v>1550</v>
      </c>
      <c r="C1314" t="s">
        <v>1551</v>
      </c>
      <c r="D1314" t="s">
        <v>1556</v>
      </c>
    </row>
    <row r="1315" spans="1:4" x14ac:dyDescent="0.2">
      <c r="A1315" t="s">
        <v>91</v>
      </c>
      <c r="B1315">
        <v>17.3</v>
      </c>
      <c r="C1315" t="s">
        <v>1630</v>
      </c>
    </row>
    <row r="1316" spans="1:4" x14ac:dyDescent="0.2">
      <c r="A1316" t="s">
        <v>29</v>
      </c>
      <c r="B1316">
        <v>5.9</v>
      </c>
      <c r="C1316" t="s">
        <v>1630</v>
      </c>
    </row>
    <row r="1317" spans="1:4" x14ac:dyDescent="0.2">
      <c r="A1317" t="s">
        <v>29</v>
      </c>
      <c r="B1317">
        <v>10.8</v>
      </c>
      <c r="C1317">
        <v>0.15</v>
      </c>
    </row>
    <row r="1318" spans="1:4" x14ac:dyDescent="0.2">
      <c r="A1318" t="s">
        <v>29</v>
      </c>
      <c r="B1318">
        <v>8.3000000000000007</v>
      </c>
      <c r="C1318">
        <v>-0.1</v>
      </c>
    </row>
    <row r="1319" spans="1:4" x14ac:dyDescent="0.2">
      <c r="A1319" t="s">
        <v>1579</v>
      </c>
      <c r="B1319">
        <v>11</v>
      </c>
      <c r="C1319" t="s">
        <v>1578</v>
      </c>
    </row>
    <row r="1320" spans="1:4" x14ac:dyDescent="0.2">
      <c r="A1320" t="s">
        <v>1579</v>
      </c>
      <c r="B1320">
        <v>6.6</v>
      </c>
      <c r="C1320">
        <v>0.3</v>
      </c>
    </row>
    <row r="1321" spans="1:4" x14ac:dyDescent="0.2">
      <c r="A1321" t="s">
        <v>1579</v>
      </c>
      <c r="B1321">
        <v>4.5999999999999996</v>
      </c>
      <c r="C1321" t="s">
        <v>1630</v>
      </c>
    </row>
    <row r="1322" spans="1:4" x14ac:dyDescent="0.2">
      <c r="A1322" t="s">
        <v>1579</v>
      </c>
      <c r="B1322" t="s">
        <v>1683</v>
      </c>
    </row>
    <row r="1323" spans="1:4" x14ac:dyDescent="0.2">
      <c r="A1323" t="s">
        <v>47</v>
      </c>
      <c r="B1323">
        <v>15.5</v>
      </c>
      <c r="C1323">
        <f>0.05/-0.1</f>
        <v>-0.5</v>
      </c>
    </row>
    <row r="1324" spans="1:4" x14ac:dyDescent="0.2">
      <c r="A1324" t="s">
        <v>47</v>
      </c>
      <c r="B1324">
        <v>13</v>
      </c>
      <c r="C1324" t="s">
        <v>1580</v>
      </c>
    </row>
    <row r="1325" spans="1:4" x14ac:dyDescent="0.2">
      <c r="A1325" t="s">
        <v>47</v>
      </c>
      <c r="B1325">
        <v>3</v>
      </c>
      <c r="C1325">
        <v>-0.1</v>
      </c>
    </row>
    <row r="1326" spans="1:4" x14ac:dyDescent="0.2">
      <c r="A1326" t="s">
        <v>47</v>
      </c>
      <c r="B1326">
        <v>3.1</v>
      </c>
      <c r="C1326">
        <f>0.2/0.05</f>
        <v>4</v>
      </c>
    </row>
    <row r="1327" spans="1:4" x14ac:dyDescent="0.2">
      <c r="A1327" t="s">
        <v>47</v>
      </c>
      <c r="B1327">
        <v>14</v>
      </c>
      <c r="C1327" t="s">
        <v>1580</v>
      </c>
    </row>
    <row r="1328" spans="1:4" x14ac:dyDescent="0.2">
      <c r="A1328" t="s">
        <v>184</v>
      </c>
      <c r="B1328">
        <v>14.7</v>
      </c>
      <c r="C1328">
        <v>-0.2</v>
      </c>
    </row>
    <row r="1329" spans="1:4" x14ac:dyDescent="0.2">
      <c r="A1329" t="s">
        <v>34</v>
      </c>
      <c r="B1329">
        <v>21.02</v>
      </c>
      <c r="C1329">
        <v>0.03</v>
      </c>
    </row>
    <row r="1330" spans="1:4" x14ac:dyDescent="0.2">
      <c r="A1330" t="s">
        <v>34</v>
      </c>
      <c r="B1330">
        <v>15.02</v>
      </c>
      <c r="C1330">
        <v>0.03</v>
      </c>
    </row>
    <row r="1331" spans="1:4" x14ac:dyDescent="0.2">
      <c r="A1331" t="s">
        <v>34</v>
      </c>
      <c r="B1331">
        <v>18.3</v>
      </c>
      <c r="C1331" t="s">
        <v>1630</v>
      </c>
    </row>
    <row r="1332" spans="1:4" x14ac:dyDescent="0.2">
      <c r="A1332" t="s">
        <v>150</v>
      </c>
      <c r="B1332">
        <v>9.5500000000000007</v>
      </c>
      <c r="C1332" t="s">
        <v>1667</v>
      </c>
    </row>
    <row r="1333" spans="1:4" x14ac:dyDescent="0.2">
      <c r="A1333" t="s">
        <v>47</v>
      </c>
      <c r="B1333">
        <v>2</v>
      </c>
      <c r="C1333" t="s">
        <v>1580</v>
      </c>
    </row>
    <row r="1334" spans="1:4" x14ac:dyDescent="0.2">
      <c r="A1334" t="s">
        <v>1684</v>
      </c>
      <c r="B1334">
        <v>8</v>
      </c>
      <c r="C1334" t="s">
        <v>1559</v>
      </c>
    </row>
    <row r="1335" spans="1:4" x14ac:dyDescent="0.2">
      <c r="A1335" t="s">
        <v>97</v>
      </c>
      <c r="B1335" t="s">
        <v>1545</v>
      </c>
      <c r="C1335">
        <v>0.04</v>
      </c>
    </row>
    <row r="1336" spans="1:4" x14ac:dyDescent="0.2">
      <c r="A1336" t="s">
        <v>1579</v>
      </c>
      <c r="B1336" t="s">
        <v>1685</v>
      </c>
    </row>
    <row r="1337" spans="1:4" x14ac:dyDescent="0.2">
      <c r="A1337" t="s">
        <v>29</v>
      </c>
      <c r="B1337">
        <v>2.2000000000000002</v>
      </c>
      <c r="C1337" t="s">
        <v>1630</v>
      </c>
    </row>
    <row r="1338" spans="1:4" x14ac:dyDescent="0.2">
      <c r="A1338" t="s">
        <v>47</v>
      </c>
      <c r="B1338">
        <v>15.5</v>
      </c>
      <c r="C1338">
        <f>0.05/-0.1</f>
        <v>-0.5</v>
      </c>
    </row>
    <row r="1339" spans="1:4" x14ac:dyDescent="0.2">
      <c r="A1339" t="s">
        <v>97</v>
      </c>
      <c r="B1339">
        <v>0.1</v>
      </c>
      <c r="C1339" t="s">
        <v>1567</v>
      </c>
      <c r="D1339" t="s">
        <v>1568</v>
      </c>
    </row>
    <row r="1340" spans="1:4" x14ac:dyDescent="0.2">
      <c r="A1340" t="s">
        <v>153</v>
      </c>
      <c r="B1340">
        <v>10.5</v>
      </c>
      <c r="C1340" t="s">
        <v>1578</v>
      </c>
    </row>
    <row r="1341" spans="1:4" x14ac:dyDescent="0.2">
      <c r="A1341" t="s">
        <v>1686</v>
      </c>
      <c r="B1341" t="s">
        <v>1545</v>
      </c>
      <c r="C1341">
        <v>0.2</v>
      </c>
      <c r="D1341" t="s">
        <v>1687</v>
      </c>
    </row>
    <row r="1342" spans="1:4" x14ac:dyDescent="0.2">
      <c r="A1342" t="s">
        <v>49</v>
      </c>
      <c r="B1342">
        <v>0.23</v>
      </c>
      <c r="C1342" t="s">
        <v>1589</v>
      </c>
    </row>
    <row r="1343" spans="1:4" x14ac:dyDescent="0.2">
      <c r="A1343" t="s">
        <v>49</v>
      </c>
      <c r="B1343">
        <v>0.4</v>
      </c>
      <c r="C1343" t="s">
        <v>1608</v>
      </c>
      <c r="D1343">
        <v>0.1</v>
      </c>
    </row>
    <row r="1344" spans="1:4" x14ac:dyDescent="0.2">
      <c r="A1344" t="s">
        <v>49</v>
      </c>
      <c r="B1344">
        <v>0.5</v>
      </c>
      <c r="C1344" t="s">
        <v>1580</v>
      </c>
    </row>
    <row r="1345" spans="1:4" x14ac:dyDescent="0.2">
      <c r="A1345" t="s">
        <v>49</v>
      </c>
      <c r="B1345" t="s">
        <v>1545</v>
      </c>
      <c r="C1345">
        <v>0.1</v>
      </c>
    </row>
    <row r="1346" spans="1:4" x14ac:dyDescent="0.2">
      <c r="A1346" t="s">
        <v>146</v>
      </c>
    </row>
    <row r="1347" spans="1:4" x14ac:dyDescent="0.2">
      <c r="A1347" t="s">
        <v>87</v>
      </c>
    </row>
    <row r="1348" spans="1:4" x14ac:dyDescent="0.2">
      <c r="A1348" t="s">
        <v>1549</v>
      </c>
      <c r="B1348" t="s">
        <v>1550</v>
      </c>
      <c r="C1348" t="s">
        <v>1551</v>
      </c>
      <c r="D1348" t="s">
        <v>1552</v>
      </c>
    </row>
    <row r="1349" spans="1:4" x14ac:dyDescent="0.2">
      <c r="A1349" t="s">
        <v>859</v>
      </c>
      <c r="B1349" t="s">
        <v>1553</v>
      </c>
      <c r="C1349" t="s">
        <v>1554</v>
      </c>
    </row>
    <row r="1350" spans="1:4" x14ac:dyDescent="0.2">
      <c r="A1350" t="s">
        <v>1555</v>
      </c>
      <c r="B1350" t="s">
        <v>1550</v>
      </c>
      <c r="C1350" t="s">
        <v>1551</v>
      </c>
      <c r="D1350" t="s">
        <v>1556</v>
      </c>
    </row>
    <row r="1351" spans="1:4" x14ac:dyDescent="0.2">
      <c r="A1351" t="s">
        <v>91</v>
      </c>
      <c r="B1351">
        <v>11</v>
      </c>
      <c r="C1351" t="s">
        <v>1558</v>
      </c>
    </row>
    <row r="1352" spans="1:4" x14ac:dyDescent="0.2">
      <c r="A1352" t="s">
        <v>48</v>
      </c>
      <c r="B1352">
        <v>6.1</v>
      </c>
      <c r="C1352" t="s">
        <v>1557</v>
      </c>
    </row>
    <row r="1353" spans="1:4" x14ac:dyDescent="0.2">
      <c r="A1353" t="s">
        <v>49</v>
      </c>
      <c r="B1353">
        <v>0.2</v>
      </c>
      <c r="C1353">
        <v>0.1</v>
      </c>
    </row>
    <row r="1354" spans="1:4" x14ac:dyDescent="0.2">
      <c r="A1354" t="s">
        <v>97</v>
      </c>
      <c r="B1354" t="s">
        <v>1545</v>
      </c>
      <c r="C1354">
        <v>0.03</v>
      </c>
    </row>
    <row r="1355" spans="1:4" x14ac:dyDescent="0.2">
      <c r="A1355" t="s">
        <v>95</v>
      </c>
      <c r="B1355" t="s">
        <v>1545</v>
      </c>
      <c r="C1355" t="s">
        <v>1593</v>
      </c>
      <c r="D1355">
        <v>0.2</v>
      </c>
    </row>
    <row r="1356" spans="1:4" x14ac:dyDescent="0.2">
      <c r="A1356" t="s">
        <v>94</v>
      </c>
      <c r="B1356" t="s">
        <v>1545</v>
      </c>
      <c r="C1356">
        <v>0.02</v>
      </c>
    </row>
    <row r="1357" spans="1:4" x14ac:dyDescent="0.2">
      <c r="A1357" t="s">
        <v>133</v>
      </c>
      <c r="B1357" t="s">
        <v>1545</v>
      </c>
      <c r="C1357">
        <v>5.0000000000000001E-3</v>
      </c>
    </row>
    <row r="1358" spans="1:4" x14ac:dyDescent="0.2">
      <c r="A1358" t="s">
        <v>47</v>
      </c>
      <c r="B1358">
        <v>3.1</v>
      </c>
      <c r="C1358">
        <v>0.02</v>
      </c>
    </row>
    <row r="1359" spans="1:4" x14ac:dyDescent="0.2">
      <c r="A1359" t="s">
        <v>92</v>
      </c>
      <c r="B1359">
        <v>0.05</v>
      </c>
      <c r="C1359">
        <v>0.1</v>
      </c>
    </row>
    <row r="1360" spans="1:4" x14ac:dyDescent="0.2">
      <c r="A1360" t="s">
        <v>87</v>
      </c>
      <c r="B1360" t="s">
        <v>1546</v>
      </c>
      <c r="C1360" t="s">
        <v>1547</v>
      </c>
      <c r="D1360" t="s">
        <v>1548</v>
      </c>
    </row>
    <row r="1361" spans="1:4" x14ac:dyDescent="0.2">
      <c r="A1361" t="s">
        <v>91</v>
      </c>
      <c r="B1361">
        <v>17.3</v>
      </c>
      <c r="C1361" t="s">
        <v>1630</v>
      </c>
    </row>
    <row r="1362" spans="1:4" x14ac:dyDescent="0.2">
      <c r="A1362" t="s">
        <v>29</v>
      </c>
      <c r="B1362">
        <v>5.9</v>
      </c>
      <c r="C1362" t="s">
        <v>1630</v>
      </c>
    </row>
    <row r="1363" spans="1:4" x14ac:dyDescent="0.2">
      <c r="A1363" t="s">
        <v>29</v>
      </c>
      <c r="B1363">
        <v>10.8</v>
      </c>
      <c r="C1363">
        <v>0.15</v>
      </c>
    </row>
    <row r="1364" spans="1:4" x14ac:dyDescent="0.2">
      <c r="A1364" t="s">
        <v>1579</v>
      </c>
      <c r="B1364">
        <v>11</v>
      </c>
      <c r="C1364" t="s">
        <v>1578</v>
      </c>
    </row>
    <row r="1365" spans="1:4" x14ac:dyDescent="0.2">
      <c r="A1365" t="s">
        <v>1579</v>
      </c>
      <c r="B1365">
        <v>6.65</v>
      </c>
      <c r="C1365" t="s">
        <v>1613</v>
      </c>
      <c r="D1365">
        <v>0.1</v>
      </c>
    </row>
    <row r="1366" spans="1:4" x14ac:dyDescent="0.2">
      <c r="A1366" t="s">
        <v>1579</v>
      </c>
      <c r="B1366">
        <v>4.5999999999999996</v>
      </c>
      <c r="C1366" t="s">
        <v>1630</v>
      </c>
    </row>
    <row r="1367" spans="1:4" x14ac:dyDescent="0.2">
      <c r="A1367" t="s">
        <v>1579</v>
      </c>
      <c r="B1367">
        <v>2.2000000000000002</v>
      </c>
      <c r="C1367" t="s">
        <v>1630</v>
      </c>
    </row>
    <row r="1368" spans="1:4" x14ac:dyDescent="0.2">
      <c r="A1368" t="s">
        <v>47</v>
      </c>
      <c r="B1368">
        <v>15.8</v>
      </c>
      <c r="C1368" t="s">
        <v>1630</v>
      </c>
    </row>
    <row r="1369" spans="1:4" x14ac:dyDescent="0.2">
      <c r="A1369" t="s">
        <v>47</v>
      </c>
      <c r="B1369">
        <v>13</v>
      </c>
      <c r="C1369" t="s">
        <v>1580</v>
      </c>
    </row>
    <row r="1370" spans="1:4" x14ac:dyDescent="0.2">
      <c r="A1370" t="s">
        <v>47</v>
      </c>
      <c r="B1370">
        <v>3</v>
      </c>
      <c r="C1370">
        <v>-0.1</v>
      </c>
    </row>
    <row r="1371" spans="1:4" x14ac:dyDescent="0.2">
      <c r="A1371" t="s">
        <v>47</v>
      </c>
      <c r="B1371">
        <v>3.1</v>
      </c>
      <c r="C1371">
        <f>0.2/0.05</f>
        <v>4</v>
      </c>
    </row>
    <row r="1372" spans="1:4" x14ac:dyDescent="0.2">
      <c r="A1372" t="s">
        <v>47</v>
      </c>
      <c r="B1372">
        <v>14</v>
      </c>
      <c r="C1372" t="s">
        <v>1580</v>
      </c>
    </row>
    <row r="1373" spans="1:4" x14ac:dyDescent="0.2">
      <c r="A1373" t="s">
        <v>184</v>
      </c>
      <c r="B1373">
        <v>14.7</v>
      </c>
      <c r="C1373">
        <v>-0.2</v>
      </c>
    </row>
    <row r="1374" spans="1:4" x14ac:dyDescent="0.2">
      <c r="A1374" t="s">
        <v>34</v>
      </c>
      <c r="B1374">
        <v>21.02</v>
      </c>
      <c r="C1374">
        <v>0.03</v>
      </c>
    </row>
    <row r="1375" spans="1:4" x14ac:dyDescent="0.2">
      <c r="A1375" t="s">
        <v>34</v>
      </c>
      <c r="B1375">
        <v>15.02</v>
      </c>
      <c r="C1375">
        <v>0.03</v>
      </c>
    </row>
    <row r="1376" spans="1:4" x14ac:dyDescent="0.2">
      <c r="A1376" t="s">
        <v>34</v>
      </c>
      <c r="B1376">
        <v>18.3</v>
      </c>
      <c r="C1376" t="s">
        <v>1630</v>
      </c>
    </row>
    <row r="1377" spans="1:4" x14ac:dyDescent="0.2">
      <c r="A1377" t="s">
        <v>150</v>
      </c>
      <c r="B1377">
        <v>9.5500000000000007</v>
      </c>
      <c r="C1377" t="s">
        <v>1667</v>
      </c>
    </row>
    <row r="1378" spans="1:4" x14ac:dyDescent="0.2">
      <c r="A1378" t="s">
        <v>47</v>
      </c>
      <c r="B1378">
        <v>2</v>
      </c>
      <c r="C1378" t="s">
        <v>1580</v>
      </c>
    </row>
    <row r="1379" spans="1:4" x14ac:dyDescent="0.2">
      <c r="A1379" t="s">
        <v>1684</v>
      </c>
      <c r="B1379">
        <v>8</v>
      </c>
      <c r="C1379" t="s">
        <v>1559</v>
      </c>
    </row>
    <row r="1380" spans="1:4" x14ac:dyDescent="0.2">
      <c r="A1380" t="s">
        <v>97</v>
      </c>
      <c r="B1380" t="s">
        <v>1545</v>
      </c>
      <c r="C1380">
        <v>0.04</v>
      </c>
    </row>
    <row r="1381" spans="1:4" x14ac:dyDescent="0.2">
      <c r="A1381" t="s">
        <v>1579</v>
      </c>
      <c r="B1381" t="s">
        <v>1685</v>
      </c>
    </row>
    <row r="1382" spans="1:4" x14ac:dyDescent="0.2">
      <c r="A1382" t="s">
        <v>873</v>
      </c>
      <c r="B1382">
        <v>10.5</v>
      </c>
      <c r="C1382" t="s">
        <v>1608</v>
      </c>
      <c r="D1382">
        <v>0.2</v>
      </c>
    </row>
    <row r="1383" spans="1:4" x14ac:dyDescent="0.2">
      <c r="A1383" t="s">
        <v>154</v>
      </c>
      <c r="B1383">
        <v>0.4</v>
      </c>
      <c r="C1383" t="s">
        <v>1608</v>
      </c>
      <c r="D1383">
        <v>0.1</v>
      </c>
    </row>
    <row r="1384" spans="1:4" x14ac:dyDescent="0.2">
      <c r="A1384" t="s">
        <v>97</v>
      </c>
      <c r="B1384" t="s">
        <v>1619</v>
      </c>
      <c r="C1384">
        <v>0.05</v>
      </c>
    </row>
    <row r="1385" spans="1:4" x14ac:dyDescent="0.2">
      <c r="A1385" t="s">
        <v>97</v>
      </c>
      <c r="B1385" t="s">
        <v>1688</v>
      </c>
    </row>
    <row r="1386" spans="1:4" x14ac:dyDescent="0.2">
      <c r="A1386" t="s">
        <v>1549</v>
      </c>
      <c r="B1386" t="s">
        <v>1550</v>
      </c>
      <c r="C1386" t="s">
        <v>1551</v>
      </c>
      <c r="D1386" t="s">
        <v>1552</v>
      </c>
    </row>
    <row r="1387" spans="1:4" x14ac:dyDescent="0.2">
      <c r="A1387" t="s">
        <v>859</v>
      </c>
      <c r="B1387" t="s">
        <v>1553</v>
      </c>
      <c r="C1387" t="s">
        <v>1554</v>
      </c>
    </row>
    <row r="1388" spans="1:4" x14ac:dyDescent="0.2">
      <c r="A1388" t="s">
        <v>1555</v>
      </c>
      <c r="B1388" t="s">
        <v>1550</v>
      </c>
      <c r="C1388" t="s">
        <v>1551</v>
      </c>
      <c r="D1388" t="s">
        <v>1556</v>
      </c>
    </row>
    <row r="1389" spans="1:4" x14ac:dyDescent="0.2">
      <c r="A1389" t="s">
        <v>91</v>
      </c>
      <c r="B1389">
        <v>11</v>
      </c>
      <c r="C1389" t="s">
        <v>1558</v>
      </c>
    </row>
    <row r="1390" spans="1:4" x14ac:dyDescent="0.2">
      <c r="A1390" t="s">
        <v>48</v>
      </c>
      <c r="B1390">
        <v>6.1</v>
      </c>
      <c r="C1390" t="s">
        <v>1557</v>
      </c>
    </row>
    <row r="1391" spans="1:4" x14ac:dyDescent="0.2">
      <c r="A1391" t="s">
        <v>49</v>
      </c>
      <c r="B1391">
        <v>0.2</v>
      </c>
      <c r="C1391">
        <v>0.1</v>
      </c>
    </row>
    <row r="1392" spans="1:4" x14ac:dyDescent="0.2">
      <c r="A1392" t="s">
        <v>95</v>
      </c>
      <c r="B1392" t="s">
        <v>1545</v>
      </c>
      <c r="C1392" t="s">
        <v>1593</v>
      </c>
      <c r="D1392">
        <v>0.2</v>
      </c>
    </row>
    <row r="1393" spans="1:4" x14ac:dyDescent="0.2">
      <c r="A1393" t="s">
        <v>97</v>
      </c>
      <c r="B1393" t="s">
        <v>1545</v>
      </c>
      <c r="C1393">
        <v>0.03</v>
      </c>
    </row>
    <row r="1394" spans="1:4" x14ac:dyDescent="0.2">
      <c r="A1394" t="s">
        <v>94</v>
      </c>
      <c r="B1394" t="s">
        <v>1545</v>
      </c>
      <c r="C1394">
        <v>0.02</v>
      </c>
    </row>
    <row r="1395" spans="1:4" x14ac:dyDescent="0.2">
      <c r="A1395" t="s">
        <v>133</v>
      </c>
      <c r="B1395" t="s">
        <v>1545</v>
      </c>
      <c r="C1395">
        <v>5.0000000000000001E-3</v>
      </c>
    </row>
    <row r="1396" spans="1:4" x14ac:dyDescent="0.2">
      <c r="A1396" t="s">
        <v>47</v>
      </c>
      <c r="B1396">
        <v>3.1</v>
      </c>
      <c r="C1396">
        <v>0.02</v>
      </c>
    </row>
    <row r="1397" spans="1:4" x14ac:dyDescent="0.2">
      <c r="A1397" t="s">
        <v>92</v>
      </c>
      <c r="B1397">
        <v>0.05</v>
      </c>
      <c r="C1397">
        <v>0.1</v>
      </c>
    </row>
    <row r="1398" spans="1:4" x14ac:dyDescent="0.2">
      <c r="A1398" t="s">
        <v>87</v>
      </c>
      <c r="B1398" t="s">
        <v>1546</v>
      </c>
      <c r="C1398" t="s">
        <v>1547</v>
      </c>
      <c r="D1398" t="s">
        <v>1548</v>
      </c>
    </row>
    <row r="1399" spans="1:4" x14ac:dyDescent="0.2">
      <c r="A1399" t="s">
        <v>91</v>
      </c>
      <c r="B1399">
        <v>17.3</v>
      </c>
      <c r="C1399" t="s">
        <v>1630</v>
      </c>
    </row>
    <row r="1400" spans="1:4" x14ac:dyDescent="0.2">
      <c r="A1400" t="s">
        <v>1579</v>
      </c>
      <c r="B1400">
        <v>4.2</v>
      </c>
      <c r="C1400" t="s">
        <v>1630</v>
      </c>
    </row>
    <row r="1401" spans="1:4" x14ac:dyDescent="0.2">
      <c r="A1401" t="s">
        <v>29</v>
      </c>
      <c r="B1401">
        <v>10.8</v>
      </c>
      <c r="C1401">
        <v>0.15</v>
      </c>
    </row>
    <row r="1402" spans="1:4" x14ac:dyDescent="0.2">
      <c r="A1402" t="s">
        <v>1579</v>
      </c>
      <c r="B1402">
        <v>11</v>
      </c>
      <c r="C1402" t="s">
        <v>1578</v>
      </c>
    </row>
    <row r="1403" spans="1:4" x14ac:dyDescent="0.2">
      <c r="A1403" t="s">
        <v>1579</v>
      </c>
      <c r="B1403">
        <v>6.65</v>
      </c>
      <c r="C1403">
        <v>0.1</v>
      </c>
    </row>
    <row r="1404" spans="1:4" x14ac:dyDescent="0.2">
      <c r="A1404" t="s">
        <v>1579</v>
      </c>
      <c r="B1404">
        <v>2.2000000000000002</v>
      </c>
      <c r="C1404" t="s">
        <v>1630</v>
      </c>
    </row>
    <row r="1405" spans="1:4" x14ac:dyDescent="0.2">
      <c r="A1405" t="s">
        <v>1579</v>
      </c>
      <c r="B1405">
        <v>4.5999999999999996</v>
      </c>
      <c r="C1405" t="s">
        <v>1630</v>
      </c>
    </row>
    <row r="1406" spans="1:4" x14ac:dyDescent="0.2">
      <c r="A1406" t="s">
        <v>47</v>
      </c>
      <c r="B1406">
        <v>15.8</v>
      </c>
      <c r="C1406" t="s">
        <v>1630</v>
      </c>
    </row>
    <row r="1407" spans="1:4" x14ac:dyDescent="0.2">
      <c r="A1407" t="s">
        <v>47</v>
      </c>
      <c r="B1407">
        <v>13</v>
      </c>
      <c r="C1407" t="s">
        <v>1580</v>
      </c>
    </row>
    <row r="1408" spans="1:4" x14ac:dyDescent="0.2">
      <c r="A1408" t="s">
        <v>47</v>
      </c>
      <c r="B1408">
        <v>3.9</v>
      </c>
      <c r="C1408">
        <v>-0.1</v>
      </c>
    </row>
    <row r="1409" spans="1:4" x14ac:dyDescent="0.2">
      <c r="A1409" t="s">
        <v>47</v>
      </c>
      <c r="B1409">
        <v>4</v>
      </c>
      <c r="C1409">
        <f>0.05/0.2</f>
        <v>0.25</v>
      </c>
    </row>
    <row r="1410" spans="1:4" x14ac:dyDescent="0.2">
      <c r="A1410" t="s">
        <v>47</v>
      </c>
      <c r="B1410">
        <v>14</v>
      </c>
      <c r="C1410" t="s">
        <v>1580</v>
      </c>
    </row>
    <row r="1411" spans="1:4" x14ac:dyDescent="0.2">
      <c r="A1411" t="s">
        <v>184</v>
      </c>
      <c r="B1411">
        <v>14.7</v>
      </c>
      <c r="C1411">
        <v>-0.2</v>
      </c>
    </row>
    <row r="1412" spans="1:4" x14ac:dyDescent="0.2">
      <c r="A1412" t="s">
        <v>34</v>
      </c>
      <c r="B1412">
        <v>21.02</v>
      </c>
      <c r="C1412">
        <v>0.03</v>
      </c>
    </row>
    <row r="1413" spans="1:4" x14ac:dyDescent="0.2">
      <c r="A1413" t="s">
        <v>34</v>
      </c>
      <c r="B1413">
        <v>15.02</v>
      </c>
      <c r="C1413">
        <v>0.03</v>
      </c>
    </row>
    <row r="1414" spans="1:4" x14ac:dyDescent="0.2">
      <c r="A1414" t="s">
        <v>34</v>
      </c>
      <c r="B1414">
        <v>18.3</v>
      </c>
      <c r="C1414" t="s">
        <v>1630</v>
      </c>
    </row>
    <row r="1415" spans="1:4" x14ac:dyDescent="0.2">
      <c r="A1415" t="s">
        <v>47</v>
      </c>
      <c r="B1415">
        <v>2</v>
      </c>
      <c r="C1415" t="s">
        <v>1580</v>
      </c>
    </row>
    <row r="1416" spans="1:4" x14ac:dyDescent="0.2">
      <c r="A1416" t="s">
        <v>1684</v>
      </c>
      <c r="B1416">
        <v>8</v>
      </c>
      <c r="C1416" t="s">
        <v>1559</v>
      </c>
    </row>
    <row r="1417" spans="1:4" x14ac:dyDescent="0.2">
      <c r="A1417" t="s">
        <v>150</v>
      </c>
      <c r="B1417">
        <v>9.5500000000000007</v>
      </c>
      <c r="C1417" t="s">
        <v>1667</v>
      </c>
    </row>
    <row r="1418" spans="1:4" x14ac:dyDescent="0.2">
      <c r="A1418" t="s">
        <v>97</v>
      </c>
      <c r="B1418" t="s">
        <v>1545</v>
      </c>
      <c r="C1418">
        <v>0.04</v>
      </c>
    </row>
    <row r="1419" spans="1:4" x14ac:dyDescent="0.2">
      <c r="A1419" t="s">
        <v>1579</v>
      </c>
      <c r="B1419" t="s">
        <v>1685</v>
      </c>
    </row>
    <row r="1420" spans="1:4" x14ac:dyDescent="0.2">
      <c r="A1420" t="s">
        <v>153</v>
      </c>
      <c r="B1420">
        <v>10.5</v>
      </c>
      <c r="C1420" t="s">
        <v>1595</v>
      </c>
      <c r="D1420">
        <v>0.2</v>
      </c>
    </row>
    <row r="1421" spans="1:4" x14ac:dyDescent="0.2">
      <c r="A1421" t="s">
        <v>29</v>
      </c>
      <c r="B1421">
        <v>8.3000000000000007</v>
      </c>
      <c r="C1421">
        <v>-0.1</v>
      </c>
    </row>
    <row r="1422" spans="1:4" x14ac:dyDescent="0.2">
      <c r="A1422" t="s">
        <v>1686</v>
      </c>
      <c r="B1422" t="s">
        <v>1545</v>
      </c>
      <c r="C1422">
        <v>0.2</v>
      </c>
      <c r="D1422" t="s">
        <v>1687</v>
      </c>
    </row>
    <row r="1423" spans="1:4" x14ac:dyDescent="0.2">
      <c r="A1423" t="s">
        <v>97</v>
      </c>
      <c r="B1423" t="s">
        <v>1545</v>
      </c>
      <c r="C1423">
        <v>0.1</v>
      </c>
    </row>
    <row r="1424" spans="1:4" x14ac:dyDescent="0.2">
      <c r="A1424" t="s">
        <v>49</v>
      </c>
      <c r="B1424">
        <v>0.23</v>
      </c>
      <c r="C1424" t="s">
        <v>1595</v>
      </c>
      <c r="D1424">
        <v>0.08</v>
      </c>
    </row>
    <row r="1425" spans="1:5" x14ac:dyDescent="0.2">
      <c r="A1425" t="s">
        <v>49</v>
      </c>
      <c r="B1425">
        <v>0.4</v>
      </c>
      <c r="C1425" t="s">
        <v>1595</v>
      </c>
      <c r="D1425">
        <v>0.1</v>
      </c>
    </row>
    <row r="1426" spans="1:5" x14ac:dyDescent="0.2">
      <c r="A1426" t="s">
        <v>49</v>
      </c>
      <c r="B1426">
        <v>0.5</v>
      </c>
      <c r="C1426" t="s">
        <v>1595</v>
      </c>
      <c r="D1426">
        <v>0.2</v>
      </c>
    </row>
    <row r="1427" spans="1:5" x14ac:dyDescent="0.2">
      <c r="A1427" t="s">
        <v>49</v>
      </c>
      <c r="B1427" t="s">
        <v>1545</v>
      </c>
      <c r="C1427">
        <v>0.1</v>
      </c>
    </row>
    <row r="1428" spans="1:5" x14ac:dyDescent="0.2">
      <c r="A1428" t="s">
        <v>97</v>
      </c>
      <c r="B1428">
        <v>0.05</v>
      </c>
      <c r="C1428" t="s">
        <v>1567</v>
      </c>
      <c r="D1428" t="s">
        <v>1568</v>
      </c>
    </row>
    <row r="1429" spans="1:5" x14ac:dyDescent="0.2">
      <c r="A1429" t="s">
        <v>29</v>
      </c>
      <c r="B1429">
        <v>2.2000000000000002</v>
      </c>
      <c r="C1429" t="s">
        <v>1595</v>
      </c>
      <c r="D1429">
        <v>0.05</v>
      </c>
    </row>
    <row r="1430" spans="1:5" x14ac:dyDescent="0.2">
      <c r="A1430" t="s">
        <v>146</v>
      </c>
    </row>
    <row r="1431" spans="1:5" x14ac:dyDescent="0.2">
      <c r="A1431" t="s">
        <v>87</v>
      </c>
    </row>
    <row r="1432" spans="1:5" x14ac:dyDescent="0.2">
      <c r="A1432" t="s">
        <v>87</v>
      </c>
    </row>
    <row r="1433" spans="1:5" x14ac:dyDescent="0.2">
      <c r="A1433" t="s">
        <v>97</v>
      </c>
      <c r="B1433" t="s">
        <v>1688</v>
      </c>
    </row>
    <row r="1434" spans="1:5" x14ac:dyDescent="0.2">
      <c r="A1434" t="s">
        <v>859</v>
      </c>
      <c r="B1434" t="s">
        <v>1553</v>
      </c>
      <c r="C1434" t="s">
        <v>1554</v>
      </c>
    </row>
    <row r="1435" spans="1:5" x14ac:dyDescent="0.2">
      <c r="A1435" t="s">
        <v>1549</v>
      </c>
      <c r="B1435" t="s">
        <v>1550</v>
      </c>
      <c r="C1435" t="s">
        <v>1551</v>
      </c>
      <c r="D1435" t="s">
        <v>1552</v>
      </c>
    </row>
    <row r="1436" spans="1:5" x14ac:dyDescent="0.2">
      <c r="A1436" t="s">
        <v>1555</v>
      </c>
      <c r="B1436" t="s">
        <v>1550</v>
      </c>
      <c r="C1436" t="s">
        <v>1551</v>
      </c>
      <c r="D1436" t="s">
        <v>1556</v>
      </c>
    </row>
    <row r="1437" spans="1:5" x14ac:dyDescent="0.2">
      <c r="A1437" t="s">
        <v>29</v>
      </c>
      <c r="B1437">
        <v>17.100000000000001</v>
      </c>
      <c r="C1437" t="s">
        <v>1558</v>
      </c>
    </row>
    <row r="1438" spans="1:5" x14ac:dyDescent="0.2">
      <c r="A1438" t="s">
        <v>48</v>
      </c>
      <c r="B1438">
        <v>5.7</v>
      </c>
      <c r="C1438" t="s">
        <v>1558</v>
      </c>
    </row>
    <row r="1439" spans="1:5" x14ac:dyDescent="0.2">
      <c r="A1439" t="s">
        <v>154</v>
      </c>
      <c r="B1439">
        <v>0.2</v>
      </c>
      <c r="C1439">
        <v>0.1</v>
      </c>
    </row>
    <row r="1440" spans="1:5" x14ac:dyDescent="0.2">
      <c r="A1440" t="s">
        <v>97</v>
      </c>
      <c r="B1440" t="s">
        <v>1545</v>
      </c>
      <c r="C1440">
        <v>0.03</v>
      </c>
      <c r="D1440" t="s">
        <v>1567</v>
      </c>
      <c r="E1440" t="s">
        <v>1568</v>
      </c>
    </row>
    <row r="1441" spans="1:5" x14ac:dyDescent="0.2">
      <c r="A1441" t="s">
        <v>95</v>
      </c>
      <c r="B1441" t="s">
        <v>1545</v>
      </c>
      <c r="C1441" t="s">
        <v>1593</v>
      </c>
      <c r="D1441">
        <v>0.2</v>
      </c>
    </row>
    <row r="1442" spans="1:5" x14ac:dyDescent="0.2">
      <c r="A1442" t="s">
        <v>94</v>
      </c>
      <c r="B1442" t="s">
        <v>1545</v>
      </c>
      <c r="C1442">
        <v>0.02</v>
      </c>
      <c r="D1442" t="s">
        <v>1567</v>
      </c>
      <c r="E1442" t="s">
        <v>1568</v>
      </c>
    </row>
    <row r="1443" spans="1:5" x14ac:dyDescent="0.2">
      <c r="A1443" t="s">
        <v>133</v>
      </c>
      <c r="B1443" t="s">
        <v>1545</v>
      </c>
      <c r="C1443">
        <v>5.0000000000000001E-3</v>
      </c>
    </row>
    <row r="1444" spans="1:5" x14ac:dyDescent="0.2">
      <c r="A1444" t="s">
        <v>92</v>
      </c>
      <c r="B1444">
        <v>0.05</v>
      </c>
      <c r="C1444">
        <v>0.1</v>
      </c>
    </row>
    <row r="1445" spans="1:5" x14ac:dyDescent="0.2">
      <c r="A1445" t="s">
        <v>47</v>
      </c>
      <c r="B1445">
        <v>3.3</v>
      </c>
      <c r="C1445">
        <v>0.02</v>
      </c>
    </row>
    <row r="1446" spans="1:5" x14ac:dyDescent="0.2">
      <c r="A1446" t="s">
        <v>48</v>
      </c>
      <c r="B1446">
        <v>2</v>
      </c>
      <c r="C1446" t="s">
        <v>1558</v>
      </c>
    </row>
    <row r="1447" spans="1:5" x14ac:dyDescent="0.2">
      <c r="A1447" t="s">
        <v>47</v>
      </c>
      <c r="B1447">
        <v>15.8</v>
      </c>
      <c r="C1447" t="s">
        <v>1557</v>
      </c>
    </row>
    <row r="1448" spans="1:5" x14ac:dyDescent="0.2">
      <c r="A1448" t="s">
        <v>87</v>
      </c>
      <c r="B1448" t="s">
        <v>1546</v>
      </c>
      <c r="C1448" t="s">
        <v>1547</v>
      </c>
      <c r="D1448" t="s">
        <v>1682</v>
      </c>
    </row>
    <row r="1449" spans="1:5" x14ac:dyDescent="0.2">
      <c r="A1449" t="s">
        <v>1549</v>
      </c>
      <c r="B1449" t="s">
        <v>1550</v>
      </c>
      <c r="C1449" t="s">
        <v>1551</v>
      </c>
      <c r="D1449" t="s">
        <v>1552</v>
      </c>
    </row>
    <row r="1450" spans="1:5" x14ac:dyDescent="0.2">
      <c r="A1450" t="s">
        <v>859</v>
      </c>
      <c r="B1450" t="s">
        <v>1553</v>
      </c>
      <c r="C1450" t="s">
        <v>1554</v>
      </c>
    </row>
    <row r="1451" spans="1:5" x14ac:dyDescent="0.2">
      <c r="A1451" t="s">
        <v>1555</v>
      </c>
      <c r="B1451" t="s">
        <v>1550</v>
      </c>
      <c r="C1451" t="s">
        <v>1551</v>
      </c>
      <c r="D1451" t="s">
        <v>1556</v>
      </c>
    </row>
    <row r="1452" spans="1:5" x14ac:dyDescent="0.2">
      <c r="A1452" t="s">
        <v>156</v>
      </c>
    </row>
    <row r="1453" spans="1:5" x14ac:dyDescent="0.2">
      <c r="A1453" t="s">
        <v>153</v>
      </c>
      <c r="B1453">
        <v>10.5</v>
      </c>
      <c r="C1453" t="s">
        <v>1578</v>
      </c>
    </row>
    <row r="1454" spans="1:5" x14ac:dyDescent="0.2">
      <c r="A1454" t="s">
        <v>27</v>
      </c>
      <c r="B1454">
        <v>17.3</v>
      </c>
      <c r="C1454" t="s">
        <v>1630</v>
      </c>
    </row>
    <row r="1455" spans="1:5" x14ac:dyDescent="0.2">
      <c r="A1455" t="s">
        <v>29</v>
      </c>
      <c r="B1455">
        <v>5.5</v>
      </c>
      <c r="C1455" t="s">
        <v>1630</v>
      </c>
    </row>
    <row r="1456" spans="1:5" x14ac:dyDescent="0.2">
      <c r="A1456" t="s">
        <v>29</v>
      </c>
      <c r="B1456">
        <v>8.3000000000000007</v>
      </c>
      <c r="C1456">
        <v>-0.1</v>
      </c>
    </row>
    <row r="1457" spans="1:3" x14ac:dyDescent="0.2">
      <c r="A1457" t="s">
        <v>1579</v>
      </c>
      <c r="B1457">
        <v>11</v>
      </c>
      <c r="C1457" t="s">
        <v>1578</v>
      </c>
    </row>
    <row r="1458" spans="1:3" x14ac:dyDescent="0.2">
      <c r="A1458" t="s">
        <v>1579</v>
      </c>
      <c r="B1458">
        <v>6.65</v>
      </c>
      <c r="C1458">
        <v>0.1</v>
      </c>
    </row>
    <row r="1459" spans="1:3" x14ac:dyDescent="0.2">
      <c r="A1459" t="s">
        <v>1579</v>
      </c>
      <c r="B1459">
        <v>4.5999999999999996</v>
      </c>
      <c r="C1459" t="s">
        <v>1630</v>
      </c>
    </row>
    <row r="1460" spans="1:3" x14ac:dyDescent="0.2">
      <c r="A1460" t="s">
        <v>1579</v>
      </c>
      <c r="B1460">
        <v>1.96</v>
      </c>
      <c r="C1460" t="s">
        <v>1630</v>
      </c>
    </row>
    <row r="1461" spans="1:3" x14ac:dyDescent="0.2">
      <c r="A1461" t="s">
        <v>47</v>
      </c>
      <c r="B1461" t="s">
        <v>1689</v>
      </c>
    </row>
    <row r="1462" spans="1:3" x14ac:dyDescent="0.2">
      <c r="A1462" t="s">
        <v>47</v>
      </c>
      <c r="B1462">
        <v>13</v>
      </c>
      <c r="C1462" t="s">
        <v>1580</v>
      </c>
    </row>
    <row r="1463" spans="1:3" x14ac:dyDescent="0.2">
      <c r="A1463" t="s">
        <v>29</v>
      </c>
      <c r="B1463">
        <v>10.8</v>
      </c>
      <c r="C1463">
        <v>0.15</v>
      </c>
    </row>
    <row r="1464" spans="1:3" x14ac:dyDescent="0.2">
      <c r="A1464" t="s">
        <v>47</v>
      </c>
      <c r="B1464">
        <v>3.2</v>
      </c>
      <c r="C1464">
        <v>-0.1</v>
      </c>
    </row>
    <row r="1465" spans="1:3" x14ac:dyDescent="0.2">
      <c r="A1465" t="s">
        <v>47</v>
      </c>
      <c r="B1465" t="s">
        <v>1690</v>
      </c>
    </row>
    <row r="1466" spans="1:3" x14ac:dyDescent="0.2">
      <c r="A1466" t="s">
        <v>1686</v>
      </c>
      <c r="B1466" t="s">
        <v>1691</v>
      </c>
      <c r="C1466" t="s">
        <v>1687</v>
      </c>
    </row>
    <row r="1467" spans="1:3" x14ac:dyDescent="0.2">
      <c r="A1467" t="s">
        <v>47</v>
      </c>
      <c r="B1467">
        <v>14</v>
      </c>
      <c r="C1467" t="s">
        <v>1580</v>
      </c>
    </row>
    <row r="1468" spans="1:3" x14ac:dyDescent="0.2">
      <c r="A1468" t="s">
        <v>184</v>
      </c>
      <c r="B1468">
        <v>14.7</v>
      </c>
      <c r="C1468">
        <v>-0.2</v>
      </c>
    </row>
    <row r="1469" spans="1:3" x14ac:dyDescent="0.2">
      <c r="A1469" t="s">
        <v>34</v>
      </c>
      <c r="B1469">
        <v>21.02</v>
      </c>
      <c r="C1469">
        <v>0.03</v>
      </c>
    </row>
    <row r="1470" spans="1:3" x14ac:dyDescent="0.2">
      <c r="A1470" t="s">
        <v>34</v>
      </c>
      <c r="B1470">
        <v>15.02</v>
      </c>
      <c r="C1470">
        <v>0.03</v>
      </c>
    </row>
    <row r="1471" spans="1:3" x14ac:dyDescent="0.2">
      <c r="A1471" t="s">
        <v>34</v>
      </c>
      <c r="B1471">
        <v>18.3</v>
      </c>
      <c r="C1471" t="s">
        <v>1630</v>
      </c>
    </row>
    <row r="1472" spans="1:3" x14ac:dyDescent="0.2">
      <c r="A1472" t="s">
        <v>150</v>
      </c>
      <c r="B1472" t="s">
        <v>1692</v>
      </c>
    </row>
    <row r="1473" spans="1:4" x14ac:dyDescent="0.2">
      <c r="A1473" t="s">
        <v>47</v>
      </c>
      <c r="B1473">
        <v>2</v>
      </c>
      <c r="C1473" t="s">
        <v>1580</v>
      </c>
    </row>
    <row r="1474" spans="1:4" x14ac:dyDescent="0.2">
      <c r="A1474" t="s">
        <v>1693</v>
      </c>
      <c r="B1474" t="s">
        <v>1618</v>
      </c>
      <c r="C1474">
        <v>8</v>
      </c>
      <c r="D1474" t="s">
        <v>1578</v>
      </c>
    </row>
    <row r="1475" spans="1:4" x14ac:dyDescent="0.2">
      <c r="A1475" t="s">
        <v>97</v>
      </c>
      <c r="B1475" t="s">
        <v>1545</v>
      </c>
      <c r="C1475">
        <v>0.1</v>
      </c>
    </row>
    <row r="1476" spans="1:4" x14ac:dyDescent="0.2">
      <c r="A1476" t="s">
        <v>97</v>
      </c>
      <c r="B1476" t="s">
        <v>1545</v>
      </c>
      <c r="C1476">
        <v>0.04</v>
      </c>
    </row>
    <row r="1477" spans="1:4" x14ac:dyDescent="0.2">
      <c r="A1477" t="s">
        <v>1579</v>
      </c>
      <c r="B1477">
        <v>1.2</v>
      </c>
      <c r="C1477">
        <v>0.2</v>
      </c>
    </row>
    <row r="1478" spans="1:4" x14ac:dyDescent="0.2">
      <c r="A1478" t="s">
        <v>49</v>
      </c>
      <c r="B1478">
        <v>0.23</v>
      </c>
      <c r="C1478" t="s">
        <v>1589</v>
      </c>
    </row>
    <row r="1479" spans="1:4" x14ac:dyDescent="0.2">
      <c r="A1479" t="s">
        <v>49</v>
      </c>
      <c r="B1479">
        <v>0.4</v>
      </c>
      <c r="C1479" t="s">
        <v>1580</v>
      </c>
    </row>
    <row r="1480" spans="1:4" x14ac:dyDescent="0.2">
      <c r="A1480" t="s">
        <v>49</v>
      </c>
      <c r="B1480">
        <v>0.5</v>
      </c>
      <c r="C1480" t="s">
        <v>1578</v>
      </c>
    </row>
    <row r="1481" spans="1:4" x14ac:dyDescent="0.2">
      <c r="A1481" t="s">
        <v>49</v>
      </c>
      <c r="B1481" t="s">
        <v>1545</v>
      </c>
      <c r="C1481">
        <v>0.1</v>
      </c>
    </row>
    <row r="1482" spans="1:4" x14ac:dyDescent="0.2">
      <c r="A1482" t="s">
        <v>97</v>
      </c>
      <c r="B1482">
        <v>0.1</v>
      </c>
      <c r="C1482" t="s">
        <v>1567</v>
      </c>
      <c r="D1482" t="s">
        <v>1568</v>
      </c>
    </row>
    <row r="1483" spans="1:4" x14ac:dyDescent="0.2">
      <c r="A1483" t="s">
        <v>29</v>
      </c>
      <c r="B1483">
        <v>2.2000000000000002</v>
      </c>
      <c r="C1483" t="s">
        <v>1630</v>
      </c>
    </row>
    <row r="1484" spans="1:4" x14ac:dyDescent="0.2">
      <c r="A1484" t="s">
        <v>146</v>
      </c>
    </row>
    <row r="1485" spans="1:4" x14ac:dyDescent="0.2">
      <c r="A1485" t="s">
        <v>87</v>
      </c>
    </row>
    <row r="1486" spans="1:4" x14ac:dyDescent="0.2">
      <c r="A1486" t="s">
        <v>87</v>
      </c>
    </row>
    <row r="1487" spans="1:4" x14ac:dyDescent="0.2">
      <c r="A1487" t="s">
        <v>97</v>
      </c>
      <c r="B1487" t="s">
        <v>1688</v>
      </c>
    </row>
    <row r="1488" spans="1:4" x14ac:dyDescent="0.2">
      <c r="A1488" t="s">
        <v>1549</v>
      </c>
      <c r="B1488" t="s">
        <v>1550</v>
      </c>
      <c r="C1488" t="s">
        <v>1551</v>
      </c>
      <c r="D1488" t="s">
        <v>1552</v>
      </c>
    </row>
    <row r="1489" spans="1:4" x14ac:dyDescent="0.2">
      <c r="A1489" t="s">
        <v>859</v>
      </c>
      <c r="B1489" t="s">
        <v>1553</v>
      </c>
      <c r="C1489" t="s">
        <v>1554</v>
      </c>
    </row>
    <row r="1490" spans="1:4" x14ac:dyDescent="0.2">
      <c r="A1490" t="s">
        <v>1555</v>
      </c>
      <c r="B1490" t="s">
        <v>1550</v>
      </c>
      <c r="C1490" t="s">
        <v>1551</v>
      </c>
      <c r="D1490" t="s">
        <v>1556</v>
      </c>
    </row>
    <row r="1491" spans="1:4" x14ac:dyDescent="0.2">
      <c r="A1491" t="s">
        <v>91</v>
      </c>
      <c r="B1491">
        <v>11.4</v>
      </c>
      <c r="C1491" t="s">
        <v>1558</v>
      </c>
    </row>
    <row r="1492" spans="1:4" x14ac:dyDescent="0.2">
      <c r="A1492" t="s">
        <v>29</v>
      </c>
      <c r="B1492">
        <v>5.7</v>
      </c>
      <c r="C1492" t="s">
        <v>1557</v>
      </c>
    </row>
    <row r="1493" spans="1:4" x14ac:dyDescent="0.2">
      <c r="A1493" t="s">
        <v>154</v>
      </c>
      <c r="B1493">
        <v>0.2</v>
      </c>
      <c r="C1493">
        <v>0.1</v>
      </c>
    </row>
    <row r="1494" spans="1:4" x14ac:dyDescent="0.2">
      <c r="A1494" t="s">
        <v>97</v>
      </c>
      <c r="B1494" t="s">
        <v>1545</v>
      </c>
      <c r="C1494">
        <v>0.03</v>
      </c>
    </row>
    <row r="1495" spans="1:4" x14ac:dyDescent="0.2">
      <c r="A1495" t="s">
        <v>95</v>
      </c>
      <c r="B1495" t="s">
        <v>1545</v>
      </c>
      <c r="C1495" t="s">
        <v>1593</v>
      </c>
      <c r="D1495">
        <v>0.2</v>
      </c>
    </row>
    <row r="1496" spans="1:4" x14ac:dyDescent="0.2">
      <c r="A1496" t="s">
        <v>94</v>
      </c>
      <c r="B1496" t="s">
        <v>1545</v>
      </c>
      <c r="C1496">
        <v>0.02</v>
      </c>
    </row>
    <row r="1497" spans="1:4" x14ac:dyDescent="0.2">
      <c r="A1497" t="s">
        <v>133</v>
      </c>
      <c r="B1497" t="s">
        <v>1545</v>
      </c>
      <c r="C1497">
        <v>5.0000000000000001E-3</v>
      </c>
    </row>
    <row r="1498" spans="1:4" x14ac:dyDescent="0.2">
      <c r="A1498" t="s">
        <v>47</v>
      </c>
      <c r="B1498">
        <v>3.3</v>
      </c>
      <c r="C1498">
        <v>0.02</v>
      </c>
    </row>
    <row r="1499" spans="1:4" x14ac:dyDescent="0.2">
      <c r="A1499" t="s">
        <v>92</v>
      </c>
      <c r="B1499">
        <v>0.05</v>
      </c>
      <c r="C1499">
        <v>0.1</v>
      </c>
    </row>
    <row r="1500" spans="1:4" x14ac:dyDescent="0.2">
      <c r="A1500" t="s">
        <v>48</v>
      </c>
      <c r="B1500">
        <v>2</v>
      </c>
      <c r="C1500" t="s">
        <v>1694</v>
      </c>
    </row>
    <row r="1501" spans="1:4" x14ac:dyDescent="0.2">
      <c r="A1501" t="s">
        <v>47</v>
      </c>
      <c r="B1501">
        <v>15.8</v>
      </c>
      <c r="C1501" t="s">
        <v>1557</v>
      </c>
    </row>
    <row r="1502" spans="1:4" x14ac:dyDescent="0.2">
      <c r="A1502" t="s">
        <v>1549</v>
      </c>
      <c r="B1502" t="s">
        <v>1550</v>
      </c>
      <c r="C1502" t="s">
        <v>1551</v>
      </c>
      <c r="D1502" t="s">
        <v>1552</v>
      </c>
    </row>
    <row r="1503" spans="1:4" x14ac:dyDescent="0.2">
      <c r="A1503" t="s">
        <v>859</v>
      </c>
      <c r="B1503" t="s">
        <v>1553</v>
      </c>
      <c r="C1503" t="s">
        <v>1554</v>
      </c>
    </row>
    <row r="1504" spans="1:4" x14ac:dyDescent="0.2">
      <c r="A1504" t="s">
        <v>1555</v>
      </c>
      <c r="B1504" t="s">
        <v>1550</v>
      </c>
      <c r="C1504" t="s">
        <v>1551</v>
      </c>
      <c r="D1504" t="s">
        <v>1556</v>
      </c>
    </row>
    <row r="1505" spans="1:3" x14ac:dyDescent="0.2">
      <c r="A1505" t="s">
        <v>156</v>
      </c>
    </row>
    <row r="1506" spans="1:3" x14ac:dyDescent="0.2">
      <c r="A1506" t="s">
        <v>153</v>
      </c>
      <c r="B1506">
        <v>10.5</v>
      </c>
      <c r="C1506" t="s">
        <v>1578</v>
      </c>
    </row>
    <row r="1507" spans="1:3" x14ac:dyDescent="0.2">
      <c r="A1507" t="s">
        <v>27</v>
      </c>
      <c r="B1507">
        <v>17.3</v>
      </c>
      <c r="C1507" t="s">
        <v>1630</v>
      </c>
    </row>
    <row r="1508" spans="1:3" x14ac:dyDescent="0.2">
      <c r="A1508" t="s">
        <v>29</v>
      </c>
      <c r="B1508">
        <v>5.5</v>
      </c>
      <c r="C1508" t="s">
        <v>1630</v>
      </c>
    </row>
    <row r="1509" spans="1:3" x14ac:dyDescent="0.2">
      <c r="A1509" t="s">
        <v>29</v>
      </c>
      <c r="B1509">
        <v>8.3000000000000007</v>
      </c>
      <c r="C1509">
        <v>-0.1</v>
      </c>
    </row>
    <row r="1510" spans="1:3" x14ac:dyDescent="0.2">
      <c r="A1510" t="s">
        <v>1579</v>
      </c>
      <c r="B1510">
        <v>11</v>
      </c>
      <c r="C1510" t="s">
        <v>1578</v>
      </c>
    </row>
    <row r="1511" spans="1:3" x14ac:dyDescent="0.2">
      <c r="A1511" t="s">
        <v>1579</v>
      </c>
      <c r="B1511">
        <v>6.65</v>
      </c>
      <c r="C1511">
        <v>0.1</v>
      </c>
    </row>
    <row r="1512" spans="1:3" x14ac:dyDescent="0.2">
      <c r="A1512" t="s">
        <v>1579</v>
      </c>
      <c r="B1512">
        <v>4.5999999999999996</v>
      </c>
      <c r="C1512" t="s">
        <v>1630</v>
      </c>
    </row>
    <row r="1513" spans="1:3" x14ac:dyDescent="0.2">
      <c r="A1513" t="s">
        <v>1579</v>
      </c>
      <c r="B1513">
        <v>2.1</v>
      </c>
      <c r="C1513" t="s">
        <v>1630</v>
      </c>
    </row>
    <row r="1514" spans="1:3" x14ac:dyDescent="0.2">
      <c r="A1514" t="s">
        <v>47</v>
      </c>
      <c r="B1514" t="s">
        <v>1689</v>
      </c>
    </row>
    <row r="1515" spans="1:3" x14ac:dyDescent="0.2">
      <c r="A1515" t="s">
        <v>47</v>
      </c>
      <c r="B1515">
        <v>13</v>
      </c>
      <c r="C1515" t="s">
        <v>1580</v>
      </c>
    </row>
    <row r="1516" spans="1:3" x14ac:dyDescent="0.2">
      <c r="A1516" t="s">
        <v>29</v>
      </c>
      <c r="B1516">
        <v>10.8</v>
      </c>
      <c r="C1516">
        <v>0.15</v>
      </c>
    </row>
    <row r="1517" spans="1:3" x14ac:dyDescent="0.2">
      <c r="A1517" t="s">
        <v>47</v>
      </c>
      <c r="B1517">
        <v>3.2</v>
      </c>
      <c r="C1517">
        <v>-0.1</v>
      </c>
    </row>
    <row r="1518" spans="1:3" x14ac:dyDescent="0.2">
      <c r="A1518" t="s">
        <v>47</v>
      </c>
      <c r="B1518" t="s">
        <v>1690</v>
      </c>
    </row>
    <row r="1519" spans="1:3" x14ac:dyDescent="0.2">
      <c r="A1519" t="s">
        <v>1686</v>
      </c>
      <c r="B1519" t="s">
        <v>1691</v>
      </c>
      <c r="C1519" t="s">
        <v>1687</v>
      </c>
    </row>
    <row r="1520" spans="1:3" x14ac:dyDescent="0.2">
      <c r="A1520" t="s">
        <v>47</v>
      </c>
      <c r="B1520">
        <v>14</v>
      </c>
      <c r="C1520" t="s">
        <v>1580</v>
      </c>
    </row>
    <row r="1521" spans="1:4" x14ac:dyDescent="0.2">
      <c r="A1521" t="s">
        <v>184</v>
      </c>
      <c r="B1521">
        <v>14.7</v>
      </c>
      <c r="C1521">
        <v>-0.2</v>
      </c>
    </row>
    <row r="1522" spans="1:4" x14ac:dyDescent="0.2">
      <c r="A1522" t="s">
        <v>34</v>
      </c>
      <c r="B1522">
        <v>21.02</v>
      </c>
      <c r="C1522">
        <v>0.03</v>
      </c>
    </row>
    <row r="1523" spans="1:4" x14ac:dyDescent="0.2">
      <c r="A1523" t="s">
        <v>34</v>
      </c>
      <c r="B1523">
        <v>15.02</v>
      </c>
      <c r="C1523">
        <v>0.03</v>
      </c>
    </row>
    <row r="1524" spans="1:4" x14ac:dyDescent="0.2">
      <c r="A1524" t="s">
        <v>34</v>
      </c>
      <c r="B1524">
        <v>18.3</v>
      </c>
      <c r="C1524" t="s">
        <v>1630</v>
      </c>
    </row>
    <row r="1525" spans="1:4" x14ac:dyDescent="0.2">
      <c r="A1525" t="s">
        <v>150</v>
      </c>
      <c r="B1525" t="s">
        <v>1692</v>
      </c>
    </row>
    <row r="1526" spans="1:4" x14ac:dyDescent="0.2">
      <c r="A1526" t="s">
        <v>47</v>
      </c>
      <c r="B1526">
        <v>2</v>
      </c>
      <c r="C1526" t="s">
        <v>1580</v>
      </c>
    </row>
    <row r="1527" spans="1:4" x14ac:dyDescent="0.2">
      <c r="A1527" t="s">
        <v>1693</v>
      </c>
      <c r="B1527" t="s">
        <v>1618</v>
      </c>
      <c r="C1527">
        <v>8</v>
      </c>
      <c r="D1527" t="s">
        <v>1578</v>
      </c>
    </row>
    <row r="1528" spans="1:4" x14ac:dyDescent="0.2">
      <c r="A1528" t="s">
        <v>97</v>
      </c>
      <c r="B1528" t="s">
        <v>1545</v>
      </c>
      <c r="C1528">
        <v>0.1</v>
      </c>
    </row>
    <row r="1529" spans="1:4" x14ac:dyDescent="0.2">
      <c r="A1529" t="s">
        <v>97</v>
      </c>
      <c r="B1529" t="s">
        <v>1545</v>
      </c>
      <c r="C1529">
        <v>0.04</v>
      </c>
    </row>
    <row r="1530" spans="1:4" x14ac:dyDescent="0.2">
      <c r="A1530" t="s">
        <v>1579</v>
      </c>
      <c r="B1530">
        <v>1.2</v>
      </c>
      <c r="C1530">
        <v>0.2</v>
      </c>
    </row>
    <row r="1531" spans="1:4" x14ac:dyDescent="0.2">
      <c r="A1531" t="s">
        <v>49</v>
      </c>
      <c r="B1531">
        <v>0.23</v>
      </c>
      <c r="C1531" t="s">
        <v>1589</v>
      </c>
    </row>
    <row r="1532" spans="1:4" x14ac:dyDescent="0.2">
      <c r="A1532" t="s">
        <v>49</v>
      </c>
      <c r="B1532">
        <v>0.4</v>
      </c>
      <c r="C1532" t="s">
        <v>1580</v>
      </c>
    </row>
    <row r="1533" spans="1:4" x14ac:dyDescent="0.2">
      <c r="A1533" t="s">
        <v>49</v>
      </c>
      <c r="B1533">
        <v>0.5</v>
      </c>
      <c r="C1533" t="s">
        <v>1578</v>
      </c>
    </row>
    <row r="1534" spans="1:4" x14ac:dyDescent="0.2">
      <c r="A1534" t="s">
        <v>49</v>
      </c>
      <c r="B1534" t="s">
        <v>1545</v>
      </c>
      <c r="C1534">
        <v>0.1</v>
      </c>
    </row>
    <row r="1535" spans="1:4" x14ac:dyDescent="0.2">
      <c r="A1535" t="s">
        <v>97</v>
      </c>
      <c r="B1535">
        <v>0.1</v>
      </c>
      <c r="C1535" t="s">
        <v>1567</v>
      </c>
      <c r="D1535" t="s">
        <v>1568</v>
      </c>
    </row>
    <row r="1536" spans="1:4" x14ac:dyDescent="0.2">
      <c r="A1536" t="s">
        <v>29</v>
      </c>
      <c r="B1536">
        <v>2.2000000000000002</v>
      </c>
      <c r="C1536" t="s">
        <v>1630</v>
      </c>
    </row>
    <row r="1537" spans="1:4" x14ac:dyDescent="0.2">
      <c r="A1537" t="s">
        <v>146</v>
      </c>
    </row>
    <row r="1538" spans="1:4" x14ac:dyDescent="0.2">
      <c r="A1538" t="s">
        <v>87</v>
      </c>
    </row>
    <row r="1539" spans="1:4" x14ac:dyDescent="0.2">
      <c r="A1539" t="s">
        <v>87</v>
      </c>
    </row>
    <row r="1540" spans="1:4" x14ac:dyDescent="0.2">
      <c r="A1540" t="s">
        <v>97</v>
      </c>
      <c r="B1540" t="s">
        <v>1688</v>
      </c>
    </row>
    <row r="1541" spans="1:4" x14ac:dyDescent="0.2">
      <c r="A1541" t="s">
        <v>1549</v>
      </c>
      <c r="B1541" t="s">
        <v>1550</v>
      </c>
      <c r="C1541" t="s">
        <v>1551</v>
      </c>
      <c r="D1541" t="s">
        <v>1552</v>
      </c>
    </row>
    <row r="1542" spans="1:4" x14ac:dyDescent="0.2">
      <c r="A1542" t="s">
        <v>859</v>
      </c>
      <c r="B1542" t="s">
        <v>1553</v>
      </c>
      <c r="C1542" t="s">
        <v>1554</v>
      </c>
    </row>
    <row r="1543" spans="1:4" x14ac:dyDescent="0.2">
      <c r="A1543" t="s">
        <v>1555</v>
      </c>
      <c r="B1543" t="s">
        <v>1550</v>
      </c>
      <c r="C1543" t="s">
        <v>1551</v>
      </c>
      <c r="D1543" t="s">
        <v>1556</v>
      </c>
    </row>
    <row r="1544" spans="1:4" x14ac:dyDescent="0.2">
      <c r="A1544" t="s">
        <v>91</v>
      </c>
      <c r="B1544">
        <v>11.4</v>
      </c>
      <c r="C1544" t="s">
        <v>1558</v>
      </c>
    </row>
    <row r="1545" spans="1:4" x14ac:dyDescent="0.2">
      <c r="A1545" t="s">
        <v>29</v>
      </c>
      <c r="B1545">
        <v>5.7</v>
      </c>
      <c r="C1545" t="s">
        <v>1557</v>
      </c>
    </row>
    <row r="1546" spans="1:4" x14ac:dyDescent="0.2">
      <c r="A1546" t="s">
        <v>154</v>
      </c>
      <c r="B1546">
        <v>0.2</v>
      </c>
      <c r="C1546">
        <v>0.1</v>
      </c>
    </row>
    <row r="1547" spans="1:4" x14ac:dyDescent="0.2">
      <c r="A1547" t="s">
        <v>97</v>
      </c>
      <c r="B1547" t="s">
        <v>1545</v>
      </c>
      <c r="C1547">
        <v>0.03</v>
      </c>
    </row>
    <row r="1548" spans="1:4" x14ac:dyDescent="0.2">
      <c r="A1548" t="s">
        <v>95</v>
      </c>
      <c r="B1548" t="s">
        <v>1545</v>
      </c>
      <c r="C1548" t="s">
        <v>1593</v>
      </c>
      <c r="D1548">
        <v>0.2</v>
      </c>
    </row>
    <row r="1549" spans="1:4" x14ac:dyDescent="0.2">
      <c r="A1549" t="s">
        <v>94</v>
      </c>
      <c r="B1549" t="s">
        <v>1545</v>
      </c>
      <c r="C1549">
        <v>0.02</v>
      </c>
    </row>
    <row r="1550" spans="1:4" x14ac:dyDescent="0.2">
      <c r="A1550" t="s">
        <v>133</v>
      </c>
      <c r="B1550" t="s">
        <v>1545</v>
      </c>
      <c r="C1550">
        <v>5.0000000000000001E-3</v>
      </c>
    </row>
    <row r="1551" spans="1:4" x14ac:dyDescent="0.2">
      <c r="A1551" t="s">
        <v>47</v>
      </c>
      <c r="B1551">
        <v>3.3</v>
      </c>
      <c r="C1551">
        <v>0.02</v>
      </c>
    </row>
    <row r="1552" spans="1:4" x14ac:dyDescent="0.2">
      <c r="A1552" t="s">
        <v>92</v>
      </c>
      <c r="B1552">
        <v>0.05</v>
      </c>
      <c r="C1552">
        <v>0.1</v>
      </c>
    </row>
    <row r="1553" spans="1:4" x14ac:dyDescent="0.2">
      <c r="A1553" t="s">
        <v>48</v>
      </c>
      <c r="B1553">
        <v>2</v>
      </c>
      <c r="C1553" t="s">
        <v>1694</v>
      </c>
    </row>
    <row r="1554" spans="1:4" x14ac:dyDescent="0.2">
      <c r="A1554" t="s">
        <v>47</v>
      </c>
      <c r="B1554">
        <v>15.8</v>
      </c>
      <c r="C1554" t="s">
        <v>1557</v>
      </c>
    </row>
    <row r="1555" spans="1:4" x14ac:dyDescent="0.2">
      <c r="A1555" t="s">
        <v>1549</v>
      </c>
      <c r="B1555" t="s">
        <v>1550</v>
      </c>
      <c r="C1555" t="s">
        <v>1551</v>
      </c>
      <c r="D1555" t="s">
        <v>1552</v>
      </c>
    </row>
    <row r="1556" spans="1:4" x14ac:dyDescent="0.2">
      <c r="A1556" t="s">
        <v>859</v>
      </c>
      <c r="B1556" t="s">
        <v>1553</v>
      </c>
      <c r="C1556" t="s">
        <v>1554</v>
      </c>
    </row>
    <row r="1557" spans="1:4" x14ac:dyDescent="0.2">
      <c r="A1557" t="s">
        <v>1555</v>
      </c>
      <c r="B1557" t="s">
        <v>1550</v>
      </c>
      <c r="C1557" t="s">
        <v>1551</v>
      </c>
      <c r="D1557" t="s">
        <v>1556</v>
      </c>
    </row>
    <row r="1558" spans="1:4" x14ac:dyDescent="0.2">
      <c r="A1558" t="s">
        <v>91</v>
      </c>
      <c r="B1558">
        <v>17.3</v>
      </c>
      <c r="C1558" t="s">
        <v>1630</v>
      </c>
    </row>
    <row r="1559" spans="1:4" x14ac:dyDescent="0.2">
      <c r="A1559" t="s">
        <v>1579</v>
      </c>
      <c r="B1559">
        <v>4.2</v>
      </c>
      <c r="C1559" t="s">
        <v>1630</v>
      </c>
    </row>
    <row r="1560" spans="1:4" x14ac:dyDescent="0.2">
      <c r="A1560" t="s">
        <v>29</v>
      </c>
      <c r="B1560">
        <v>10.8</v>
      </c>
      <c r="C1560">
        <v>0.15</v>
      </c>
    </row>
    <row r="1561" spans="1:4" x14ac:dyDescent="0.2">
      <c r="A1561" t="s">
        <v>1579</v>
      </c>
      <c r="B1561">
        <v>11</v>
      </c>
      <c r="C1561" t="s">
        <v>1578</v>
      </c>
    </row>
    <row r="1562" spans="1:4" x14ac:dyDescent="0.2">
      <c r="A1562" t="s">
        <v>1579</v>
      </c>
      <c r="B1562">
        <v>6.65</v>
      </c>
      <c r="C1562">
        <v>0.1</v>
      </c>
    </row>
    <row r="1563" spans="1:4" x14ac:dyDescent="0.2">
      <c r="A1563" t="s">
        <v>1579</v>
      </c>
      <c r="B1563">
        <v>2.2000000000000002</v>
      </c>
      <c r="C1563" t="s">
        <v>1630</v>
      </c>
    </row>
    <row r="1564" spans="1:4" x14ac:dyDescent="0.2">
      <c r="A1564" t="s">
        <v>1579</v>
      </c>
      <c r="B1564">
        <v>4.5999999999999996</v>
      </c>
      <c r="C1564" t="s">
        <v>1630</v>
      </c>
    </row>
    <row r="1565" spans="1:4" x14ac:dyDescent="0.2">
      <c r="A1565" t="s">
        <v>47</v>
      </c>
      <c r="B1565">
        <v>15.8</v>
      </c>
      <c r="C1565" t="s">
        <v>1630</v>
      </c>
    </row>
    <row r="1566" spans="1:4" x14ac:dyDescent="0.2">
      <c r="A1566" t="s">
        <v>47</v>
      </c>
      <c r="B1566">
        <v>13</v>
      </c>
      <c r="C1566" t="s">
        <v>1580</v>
      </c>
    </row>
    <row r="1567" spans="1:4" x14ac:dyDescent="0.2">
      <c r="A1567" t="s">
        <v>47</v>
      </c>
      <c r="B1567">
        <v>3.9</v>
      </c>
      <c r="C1567">
        <v>-0.1</v>
      </c>
    </row>
    <row r="1568" spans="1:4" x14ac:dyDescent="0.2">
      <c r="A1568" t="s">
        <v>47</v>
      </c>
      <c r="B1568">
        <v>4</v>
      </c>
      <c r="C1568">
        <f>0.05/0.2</f>
        <v>0.25</v>
      </c>
    </row>
    <row r="1569" spans="1:4" x14ac:dyDescent="0.2">
      <c r="A1569" t="s">
        <v>47</v>
      </c>
      <c r="B1569">
        <v>14</v>
      </c>
      <c r="C1569" t="s">
        <v>1580</v>
      </c>
    </row>
    <row r="1570" spans="1:4" x14ac:dyDescent="0.2">
      <c r="A1570" t="s">
        <v>184</v>
      </c>
      <c r="B1570">
        <v>14.7</v>
      </c>
      <c r="C1570">
        <v>-0.2</v>
      </c>
    </row>
    <row r="1571" spans="1:4" x14ac:dyDescent="0.2">
      <c r="A1571" t="s">
        <v>34</v>
      </c>
      <c r="B1571">
        <v>21.02</v>
      </c>
      <c r="C1571">
        <v>0.03</v>
      </c>
    </row>
    <row r="1572" spans="1:4" x14ac:dyDescent="0.2">
      <c r="A1572" t="s">
        <v>34</v>
      </c>
      <c r="B1572">
        <v>15.02</v>
      </c>
      <c r="C1572">
        <v>0.03</v>
      </c>
    </row>
    <row r="1573" spans="1:4" x14ac:dyDescent="0.2">
      <c r="A1573" t="s">
        <v>34</v>
      </c>
      <c r="B1573">
        <v>18.3</v>
      </c>
      <c r="C1573" t="s">
        <v>1630</v>
      </c>
    </row>
    <row r="1574" spans="1:4" x14ac:dyDescent="0.2">
      <c r="A1574" t="s">
        <v>47</v>
      </c>
      <c r="B1574">
        <v>2</v>
      </c>
      <c r="C1574" t="s">
        <v>1580</v>
      </c>
    </row>
    <row r="1575" spans="1:4" x14ac:dyDescent="0.2">
      <c r="A1575" t="s">
        <v>1684</v>
      </c>
      <c r="B1575">
        <v>8</v>
      </c>
      <c r="C1575" t="s">
        <v>1559</v>
      </c>
    </row>
    <row r="1576" spans="1:4" x14ac:dyDescent="0.2">
      <c r="A1576" t="s">
        <v>150</v>
      </c>
      <c r="B1576">
        <v>9.5500000000000007</v>
      </c>
      <c r="C1576" t="s">
        <v>1667</v>
      </c>
    </row>
    <row r="1577" spans="1:4" x14ac:dyDescent="0.2">
      <c r="A1577" t="s">
        <v>97</v>
      </c>
      <c r="B1577" t="s">
        <v>1545</v>
      </c>
      <c r="C1577">
        <v>0.04</v>
      </c>
    </row>
    <row r="1578" spans="1:4" x14ac:dyDescent="0.2">
      <c r="A1578" t="s">
        <v>1579</v>
      </c>
      <c r="B1578" t="s">
        <v>1685</v>
      </c>
    </row>
    <row r="1579" spans="1:4" x14ac:dyDescent="0.2">
      <c r="A1579" t="s">
        <v>153</v>
      </c>
      <c r="B1579">
        <v>10.5</v>
      </c>
      <c r="C1579" t="s">
        <v>1595</v>
      </c>
      <c r="D1579">
        <v>0.2</v>
      </c>
    </row>
    <row r="1580" spans="1:4" x14ac:dyDescent="0.2">
      <c r="A1580" t="s">
        <v>29</v>
      </c>
      <c r="B1580">
        <v>8.3000000000000007</v>
      </c>
      <c r="C1580">
        <v>-0.1</v>
      </c>
    </row>
    <row r="1581" spans="1:4" x14ac:dyDescent="0.2">
      <c r="A1581" t="s">
        <v>1686</v>
      </c>
      <c r="B1581" t="s">
        <v>1545</v>
      </c>
      <c r="C1581">
        <v>0.2</v>
      </c>
      <c r="D1581" t="s">
        <v>1687</v>
      </c>
    </row>
    <row r="1582" spans="1:4" x14ac:dyDescent="0.2">
      <c r="A1582" t="s">
        <v>97</v>
      </c>
      <c r="B1582" t="s">
        <v>1545</v>
      </c>
      <c r="C1582">
        <v>0.1</v>
      </c>
    </row>
    <row r="1583" spans="1:4" x14ac:dyDescent="0.2">
      <c r="A1583" t="s">
        <v>49</v>
      </c>
      <c r="B1583">
        <v>0.23</v>
      </c>
      <c r="C1583" t="s">
        <v>1595</v>
      </c>
      <c r="D1583">
        <v>0.08</v>
      </c>
    </row>
    <row r="1584" spans="1:4" x14ac:dyDescent="0.2">
      <c r="A1584" t="s">
        <v>49</v>
      </c>
      <c r="B1584">
        <v>0.4</v>
      </c>
      <c r="C1584" t="s">
        <v>1595</v>
      </c>
      <c r="D1584">
        <v>0.1</v>
      </c>
    </row>
    <row r="1585" spans="1:4" x14ac:dyDescent="0.2">
      <c r="A1585" t="s">
        <v>49</v>
      </c>
      <c r="B1585">
        <v>0.5</v>
      </c>
      <c r="C1585" t="s">
        <v>1595</v>
      </c>
      <c r="D1585">
        <v>0.2</v>
      </c>
    </row>
    <row r="1586" spans="1:4" x14ac:dyDescent="0.2">
      <c r="A1586" t="s">
        <v>49</v>
      </c>
      <c r="B1586" t="s">
        <v>1545</v>
      </c>
      <c r="C1586">
        <v>0.1</v>
      </c>
    </row>
    <row r="1587" spans="1:4" x14ac:dyDescent="0.2">
      <c r="A1587" t="s">
        <v>97</v>
      </c>
      <c r="B1587">
        <v>0.05</v>
      </c>
      <c r="C1587" t="s">
        <v>1567</v>
      </c>
      <c r="D1587" t="s">
        <v>1568</v>
      </c>
    </row>
    <row r="1588" spans="1:4" x14ac:dyDescent="0.2">
      <c r="A1588" t="s">
        <v>29</v>
      </c>
      <c r="B1588">
        <v>2.2000000000000002</v>
      </c>
      <c r="C1588" t="s">
        <v>1595</v>
      </c>
      <c r="D1588">
        <v>0.05</v>
      </c>
    </row>
    <row r="1589" spans="1:4" x14ac:dyDescent="0.2">
      <c r="A1589" t="s">
        <v>146</v>
      </c>
    </row>
    <row r="1590" spans="1:4" x14ac:dyDescent="0.2">
      <c r="A1590" t="s">
        <v>87</v>
      </c>
    </row>
    <row r="1591" spans="1:4" x14ac:dyDescent="0.2">
      <c r="A1591" t="s">
        <v>87</v>
      </c>
    </row>
    <row r="1592" spans="1:4" x14ac:dyDescent="0.2">
      <c r="A1592" t="s">
        <v>97</v>
      </c>
      <c r="B1592" t="s">
        <v>1688</v>
      </c>
    </row>
    <row r="1593" spans="1:4" x14ac:dyDescent="0.2">
      <c r="A1593" t="s">
        <v>1549</v>
      </c>
      <c r="B1593" t="s">
        <v>1550</v>
      </c>
      <c r="C1593" t="s">
        <v>1551</v>
      </c>
      <c r="D1593" t="s">
        <v>1552</v>
      </c>
    </row>
    <row r="1594" spans="1:4" x14ac:dyDescent="0.2">
      <c r="A1594" t="s">
        <v>859</v>
      </c>
      <c r="B1594" t="s">
        <v>1553</v>
      </c>
      <c r="C1594" t="s">
        <v>1554</v>
      </c>
    </row>
    <row r="1595" spans="1:4" x14ac:dyDescent="0.2">
      <c r="A1595" t="s">
        <v>1555</v>
      </c>
      <c r="B1595" t="s">
        <v>1550</v>
      </c>
      <c r="C1595" t="s">
        <v>1551</v>
      </c>
      <c r="D1595" t="s">
        <v>1556</v>
      </c>
    </row>
    <row r="1596" spans="1:4" x14ac:dyDescent="0.2">
      <c r="A1596" t="s">
        <v>91</v>
      </c>
      <c r="B1596">
        <v>17.3</v>
      </c>
      <c r="C1596" t="s">
        <v>1557</v>
      </c>
    </row>
    <row r="1597" spans="1:4" x14ac:dyDescent="0.2">
      <c r="A1597" t="s">
        <v>29</v>
      </c>
      <c r="B1597">
        <v>5.15</v>
      </c>
      <c r="C1597" t="s">
        <v>1630</v>
      </c>
    </row>
    <row r="1598" spans="1:4" x14ac:dyDescent="0.2">
      <c r="A1598" t="s">
        <v>29</v>
      </c>
      <c r="B1598">
        <v>10.8</v>
      </c>
      <c r="C1598">
        <v>0.15</v>
      </c>
    </row>
    <row r="1599" spans="1:4" x14ac:dyDescent="0.2">
      <c r="A1599" t="s">
        <v>1579</v>
      </c>
      <c r="B1599">
        <v>11</v>
      </c>
      <c r="C1599" t="s">
        <v>1578</v>
      </c>
    </row>
    <row r="1600" spans="1:4" x14ac:dyDescent="0.2">
      <c r="A1600" t="s">
        <v>1579</v>
      </c>
      <c r="B1600">
        <v>6.65</v>
      </c>
      <c r="C1600" t="s">
        <v>1613</v>
      </c>
      <c r="D1600">
        <v>0.1</v>
      </c>
    </row>
    <row r="1601" spans="1:4" x14ac:dyDescent="0.2">
      <c r="A1601" t="s">
        <v>1579</v>
      </c>
      <c r="B1601">
        <v>1.96</v>
      </c>
      <c r="C1601" t="s">
        <v>1630</v>
      </c>
    </row>
    <row r="1602" spans="1:4" x14ac:dyDescent="0.2">
      <c r="A1602" t="s">
        <v>1579</v>
      </c>
      <c r="B1602">
        <v>4.5999999999999996</v>
      </c>
      <c r="C1602" t="s">
        <v>1630</v>
      </c>
    </row>
    <row r="1603" spans="1:4" x14ac:dyDescent="0.2">
      <c r="A1603" t="s">
        <v>47</v>
      </c>
      <c r="B1603" t="s">
        <v>1689</v>
      </c>
    </row>
    <row r="1604" spans="1:4" x14ac:dyDescent="0.2">
      <c r="A1604" t="s">
        <v>47</v>
      </c>
      <c r="B1604">
        <v>13</v>
      </c>
      <c r="C1604" t="s">
        <v>1558</v>
      </c>
    </row>
    <row r="1605" spans="1:4" x14ac:dyDescent="0.2">
      <c r="A1605" t="s">
        <v>47</v>
      </c>
      <c r="B1605">
        <v>3.4</v>
      </c>
      <c r="C1605" t="s">
        <v>1562</v>
      </c>
      <c r="D1605">
        <v>0.1</v>
      </c>
    </row>
    <row r="1606" spans="1:4" x14ac:dyDescent="0.2">
      <c r="A1606" t="s">
        <v>47</v>
      </c>
      <c r="B1606">
        <v>3.5</v>
      </c>
      <c r="C1606">
        <f>0.2/0.05</f>
        <v>4</v>
      </c>
    </row>
    <row r="1607" spans="1:4" x14ac:dyDescent="0.2">
      <c r="A1607" t="s">
        <v>47</v>
      </c>
      <c r="B1607">
        <v>14</v>
      </c>
      <c r="C1607" t="s">
        <v>1558</v>
      </c>
    </row>
    <row r="1608" spans="1:4" x14ac:dyDescent="0.2">
      <c r="A1608" t="s">
        <v>184</v>
      </c>
      <c r="B1608">
        <v>14.7</v>
      </c>
      <c r="C1608">
        <v>-0.2</v>
      </c>
    </row>
    <row r="1609" spans="1:4" x14ac:dyDescent="0.2">
      <c r="A1609" t="s">
        <v>34</v>
      </c>
      <c r="B1609">
        <v>21.02</v>
      </c>
      <c r="C1609">
        <v>0.03</v>
      </c>
    </row>
    <row r="1610" spans="1:4" x14ac:dyDescent="0.2">
      <c r="A1610" t="s">
        <v>34</v>
      </c>
      <c r="B1610">
        <v>15.02</v>
      </c>
      <c r="C1610">
        <v>0.03</v>
      </c>
    </row>
    <row r="1611" spans="1:4" x14ac:dyDescent="0.2">
      <c r="A1611" t="s">
        <v>34</v>
      </c>
      <c r="B1611">
        <v>18.3</v>
      </c>
      <c r="C1611" t="s">
        <v>1630</v>
      </c>
    </row>
    <row r="1612" spans="1:4" x14ac:dyDescent="0.2">
      <c r="A1612" t="s">
        <v>47</v>
      </c>
      <c r="B1612">
        <v>2</v>
      </c>
      <c r="C1612" t="s">
        <v>1580</v>
      </c>
    </row>
    <row r="1613" spans="1:4" x14ac:dyDescent="0.2">
      <c r="A1613" t="s">
        <v>1684</v>
      </c>
      <c r="B1613">
        <v>8</v>
      </c>
      <c r="C1613" t="s">
        <v>1559</v>
      </c>
    </row>
    <row r="1614" spans="1:4" x14ac:dyDescent="0.2">
      <c r="A1614" t="s">
        <v>150</v>
      </c>
      <c r="B1614">
        <v>9.5500000000000007</v>
      </c>
      <c r="C1614" t="s">
        <v>1667</v>
      </c>
    </row>
    <row r="1615" spans="1:4" x14ac:dyDescent="0.2">
      <c r="A1615" t="s">
        <v>97</v>
      </c>
      <c r="B1615" t="s">
        <v>1545</v>
      </c>
      <c r="C1615">
        <v>0.04</v>
      </c>
    </row>
    <row r="1616" spans="1:4" x14ac:dyDescent="0.2">
      <c r="A1616" t="s">
        <v>1579</v>
      </c>
      <c r="B1616" t="s">
        <v>1685</v>
      </c>
    </row>
    <row r="1617" spans="1:4" x14ac:dyDescent="0.2">
      <c r="A1617" t="s">
        <v>873</v>
      </c>
      <c r="B1617">
        <v>10.5</v>
      </c>
      <c r="C1617" t="s">
        <v>1608</v>
      </c>
      <c r="D1617">
        <v>0.2</v>
      </c>
    </row>
    <row r="1618" spans="1:4" x14ac:dyDescent="0.2">
      <c r="A1618" t="s">
        <v>97</v>
      </c>
      <c r="B1618" t="s">
        <v>1619</v>
      </c>
      <c r="C1618">
        <v>0.1</v>
      </c>
    </row>
    <row r="1619" spans="1:4" x14ac:dyDescent="0.2">
      <c r="A1619" t="s">
        <v>29</v>
      </c>
      <c r="B1619" t="s">
        <v>1695</v>
      </c>
    </row>
    <row r="1620" spans="1:4" x14ac:dyDescent="0.2">
      <c r="A1620" t="s">
        <v>29</v>
      </c>
      <c r="B1620" t="s">
        <v>1696</v>
      </c>
    </row>
    <row r="1621" spans="1:4" x14ac:dyDescent="0.2">
      <c r="A1621" t="s">
        <v>47</v>
      </c>
      <c r="B1621">
        <v>3.5</v>
      </c>
      <c r="C1621">
        <f>0.05/0.2</f>
        <v>0.25</v>
      </c>
    </row>
    <row r="1622" spans="1:4" x14ac:dyDescent="0.2">
      <c r="A1622" t="s">
        <v>1686</v>
      </c>
      <c r="B1622" t="s">
        <v>1691</v>
      </c>
      <c r="C1622" t="s">
        <v>1697</v>
      </c>
    </row>
    <row r="1623" spans="1:4" x14ac:dyDescent="0.2">
      <c r="A1623" t="s">
        <v>97</v>
      </c>
      <c r="B1623">
        <v>0.1</v>
      </c>
      <c r="C1623" t="s">
        <v>1567</v>
      </c>
      <c r="D1623" t="s">
        <v>1568</v>
      </c>
    </row>
    <row r="1624" spans="1:4" x14ac:dyDescent="0.2">
      <c r="A1624" t="s">
        <v>154</v>
      </c>
      <c r="B1624">
        <v>0.23</v>
      </c>
      <c r="C1624" t="s">
        <v>1589</v>
      </c>
    </row>
    <row r="1625" spans="1:4" x14ac:dyDescent="0.2">
      <c r="A1625" t="s">
        <v>154</v>
      </c>
      <c r="B1625">
        <v>0.4</v>
      </c>
      <c r="C1625" t="s">
        <v>1580</v>
      </c>
    </row>
    <row r="1626" spans="1:4" x14ac:dyDescent="0.2">
      <c r="A1626" t="s">
        <v>154</v>
      </c>
      <c r="B1626">
        <v>0.5</v>
      </c>
      <c r="C1626" t="s">
        <v>1578</v>
      </c>
    </row>
    <row r="1627" spans="1:4" x14ac:dyDescent="0.2">
      <c r="A1627" t="s">
        <v>154</v>
      </c>
      <c r="B1627" t="s">
        <v>1545</v>
      </c>
      <c r="C1627">
        <v>0.1</v>
      </c>
    </row>
    <row r="1628" spans="1:4" x14ac:dyDescent="0.2">
      <c r="A1628" t="s">
        <v>87</v>
      </c>
      <c r="B1628" t="s">
        <v>1698</v>
      </c>
    </row>
    <row r="1629" spans="1:4" x14ac:dyDescent="0.2">
      <c r="A1629" t="s">
        <v>87</v>
      </c>
      <c r="B1629" t="s">
        <v>1698</v>
      </c>
    </row>
    <row r="1630" spans="1:4" x14ac:dyDescent="0.2">
      <c r="A1630" t="s">
        <v>97</v>
      </c>
      <c r="B1630" t="s">
        <v>1688</v>
      </c>
    </row>
    <row r="1631" spans="1:4" x14ac:dyDescent="0.2">
      <c r="A1631" t="s">
        <v>1549</v>
      </c>
      <c r="B1631" t="s">
        <v>1550</v>
      </c>
      <c r="C1631" t="s">
        <v>1551</v>
      </c>
      <c r="D1631" t="s">
        <v>1552</v>
      </c>
    </row>
    <row r="1632" spans="1:4" x14ac:dyDescent="0.2">
      <c r="A1632" t="s">
        <v>859</v>
      </c>
      <c r="B1632" t="s">
        <v>1553</v>
      </c>
      <c r="C1632" t="s">
        <v>1554</v>
      </c>
    </row>
    <row r="1633" spans="1:5" x14ac:dyDescent="0.2">
      <c r="A1633" t="s">
        <v>1555</v>
      </c>
      <c r="B1633" t="s">
        <v>1550</v>
      </c>
      <c r="C1633" t="s">
        <v>1551</v>
      </c>
      <c r="D1633" t="s">
        <v>1556</v>
      </c>
    </row>
    <row r="1634" spans="1:5" x14ac:dyDescent="0.2">
      <c r="A1634" t="s">
        <v>91</v>
      </c>
      <c r="B1634">
        <v>17.100000000000001</v>
      </c>
      <c r="C1634" t="s">
        <v>1558</v>
      </c>
    </row>
    <row r="1635" spans="1:5" x14ac:dyDescent="0.2">
      <c r="A1635" t="s">
        <v>48</v>
      </c>
      <c r="B1635">
        <v>5.35</v>
      </c>
      <c r="C1635" t="s">
        <v>1558</v>
      </c>
    </row>
    <row r="1636" spans="1:5" x14ac:dyDescent="0.2">
      <c r="A1636" t="s">
        <v>49</v>
      </c>
      <c r="B1636">
        <v>0.2</v>
      </c>
      <c r="C1636">
        <v>0.1</v>
      </c>
    </row>
    <row r="1637" spans="1:5" x14ac:dyDescent="0.2">
      <c r="A1637" t="s">
        <v>97</v>
      </c>
      <c r="B1637" t="s">
        <v>1545</v>
      </c>
      <c r="C1637">
        <v>0.03</v>
      </c>
      <c r="D1637" t="s">
        <v>1567</v>
      </c>
      <c r="E1637" t="s">
        <v>1568</v>
      </c>
    </row>
    <row r="1638" spans="1:5" x14ac:dyDescent="0.2">
      <c r="A1638" t="s">
        <v>95</v>
      </c>
      <c r="B1638" t="s">
        <v>1545</v>
      </c>
      <c r="C1638" t="s">
        <v>1699</v>
      </c>
      <c r="D1638">
        <v>0.2</v>
      </c>
    </row>
    <row r="1639" spans="1:5" x14ac:dyDescent="0.2">
      <c r="A1639" t="s">
        <v>94</v>
      </c>
      <c r="B1639" t="s">
        <v>1545</v>
      </c>
      <c r="C1639">
        <v>0.02</v>
      </c>
      <c r="D1639" t="s">
        <v>1567</v>
      </c>
      <c r="E1639" t="s">
        <v>1568</v>
      </c>
    </row>
    <row r="1640" spans="1:5" x14ac:dyDescent="0.2">
      <c r="A1640" t="s">
        <v>133</v>
      </c>
      <c r="B1640" t="s">
        <v>1545</v>
      </c>
      <c r="C1640">
        <v>5.0000000000000001E-3</v>
      </c>
    </row>
    <row r="1641" spans="1:5" x14ac:dyDescent="0.2">
      <c r="A1641" t="s">
        <v>47</v>
      </c>
      <c r="B1641">
        <v>3.5</v>
      </c>
      <c r="C1641">
        <v>0.02</v>
      </c>
    </row>
    <row r="1642" spans="1:5" x14ac:dyDescent="0.2">
      <c r="A1642" t="s">
        <v>92</v>
      </c>
      <c r="B1642">
        <v>0.05</v>
      </c>
      <c r="C1642">
        <v>0.1</v>
      </c>
    </row>
    <row r="1643" spans="1:5" x14ac:dyDescent="0.2">
      <c r="A1643" t="s">
        <v>48</v>
      </c>
      <c r="B1643">
        <v>2</v>
      </c>
      <c r="C1643" t="s">
        <v>1558</v>
      </c>
    </row>
    <row r="1644" spans="1:5" x14ac:dyDescent="0.2">
      <c r="A1644" t="s">
        <v>47</v>
      </c>
      <c r="B1644">
        <v>15.8</v>
      </c>
      <c r="C1644" t="s">
        <v>1557</v>
      </c>
    </row>
    <row r="1645" spans="1:5" x14ac:dyDescent="0.2">
      <c r="A1645" t="s">
        <v>87</v>
      </c>
      <c r="B1645" t="s">
        <v>1546</v>
      </c>
      <c r="C1645" t="s">
        <v>1547</v>
      </c>
      <c r="D1645" t="s">
        <v>1682</v>
      </c>
    </row>
    <row r="1646" spans="1:5" x14ac:dyDescent="0.2">
      <c r="A1646" t="s">
        <v>1549</v>
      </c>
      <c r="B1646" t="s">
        <v>1550</v>
      </c>
      <c r="C1646" t="s">
        <v>1551</v>
      </c>
      <c r="D1646" t="s">
        <v>1552</v>
      </c>
    </row>
    <row r="1647" spans="1:5" x14ac:dyDescent="0.2">
      <c r="A1647" t="s">
        <v>859</v>
      </c>
      <c r="B1647" t="s">
        <v>1553</v>
      </c>
      <c r="C1647" t="s">
        <v>1554</v>
      </c>
    </row>
    <row r="1648" spans="1:5" x14ac:dyDescent="0.2">
      <c r="A1648" t="s">
        <v>1555</v>
      </c>
      <c r="B1648" t="s">
        <v>1550</v>
      </c>
      <c r="C1648" t="s">
        <v>1551</v>
      </c>
      <c r="D1648" t="s">
        <v>1556</v>
      </c>
    </row>
    <row r="1649" spans="1:5" x14ac:dyDescent="0.2">
      <c r="A1649" t="s">
        <v>91</v>
      </c>
      <c r="B1649">
        <v>17.100000000000001</v>
      </c>
      <c r="C1649" t="s">
        <v>1558</v>
      </c>
    </row>
    <row r="1650" spans="1:5" x14ac:dyDescent="0.2">
      <c r="A1650" t="s">
        <v>48</v>
      </c>
      <c r="B1650">
        <v>5.35</v>
      </c>
      <c r="C1650" t="s">
        <v>1558</v>
      </c>
    </row>
    <row r="1651" spans="1:5" x14ac:dyDescent="0.2">
      <c r="A1651" t="s">
        <v>95</v>
      </c>
      <c r="B1651" t="s">
        <v>1545</v>
      </c>
      <c r="C1651" t="s">
        <v>1593</v>
      </c>
      <c r="D1651">
        <v>0.2</v>
      </c>
    </row>
    <row r="1652" spans="1:5" x14ac:dyDescent="0.2">
      <c r="A1652" t="s">
        <v>49</v>
      </c>
      <c r="B1652">
        <v>0.2</v>
      </c>
      <c r="C1652">
        <v>0.1</v>
      </c>
    </row>
    <row r="1653" spans="1:5" x14ac:dyDescent="0.2">
      <c r="A1653" t="s">
        <v>97</v>
      </c>
      <c r="B1653" t="s">
        <v>1545</v>
      </c>
      <c r="C1653">
        <v>0.03</v>
      </c>
      <c r="D1653" t="s">
        <v>1567</v>
      </c>
      <c r="E1653" t="s">
        <v>1568</v>
      </c>
    </row>
    <row r="1654" spans="1:5" x14ac:dyDescent="0.2">
      <c r="A1654" t="s">
        <v>94</v>
      </c>
      <c r="B1654" t="s">
        <v>1545</v>
      </c>
      <c r="C1654">
        <v>0.02</v>
      </c>
      <c r="D1654" t="s">
        <v>1567</v>
      </c>
      <c r="E1654" t="s">
        <v>1568</v>
      </c>
    </row>
    <row r="1655" spans="1:5" x14ac:dyDescent="0.2">
      <c r="A1655" t="s">
        <v>133</v>
      </c>
      <c r="B1655" t="s">
        <v>1545</v>
      </c>
      <c r="C1655">
        <v>5.0000000000000001E-3</v>
      </c>
    </row>
    <row r="1656" spans="1:5" x14ac:dyDescent="0.2">
      <c r="A1656" t="s">
        <v>47</v>
      </c>
      <c r="B1656">
        <v>3.5</v>
      </c>
      <c r="C1656">
        <v>0.02</v>
      </c>
    </row>
    <row r="1657" spans="1:5" x14ac:dyDescent="0.2">
      <c r="A1657" t="s">
        <v>92</v>
      </c>
      <c r="B1657">
        <v>0.05</v>
      </c>
      <c r="C1657">
        <v>0.1</v>
      </c>
    </row>
    <row r="1658" spans="1:5" x14ac:dyDescent="0.2">
      <c r="A1658" t="s">
        <v>48</v>
      </c>
      <c r="B1658">
        <v>2</v>
      </c>
      <c r="C1658" t="s">
        <v>1558</v>
      </c>
    </row>
    <row r="1659" spans="1:5" x14ac:dyDescent="0.2">
      <c r="A1659" t="s">
        <v>47</v>
      </c>
      <c r="B1659">
        <v>15.8</v>
      </c>
      <c r="C1659" t="s">
        <v>1557</v>
      </c>
    </row>
    <row r="1660" spans="1:5" x14ac:dyDescent="0.2">
      <c r="A1660" t="s">
        <v>87</v>
      </c>
      <c r="B1660" t="s">
        <v>1546</v>
      </c>
      <c r="C1660" t="s">
        <v>1547</v>
      </c>
      <c r="D1660" t="s">
        <v>1548</v>
      </c>
    </row>
    <row r="1661" spans="1:5" x14ac:dyDescent="0.2">
      <c r="A1661" t="s">
        <v>1549</v>
      </c>
      <c r="B1661" t="s">
        <v>1550</v>
      </c>
      <c r="C1661" t="s">
        <v>1551</v>
      </c>
      <c r="D1661" t="s">
        <v>1552</v>
      </c>
    </row>
    <row r="1662" spans="1:5" x14ac:dyDescent="0.2">
      <c r="A1662" t="s">
        <v>859</v>
      </c>
      <c r="B1662" t="s">
        <v>1553</v>
      </c>
      <c r="C1662" t="s">
        <v>1554</v>
      </c>
    </row>
    <row r="1663" spans="1:5" x14ac:dyDescent="0.2">
      <c r="A1663" t="s">
        <v>1555</v>
      </c>
      <c r="B1663" t="s">
        <v>1550</v>
      </c>
      <c r="C1663" t="s">
        <v>1551</v>
      </c>
      <c r="D1663" t="s">
        <v>1556</v>
      </c>
    </row>
    <row r="1664" spans="1:5" x14ac:dyDescent="0.2">
      <c r="A1664" t="s">
        <v>91</v>
      </c>
      <c r="B1664">
        <v>17.3</v>
      </c>
      <c r="C1664" t="s">
        <v>1557</v>
      </c>
    </row>
    <row r="1665" spans="1:4" x14ac:dyDescent="0.2">
      <c r="A1665" t="s">
        <v>29</v>
      </c>
      <c r="B1665">
        <v>5.15</v>
      </c>
      <c r="C1665" t="s">
        <v>1630</v>
      </c>
    </row>
    <row r="1666" spans="1:4" x14ac:dyDescent="0.2">
      <c r="A1666" t="s">
        <v>29</v>
      </c>
      <c r="B1666">
        <v>10.8</v>
      </c>
      <c r="C1666">
        <v>0.15</v>
      </c>
    </row>
    <row r="1667" spans="1:4" x14ac:dyDescent="0.2">
      <c r="A1667" t="s">
        <v>1579</v>
      </c>
      <c r="B1667">
        <v>11</v>
      </c>
      <c r="C1667" t="s">
        <v>1578</v>
      </c>
    </row>
    <row r="1668" spans="1:4" x14ac:dyDescent="0.2">
      <c r="A1668" t="s">
        <v>1579</v>
      </c>
      <c r="B1668">
        <v>6.65</v>
      </c>
      <c r="C1668" t="s">
        <v>1613</v>
      </c>
      <c r="D1668">
        <v>0.1</v>
      </c>
    </row>
    <row r="1669" spans="1:4" x14ac:dyDescent="0.2">
      <c r="A1669" t="s">
        <v>1579</v>
      </c>
      <c r="B1669">
        <v>1.96</v>
      </c>
      <c r="C1669" t="s">
        <v>1630</v>
      </c>
    </row>
    <row r="1670" spans="1:4" x14ac:dyDescent="0.2">
      <c r="A1670" t="s">
        <v>1579</v>
      </c>
      <c r="B1670">
        <v>4.5999999999999996</v>
      </c>
      <c r="C1670" t="s">
        <v>1630</v>
      </c>
    </row>
    <row r="1671" spans="1:4" x14ac:dyDescent="0.2">
      <c r="A1671" t="s">
        <v>47</v>
      </c>
      <c r="B1671" t="s">
        <v>1689</v>
      </c>
    </row>
    <row r="1672" spans="1:4" x14ac:dyDescent="0.2">
      <c r="A1672" t="s">
        <v>47</v>
      </c>
      <c r="B1672">
        <v>13</v>
      </c>
      <c r="C1672" t="s">
        <v>1558</v>
      </c>
    </row>
    <row r="1673" spans="1:4" x14ac:dyDescent="0.2">
      <c r="A1673" t="s">
        <v>47</v>
      </c>
      <c r="B1673">
        <v>3.4</v>
      </c>
      <c r="C1673" t="s">
        <v>1562</v>
      </c>
      <c r="D1673">
        <v>0.1</v>
      </c>
    </row>
    <row r="1674" spans="1:4" x14ac:dyDescent="0.2">
      <c r="A1674" t="s">
        <v>47</v>
      </c>
      <c r="B1674">
        <v>3.5</v>
      </c>
      <c r="C1674">
        <f>0.2/0.05</f>
        <v>4</v>
      </c>
    </row>
    <row r="1675" spans="1:4" x14ac:dyDescent="0.2">
      <c r="A1675" t="s">
        <v>47</v>
      </c>
      <c r="B1675">
        <v>14</v>
      </c>
      <c r="C1675" t="s">
        <v>1558</v>
      </c>
    </row>
    <row r="1676" spans="1:4" x14ac:dyDescent="0.2">
      <c r="A1676" t="s">
        <v>184</v>
      </c>
      <c r="B1676">
        <v>14.7</v>
      </c>
      <c r="C1676">
        <v>-0.2</v>
      </c>
    </row>
    <row r="1677" spans="1:4" x14ac:dyDescent="0.2">
      <c r="A1677" t="s">
        <v>34</v>
      </c>
      <c r="B1677">
        <v>21.02</v>
      </c>
      <c r="C1677">
        <v>0.03</v>
      </c>
    </row>
    <row r="1678" spans="1:4" x14ac:dyDescent="0.2">
      <c r="A1678" t="s">
        <v>34</v>
      </c>
      <c r="B1678">
        <v>15.02</v>
      </c>
      <c r="C1678">
        <v>0.03</v>
      </c>
    </row>
    <row r="1679" spans="1:4" x14ac:dyDescent="0.2">
      <c r="A1679" t="s">
        <v>34</v>
      </c>
      <c r="B1679">
        <v>18.3</v>
      </c>
      <c r="C1679" t="s">
        <v>1630</v>
      </c>
    </row>
    <row r="1680" spans="1:4" x14ac:dyDescent="0.2">
      <c r="A1680" t="s">
        <v>47</v>
      </c>
      <c r="B1680">
        <v>2</v>
      </c>
      <c r="C1680" t="s">
        <v>1580</v>
      </c>
    </row>
    <row r="1681" spans="1:4" x14ac:dyDescent="0.2">
      <c r="A1681" t="s">
        <v>1684</v>
      </c>
      <c r="B1681">
        <v>8</v>
      </c>
      <c r="C1681" t="s">
        <v>1559</v>
      </c>
    </row>
    <row r="1682" spans="1:4" x14ac:dyDescent="0.2">
      <c r="A1682" t="s">
        <v>150</v>
      </c>
      <c r="B1682">
        <v>9.5500000000000007</v>
      </c>
      <c r="C1682" t="s">
        <v>1667</v>
      </c>
    </row>
    <row r="1683" spans="1:4" x14ac:dyDescent="0.2">
      <c r="A1683" t="s">
        <v>97</v>
      </c>
      <c r="B1683" t="s">
        <v>1545</v>
      </c>
      <c r="C1683">
        <v>0.04</v>
      </c>
    </row>
    <row r="1684" spans="1:4" x14ac:dyDescent="0.2">
      <c r="A1684" t="s">
        <v>1579</v>
      </c>
      <c r="B1684" t="s">
        <v>1685</v>
      </c>
    </row>
    <row r="1685" spans="1:4" x14ac:dyDescent="0.2">
      <c r="A1685" t="s">
        <v>873</v>
      </c>
      <c r="B1685">
        <v>10.5</v>
      </c>
      <c r="C1685" t="s">
        <v>1608</v>
      </c>
      <c r="D1685">
        <v>0.2</v>
      </c>
    </row>
    <row r="1686" spans="1:4" x14ac:dyDescent="0.2">
      <c r="A1686" t="s">
        <v>97</v>
      </c>
      <c r="B1686" t="s">
        <v>1619</v>
      </c>
      <c r="C1686">
        <v>0.1</v>
      </c>
    </row>
    <row r="1687" spans="1:4" x14ac:dyDescent="0.2">
      <c r="A1687" t="s">
        <v>29</v>
      </c>
      <c r="B1687" t="s">
        <v>1695</v>
      </c>
    </row>
    <row r="1688" spans="1:4" x14ac:dyDescent="0.2">
      <c r="A1688" t="s">
        <v>29</v>
      </c>
      <c r="B1688" t="s">
        <v>1696</v>
      </c>
    </row>
    <row r="1689" spans="1:4" x14ac:dyDescent="0.2">
      <c r="A1689" t="s">
        <v>47</v>
      </c>
      <c r="B1689">
        <v>3.5</v>
      </c>
      <c r="C1689">
        <f>0.05/0.2</f>
        <v>0.25</v>
      </c>
    </row>
    <row r="1690" spans="1:4" x14ac:dyDescent="0.2">
      <c r="A1690" t="s">
        <v>1686</v>
      </c>
      <c r="B1690" t="s">
        <v>1691</v>
      </c>
      <c r="C1690" t="s">
        <v>1697</v>
      </c>
    </row>
    <row r="1691" spans="1:4" x14ac:dyDescent="0.2">
      <c r="A1691" t="s">
        <v>97</v>
      </c>
      <c r="B1691">
        <v>0.1</v>
      </c>
      <c r="C1691" t="s">
        <v>1567</v>
      </c>
      <c r="D1691" t="s">
        <v>1568</v>
      </c>
    </row>
    <row r="1692" spans="1:4" x14ac:dyDescent="0.2">
      <c r="A1692" t="s">
        <v>154</v>
      </c>
      <c r="B1692">
        <v>0.23</v>
      </c>
      <c r="C1692" t="s">
        <v>1589</v>
      </c>
    </row>
    <row r="1693" spans="1:4" x14ac:dyDescent="0.2">
      <c r="A1693" t="s">
        <v>154</v>
      </c>
      <c r="B1693">
        <v>0.4</v>
      </c>
      <c r="C1693" t="s">
        <v>1580</v>
      </c>
    </row>
    <row r="1694" spans="1:4" x14ac:dyDescent="0.2">
      <c r="A1694" t="s">
        <v>154</v>
      </c>
      <c r="B1694">
        <v>0.5</v>
      </c>
      <c r="C1694" t="s">
        <v>1578</v>
      </c>
    </row>
    <row r="1695" spans="1:4" x14ac:dyDescent="0.2">
      <c r="A1695" t="s">
        <v>154</v>
      </c>
      <c r="B1695" t="s">
        <v>1545</v>
      </c>
      <c r="C1695">
        <v>0.1</v>
      </c>
    </row>
    <row r="1696" spans="1:4" x14ac:dyDescent="0.2">
      <c r="A1696" t="s">
        <v>87</v>
      </c>
      <c r="B1696" t="s">
        <v>1698</v>
      </c>
    </row>
    <row r="1697" spans="1:4" x14ac:dyDescent="0.2">
      <c r="A1697" t="s">
        <v>87</v>
      </c>
      <c r="B1697" t="s">
        <v>1698</v>
      </c>
    </row>
    <row r="1698" spans="1:4" x14ac:dyDescent="0.2">
      <c r="A1698" t="s">
        <v>97</v>
      </c>
      <c r="B1698" t="s">
        <v>1688</v>
      </c>
    </row>
    <row r="1699" spans="1:4" x14ac:dyDescent="0.2">
      <c r="A1699" t="s">
        <v>1549</v>
      </c>
      <c r="B1699" t="s">
        <v>1550</v>
      </c>
      <c r="C1699" t="s">
        <v>1551</v>
      </c>
      <c r="D1699" t="s">
        <v>1552</v>
      </c>
    </row>
    <row r="1700" spans="1:4" x14ac:dyDescent="0.2">
      <c r="A1700" t="s">
        <v>859</v>
      </c>
      <c r="B1700" t="s">
        <v>1553</v>
      </c>
      <c r="C1700" t="s">
        <v>1554</v>
      </c>
    </row>
    <row r="1701" spans="1:4" x14ac:dyDescent="0.2">
      <c r="A1701" t="s">
        <v>1555</v>
      </c>
      <c r="B1701" t="s">
        <v>1550</v>
      </c>
      <c r="C1701" t="s">
        <v>1551</v>
      </c>
      <c r="D1701" t="s">
        <v>1556</v>
      </c>
    </row>
    <row r="1702" spans="1:4" x14ac:dyDescent="0.2">
      <c r="A1702" t="s">
        <v>91</v>
      </c>
      <c r="B1702">
        <v>11.75</v>
      </c>
      <c r="C1702" t="s">
        <v>1558</v>
      </c>
    </row>
    <row r="1703" spans="1:4" x14ac:dyDescent="0.2">
      <c r="A1703" t="s">
        <v>48</v>
      </c>
      <c r="B1703">
        <v>5.35</v>
      </c>
      <c r="C1703" t="s">
        <v>1557</v>
      </c>
    </row>
    <row r="1704" spans="1:4" x14ac:dyDescent="0.2">
      <c r="A1704" t="s">
        <v>95</v>
      </c>
      <c r="B1704" t="s">
        <v>1545</v>
      </c>
      <c r="C1704" t="s">
        <v>1593</v>
      </c>
      <c r="D1704">
        <v>0.2</v>
      </c>
    </row>
    <row r="1705" spans="1:4" x14ac:dyDescent="0.2">
      <c r="A1705" t="s">
        <v>49</v>
      </c>
      <c r="B1705">
        <v>0.2</v>
      </c>
      <c r="C1705">
        <v>0.1</v>
      </c>
    </row>
    <row r="1706" spans="1:4" x14ac:dyDescent="0.2">
      <c r="A1706" t="s">
        <v>97</v>
      </c>
      <c r="B1706" t="s">
        <v>1545</v>
      </c>
      <c r="C1706">
        <v>0.03</v>
      </c>
    </row>
    <row r="1707" spans="1:4" x14ac:dyDescent="0.2">
      <c r="A1707" t="s">
        <v>94</v>
      </c>
      <c r="B1707" t="s">
        <v>1545</v>
      </c>
      <c r="C1707">
        <v>0.02</v>
      </c>
    </row>
    <row r="1708" spans="1:4" x14ac:dyDescent="0.2">
      <c r="A1708" t="s">
        <v>133</v>
      </c>
      <c r="B1708" t="s">
        <v>1545</v>
      </c>
      <c r="C1708">
        <v>5.0000000000000001E-3</v>
      </c>
    </row>
    <row r="1709" spans="1:4" x14ac:dyDescent="0.2">
      <c r="A1709" t="s">
        <v>47</v>
      </c>
      <c r="B1709">
        <v>3.5</v>
      </c>
      <c r="C1709">
        <v>0.02</v>
      </c>
    </row>
    <row r="1710" spans="1:4" x14ac:dyDescent="0.2">
      <c r="A1710" t="s">
        <v>92</v>
      </c>
      <c r="B1710">
        <v>0.05</v>
      </c>
      <c r="C1710">
        <v>0.1</v>
      </c>
    </row>
    <row r="1711" spans="1:4" x14ac:dyDescent="0.2">
      <c r="A1711" t="s">
        <v>87</v>
      </c>
      <c r="B1711" t="s">
        <v>1546</v>
      </c>
      <c r="C1711" t="s">
        <v>1547</v>
      </c>
      <c r="D1711" t="s">
        <v>1682</v>
      </c>
    </row>
    <row r="1712" spans="1:4" x14ac:dyDescent="0.2">
      <c r="A1712" t="s">
        <v>1549</v>
      </c>
      <c r="B1712" t="s">
        <v>1550</v>
      </c>
      <c r="C1712" t="s">
        <v>1551</v>
      </c>
      <c r="D1712" t="s">
        <v>1552</v>
      </c>
    </row>
    <row r="1713" spans="1:4" x14ac:dyDescent="0.2">
      <c r="A1713" t="s">
        <v>859</v>
      </c>
      <c r="B1713" t="s">
        <v>1553</v>
      </c>
      <c r="C1713" t="s">
        <v>1554</v>
      </c>
    </row>
    <row r="1714" spans="1:4" x14ac:dyDescent="0.2">
      <c r="A1714" t="s">
        <v>1555</v>
      </c>
      <c r="B1714" t="s">
        <v>1550</v>
      </c>
      <c r="C1714" t="s">
        <v>1551</v>
      </c>
      <c r="D1714" t="s">
        <v>1556</v>
      </c>
    </row>
    <row r="1715" spans="1:4" x14ac:dyDescent="0.2">
      <c r="A1715" t="s">
        <v>91</v>
      </c>
      <c r="B1715">
        <v>17.3</v>
      </c>
      <c r="C1715" t="s">
        <v>1630</v>
      </c>
    </row>
    <row r="1716" spans="1:4" x14ac:dyDescent="0.2">
      <c r="A1716" t="s">
        <v>1579</v>
      </c>
      <c r="B1716">
        <v>4.2</v>
      </c>
      <c r="C1716" t="s">
        <v>1630</v>
      </c>
    </row>
    <row r="1717" spans="1:4" x14ac:dyDescent="0.2">
      <c r="A1717" t="s">
        <v>29</v>
      </c>
      <c r="B1717">
        <v>10.8</v>
      </c>
      <c r="C1717">
        <v>0.15</v>
      </c>
    </row>
    <row r="1718" spans="1:4" x14ac:dyDescent="0.2">
      <c r="A1718" t="s">
        <v>1579</v>
      </c>
      <c r="B1718">
        <v>11</v>
      </c>
      <c r="C1718" t="s">
        <v>1578</v>
      </c>
    </row>
    <row r="1719" spans="1:4" x14ac:dyDescent="0.2">
      <c r="A1719" t="s">
        <v>1579</v>
      </c>
      <c r="B1719">
        <v>6.65</v>
      </c>
      <c r="C1719">
        <v>0.1</v>
      </c>
    </row>
    <row r="1720" spans="1:4" x14ac:dyDescent="0.2">
      <c r="A1720" t="s">
        <v>1579</v>
      </c>
      <c r="B1720">
        <v>2.2000000000000002</v>
      </c>
      <c r="C1720" t="s">
        <v>1630</v>
      </c>
    </row>
    <row r="1721" spans="1:4" x14ac:dyDescent="0.2">
      <c r="A1721" t="s">
        <v>1579</v>
      </c>
      <c r="B1721">
        <v>4.5999999999999996</v>
      </c>
      <c r="C1721" t="s">
        <v>1630</v>
      </c>
    </row>
    <row r="1722" spans="1:4" x14ac:dyDescent="0.2">
      <c r="A1722" t="s">
        <v>47</v>
      </c>
      <c r="B1722">
        <v>15.8</v>
      </c>
      <c r="C1722" t="s">
        <v>1630</v>
      </c>
    </row>
    <row r="1723" spans="1:4" x14ac:dyDescent="0.2">
      <c r="A1723" t="s">
        <v>47</v>
      </c>
      <c r="B1723">
        <v>13</v>
      </c>
      <c r="C1723" t="s">
        <v>1580</v>
      </c>
    </row>
    <row r="1724" spans="1:4" x14ac:dyDescent="0.2">
      <c r="A1724" t="s">
        <v>47</v>
      </c>
      <c r="B1724">
        <v>3.9</v>
      </c>
      <c r="C1724">
        <v>-0.1</v>
      </c>
    </row>
    <row r="1725" spans="1:4" x14ac:dyDescent="0.2">
      <c r="A1725" t="s">
        <v>47</v>
      </c>
      <c r="B1725">
        <v>4</v>
      </c>
      <c r="C1725">
        <f>0.05/0.2</f>
        <v>0.25</v>
      </c>
    </row>
    <row r="1726" spans="1:4" x14ac:dyDescent="0.2">
      <c r="A1726" t="s">
        <v>47</v>
      </c>
      <c r="B1726">
        <v>14</v>
      </c>
      <c r="C1726" t="s">
        <v>1580</v>
      </c>
    </row>
    <row r="1727" spans="1:4" x14ac:dyDescent="0.2">
      <c r="A1727" t="s">
        <v>184</v>
      </c>
      <c r="B1727">
        <v>14.7</v>
      </c>
      <c r="C1727">
        <v>-0.2</v>
      </c>
    </row>
    <row r="1728" spans="1:4" x14ac:dyDescent="0.2">
      <c r="A1728" t="s">
        <v>34</v>
      </c>
      <c r="B1728">
        <v>21.02</v>
      </c>
      <c r="C1728">
        <v>0.03</v>
      </c>
    </row>
    <row r="1729" spans="1:4" x14ac:dyDescent="0.2">
      <c r="A1729" t="s">
        <v>34</v>
      </c>
      <c r="B1729">
        <v>15.02</v>
      </c>
      <c r="C1729">
        <v>0.03</v>
      </c>
    </row>
    <row r="1730" spans="1:4" x14ac:dyDescent="0.2">
      <c r="A1730" t="s">
        <v>34</v>
      </c>
      <c r="B1730">
        <v>18.3</v>
      </c>
      <c r="C1730" t="s">
        <v>1630</v>
      </c>
    </row>
    <row r="1731" spans="1:4" x14ac:dyDescent="0.2">
      <c r="A1731" t="s">
        <v>47</v>
      </c>
      <c r="B1731">
        <v>2</v>
      </c>
      <c r="C1731" t="s">
        <v>1580</v>
      </c>
    </row>
    <row r="1732" spans="1:4" x14ac:dyDescent="0.2">
      <c r="A1732" t="s">
        <v>1684</v>
      </c>
      <c r="B1732">
        <v>8</v>
      </c>
      <c r="C1732" t="s">
        <v>1559</v>
      </c>
    </row>
    <row r="1733" spans="1:4" x14ac:dyDescent="0.2">
      <c r="A1733" t="s">
        <v>150</v>
      </c>
      <c r="B1733">
        <v>9.5500000000000007</v>
      </c>
      <c r="C1733" t="s">
        <v>1667</v>
      </c>
    </row>
    <row r="1734" spans="1:4" x14ac:dyDescent="0.2">
      <c r="A1734" t="s">
        <v>97</v>
      </c>
      <c r="B1734" t="s">
        <v>1545</v>
      </c>
      <c r="C1734">
        <v>0.04</v>
      </c>
    </row>
    <row r="1735" spans="1:4" x14ac:dyDescent="0.2">
      <c r="A1735" t="s">
        <v>1579</v>
      </c>
      <c r="B1735" t="s">
        <v>1685</v>
      </c>
    </row>
    <row r="1736" spans="1:4" x14ac:dyDescent="0.2">
      <c r="A1736" t="s">
        <v>153</v>
      </c>
      <c r="B1736">
        <v>10.5</v>
      </c>
      <c r="C1736" t="s">
        <v>1595</v>
      </c>
      <c r="D1736">
        <v>0.2</v>
      </c>
    </row>
    <row r="1737" spans="1:4" x14ac:dyDescent="0.2">
      <c r="A1737" t="s">
        <v>29</v>
      </c>
      <c r="B1737">
        <v>8.3000000000000007</v>
      </c>
      <c r="C1737">
        <v>-0.1</v>
      </c>
    </row>
    <row r="1738" spans="1:4" x14ac:dyDescent="0.2">
      <c r="A1738" t="s">
        <v>1686</v>
      </c>
      <c r="B1738" t="s">
        <v>1545</v>
      </c>
      <c r="C1738">
        <v>0.2</v>
      </c>
      <c r="D1738" t="s">
        <v>1687</v>
      </c>
    </row>
    <row r="1739" spans="1:4" x14ac:dyDescent="0.2">
      <c r="A1739" t="s">
        <v>97</v>
      </c>
      <c r="B1739" t="s">
        <v>1545</v>
      </c>
      <c r="C1739">
        <v>0.1</v>
      </c>
    </row>
    <row r="1740" spans="1:4" x14ac:dyDescent="0.2">
      <c r="A1740" t="s">
        <v>49</v>
      </c>
      <c r="B1740">
        <v>0.23</v>
      </c>
      <c r="C1740" t="s">
        <v>1595</v>
      </c>
      <c r="D1740">
        <v>0.08</v>
      </c>
    </row>
    <row r="1741" spans="1:4" x14ac:dyDescent="0.2">
      <c r="A1741" t="s">
        <v>49</v>
      </c>
      <c r="B1741">
        <v>0.4</v>
      </c>
      <c r="C1741" t="s">
        <v>1595</v>
      </c>
      <c r="D1741">
        <v>0.1</v>
      </c>
    </row>
    <row r="1742" spans="1:4" x14ac:dyDescent="0.2">
      <c r="A1742" t="s">
        <v>49</v>
      </c>
      <c r="B1742">
        <v>0.5</v>
      </c>
      <c r="C1742" t="s">
        <v>1595</v>
      </c>
      <c r="D1742">
        <v>0.2</v>
      </c>
    </row>
    <row r="1743" spans="1:4" x14ac:dyDescent="0.2">
      <c r="A1743" t="s">
        <v>49</v>
      </c>
      <c r="B1743" t="s">
        <v>1545</v>
      </c>
      <c r="C1743">
        <v>0.1</v>
      </c>
    </row>
    <row r="1744" spans="1:4" x14ac:dyDescent="0.2">
      <c r="A1744" t="s">
        <v>97</v>
      </c>
      <c r="B1744">
        <v>0.05</v>
      </c>
      <c r="C1744" t="s">
        <v>1567</v>
      </c>
      <c r="D1744" t="s">
        <v>1568</v>
      </c>
    </row>
    <row r="1745" spans="1:4" x14ac:dyDescent="0.2">
      <c r="A1745" t="s">
        <v>29</v>
      </c>
      <c r="B1745">
        <v>2.2000000000000002</v>
      </c>
      <c r="C1745" t="s">
        <v>1595</v>
      </c>
      <c r="D1745">
        <v>0.05</v>
      </c>
    </row>
    <row r="1746" spans="1:4" x14ac:dyDescent="0.2">
      <c r="A1746" t="s">
        <v>146</v>
      </c>
    </row>
    <row r="1747" spans="1:4" x14ac:dyDescent="0.2">
      <c r="A1747" t="s">
        <v>87</v>
      </c>
    </row>
    <row r="1748" spans="1:4" x14ac:dyDescent="0.2">
      <c r="A1748" t="s">
        <v>87</v>
      </c>
    </row>
    <row r="1749" spans="1:4" x14ac:dyDescent="0.2">
      <c r="A1749" t="s">
        <v>97</v>
      </c>
      <c r="B1749" t="s">
        <v>1688</v>
      </c>
    </row>
    <row r="1750" spans="1:4" x14ac:dyDescent="0.2">
      <c r="A1750" t="s">
        <v>1549</v>
      </c>
      <c r="B1750" t="s">
        <v>1550</v>
      </c>
      <c r="C1750" t="s">
        <v>1551</v>
      </c>
      <c r="D1750" t="s">
        <v>1552</v>
      </c>
    </row>
    <row r="1751" spans="1:4" x14ac:dyDescent="0.2">
      <c r="A1751" t="s">
        <v>859</v>
      </c>
      <c r="B1751" t="s">
        <v>1553</v>
      </c>
      <c r="C1751" t="s">
        <v>1554</v>
      </c>
    </row>
    <row r="1752" spans="1:4" x14ac:dyDescent="0.2">
      <c r="A1752" t="s">
        <v>1555</v>
      </c>
      <c r="B1752" t="s">
        <v>1550</v>
      </c>
      <c r="C1752" t="s">
        <v>1551</v>
      </c>
      <c r="D1752" t="s">
        <v>1556</v>
      </c>
    </row>
    <row r="1753" spans="1:4" x14ac:dyDescent="0.2">
      <c r="A1753" t="s">
        <v>27</v>
      </c>
      <c r="B1753">
        <v>26.8</v>
      </c>
      <c r="C1753" t="s">
        <v>1700</v>
      </c>
    </row>
    <row r="1754" spans="1:4" x14ac:dyDescent="0.2">
      <c r="A1754" t="s">
        <v>29</v>
      </c>
      <c r="B1754">
        <v>8.5</v>
      </c>
      <c r="C1754" t="s">
        <v>1578</v>
      </c>
    </row>
    <row r="1755" spans="1:4" x14ac:dyDescent="0.2">
      <c r="A1755" t="s">
        <v>29</v>
      </c>
      <c r="B1755">
        <v>16.3</v>
      </c>
      <c r="C1755" t="s">
        <v>1580</v>
      </c>
    </row>
    <row r="1756" spans="1:4" x14ac:dyDescent="0.2">
      <c r="A1756" t="s">
        <v>34</v>
      </c>
      <c r="B1756">
        <v>9.8000000000000007</v>
      </c>
      <c r="C1756" t="s">
        <v>1580</v>
      </c>
    </row>
    <row r="1757" spans="1:4" x14ac:dyDescent="0.2">
      <c r="A1757" t="s">
        <v>34</v>
      </c>
      <c r="B1757">
        <v>7.9</v>
      </c>
      <c r="C1757" t="s">
        <v>1630</v>
      </c>
    </row>
    <row r="1758" spans="1:4" x14ac:dyDescent="0.2">
      <c r="A1758" t="s">
        <v>184</v>
      </c>
      <c r="B1758">
        <v>7</v>
      </c>
      <c r="C1758">
        <v>0.2</v>
      </c>
    </row>
    <row r="1759" spans="1:4" x14ac:dyDescent="0.2">
      <c r="A1759" t="s">
        <v>47</v>
      </c>
      <c r="B1759">
        <v>4</v>
      </c>
      <c r="C1759" t="s">
        <v>1580</v>
      </c>
    </row>
    <row r="1760" spans="1:4" x14ac:dyDescent="0.2">
      <c r="A1760" t="s">
        <v>1579</v>
      </c>
      <c r="B1760">
        <v>2</v>
      </c>
      <c r="C1760" t="s">
        <v>1580</v>
      </c>
    </row>
    <row r="1761" spans="1:5" x14ac:dyDescent="0.2">
      <c r="A1761" t="s">
        <v>108</v>
      </c>
      <c r="B1761">
        <v>1</v>
      </c>
      <c r="C1761">
        <v>0.3</v>
      </c>
    </row>
    <row r="1762" spans="1:5" x14ac:dyDescent="0.2">
      <c r="A1762" t="s">
        <v>34</v>
      </c>
      <c r="B1762" t="s">
        <v>1701</v>
      </c>
    </row>
    <row r="1763" spans="1:5" x14ac:dyDescent="0.2">
      <c r="A1763" t="s">
        <v>34</v>
      </c>
      <c r="B1763">
        <v>10.050000000000001</v>
      </c>
      <c r="C1763">
        <v>0.1</v>
      </c>
    </row>
    <row r="1764" spans="1:5" x14ac:dyDescent="0.2">
      <c r="A1764" t="s">
        <v>49</v>
      </c>
      <c r="B1764">
        <v>0.3</v>
      </c>
      <c r="C1764" t="s">
        <v>1580</v>
      </c>
      <c r="D1764" t="s">
        <v>1100</v>
      </c>
      <c r="E1764" t="s">
        <v>1636</v>
      </c>
    </row>
    <row r="1765" spans="1:5" x14ac:dyDescent="0.2">
      <c r="A1765" t="s">
        <v>49</v>
      </c>
      <c r="B1765">
        <v>0.5</v>
      </c>
      <c r="C1765" t="s">
        <v>1580</v>
      </c>
      <c r="D1765" t="s">
        <v>1100</v>
      </c>
      <c r="E1765" t="s">
        <v>1636</v>
      </c>
    </row>
    <row r="1766" spans="1:5" x14ac:dyDescent="0.2">
      <c r="A1766" t="s">
        <v>95</v>
      </c>
      <c r="B1766" t="s">
        <v>1629</v>
      </c>
      <c r="C1766">
        <v>16</v>
      </c>
    </row>
    <row r="1767" spans="1:5" x14ac:dyDescent="0.2">
      <c r="A1767" t="s">
        <v>91</v>
      </c>
      <c r="B1767">
        <v>22</v>
      </c>
      <c r="C1767" t="s">
        <v>1559</v>
      </c>
    </row>
    <row r="1768" spans="1:5" x14ac:dyDescent="0.2">
      <c r="A1768" t="s">
        <v>29</v>
      </c>
      <c r="B1768">
        <v>7</v>
      </c>
      <c r="C1768">
        <v>0.2</v>
      </c>
    </row>
    <row r="1769" spans="1:5" x14ac:dyDescent="0.2">
      <c r="A1769" t="s">
        <v>29</v>
      </c>
      <c r="B1769">
        <v>4.5</v>
      </c>
      <c r="C1769" t="s">
        <v>1558</v>
      </c>
    </row>
    <row r="1770" spans="1:5" x14ac:dyDescent="0.2">
      <c r="A1770" t="s">
        <v>177</v>
      </c>
      <c r="B1770">
        <v>0.2</v>
      </c>
      <c r="C1770">
        <v>0.2</v>
      </c>
    </row>
    <row r="1771" spans="1:5" x14ac:dyDescent="0.2">
      <c r="A1771" t="s">
        <v>29</v>
      </c>
      <c r="B1771">
        <v>6.9</v>
      </c>
      <c r="C1771">
        <v>-0.1</v>
      </c>
    </row>
    <row r="1772" spans="1:5" x14ac:dyDescent="0.2">
      <c r="A1772" t="s">
        <v>1579</v>
      </c>
      <c r="B1772">
        <v>2.6</v>
      </c>
      <c r="C1772">
        <v>0.1</v>
      </c>
    </row>
    <row r="1773" spans="1:5" x14ac:dyDescent="0.2">
      <c r="A1773" t="s">
        <v>1579</v>
      </c>
      <c r="B1773">
        <v>10.6</v>
      </c>
      <c r="C1773">
        <v>0.2</v>
      </c>
    </row>
    <row r="1774" spans="1:5" x14ac:dyDescent="0.2">
      <c r="A1774" t="s">
        <v>29</v>
      </c>
      <c r="B1774">
        <v>0.5</v>
      </c>
      <c r="C1774">
        <v>0.1</v>
      </c>
    </row>
    <row r="1775" spans="1:5" x14ac:dyDescent="0.2">
      <c r="A1775" t="s">
        <v>34</v>
      </c>
      <c r="B1775">
        <v>30.9</v>
      </c>
      <c r="C1775">
        <v>0.05</v>
      </c>
    </row>
    <row r="1776" spans="1:5" x14ac:dyDescent="0.2">
      <c r="A1776" t="s">
        <v>108</v>
      </c>
      <c r="B1776">
        <v>0.63</v>
      </c>
      <c r="C1776">
        <v>0.17</v>
      </c>
    </row>
    <row r="1777" spans="1:4" x14ac:dyDescent="0.2">
      <c r="A1777" t="s">
        <v>47</v>
      </c>
      <c r="B1777">
        <v>20</v>
      </c>
      <c r="C1777" t="s">
        <v>1635</v>
      </c>
      <c r="D1777" t="s">
        <v>1702</v>
      </c>
    </row>
    <row r="1778" spans="1:4" x14ac:dyDescent="0.2">
      <c r="A1778" t="s">
        <v>47</v>
      </c>
      <c r="B1778">
        <v>22.2</v>
      </c>
      <c r="C1778">
        <v>-0.1</v>
      </c>
    </row>
    <row r="1779" spans="1:4" x14ac:dyDescent="0.2">
      <c r="A1779" t="s">
        <v>27</v>
      </c>
      <c r="B1779" t="s">
        <v>1703</v>
      </c>
    </row>
    <row r="1780" spans="1:4" x14ac:dyDescent="0.2">
      <c r="A1780" t="s">
        <v>29</v>
      </c>
      <c r="B1780">
        <v>7.25</v>
      </c>
      <c r="C1780">
        <v>-0.1</v>
      </c>
    </row>
    <row r="1781" spans="1:4" x14ac:dyDescent="0.2">
      <c r="A1781" t="s">
        <v>29</v>
      </c>
      <c r="B1781">
        <v>4.6500000000000004</v>
      </c>
      <c r="C1781">
        <v>-0.1</v>
      </c>
    </row>
    <row r="1782" spans="1:4" x14ac:dyDescent="0.2">
      <c r="A1782" t="s">
        <v>1579</v>
      </c>
      <c r="B1782">
        <v>9.6</v>
      </c>
      <c r="C1782">
        <v>-0.1</v>
      </c>
    </row>
    <row r="1783" spans="1:4" x14ac:dyDescent="0.2">
      <c r="A1783" t="s">
        <v>1579</v>
      </c>
      <c r="B1783">
        <v>2.9</v>
      </c>
      <c r="C1783">
        <v>-0.1</v>
      </c>
    </row>
    <row r="1784" spans="1:4" x14ac:dyDescent="0.2">
      <c r="A1784" t="s">
        <v>47</v>
      </c>
      <c r="B1784">
        <v>38.4</v>
      </c>
      <c r="C1784" t="s">
        <v>1667</v>
      </c>
    </row>
    <row r="1785" spans="1:4" x14ac:dyDescent="0.2">
      <c r="A1785" t="s">
        <v>47</v>
      </c>
      <c r="B1785">
        <v>18</v>
      </c>
      <c r="C1785" t="s">
        <v>1580</v>
      </c>
    </row>
    <row r="1786" spans="1:4" x14ac:dyDescent="0.2">
      <c r="A1786" t="s">
        <v>47</v>
      </c>
      <c r="B1786">
        <v>26.5</v>
      </c>
      <c r="C1786" t="s">
        <v>1667</v>
      </c>
    </row>
    <row r="1787" spans="1:4" x14ac:dyDescent="0.2">
      <c r="A1787" t="s">
        <v>153</v>
      </c>
      <c r="B1787">
        <v>34.78</v>
      </c>
      <c r="C1787">
        <v>0.2</v>
      </c>
    </row>
    <row r="1788" spans="1:4" x14ac:dyDescent="0.2">
      <c r="A1788" t="s">
        <v>34</v>
      </c>
      <c r="B1788">
        <v>43.28</v>
      </c>
      <c r="C1788">
        <v>-0.05</v>
      </c>
    </row>
    <row r="1789" spans="1:4" x14ac:dyDescent="0.2">
      <c r="A1789" t="s">
        <v>34</v>
      </c>
      <c r="B1789">
        <v>39.5</v>
      </c>
      <c r="C1789" t="s">
        <v>1630</v>
      </c>
    </row>
    <row r="1790" spans="1:4" x14ac:dyDescent="0.2">
      <c r="A1790" t="s">
        <v>34</v>
      </c>
      <c r="B1790">
        <v>35.5</v>
      </c>
      <c r="C1790">
        <v>0.2</v>
      </c>
    </row>
    <row r="1791" spans="1:4" x14ac:dyDescent="0.2">
      <c r="A1791" t="s">
        <v>29</v>
      </c>
      <c r="B1791">
        <v>15.2</v>
      </c>
      <c r="C1791">
        <v>0.1</v>
      </c>
    </row>
    <row r="1792" spans="1:4" x14ac:dyDescent="0.2">
      <c r="A1792" t="s">
        <v>34</v>
      </c>
      <c r="B1792">
        <v>31.5</v>
      </c>
      <c r="C1792" t="s">
        <v>1580</v>
      </c>
    </row>
    <row r="1793" spans="1:4" x14ac:dyDescent="0.2">
      <c r="A1793" t="s">
        <v>97</v>
      </c>
      <c r="B1793">
        <v>0.06</v>
      </c>
      <c r="C1793" t="s">
        <v>1567</v>
      </c>
      <c r="D1793" t="s">
        <v>1633</v>
      </c>
    </row>
    <row r="1794" spans="1:4" x14ac:dyDescent="0.2">
      <c r="A1794" t="s">
        <v>97</v>
      </c>
      <c r="B1794" t="s">
        <v>1545</v>
      </c>
      <c r="C1794">
        <v>0.1</v>
      </c>
    </row>
    <row r="1795" spans="1:4" x14ac:dyDescent="0.2">
      <c r="A1795" t="s">
        <v>47</v>
      </c>
      <c r="B1795">
        <v>18.3</v>
      </c>
      <c r="C1795">
        <v>0.1</v>
      </c>
    </row>
    <row r="1796" spans="1:4" x14ac:dyDescent="0.2">
      <c r="A1796" t="s">
        <v>1579</v>
      </c>
      <c r="B1796">
        <v>3.1</v>
      </c>
      <c r="C1796">
        <v>-0.1</v>
      </c>
    </row>
    <row r="1797" spans="1:4" x14ac:dyDescent="0.2">
      <c r="A1797" t="s">
        <v>1579</v>
      </c>
      <c r="B1797">
        <v>9.8000000000000007</v>
      </c>
      <c r="C1797" t="s">
        <v>1558</v>
      </c>
    </row>
    <row r="1798" spans="1:4" x14ac:dyDescent="0.2">
      <c r="A1798" t="s">
        <v>47</v>
      </c>
      <c r="B1798">
        <v>38.909999999999997</v>
      </c>
      <c r="C1798">
        <v>0.06</v>
      </c>
    </row>
    <row r="1799" spans="1:4" x14ac:dyDescent="0.2">
      <c r="A1799" t="s">
        <v>47</v>
      </c>
      <c r="B1799">
        <v>27</v>
      </c>
      <c r="C1799" t="s">
        <v>1558</v>
      </c>
    </row>
    <row r="1800" spans="1:4" x14ac:dyDescent="0.2">
      <c r="A1800" t="s">
        <v>27</v>
      </c>
      <c r="B1800" t="s">
        <v>1703</v>
      </c>
    </row>
    <row r="1801" spans="1:4" x14ac:dyDescent="0.2">
      <c r="A1801" t="s">
        <v>29</v>
      </c>
      <c r="B1801">
        <v>7.25</v>
      </c>
      <c r="C1801">
        <v>-0.1</v>
      </c>
    </row>
    <row r="1802" spans="1:4" x14ac:dyDescent="0.2">
      <c r="A1802" t="s">
        <v>29</v>
      </c>
      <c r="B1802">
        <v>4.6500000000000004</v>
      </c>
      <c r="C1802">
        <v>-0.1</v>
      </c>
    </row>
    <row r="1803" spans="1:4" x14ac:dyDescent="0.2">
      <c r="A1803" t="s">
        <v>1579</v>
      </c>
      <c r="B1803">
        <v>9.6</v>
      </c>
      <c r="C1803">
        <v>-0.1</v>
      </c>
    </row>
    <row r="1804" spans="1:4" x14ac:dyDescent="0.2">
      <c r="A1804" t="s">
        <v>1579</v>
      </c>
      <c r="B1804">
        <v>2.9</v>
      </c>
      <c r="C1804">
        <v>-0.1</v>
      </c>
    </row>
    <row r="1805" spans="1:4" x14ac:dyDescent="0.2">
      <c r="A1805" t="s">
        <v>47</v>
      </c>
      <c r="B1805">
        <v>38.4</v>
      </c>
      <c r="C1805" t="s">
        <v>1667</v>
      </c>
    </row>
    <row r="1806" spans="1:4" x14ac:dyDescent="0.2">
      <c r="A1806" t="s">
        <v>47</v>
      </c>
      <c r="B1806">
        <v>18</v>
      </c>
      <c r="C1806" t="s">
        <v>1580</v>
      </c>
    </row>
    <row r="1807" spans="1:4" x14ac:dyDescent="0.2">
      <c r="A1807" t="s">
        <v>47</v>
      </c>
      <c r="B1807">
        <v>26.5</v>
      </c>
      <c r="C1807" t="s">
        <v>1667</v>
      </c>
    </row>
    <row r="1808" spans="1:4" x14ac:dyDescent="0.2">
      <c r="A1808" t="s">
        <v>153</v>
      </c>
      <c r="B1808">
        <v>34.78</v>
      </c>
      <c r="C1808">
        <v>0.2</v>
      </c>
    </row>
    <row r="1809" spans="1:5" x14ac:dyDescent="0.2">
      <c r="A1809" t="s">
        <v>34</v>
      </c>
      <c r="B1809">
        <v>43.28</v>
      </c>
      <c r="C1809">
        <v>-0.05</v>
      </c>
    </row>
    <row r="1810" spans="1:5" x14ac:dyDescent="0.2">
      <c r="A1810" t="s">
        <v>34</v>
      </c>
      <c r="B1810">
        <v>39.5</v>
      </c>
      <c r="C1810" t="s">
        <v>1630</v>
      </c>
    </row>
    <row r="1811" spans="1:5" x14ac:dyDescent="0.2">
      <c r="A1811" t="s">
        <v>34</v>
      </c>
      <c r="B1811">
        <v>35.5</v>
      </c>
      <c r="C1811">
        <v>0.2</v>
      </c>
    </row>
    <row r="1812" spans="1:5" x14ac:dyDescent="0.2">
      <c r="A1812" t="s">
        <v>29</v>
      </c>
      <c r="B1812">
        <v>15.2</v>
      </c>
      <c r="C1812">
        <v>0.1</v>
      </c>
    </row>
    <row r="1813" spans="1:5" x14ac:dyDescent="0.2">
      <c r="A1813" t="s">
        <v>34</v>
      </c>
      <c r="B1813">
        <v>31.5</v>
      </c>
      <c r="C1813" t="s">
        <v>1580</v>
      </c>
    </row>
    <row r="1814" spans="1:5" x14ac:dyDescent="0.2">
      <c r="A1814" t="s">
        <v>97</v>
      </c>
      <c r="B1814">
        <v>0.06</v>
      </c>
      <c r="C1814" t="s">
        <v>1567</v>
      </c>
      <c r="D1814" t="s">
        <v>1633</v>
      </c>
    </row>
    <row r="1815" spans="1:5" x14ac:dyDescent="0.2">
      <c r="A1815" t="s">
        <v>97</v>
      </c>
      <c r="B1815" t="s">
        <v>1545</v>
      </c>
      <c r="C1815">
        <v>0.1</v>
      </c>
    </row>
    <row r="1816" spans="1:5" x14ac:dyDescent="0.2">
      <c r="A1816" t="s">
        <v>27</v>
      </c>
      <c r="B1816">
        <v>8.5</v>
      </c>
      <c r="C1816" t="s">
        <v>1578</v>
      </c>
    </row>
    <row r="1817" spans="1:5" x14ac:dyDescent="0.2">
      <c r="A1817" t="s">
        <v>29</v>
      </c>
      <c r="B1817">
        <v>5</v>
      </c>
      <c r="C1817" t="s">
        <v>1578</v>
      </c>
    </row>
    <row r="1818" spans="1:5" x14ac:dyDescent="0.2">
      <c r="A1818" t="s">
        <v>29</v>
      </c>
      <c r="B1818">
        <v>3.75</v>
      </c>
      <c r="C1818" t="s">
        <v>1578</v>
      </c>
    </row>
    <row r="1819" spans="1:5" x14ac:dyDescent="0.2">
      <c r="A1819" t="s">
        <v>29</v>
      </c>
      <c r="B1819">
        <v>3</v>
      </c>
      <c r="C1819" t="s">
        <v>1578</v>
      </c>
    </row>
    <row r="1820" spans="1:5" x14ac:dyDescent="0.2">
      <c r="A1820" t="s">
        <v>29</v>
      </c>
      <c r="B1820">
        <v>1</v>
      </c>
      <c r="C1820">
        <v>0.5</v>
      </c>
    </row>
    <row r="1821" spans="1:5" x14ac:dyDescent="0.2">
      <c r="A1821" t="s">
        <v>47</v>
      </c>
      <c r="B1821">
        <v>18.2</v>
      </c>
      <c r="C1821">
        <v>0.05</v>
      </c>
    </row>
    <row r="1822" spans="1:5" x14ac:dyDescent="0.2">
      <c r="A1822" t="s">
        <v>1662</v>
      </c>
      <c r="B1822">
        <v>20.7</v>
      </c>
      <c r="C1822">
        <v>0.1</v>
      </c>
      <c r="D1822" t="s">
        <v>1594</v>
      </c>
      <c r="E1822">
        <v>-0.05</v>
      </c>
    </row>
    <row r="1823" spans="1:5" x14ac:dyDescent="0.2">
      <c r="A1823" t="s">
        <v>34</v>
      </c>
      <c r="B1823">
        <v>30.2</v>
      </c>
      <c r="C1823" t="s">
        <v>1667</v>
      </c>
    </row>
    <row r="1824" spans="1:5" x14ac:dyDescent="0.2">
      <c r="A1824" t="s">
        <v>97</v>
      </c>
      <c r="B1824">
        <v>0.1</v>
      </c>
    </row>
    <row r="1825" spans="1:5" x14ac:dyDescent="0.2">
      <c r="A1825" t="s">
        <v>95</v>
      </c>
      <c r="B1825" t="s">
        <v>1629</v>
      </c>
      <c r="C1825">
        <v>6.3</v>
      </c>
    </row>
    <row r="1826" spans="1:5" x14ac:dyDescent="0.2">
      <c r="A1826" t="s">
        <v>56</v>
      </c>
      <c r="B1826" t="s">
        <v>1545</v>
      </c>
      <c r="C1826">
        <v>0.3</v>
      </c>
    </row>
    <row r="1827" spans="1:5" x14ac:dyDescent="0.2">
      <c r="A1827" t="s">
        <v>87</v>
      </c>
    </row>
    <row r="1828" spans="1:5" x14ac:dyDescent="0.2">
      <c r="A1828" t="s">
        <v>146</v>
      </c>
    </row>
    <row r="1829" spans="1:5" x14ac:dyDescent="0.2">
      <c r="A1829" t="s">
        <v>1549</v>
      </c>
      <c r="B1829" t="s">
        <v>1550</v>
      </c>
      <c r="C1829" t="s">
        <v>1551</v>
      </c>
      <c r="D1829" t="s">
        <v>1552</v>
      </c>
    </row>
    <row r="1830" spans="1:5" x14ac:dyDescent="0.2">
      <c r="A1830" t="s">
        <v>859</v>
      </c>
      <c r="B1830" t="s">
        <v>1553</v>
      </c>
      <c r="C1830" t="s">
        <v>1554</v>
      </c>
    </row>
    <row r="1831" spans="1:5" x14ac:dyDescent="0.2">
      <c r="A1831" t="s">
        <v>1555</v>
      </c>
      <c r="B1831" t="s">
        <v>1550</v>
      </c>
      <c r="C1831" t="s">
        <v>1551</v>
      </c>
      <c r="D1831" t="s">
        <v>1556</v>
      </c>
    </row>
    <row r="1832" spans="1:5" x14ac:dyDescent="0.2">
      <c r="A1832" t="s">
        <v>27</v>
      </c>
      <c r="B1832">
        <v>8.5</v>
      </c>
      <c r="C1832" t="s">
        <v>1578</v>
      </c>
    </row>
    <row r="1833" spans="1:5" x14ac:dyDescent="0.2">
      <c r="A1833" t="s">
        <v>29</v>
      </c>
      <c r="B1833">
        <v>5</v>
      </c>
      <c r="C1833" t="s">
        <v>1578</v>
      </c>
    </row>
    <row r="1834" spans="1:5" x14ac:dyDescent="0.2">
      <c r="A1834" t="s">
        <v>29</v>
      </c>
      <c r="B1834">
        <v>3.75</v>
      </c>
      <c r="C1834" t="s">
        <v>1578</v>
      </c>
    </row>
    <row r="1835" spans="1:5" x14ac:dyDescent="0.2">
      <c r="A1835" t="s">
        <v>29</v>
      </c>
      <c r="B1835">
        <v>3</v>
      </c>
      <c r="C1835" t="s">
        <v>1578</v>
      </c>
    </row>
    <row r="1836" spans="1:5" x14ac:dyDescent="0.2">
      <c r="A1836" t="s">
        <v>29</v>
      </c>
      <c r="B1836">
        <v>1</v>
      </c>
      <c r="C1836">
        <v>0.5</v>
      </c>
    </row>
    <row r="1837" spans="1:5" x14ac:dyDescent="0.2">
      <c r="A1837" t="s">
        <v>47</v>
      </c>
      <c r="B1837">
        <v>18.2</v>
      </c>
      <c r="C1837">
        <v>0.05</v>
      </c>
    </row>
    <row r="1838" spans="1:5" x14ac:dyDescent="0.2">
      <c r="A1838" t="s">
        <v>1662</v>
      </c>
      <c r="B1838">
        <v>20.7</v>
      </c>
      <c r="C1838">
        <v>0.1</v>
      </c>
      <c r="D1838" t="s">
        <v>1594</v>
      </c>
      <c r="E1838">
        <v>-0.05</v>
      </c>
    </row>
    <row r="1839" spans="1:5" x14ac:dyDescent="0.2">
      <c r="A1839" t="s">
        <v>34</v>
      </c>
      <c r="B1839">
        <v>30.2</v>
      </c>
      <c r="C1839" t="s">
        <v>1667</v>
      </c>
    </row>
    <row r="1840" spans="1:5" x14ac:dyDescent="0.2">
      <c r="A1840" t="s">
        <v>97</v>
      </c>
      <c r="B1840">
        <v>0.1</v>
      </c>
    </row>
    <row r="1841" spans="1:5" x14ac:dyDescent="0.2">
      <c r="A1841" t="s">
        <v>95</v>
      </c>
      <c r="B1841" t="s">
        <v>1629</v>
      </c>
      <c r="C1841">
        <v>6.3</v>
      </c>
    </row>
    <row r="1842" spans="1:5" x14ac:dyDescent="0.2">
      <c r="A1842" t="s">
        <v>56</v>
      </c>
      <c r="B1842" t="s">
        <v>1545</v>
      </c>
      <c r="C1842">
        <v>0.3</v>
      </c>
    </row>
    <row r="1843" spans="1:5" x14ac:dyDescent="0.2">
      <c r="A1843" t="s">
        <v>87</v>
      </c>
    </row>
    <row r="1844" spans="1:5" x14ac:dyDescent="0.2">
      <c r="A1844" t="s">
        <v>146</v>
      </c>
    </row>
    <row r="1845" spans="1:5" x14ac:dyDescent="0.2">
      <c r="A1845" t="s">
        <v>1549</v>
      </c>
      <c r="B1845" t="s">
        <v>1550</v>
      </c>
      <c r="C1845" t="s">
        <v>1551</v>
      </c>
      <c r="D1845" t="s">
        <v>1552</v>
      </c>
    </row>
    <row r="1846" spans="1:5" x14ac:dyDescent="0.2">
      <c r="A1846" t="s">
        <v>859</v>
      </c>
      <c r="B1846" t="s">
        <v>1553</v>
      </c>
      <c r="C1846" t="s">
        <v>1554</v>
      </c>
    </row>
    <row r="1847" spans="1:5" x14ac:dyDescent="0.2">
      <c r="A1847" t="s">
        <v>1555</v>
      </c>
      <c r="B1847" t="s">
        <v>1550</v>
      </c>
      <c r="C1847" t="s">
        <v>1551</v>
      </c>
      <c r="D1847" t="s">
        <v>1556</v>
      </c>
    </row>
    <row r="1848" spans="1:5" x14ac:dyDescent="0.2">
      <c r="A1848" t="s">
        <v>1569</v>
      </c>
      <c r="B1848" t="s">
        <v>1570</v>
      </c>
      <c r="C1848" t="s">
        <v>1571</v>
      </c>
    </row>
    <row r="1849" spans="1:5" x14ac:dyDescent="0.2">
      <c r="A1849" t="s">
        <v>1569</v>
      </c>
      <c r="B1849" t="s">
        <v>1572</v>
      </c>
      <c r="C1849" t="s">
        <v>1573</v>
      </c>
      <c r="D1849" t="s">
        <v>1571</v>
      </c>
    </row>
    <row r="1850" spans="1:5" x14ac:dyDescent="0.2">
      <c r="A1850" t="s">
        <v>91</v>
      </c>
      <c r="B1850">
        <v>17.100000000000001</v>
      </c>
      <c r="C1850" t="s">
        <v>1558</v>
      </c>
    </row>
    <row r="1851" spans="1:5" x14ac:dyDescent="0.2">
      <c r="A1851" t="s">
        <v>48</v>
      </c>
      <c r="B1851">
        <v>4.4000000000000004</v>
      </c>
      <c r="C1851" t="s">
        <v>1558</v>
      </c>
    </row>
    <row r="1852" spans="1:5" x14ac:dyDescent="0.2">
      <c r="A1852" t="s">
        <v>49</v>
      </c>
      <c r="B1852">
        <v>0.2</v>
      </c>
      <c r="C1852">
        <v>0.1</v>
      </c>
    </row>
    <row r="1853" spans="1:5" x14ac:dyDescent="0.2">
      <c r="A1853" t="s">
        <v>97</v>
      </c>
      <c r="B1853" t="s">
        <v>1545</v>
      </c>
      <c r="C1853">
        <v>0.03</v>
      </c>
      <c r="D1853" t="s">
        <v>1567</v>
      </c>
      <c r="E1853" t="s">
        <v>1568</v>
      </c>
    </row>
    <row r="1854" spans="1:5" x14ac:dyDescent="0.2">
      <c r="A1854" t="s">
        <v>95</v>
      </c>
      <c r="B1854" t="s">
        <v>1545</v>
      </c>
      <c r="C1854" t="s">
        <v>1593</v>
      </c>
      <c r="D1854">
        <v>0.2</v>
      </c>
    </row>
    <row r="1855" spans="1:5" x14ac:dyDescent="0.2">
      <c r="A1855" t="s">
        <v>94</v>
      </c>
      <c r="B1855" t="s">
        <v>1545</v>
      </c>
      <c r="C1855">
        <v>0.02</v>
      </c>
      <c r="D1855" t="s">
        <v>1567</v>
      </c>
      <c r="E1855" t="s">
        <v>1568</v>
      </c>
    </row>
    <row r="1856" spans="1:5" x14ac:dyDescent="0.2">
      <c r="A1856" t="s">
        <v>133</v>
      </c>
      <c r="B1856" t="s">
        <v>1545</v>
      </c>
      <c r="C1856">
        <v>5.0000000000000001E-3</v>
      </c>
    </row>
    <row r="1857" spans="1:4" x14ac:dyDescent="0.2">
      <c r="A1857" t="s">
        <v>47</v>
      </c>
      <c r="B1857">
        <v>4</v>
      </c>
      <c r="C1857">
        <v>0.02</v>
      </c>
    </row>
    <row r="1858" spans="1:4" x14ac:dyDescent="0.2">
      <c r="A1858" t="s">
        <v>92</v>
      </c>
      <c r="B1858">
        <v>0.05</v>
      </c>
      <c r="C1858">
        <v>0.1</v>
      </c>
    </row>
    <row r="1859" spans="1:4" x14ac:dyDescent="0.2">
      <c r="A1859" t="s">
        <v>48</v>
      </c>
      <c r="B1859">
        <v>2</v>
      </c>
      <c r="C1859" t="s">
        <v>1558</v>
      </c>
    </row>
    <row r="1860" spans="1:4" x14ac:dyDescent="0.2">
      <c r="A1860" t="s">
        <v>47</v>
      </c>
      <c r="B1860">
        <v>15.8</v>
      </c>
      <c r="C1860" t="s">
        <v>1557</v>
      </c>
    </row>
    <row r="1861" spans="1:4" x14ac:dyDescent="0.2">
      <c r="A1861" t="s">
        <v>87</v>
      </c>
      <c r="B1861" t="s">
        <v>1546</v>
      </c>
      <c r="C1861" t="s">
        <v>1547</v>
      </c>
      <c r="D1861" t="s">
        <v>1682</v>
      </c>
    </row>
    <row r="1862" spans="1:4" x14ac:dyDescent="0.2">
      <c r="A1862" t="s">
        <v>1549</v>
      </c>
      <c r="B1862" t="s">
        <v>1550</v>
      </c>
      <c r="C1862" t="s">
        <v>1551</v>
      </c>
      <c r="D1862" t="s">
        <v>1552</v>
      </c>
    </row>
    <row r="1863" spans="1:4" x14ac:dyDescent="0.2">
      <c r="A1863" t="s">
        <v>859</v>
      </c>
      <c r="B1863" t="s">
        <v>1553</v>
      </c>
      <c r="C1863" t="s">
        <v>1554</v>
      </c>
    </row>
    <row r="1864" spans="1:4" x14ac:dyDescent="0.2">
      <c r="A1864" t="s">
        <v>1555</v>
      </c>
      <c r="B1864" t="s">
        <v>1550</v>
      </c>
      <c r="C1864" t="s">
        <v>1551</v>
      </c>
      <c r="D1864" t="s">
        <v>1556</v>
      </c>
    </row>
    <row r="1865" spans="1:4" x14ac:dyDescent="0.2">
      <c r="A1865" t="s">
        <v>91</v>
      </c>
      <c r="B1865">
        <v>17.3</v>
      </c>
      <c r="C1865" t="s">
        <v>1630</v>
      </c>
    </row>
    <row r="1866" spans="1:4" x14ac:dyDescent="0.2">
      <c r="A1866" t="s">
        <v>1579</v>
      </c>
      <c r="B1866">
        <v>4.2</v>
      </c>
      <c r="C1866" t="s">
        <v>1630</v>
      </c>
    </row>
    <row r="1867" spans="1:4" x14ac:dyDescent="0.2">
      <c r="A1867" t="s">
        <v>29</v>
      </c>
      <c r="B1867">
        <v>10.8</v>
      </c>
      <c r="C1867">
        <v>0.15</v>
      </c>
    </row>
    <row r="1868" spans="1:4" x14ac:dyDescent="0.2">
      <c r="A1868" t="s">
        <v>1579</v>
      </c>
      <c r="B1868">
        <v>11</v>
      </c>
      <c r="C1868" t="s">
        <v>1578</v>
      </c>
    </row>
    <row r="1869" spans="1:4" x14ac:dyDescent="0.2">
      <c r="A1869" t="s">
        <v>1579</v>
      </c>
      <c r="B1869">
        <v>6.65</v>
      </c>
      <c r="C1869">
        <v>0.1</v>
      </c>
    </row>
    <row r="1870" spans="1:4" x14ac:dyDescent="0.2">
      <c r="A1870" t="s">
        <v>1579</v>
      </c>
      <c r="B1870">
        <v>1.96</v>
      </c>
      <c r="C1870" t="s">
        <v>1630</v>
      </c>
    </row>
    <row r="1871" spans="1:4" x14ac:dyDescent="0.2">
      <c r="A1871" t="s">
        <v>1579</v>
      </c>
      <c r="B1871">
        <v>4.5999999999999996</v>
      </c>
      <c r="C1871" t="s">
        <v>1630</v>
      </c>
    </row>
    <row r="1872" spans="1:4" x14ac:dyDescent="0.2">
      <c r="A1872" t="s">
        <v>47</v>
      </c>
      <c r="B1872">
        <v>15.5</v>
      </c>
      <c r="C1872">
        <f>0.05/-0.1</f>
        <v>-0.5</v>
      </c>
    </row>
    <row r="1873" spans="1:4" x14ac:dyDescent="0.2">
      <c r="A1873" t="s">
        <v>47</v>
      </c>
      <c r="B1873">
        <v>13</v>
      </c>
      <c r="C1873" t="s">
        <v>1580</v>
      </c>
    </row>
    <row r="1874" spans="1:4" x14ac:dyDescent="0.2">
      <c r="A1874" t="s">
        <v>47</v>
      </c>
      <c r="B1874">
        <v>3.9</v>
      </c>
      <c r="C1874">
        <v>-0.1</v>
      </c>
    </row>
    <row r="1875" spans="1:4" x14ac:dyDescent="0.2">
      <c r="A1875" t="s">
        <v>47</v>
      </c>
      <c r="B1875">
        <v>4</v>
      </c>
      <c r="C1875">
        <f>0.05/0.2</f>
        <v>0.25</v>
      </c>
    </row>
    <row r="1876" spans="1:4" x14ac:dyDescent="0.2">
      <c r="A1876" t="s">
        <v>47</v>
      </c>
      <c r="B1876">
        <v>14</v>
      </c>
      <c r="C1876" t="s">
        <v>1580</v>
      </c>
    </row>
    <row r="1877" spans="1:4" x14ac:dyDescent="0.2">
      <c r="A1877" t="s">
        <v>184</v>
      </c>
      <c r="B1877">
        <v>14.7</v>
      </c>
      <c r="C1877">
        <v>-0.2</v>
      </c>
    </row>
    <row r="1878" spans="1:4" x14ac:dyDescent="0.2">
      <c r="A1878" t="s">
        <v>34</v>
      </c>
      <c r="B1878">
        <v>21.02</v>
      </c>
      <c r="C1878">
        <v>0.03</v>
      </c>
    </row>
    <row r="1879" spans="1:4" x14ac:dyDescent="0.2">
      <c r="A1879" t="s">
        <v>34</v>
      </c>
      <c r="B1879">
        <v>15.02</v>
      </c>
      <c r="C1879">
        <v>0.03</v>
      </c>
    </row>
    <row r="1880" spans="1:4" x14ac:dyDescent="0.2">
      <c r="A1880" t="s">
        <v>34</v>
      </c>
      <c r="B1880">
        <v>18.3</v>
      </c>
      <c r="C1880" t="s">
        <v>1630</v>
      </c>
    </row>
    <row r="1881" spans="1:4" x14ac:dyDescent="0.2">
      <c r="A1881" t="s">
        <v>47</v>
      </c>
      <c r="B1881">
        <v>2</v>
      </c>
      <c r="C1881" t="s">
        <v>1580</v>
      </c>
    </row>
    <row r="1882" spans="1:4" x14ac:dyDescent="0.2">
      <c r="A1882" t="s">
        <v>1684</v>
      </c>
      <c r="B1882">
        <v>8</v>
      </c>
      <c r="C1882" t="s">
        <v>1559</v>
      </c>
    </row>
    <row r="1883" spans="1:4" x14ac:dyDescent="0.2">
      <c r="A1883" t="s">
        <v>150</v>
      </c>
      <c r="B1883">
        <v>9.5500000000000007</v>
      </c>
      <c r="C1883" t="s">
        <v>1667</v>
      </c>
    </row>
    <row r="1884" spans="1:4" x14ac:dyDescent="0.2">
      <c r="A1884" t="s">
        <v>97</v>
      </c>
      <c r="B1884" t="s">
        <v>1545</v>
      </c>
      <c r="C1884">
        <v>0.04</v>
      </c>
    </row>
    <row r="1885" spans="1:4" x14ac:dyDescent="0.2">
      <c r="A1885" t="s">
        <v>1579</v>
      </c>
      <c r="B1885" t="s">
        <v>1685</v>
      </c>
    </row>
    <row r="1886" spans="1:4" x14ac:dyDescent="0.2">
      <c r="A1886" t="s">
        <v>153</v>
      </c>
      <c r="B1886">
        <v>10.5</v>
      </c>
      <c r="C1886" t="s">
        <v>1595</v>
      </c>
      <c r="D1886">
        <v>0.2</v>
      </c>
    </row>
    <row r="1887" spans="1:4" x14ac:dyDescent="0.2">
      <c r="A1887" t="s">
        <v>29</v>
      </c>
      <c r="B1887">
        <v>8.3000000000000007</v>
      </c>
      <c r="C1887">
        <v>-0.1</v>
      </c>
    </row>
    <row r="1888" spans="1:4" x14ac:dyDescent="0.2">
      <c r="A1888" t="s">
        <v>1686</v>
      </c>
      <c r="B1888" t="s">
        <v>1545</v>
      </c>
      <c r="C1888">
        <v>0.2</v>
      </c>
      <c r="D1888" t="s">
        <v>1687</v>
      </c>
    </row>
    <row r="1889" spans="1:4" x14ac:dyDescent="0.2">
      <c r="A1889" t="s">
        <v>97</v>
      </c>
      <c r="B1889" t="s">
        <v>1545</v>
      </c>
      <c r="C1889">
        <v>0.1</v>
      </c>
    </row>
    <row r="1890" spans="1:4" x14ac:dyDescent="0.2">
      <c r="A1890" t="s">
        <v>49</v>
      </c>
      <c r="B1890">
        <v>0.23</v>
      </c>
      <c r="C1890" t="s">
        <v>1595</v>
      </c>
      <c r="D1890">
        <v>0.08</v>
      </c>
    </row>
    <row r="1891" spans="1:4" x14ac:dyDescent="0.2">
      <c r="A1891" t="s">
        <v>49</v>
      </c>
      <c r="B1891">
        <v>0.4</v>
      </c>
      <c r="C1891" t="s">
        <v>1595</v>
      </c>
      <c r="D1891">
        <v>0.1</v>
      </c>
    </row>
    <row r="1892" spans="1:4" x14ac:dyDescent="0.2">
      <c r="A1892" t="s">
        <v>49</v>
      </c>
      <c r="B1892">
        <v>0.5</v>
      </c>
      <c r="C1892" t="s">
        <v>1595</v>
      </c>
      <c r="D1892">
        <v>0.2</v>
      </c>
    </row>
    <row r="1893" spans="1:4" x14ac:dyDescent="0.2">
      <c r="A1893" t="s">
        <v>49</v>
      </c>
      <c r="B1893" t="s">
        <v>1545</v>
      </c>
      <c r="C1893">
        <v>0.1</v>
      </c>
    </row>
    <row r="1894" spans="1:4" x14ac:dyDescent="0.2">
      <c r="A1894" t="s">
        <v>97</v>
      </c>
      <c r="B1894">
        <v>0.1</v>
      </c>
      <c r="C1894" t="s">
        <v>1567</v>
      </c>
      <c r="D1894" t="s">
        <v>1568</v>
      </c>
    </row>
    <row r="1895" spans="1:4" x14ac:dyDescent="0.2">
      <c r="A1895" t="s">
        <v>29</v>
      </c>
      <c r="B1895">
        <v>2.2000000000000002</v>
      </c>
      <c r="C1895" t="s">
        <v>1595</v>
      </c>
      <c r="D1895">
        <v>0.05</v>
      </c>
    </row>
    <row r="1896" spans="1:4" x14ac:dyDescent="0.2">
      <c r="A1896" t="s">
        <v>146</v>
      </c>
    </row>
    <row r="1897" spans="1:4" x14ac:dyDescent="0.2">
      <c r="A1897" t="s">
        <v>87</v>
      </c>
    </row>
    <row r="1898" spans="1:4" x14ac:dyDescent="0.2">
      <c r="A1898" t="s">
        <v>87</v>
      </c>
    </row>
    <row r="1899" spans="1:4" x14ac:dyDescent="0.2">
      <c r="A1899" t="s">
        <v>97</v>
      </c>
      <c r="B1899" t="s">
        <v>1688</v>
      </c>
    </row>
    <row r="1900" spans="1:4" x14ac:dyDescent="0.2">
      <c r="A1900" t="s">
        <v>1549</v>
      </c>
      <c r="B1900" t="s">
        <v>1550</v>
      </c>
      <c r="C1900" t="s">
        <v>1551</v>
      </c>
      <c r="D1900" t="s">
        <v>1552</v>
      </c>
    </row>
    <row r="1901" spans="1:4" x14ac:dyDescent="0.2">
      <c r="A1901" t="s">
        <v>859</v>
      </c>
      <c r="B1901" t="s">
        <v>1553</v>
      </c>
      <c r="C1901" t="s">
        <v>1554</v>
      </c>
    </row>
    <row r="1902" spans="1:4" x14ac:dyDescent="0.2">
      <c r="A1902" t="s">
        <v>1555</v>
      </c>
      <c r="B1902" t="s">
        <v>1550</v>
      </c>
      <c r="C1902" t="s">
        <v>1551</v>
      </c>
      <c r="D1902" t="s">
        <v>1556</v>
      </c>
    </row>
    <row r="1903" spans="1:4" x14ac:dyDescent="0.2">
      <c r="A1903" t="s">
        <v>91</v>
      </c>
      <c r="B1903">
        <v>12.7</v>
      </c>
      <c r="C1903" t="s">
        <v>1558</v>
      </c>
    </row>
    <row r="1904" spans="1:4" x14ac:dyDescent="0.2">
      <c r="A1904" t="s">
        <v>29</v>
      </c>
      <c r="B1904">
        <v>4.4000000000000004</v>
      </c>
      <c r="C1904" t="s">
        <v>1557</v>
      </c>
    </row>
    <row r="1905" spans="1:4" x14ac:dyDescent="0.2">
      <c r="A1905" t="s">
        <v>49</v>
      </c>
      <c r="B1905">
        <v>0.2</v>
      </c>
      <c r="C1905">
        <v>0.1</v>
      </c>
    </row>
    <row r="1906" spans="1:4" x14ac:dyDescent="0.2">
      <c r="A1906" t="s">
        <v>97</v>
      </c>
      <c r="B1906" t="s">
        <v>1545</v>
      </c>
      <c r="C1906">
        <v>0.03</v>
      </c>
    </row>
    <row r="1907" spans="1:4" x14ac:dyDescent="0.2">
      <c r="A1907" t="s">
        <v>95</v>
      </c>
      <c r="B1907" t="s">
        <v>1545</v>
      </c>
      <c r="C1907" t="s">
        <v>1593</v>
      </c>
      <c r="D1907">
        <v>0.2</v>
      </c>
    </row>
    <row r="1908" spans="1:4" x14ac:dyDescent="0.2">
      <c r="A1908" t="s">
        <v>94</v>
      </c>
      <c r="B1908" t="s">
        <v>1545</v>
      </c>
      <c r="C1908">
        <v>0.02</v>
      </c>
      <c r="D1908" t="s">
        <v>1568</v>
      </c>
    </row>
    <row r="1909" spans="1:4" x14ac:dyDescent="0.2">
      <c r="A1909" t="s">
        <v>133</v>
      </c>
      <c r="B1909" t="s">
        <v>1545</v>
      </c>
      <c r="C1909">
        <v>5.0000000000000001E-3</v>
      </c>
    </row>
    <row r="1910" spans="1:4" x14ac:dyDescent="0.2">
      <c r="A1910" t="s">
        <v>47</v>
      </c>
      <c r="B1910">
        <v>4</v>
      </c>
      <c r="C1910">
        <v>0.02</v>
      </c>
    </row>
    <row r="1911" spans="1:4" x14ac:dyDescent="0.2">
      <c r="A1911" t="s">
        <v>92</v>
      </c>
      <c r="B1911">
        <v>0.05</v>
      </c>
      <c r="C1911">
        <v>0.1</v>
      </c>
    </row>
    <row r="1912" spans="1:4" x14ac:dyDescent="0.2">
      <c r="A1912" t="s">
        <v>87</v>
      </c>
      <c r="B1912" t="s">
        <v>1546</v>
      </c>
      <c r="C1912" t="s">
        <v>1547</v>
      </c>
      <c r="D1912" t="s">
        <v>1548</v>
      </c>
    </row>
    <row r="1913" spans="1:4" x14ac:dyDescent="0.2">
      <c r="A1913" t="s">
        <v>1549</v>
      </c>
      <c r="B1913" t="s">
        <v>1550</v>
      </c>
      <c r="C1913" t="s">
        <v>1551</v>
      </c>
      <c r="D1913" t="s">
        <v>1552</v>
      </c>
    </row>
    <row r="1914" spans="1:4" x14ac:dyDescent="0.2">
      <c r="A1914" t="s">
        <v>859</v>
      </c>
      <c r="B1914" t="s">
        <v>1553</v>
      </c>
      <c r="C1914" t="s">
        <v>1554</v>
      </c>
    </row>
    <row r="1915" spans="1:4" x14ac:dyDescent="0.2">
      <c r="A1915" t="s">
        <v>1555</v>
      </c>
      <c r="B1915" t="s">
        <v>1550</v>
      </c>
      <c r="C1915" t="s">
        <v>1551</v>
      </c>
      <c r="D1915" t="s">
        <v>1556</v>
      </c>
    </row>
    <row r="1916" spans="1:4" x14ac:dyDescent="0.2">
      <c r="A1916" t="s">
        <v>91</v>
      </c>
      <c r="B1916">
        <v>17.3</v>
      </c>
      <c r="C1916" t="s">
        <v>1630</v>
      </c>
    </row>
    <row r="1917" spans="1:4" x14ac:dyDescent="0.2">
      <c r="A1917" t="s">
        <v>1579</v>
      </c>
      <c r="B1917">
        <v>4.2</v>
      </c>
      <c r="C1917" t="s">
        <v>1630</v>
      </c>
    </row>
    <row r="1918" spans="1:4" x14ac:dyDescent="0.2">
      <c r="A1918" t="s">
        <v>29</v>
      </c>
      <c r="B1918">
        <v>10.8</v>
      </c>
      <c r="C1918">
        <v>0.15</v>
      </c>
    </row>
    <row r="1919" spans="1:4" x14ac:dyDescent="0.2">
      <c r="A1919" t="s">
        <v>1579</v>
      </c>
      <c r="B1919">
        <v>11</v>
      </c>
      <c r="C1919" t="s">
        <v>1578</v>
      </c>
    </row>
    <row r="1920" spans="1:4" x14ac:dyDescent="0.2">
      <c r="A1920" t="s">
        <v>1579</v>
      </c>
      <c r="B1920">
        <v>6.65</v>
      </c>
      <c r="C1920">
        <v>0.1</v>
      </c>
    </row>
    <row r="1921" spans="1:3" x14ac:dyDescent="0.2">
      <c r="A1921" t="s">
        <v>1579</v>
      </c>
      <c r="B1921">
        <v>2.2000000000000002</v>
      </c>
      <c r="C1921" t="s">
        <v>1630</v>
      </c>
    </row>
    <row r="1922" spans="1:3" x14ac:dyDescent="0.2">
      <c r="A1922" t="s">
        <v>1579</v>
      </c>
      <c r="B1922">
        <v>4.5999999999999996</v>
      </c>
      <c r="C1922" t="s">
        <v>1630</v>
      </c>
    </row>
    <row r="1923" spans="1:3" x14ac:dyDescent="0.2">
      <c r="A1923" t="s">
        <v>47</v>
      </c>
      <c r="B1923">
        <v>15.8</v>
      </c>
      <c r="C1923" t="s">
        <v>1630</v>
      </c>
    </row>
    <row r="1924" spans="1:3" x14ac:dyDescent="0.2">
      <c r="A1924" t="s">
        <v>47</v>
      </c>
      <c r="B1924">
        <v>13</v>
      </c>
      <c r="C1924" t="s">
        <v>1580</v>
      </c>
    </row>
    <row r="1925" spans="1:3" x14ac:dyDescent="0.2">
      <c r="A1925" t="s">
        <v>47</v>
      </c>
      <c r="B1925">
        <v>3.9</v>
      </c>
      <c r="C1925">
        <v>-0.1</v>
      </c>
    </row>
    <row r="1926" spans="1:3" x14ac:dyDescent="0.2">
      <c r="A1926" t="s">
        <v>47</v>
      </c>
      <c r="B1926">
        <v>4</v>
      </c>
      <c r="C1926">
        <f>0.05/0.2</f>
        <v>0.25</v>
      </c>
    </row>
    <row r="1927" spans="1:3" x14ac:dyDescent="0.2">
      <c r="A1927" t="s">
        <v>47</v>
      </c>
      <c r="B1927">
        <v>14</v>
      </c>
      <c r="C1927" t="s">
        <v>1580</v>
      </c>
    </row>
    <row r="1928" spans="1:3" x14ac:dyDescent="0.2">
      <c r="A1928" t="s">
        <v>184</v>
      </c>
      <c r="B1928">
        <v>14.7</v>
      </c>
      <c r="C1928">
        <v>-0.2</v>
      </c>
    </row>
    <row r="1929" spans="1:3" x14ac:dyDescent="0.2">
      <c r="A1929" t="s">
        <v>34</v>
      </c>
      <c r="B1929">
        <v>21.02</v>
      </c>
      <c r="C1929">
        <v>0.03</v>
      </c>
    </row>
    <row r="1930" spans="1:3" x14ac:dyDescent="0.2">
      <c r="A1930" t="s">
        <v>34</v>
      </c>
      <c r="B1930">
        <v>15.02</v>
      </c>
      <c r="C1930">
        <v>0.03</v>
      </c>
    </row>
    <row r="1931" spans="1:3" x14ac:dyDescent="0.2">
      <c r="A1931" t="s">
        <v>34</v>
      </c>
      <c r="B1931">
        <v>18.3</v>
      </c>
      <c r="C1931" t="s">
        <v>1630</v>
      </c>
    </row>
    <row r="1932" spans="1:3" x14ac:dyDescent="0.2">
      <c r="A1932" t="s">
        <v>47</v>
      </c>
      <c r="B1932">
        <v>2</v>
      </c>
      <c r="C1932" t="s">
        <v>1580</v>
      </c>
    </row>
    <row r="1933" spans="1:3" x14ac:dyDescent="0.2">
      <c r="A1933" t="s">
        <v>1684</v>
      </c>
      <c r="B1933">
        <v>8</v>
      </c>
      <c r="C1933" t="s">
        <v>1559</v>
      </c>
    </row>
    <row r="1934" spans="1:3" x14ac:dyDescent="0.2">
      <c r="A1934" t="s">
        <v>150</v>
      </c>
      <c r="B1934">
        <v>9.5500000000000007</v>
      </c>
      <c r="C1934" t="s">
        <v>1667</v>
      </c>
    </row>
    <row r="1935" spans="1:3" x14ac:dyDescent="0.2">
      <c r="A1935" t="s">
        <v>97</v>
      </c>
      <c r="B1935" t="s">
        <v>1545</v>
      </c>
      <c r="C1935">
        <v>0.04</v>
      </c>
    </row>
    <row r="1936" spans="1:3" x14ac:dyDescent="0.2">
      <c r="A1936" t="s">
        <v>1579</v>
      </c>
      <c r="B1936" t="s">
        <v>1685</v>
      </c>
    </row>
    <row r="1937" spans="1:4" x14ac:dyDescent="0.2">
      <c r="A1937" t="s">
        <v>153</v>
      </c>
      <c r="B1937">
        <v>10.5</v>
      </c>
      <c r="C1937" t="s">
        <v>1595</v>
      </c>
      <c r="D1937">
        <v>0.2</v>
      </c>
    </row>
    <row r="1938" spans="1:4" x14ac:dyDescent="0.2">
      <c r="A1938" t="s">
        <v>29</v>
      </c>
      <c r="B1938">
        <v>8.3000000000000007</v>
      </c>
      <c r="C1938">
        <v>-0.1</v>
      </c>
    </row>
    <row r="1939" spans="1:4" x14ac:dyDescent="0.2">
      <c r="A1939" t="s">
        <v>1686</v>
      </c>
      <c r="B1939" t="s">
        <v>1545</v>
      </c>
      <c r="C1939">
        <v>0.2</v>
      </c>
      <c r="D1939" t="s">
        <v>1687</v>
      </c>
    </row>
    <row r="1940" spans="1:4" x14ac:dyDescent="0.2">
      <c r="A1940" t="s">
        <v>97</v>
      </c>
      <c r="B1940" t="s">
        <v>1545</v>
      </c>
      <c r="C1940">
        <v>0.1</v>
      </c>
    </row>
    <row r="1941" spans="1:4" x14ac:dyDescent="0.2">
      <c r="A1941" t="s">
        <v>49</v>
      </c>
      <c r="B1941">
        <v>0.23</v>
      </c>
      <c r="C1941" t="s">
        <v>1595</v>
      </c>
      <c r="D1941">
        <v>0.08</v>
      </c>
    </row>
    <row r="1942" spans="1:4" x14ac:dyDescent="0.2">
      <c r="A1942" t="s">
        <v>49</v>
      </c>
      <c r="B1942">
        <v>0.4</v>
      </c>
      <c r="C1942" t="s">
        <v>1595</v>
      </c>
      <c r="D1942">
        <v>0.1</v>
      </c>
    </row>
    <row r="1943" spans="1:4" x14ac:dyDescent="0.2">
      <c r="A1943" t="s">
        <v>49</v>
      </c>
      <c r="B1943">
        <v>0.5</v>
      </c>
      <c r="C1943" t="s">
        <v>1595</v>
      </c>
      <c r="D1943">
        <v>0.2</v>
      </c>
    </row>
    <row r="1944" spans="1:4" x14ac:dyDescent="0.2">
      <c r="A1944" t="s">
        <v>49</v>
      </c>
      <c r="B1944" t="s">
        <v>1545</v>
      </c>
      <c r="C1944">
        <v>0.1</v>
      </c>
    </row>
    <row r="1945" spans="1:4" x14ac:dyDescent="0.2">
      <c r="A1945" t="s">
        <v>97</v>
      </c>
      <c r="B1945">
        <v>0.05</v>
      </c>
      <c r="C1945" t="s">
        <v>1567</v>
      </c>
      <c r="D1945" t="s">
        <v>1568</v>
      </c>
    </row>
    <row r="1946" spans="1:4" x14ac:dyDescent="0.2">
      <c r="A1946" t="s">
        <v>29</v>
      </c>
      <c r="B1946">
        <v>2.2000000000000002</v>
      </c>
      <c r="C1946" t="s">
        <v>1595</v>
      </c>
      <c r="D1946">
        <v>0.05</v>
      </c>
    </row>
    <row r="1947" spans="1:4" x14ac:dyDescent="0.2">
      <c r="A1947" t="s">
        <v>146</v>
      </c>
    </row>
    <row r="1948" spans="1:4" x14ac:dyDescent="0.2">
      <c r="A1948" t="s">
        <v>87</v>
      </c>
    </row>
    <row r="1949" spans="1:4" x14ac:dyDescent="0.2">
      <c r="A1949" t="s">
        <v>87</v>
      </c>
    </row>
    <row r="1950" spans="1:4" x14ac:dyDescent="0.2">
      <c r="A1950" t="s">
        <v>97</v>
      </c>
      <c r="B1950" t="s">
        <v>1688</v>
      </c>
    </row>
    <row r="1951" spans="1:4" x14ac:dyDescent="0.2">
      <c r="A1951" t="s">
        <v>1549</v>
      </c>
      <c r="B1951" t="s">
        <v>1550</v>
      </c>
      <c r="C1951" t="s">
        <v>1551</v>
      </c>
      <c r="D1951" t="s">
        <v>1552</v>
      </c>
    </row>
    <row r="1952" spans="1:4" x14ac:dyDescent="0.2">
      <c r="A1952" t="s">
        <v>859</v>
      </c>
      <c r="B1952" t="s">
        <v>1553</v>
      </c>
      <c r="C1952" t="s">
        <v>1554</v>
      </c>
    </row>
    <row r="1953" spans="1:4" x14ac:dyDescent="0.2">
      <c r="A1953" t="s">
        <v>1555</v>
      </c>
      <c r="B1953" t="s">
        <v>1550</v>
      </c>
      <c r="C1953" t="s">
        <v>1551</v>
      </c>
      <c r="D1953" t="s">
        <v>1556</v>
      </c>
    </row>
    <row r="1954" spans="1:4" x14ac:dyDescent="0.2">
      <c r="A1954" t="s">
        <v>91</v>
      </c>
      <c r="B1954">
        <v>12.7</v>
      </c>
      <c r="C1954" t="s">
        <v>1558</v>
      </c>
    </row>
    <row r="1955" spans="1:4" x14ac:dyDescent="0.2">
      <c r="A1955" t="s">
        <v>29</v>
      </c>
      <c r="B1955">
        <v>4.4000000000000004</v>
      </c>
      <c r="C1955" t="s">
        <v>1557</v>
      </c>
    </row>
    <row r="1956" spans="1:4" x14ac:dyDescent="0.2">
      <c r="A1956" t="s">
        <v>49</v>
      </c>
      <c r="B1956">
        <v>0.2</v>
      </c>
      <c r="C1956">
        <v>0.1</v>
      </c>
    </row>
    <row r="1957" spans="1:4" x14ac:dyDescent="0.2">
      <c r="A1957" t="s">
        <v>97</v>
      </c>
      <c r="B1957" t="s">
        <v>1545</v>
      </c>
      <c r="C1957">
        <v>0.03</v>
      </c>
    </row>
    <row r="1958" spans="1:4" x14ac:dyDescent="0.2">
      <c r="A1958" t="s">
        <v>95</v>
      </c>
      <c r="B1958" t="s">
        <v>1545</v>
      </c>
      <c r="C1958" t="s">
        <v>1593</v>
      </c>
      <c r="D1958">
        <v>0.2</v>
      </c>
    </row>
    <row r="1959" spans="1:4" x14ac:dyDescent="0.2">
      <c r="A1959" t="s">
        <v>94</v>
      </c>
      <c r="B1959" t="s">
        <v>1545</v>
      </c>
      <c r="C1959">
        <v>0.02</v>
      </c>
      <c r="D1959" t="s">
        <v>1568</v>
      </c>
    </row>
    <row r="1960" spans="1:4" x14ac:dyDescent="0.2">
      <c r="A1960" t="s">
        <v>133</v>
      </c>
      <c r="B1960" t="s">
        <v>1545</v>
      </c>
      <c r="C1960">
        <v>5.0000000000000001E-3</v>
      </c>
    </row>
    <row r="1961" spans="1:4" x14ac:dyDescent="0.2">
      <c r="A1961" t="s">
        <v>47</v>
      </c>
      <c r="B1961">
        <v>4</v>
      </c>
      <c r="C1961">
        <v>0.02</v>
      </c>
    </row>
    <row r="1962" spans="1:4" x14ac:dyDescent="0.2">
      <c r="A1962" t="s">
        <v>92</v>
      </c>
      <c r="B1962">
        <v>0.05</v>
      </c>
      <c r="C1962">
        <v>0.1</v>
      </c>
    </row>
    <row r="1963" spans="1:4" x14ac:dyDescent="0.2">
      <c r="A1963" t="s">
        <v>1704</v>
      </c>
      <c r="B1963" t="s">
        <v>34</v>
      </c>
    </row>
    <row r="1964" spans="1:4" x14ac:dyDescent="0.2">
      <c r="A1964" t="s">
        <v>1549</v>
      </c>
      <c r="B1964" t="s">
        <v>1550</v>
      </c>
      <c r="C1964" t="s">
        <v>1551</v>
      </c>
      <c r="D1964" t="s">
        <v>1552</v>
      </c>
    </row>
    <row r="1965" spans="1:4" x14ac:dyDescent="0.2">
      <c r="A1965" t="s">
        <v>859</v>
      </c>
      <c r="B1965" t="s">
        <v>1553</v>
      </c>
      <c r="C1965" t="s">
        <v>1554</v>
      </c>
    </row>
    <row r="1966" spans="1:4" x14ac:dyDescent="0.2">
      <c r="A1966" t="s">
        <v>1555</v>
      </c>
      <c r="B1966" t="s">
        <v>1550</v>
      </c>
      <c r="C1966" t="s">
        <v>1551</v>
      </c>
      <c r="D1966" t="s">
        <v>1556</v>
      </c>
    </row>
    <row r="1967" spans="1:4" x14ac:dyDescent="0.2">
      <c r="A1967" t="s">
        <v>153</v>
      </c>
      <c r="B1967">
        <v>10.5</v>
      </c>
      <c r="C1967" t="s">
        <v>1578</v>
      </c>
    </row>
    <row r="1968" spans="1:4" x14ac:dyDescent="0.2">
      <c r="A1968" t="s">
        <v>27</v>
      </c>
      <c r="B1968">
        <v>17.3</v>
      </c>
      <c r="C1968" t="s">
        <v>1630</v>
      </c>
    </row>
    <row r="1969" spans="1:3" x14ac:dyDescent="0.2">
      <c r="A1969" t="s">
        <v>29</v>
      </c>
      <c r="B1969">
        <v>4.75</v>
      </c>
      <c r="C1969" t="s">
        <v>1630</v>
      </c>
    </row>
    <row r="1970" spans="1:3" x14ac:dyDescent="0.2">
      <c r="A1970" t="s">
        <v>29</v>
      </c>
      <c r="B1970">
        <v>8.3000000000000007</v>
      </c>
      <c r="C1970">
        <v>-0.1</v>
      </c>
    </row>
    <row r="1971" spans="1:3" x14ac:dyDescent="0.2">
      <c r="A1971" t="s">
        <v>1579</v>
      </c>
      <c r="B1971">
        <v>11</v>
      </c>
      <c r="C1971" t="s">
        <v>1578</v>
      </c>
    </row>
    <row r="1972" spans="1:3" x14ac:dyDescent="0.2">
      <c r="A1972" t="s">
        <v>1579</v>
      </c>
      <c r="B1972">
        <v>6.65</v>
      </c>
      <c r="C1972">
        <v>0.1</v>
      </c>
    </row>
    <row r="1973" spans="1:3" x14ac:dyDescent="0.2">
      <c r="A1973" t="s">
        <v>1579</v>
      </c>
      <c r="B1973">
        <v>4.5999999999999996</v>
      </c>
      <c r="C1973" t="s">
        <v>1630</v>
      </c>
    </row>
    <row r="1974" spans="1:3" x14ac:dyDescent="0.2">
      <c r="A1974" t="s">
        <v>1579</v>
      </c>
      <c r="B1974">
        <v>2.1</v>
      </c>
      <c r="C1974" t="s">
        <v>1630</v>
      </c>
    </row>
    <row r="1975" spans="1:3" x14ac:dyDescent="0.2">
      <c r="A1975" t="s">
        <v>47</v>
      </c>
      <c r="B1975" t="s">
        <v>1689</v>
      </c>
    </row>
    <row r="1976" spans="1:3" x14ac:dyDescent="0.2">
      <c r="A1976" t="s">
        <v>47</v>
      </c>
      <c r="B1976">
        <v>13</v>
      </c>
      <c r="C1976" t="s">
        <v>1580</v>
      </c>
    </row>
    <row r="1977" spans="1:3" x14ac:dyDescent="0.2">
      <c r="A1977" t="s">
        <v>29</v>
      </c>
      <c r="B1977">
        <v>10.8</v>
      </c>
      <c r="C1977">
        <v>0.15</v>
      </c>
    </row>
    <row r="1978" spans="1:3" x14ac:dyDescent="0.2">
      <c r="A1978" t="s">
        <v>47</v>
      </c>
      <c r="B1978">
        <v>3.6</v>
      </c>
      <c r="C1978">
        <v>-0.1</v>
      </c>
    </row>
    <row r="1979" spans="1:3" x14ac:dyDescent="0.2">
      <c r="A1979" t="s">
        <v>47</v>
      </c>
      <c r="B1979" t="s">
        <v>1705</v>
      </c>
    </row>
    <row r="1980" spans="1:3" x14ac:dyDescent="0.2">
      <c r="A1980" t="s">
        <v>1686</v>
      </c>
      <c r="B1980" t="s">
        <v>1691</v>
      </c>
      <c r="C1980" t="s">
        <v>1687</v>
      </c>
    </row>
    <row r="1981" spans="1:3" x14ac:dyDescent="0.2">
      <c r="A1981" t="s">
        <v>47</v>
      </c>
      <c r="B1981">
        <v>14</v>
      </c>
      <c r="C1981" t="s">
        <v>1580</v>
      </c>
    </row>
    <row r="1982" spans="1:3" x14ac:dyDescent="0.2">
      <c r="A1982" t="s">
        <v>184</v>
      </c>
      <c r="B1982">
        <v>14.7</v>
      </c>
      <c r="C1982">
        <v>-0.2</v>
      </c>
    </row>
    <row r="1983" spans="1:3" x14ac:dyDescent="0.2">
      <c r="A1983" t="s">
        <v>34</v>
      </c>
      <c r="B1983">
        <v>21.02</v>
      </c>
      <c r="C1983">
        <v>0.03</v>
      </c>
    </row>
    <row r="1984" spans="1:3" x14ac:dyDescent="0.2">
      <c r="A1984" t="s">
        <v>34</v>
      </c>
      <c r="B1984">
        <v>15.02</v>
      </c>
      <c r="C1984">
        <v>0.03</v>
      </c>
    </row>
    <row r="1985" spans="1:4" x14ac:dyDescent="0.2">
      <c r="A1985" t="s">
        <v>34</v>
      </c>
      <c r="B1985">
        <v>18.3</v>
      </c>
      <c r="C1985" t="s">
        <v>1630</v>
      </c>
    </row>
    <row r="1986" spans="1:4" x14ac:dyDescent="0.2">
      <c r="A1986" t="s">
        <v>150</v>
      </c>
      <c r="B1986" t="s">
        <v>1692</v>
      </c>
    </row>
    <row r="1987" spans="1:4" x14ac:dyDescent="0.2">
      <c r="A1987" t="s">
        <v>47</v>
      </c>
      <c r="B1987">
        <v>2</v>
      </c>
      <c r="C1987" t="s">
        <v>1580</v>
      </c>
    </row>
    <row r="1988" spans="1:4" x14ac:dyDescent="0.2">
      <c r="A1988" t="s">
        <v>1693</v>
      </c>
      <c r="B1988" t="s">
        <v>1618</v>
      </c>
      <c r="C1988">
        <v>8</v>
      </c>
      <c r="D1988" t="s">
        <v>1578</v>
      </c>
    </row>
    <row r="1989" spans="1:4" x14ac:dyDescent="0.2">
      <c r="A1989" t="s">
        <v>97</v>
      </c>
      <c r="B1989" t="s">
        <v>1545</v>
      </c>
      <c r="C1989">
        <v>0.1</v>
      </c>
    </row>
    <row r="1990" spans="1:4" x14ac:dyDescent="0.2">
      <c r="A1990" t="s">
        <v>97</v>
      </c>
      <c r="B1990" t="s">
        <v>1545</v>
      </c>
      <c r="C1990">
        <v>0.04</v>
      </c>
    </row>
    <row r="1991" spans="1:4" x14ac:dyDescent="0.2">
      <c r="A1991" t="s">
        <v>1579</v>
      </c>
      <c r="B1991">
        <v>1.2</v>
      </c>
      <c r="C1991">
        <v>0.2</v>
      </c>
    </row>
    <row r="1992" spans="1:4" x14ac:dyDescent="0.2">
      <c r="A1992" t="s">
        <v>49</v>
      </c>
      <c r="B1992">
        <v>0.23</v>
      </c>
      <c r="C1992" t="s">
        <v>1589</v>
      </c>
    </row>
    <row r="1993" spans="1:4" x14ac:dyDescent="0.2">
      <c r="A1993" t="s">
        <v>49</v>
      </c>
      <c r="B1993">
        <v>0.4</v>
      </c>
      <c r="C1993" t="s">
        <v>1580</v>
      </c>
    </row>
    <row r="1994" spans="1:4" x14ac:dyDescent="0.2">
      <c r="A1994" t="s">
        <v>49</v>
      </c>
      <c r="B1994">
        <v>0.5</v>
      </c>
      <c r="C1994" t="s">
        <v>1578</v>
      </c>
    </row>
    <row r="1995" spans="1:4" x14ac:dyDescent="0.2">
      <c r="A1995" t="s">
        <v>49</v>
      </c>
      <c r="B1995" t="s">
        <v>1545</v>
      </c>
      <c r="C1995">
        <v>0.1</v>
      </c>
    </row>
    <row r="1996" spans="1:4" x14ac:dyDescent="0.2">
      <c r="A1996" t="s">
        <v>97</v>
      </c>
      <c r="B1996">
        <v>0.1</v>
      </c>
      <c r="C1996" t="s">
        <v>1567</v>
      </c>
      <c r="D1996" t="s">
        <v>1568</v>
      </c>
    </row>
    <row r="1997" spans="1:4" x14ac:dyDescent="0.2">
      <c r="A1997" t="s">
        <v>29</v>
      </c>
      <c r="B1997">
        <v>2.2000000000000002</v>
      </c>
      <c r="C1997" t="s">
        <v>1630</v>
      </c>
    </row>
    <row r="1998" spans="1:4" x14ac:dyDescent="0.2">
      <c r="A1998" t="s">
        <v>146</v>
      </c>
    </row>
    <row r="1999" spans="1:4" x14ac:dyDescent="0.2">
      <c r="A1999" t="s">
        <v>87</v>
      </c>
    </row>
    <row r="2000" spans="1:4" x14ac:dyDescent="0.2">
      <c r="A2000" t="s">
        <v>87</v>
      </c>
    </row>
    <row r="2001" spans="1:4" x14ac:dyDescent="0.2">
      <c r="A2001" t="s">
        <v>97</v>
      </c>
      <c r="B2001" t="s">
        <v>1688</v>
      </c>
    </row>
    <row r="2002" spans="1:4" x14ac:dyDescent="0.2">
      <c r="A2002" t="s">
        <v>1549</v>
      </c>
      <c r="B2002" t="s">
        <v>1550</v>
      </c>
      <c r="C2002" t="s">
        <v>1551</v>
      </c>
      <c r="D2002" t="s">
        <v>1552</v>
      </c>
    </row>
    <row r="2003" spans="1:4" x14ac:dyDescent="0.2">
      <c r="A2003" t="s">
        <v>859</v>
      </c>
      <c r="B2003" t="s">
        <v>1553</v>
      </c>
      <c r="C2003" t="s">
        <v>1554</v>
      </c>
    </row>
    <row r="2004" spans="1:4" x14ac:dyDescent="0.2">
      <c r="A2004" t="s">
        <v>1555</v>
      </c>
      <c r="B2004" t="s">
        <v>1550</v>
      </c>
      <c r="C2004" t="s">
        <v>1551</v>
      </c>
      <c r="D2004" t="s">
        <v>1556</v>
      </c>
    </row>
    <row r="2005" spans="1:4" x14ac:dyDescent="0.2">
      <c r="A2005" t="s">
        <v>91</v>
      </c>
      <c r="B2005">
        <v>17.100000000000001</v>
      </c>
      <c r="C2005" t="s">
        <v>1557</v>
      </c>
    </row>
    <row r="2006" spans="1:4" x14ac:dyDescent="0.2">
      <c r="A2006" t="s">
        <v>29</v>
      </c>
      <c r="B2006">
        <v>4.4000000000000004</v>
      </c>
      <c r="C2006" t="s">
        <v>1557</v>
      </c>
    </row>
    <row r="2007" spans="1:4" x14ac:dyDescent="0.2">
      <c r="A2007" t="s">
        <v>154</v>
      </c>
      <c r="B2007">
        <v>0.2</v>
      </c>
      <c r="C2007">
        <v>0.1</v>
      </c>
    </row>
    <row r="2008" spans="1:4" x14ac:dyDescent="0.2">
      <c r="A2008" t="s">
        <v>97</v>
      </c>
      <c r="B2008" t="s">
        <v>1545</v>
      </c>
      <c r="C2008">
        <v>0.03</v>
      </c>
    </row>
    <row r="2009" spans="1:4" x14ac:dyDescent="0.2">
      <c r="A2009" t="s">
        <v>95</v>
      </c>
      <c r="B2009" t="s">
        <v>1545</v>
      </c>
      <c r="C2009" t="s">
        <v>1593</v>
      </c>
      <c r="D2009">
        <v>0.2</v>
      </c>
    </row>
    <row r="2010" spans="1:4" x14ac:dyDescent="0.2">
      <c r="A2010" t="s">
        <v>94</v>
      </c>
      <c r="B2010" t="s">
        <v>1545</v>
      </c>
      <c r="C2010">
        <v>0.02</v>
      </c>
    </row>
    <row r="2011" spans="1:4" x14ac:dyDescent="0.2">
      <c r="A2011" t="s">
        <v>133</v>
      </c>
      <c r="B2011" t="s">
        <v>1545</v>
      </c>
      <c r="C2011">
        <v>5.0000000000000001E-3</v>
      </c>
    </row>
    <row r="2012" spans="1:4" x14ac:dyDescent="0.2">
      <c r="A2012" t="s">
        <v>47</v>
      </c>
      <c r="B2012">
        <v>4</v>
      </c>
      <c r="C2012">
        <v>0.02</v>
      </c>
    </row>
    <row r="2013" spans="1:4" x14ac:dyDescent="0.2">
      <c r="A2013" t="s">
        <v>92</v>
      </c>
      <c r="B2013">
        <v>0.05</v>
      </c>
      <c r="C2013">
        <v>0.1</v>
      </c>
    </row>
    <row r="2014" spans="1:4" x14ac:dyDescent="0.2">
      <c r="A2014" t="s">
        <v>48</v>
      </c>
      <c r="B2014">
        <v>2</v>
      </c>
      <c r="C2014" t="s">
        <v>1694</v>
      </c>
    </row>
    <row r="2015" spans="1:4" x14ac:dyDescent="0.2">
      <c r="A2015" t="s">
        <v>47</v>
      </c>
      <c r="B2015">
        <v>15.8</v>
      </c>
      <c r="C2015" t="s">
        <v>1557</v>
      </c>
    </row>
    <row r="2016" spans="1:4" x14ac:dyDescent="0.2">
      <c r="A2016" t="s">
        <v>1549</v>
      </c>
      <c r="B2016" t="s">
        <v>1550</v>
      </c>
      <c r="C2016" t="s">
        <v>1551</v>
      </c>
      <c r="D2016" t="s">
        <v>1552</v>
      </c>
    </row>
    <row r="2017" spans="1:4" x14ac:dyDescent="0.2">
      <c r="A2017" t="s">
        <v>859</v>
      </c>
      <c r="B2017" t="s">
        <v>1553</v>
      </c>
      <c r="C2017" t="s">
        <v>1554</v>
      </c>
    </row>
    <row r="2018" spans="1:4" x14ac:dyDescent="0.2">
      <c r="A2018" t="s">
        <v>1555</v>
      </c>
      <c r="B2018" t="s">
        <v>1550</v>
      </c>
      <c r="C2018" t="s">
        <v>1551</v>
      </c>
      <c r="D2018" t="s">
        <v>1556</v>
      </c>
    </row>
    <row r="2019" spans="1:4" x14ac:dyDescent="0.2">
      <c r="A2019" t="s">
        <v>153</v>
      </c>
      <c r="B2019">
        <v>10.5</v>
      </c>
      <c r="C2019" t="s">
        <v>1578</v>
      </c>
    </row>
    <row r="2020" spans="1:4" x14ac:dyDescent="0.2">
      <c r="A2020" t="s">
        <v>27</v>
      </c>
      <c r="B2020">
        <v>17.3</v>
      </c>
      <c r="C2020" t="s">
        <v>1630</v>
      </c>
    </row>
    <row r="2021" spans="1:4" x14ac:dyDescent="0.2">
      <c r="A2021" t="s">
        <v>29</v>
      </c>
      <c r="B2021">
        <v>4.75</v>
      </c>
      <c r="C2021" t="s">
        <v>1630</v>
      </c>
    </row>
    <row r="2022" spans="1:4" x14ac:dyDescent="0.2">
      <c r="A2022" t="s">
        <v>29</v>
      </c>
      <c r="B2022">
        <v>8.3000000000000007</v>
      </c>
      <c r="C2022">
        <v>-0.1</v>
      </c>
    </row>
    <row r="2023" spans="1:4" x14ac:dyDescent="0.2">
      <c r="A2023" t="s">
        <v>1579</v>
      </c>
      <c r="B2023">
        <v>11</v>
      </c>
      <c r="C2023" t="s">
        <v>1578</v>
      </c>
    </row>
    <row r="2024" spans="1:4" x14ac:dyDescent="0.2">
      <c r="A2024" t="s">
        <v>1579</v>
      </c>
      <c r="B2024">
        <v>6.65</v>
      </c>
      <c r="C2024">
        <v>0.1</v>
      </c>
    </row>
    <row r="2025" spans="1:4" x14ac:dyDescent="0.2">
      <c r="A2025" t="s">
        <v>1579</v>
      </c>
      <c r="B2025">
        <v>4.5999999999999996</v>
      </c>
      <c r="C2025" t="s">
        <v>1630</v>
      </c>
    </row>
    <row r="2026" spans="1:4" x14ac:dyDescent="0.2">
      <c r="A2026" t="s">
        <v>1579</v>
      </c>
      <c r="B2026">
        <v>2.1</v>
      </c>
      <c r="C2026" t="s">
        <v>1630</v>
      </c>
    </row>
    <row r="2027" spans="1:4" x14ac:dyDescent="0.2">
      <c r="A2027" t="s">
        <v>47</v>
      </c>
      <c r="B2027" t="s">
        <v>1689</v>
      </c>
    </row>
    <row r="2028" spans="1:4" x14ac:dyDescent="0.2">
      <c r="A2028" t="s">
        <v>47</v>
      </c>
      <c r="B2028">
        <v>13</v>
      </c>
      <c r="C2028" t="s">
        <v>1580</v>
      </c>
    </row>
    <row r="2029" spans="1:4" x14ac:dyDescent="0.2">
      <c r="A2029" t="s">
        <v>29</v>
      </c>
      <c r="B2029">
        <v>10.8</v>
      </c>
      <c r="C2029">
        <v>0.15</v>
      </c>
    </row>
    <row r="2030" spans="1:4" x14ac:dyDescent="0.2">
      <c r="A2030" t="s">
        <v>47</v>
      </c>
      <c r="B2030">
        <v>3.6</v>
      </c>
      <c r="C2030">
        <v>-0.1</v>
      </c>
    </row>
    <row r="2031" spans="1:4" x14ac:dyDescent="0.2">
      <c r="A2031" t="s">
        <v>47</v>
      </c>
      <c r="B2031" t="s">
        <v>1705</v>
      </c>
    </row>
    <row r="2032" spans="1:4" x14ac:dyDescent="0.2">
      <c r="A2032" t="s">
        <v>1686</v>
      </c>
      <c r="B2032" t="s">
        <v>1691</v>
      </c>
      <c r="C2032" t="s">
        <v>1687</v>
      </c>
    </row>
    <row r="2033" spans="1:4" x14ac:dyDescent="0.2">
      <c r="A2033" t="s">
        <v>47</v>
      </c>
      <c r="B2033">
        <v>14</v>
      </c>
      <c r="C2033" t="s">
        <v>1580</v>
      </c>
    </row>
    <row r="2034" spans="1:4" x14ac:dyDescent="0.2">
      <c r="A2034" t="s">
        <v>184</v>
      </c>
      <c r="B2034">
        <v>14.7</v>
      </c>
      <c r="C2034">
        <v>-0.2</v>
      </c>
    </row>
    <row r="2035" spans="1:4" x14ac:dyDescent="0.2">
      <c r="A2035" t="s">
        <v>34</v>
      </c>
      <c r="B2035">
        <v>21.02</v>
      </c>
      <c r="C2035">
        <v>0.03</v>
      </c>
    </row>
    <row r="2036" spans="1:4" x14ac:dyDescent="0.2">
      <c r="A2036" t="s">
        <v>34</v>
      </c>
      <c r="B2036">
        <v>15.02</v>
      </c>
      <c r="C2036">
        <v>0.03</v>
      </c>
    </row>
    <row r="2037" spans="1:4" x14ac:dyDescent="0.2">
      <c r="A2037" t="s">
        <v>34</v>
      </c>
      <c r="B2037">
        <v>18.3</v>
      </c>
      <c r="C2037" t="s">
        <v>1630</v>
      </c>
    </row>
    <row r="2038" spans="1:4" x14ac:dyDescent="0.2">
      <c r="A2038" t="s">
        <v>150</v>
      </c>
      <c r="B2038" t="s">
        <v>1692</v>
      </c>
    </row>
    <row r="2039" spans="1:4" x14ac:dyDescent="0.2">
      <c r="A2039" t="s">
        <v>47</v>
      </c>
      <c r="B2039">
        <v>2</v>
      </c>
      <c r="C2039" t="s">
        <v>1580</v>
      </c>
    </row>
    <row r="2040" spans="1:4" x14ac:dyDescent="0.2">
      <c r="A2040" t="s">
        <v>1693</v>
      </c>
      <c r="B2040" t="s">
        <v>1618</v>
      </c>
      <c r="C2040">
        <v>8</v>
      </c>
      <c r="D2040" t="s">
        <v>1578</v>
      </c>
    </row>
    <row r="2041" spans="1:4" x14ac:dyDescent="0.2">
      <c r="A2041" t="s">
        <v>97</v>
      </c>
      <c r="B2041" t="s">
        <v>1545</v>
      </c>
      <c r="C2041">
        <v>0.1</v>
      </c>
    </row>
    <row r="2042" spans="1:4" x14ac:dyDescent="0.2">
      <c r="A2042" t="s">
        <v>97</v>
      </c>
      <c r="B2042" t="s">
        <v>1545</v>
      </c>
      <c r="C2042">
        <v>0.04</v>
      </c>
    </row>
    <row r="2043" spans="1:4" x14ac:dyDescent="0.2">
      <c r="A2043" t="s">
        <v>1579</v>
      </c>
      <c r="B2043">
        <v>1.2</v>
      </c>
      <c r="C2043">
        <v>0.2</v>
      </c>
    </row>
    <row r="2044" spans="1:4" x14ac:dyDescent="0.2">
      <c r="A2044" t="s">
        <v>49</v>
      </c>
      <c r="B2044">
        <v>0.23</v>
      </c>
      <c r="C2044" t="s">
        <v>1589</v>
      </c>
    </row>
    <row r="2045" spans="1:4" x14ac:dyDescent="0.2">
      <c r="A2045" t="s">
        <v>49</v>
      </c>
      <c r="B2045">
        <v>0.4</v>
      </c>
      <c r="C2045" t="s">
        <v>1580</v>
      </c>
    </row>
    <row r="2046" spans="1:4" x14ac:dyDescent="0.2">
      <c r="A2046" t="s">
        <v>49</v>
      </c>
      <c r="B2046">
        <v>0.5</v>
      </c>
      <c r="C2046" t="s">
        <v>1578</v>
      </c>
    </row>
    <row r="2047" spans="1:4" x14ac:dyDescent="0.2">
      <c r="A2047" t="s">
        <v>49</v>
      </c>
      <c r="B2047" t="s">
        <v>1545</v>
      </c>
      <c r="C2047">
        <v>0.1</v>
      </c>
    </row>
    <row r="2048" spans="1:4" x14ac:dyDescent="0.2">
      <c r="A2048" t="s">
        <v>97</v>
      </c>
      <c r="B2048">
        <v>0.1</v>
      </c>
      <c r="C2048" t="s">
        <v>1567</v>
      </c>
      <c r="D2048" t="s">
        <v>1568</v>
      </c>
    </row>
    <row r="2049" spans="1:4" x14ac:dyDescent="0.2">
      <c r="A2049" t="s">
        <v>29</v>
      </c>
      <c r="B2049">
        <v>2.2000000000000002</v>
      </c>
      <c r="C2049" t="s">
        <v>1630</v>
      </c>
    </row>
    <row r="2050" spans="1:4" x14ac:dyDescent="0.2">
      <c r="A2050" t="s">
        <v>146</v>
      </c>
    </row>
    <row r="2051" spans="1:4" x14ac:dyDescent="0.2">
      <c r="A2051" t="s">
        <v>87</v>
      </c>
    </row>
    <row r="2052" spans="1:4" x14ac:dyDescent="0.2">
      <c r="A2052" t="s">
        <v>87</v>
      </c>
    </row>
    <row r="2053" spans="1:4" x14ac:dyDescent="0.2">
      <c r="A2053" t="s">
        <v>97</v>
      </c>
      <c r="B2053" t="s">
        <v>1688</v>
      </c>
    </row>
    <row r="2054" spans="1:4" x14ac:dyDescent="0.2">
      <c r="A2054" t="s">
        <v>1549</v>
      </c>
      <c r="B2054" t="s">
        <v>1550</v>
      </c>
      <c r="C2054" t="s">
        <v>1551</v>
      </c>
      <c r="D2054" t="s">
        <v>1552</v>
      </c>
    </row>
    <row r="2055" spans="1:4" x14ac:dyDescent="0.2">
      <c r="A2055" t="s">
        <v>859</v>
      </c>
      <c r="B2055" t="s">
        <v>1553</v>
      </c>
      <c r="C2055" t="s">
        <v>1554</v>
      </c>
    </row>
    <row r="2056" spans="1:4" x14ac:dyDescent="0.2">
      <c r="A2056" t="s">
        <v>1555</v>
      </c>
      <c r="B2056" t="s">
        <v>1550</v>
      </c>
      <c r="C2056" t="s">
        <v>1551</v>
      </c>
      <c r="D2056" t="s">
        <v>1556</v>
      </c>
    </row>
    <row r="2057" spans="1:4" x14ac:dyDescent="0.2">
      <c r="A2057" t="s">
        <v>91</v>
      </c>
      <c r="B2057">
        <v>12.7</v>
      </c>
      <c r="C2057" t="s">
        <v>1558</v>
      </c>
    </row>
    <row r="2058" spans="1:4" x14ac:dyDescent="0.2">
      <c r="A2058" t="s">
        <v>29</v>
      </c>
      <c r="B2058">
        <v>4.4000000000000004</v>
      </c>
      <c r="C2058" t="s">
        <v>1557</v>
      </c>
    </row>
    <row r="2059" spans="1:4" x14ac:dyDescent="0.2">
      <c r="A2059" t="s">
        <v>154</v>
      </c>
      <c r="B2059">
        <v>0.2</v>
      </c>
      <c r="C2059">
        <v>0.1</v>
      </c>
    </row>
    <row r="2060" spans="1:4" x14ac:dyDescent="0.2">
      <c r="A2060" t="s">
        <v>97</v>
      </c>
      <c r="B2060" t="s">
        <v>1545</v>
      </c>
      <c r="C2060">
        <v>0.03</v>
      </c>
    </row>
    <row r="2061" spans="1:4" x14ac:dyDescent="0.2">
      <c r="A2061" t="s">
        <v>95</v>
      </c>
      <c r="B2061" t="s">
        <v>1545</v>
      </c>
      <c r="C2061" t="s">
        <v>1593</v>
      </c>
      <c r="D2061">
        <v>0.2</v>
      </c>
    </row>
    <row r="2062" spans="1:4" x14ac:dyDescent="0.2">
      <c r="A2062" t="s">
        <v>94</v>
      </c>
      <c r="B2062" t="s">
        <v>1545</v>
      </c>
      <c r="C2062">
        <v>0.02</v>
      </c>
    </row>
    <row r="2063" spans="1:4" x14ac:dyDescent="0.2">
      <c r="A2063" t="s">
        <v>133</v>
      </c>
      <c r="B2063" t="s">
        <v>1545</v>
      </c>
      <c r="C2063">
        <v>5.0000000000000001E-3</v>
      </c>
    </row>
    <row r="2064" spans="1:4" x14ac:dyDescent="0.2">
      <c r="A2064" t="s">
        <v>47</v>
      </c>
      <c r="B2064">
        <v>4</v>
      </c>
      <c r="C2064">
        <v>0.02</v>
      </c>
    </row>
    <row r="2065" spans="1:4" x14ac:dyDescent="0.2">
      <c r="A2065" t="s">
        <v>92</v>
      </c>
      <c r="B2065">
        <v>0.05</v>
      </c>
      <c r="C2065">
        <v>0.1</v>
      </c>
    </row>
    <row r="2066" spans="1:4" x14ac:dyDescent="0.2">
      <c r="A2066" t="s">
        <v>48</v>
      </c>
      <c r="B2066">
        <v>2</v>
      </c>
      <c r="C2066" t="s">
        <v>1694</v>
      </c>
    </row>
    <row r="2067" spans="1:4" x14ac:dyDescent="0.2">
      <c r="A2067" t="s">
        <v>47</v>
      </c>
      <c r="B2067">
        <v>15.8</v>
      </c>
      <c r="C2067" t="s">
        <v>1557</v>
      </c>
    </row>
    <row r="2068" spans="1:4" x14ac:dyDescent="0.2">
      <c r="A2068" t="s">
        <v>1549</v>
      </c>
      <c r="B2068" t="s">
        <v>1550</v>
      </c>
      <c r="C2068" t="s">
        <v>1551</v>
      </c>
      <c r="D2068" t="s">
        <v>1552</v>
      </c>
    </row>
    <row r="2069" spans="1:4" x14ac:dyDescent="0.2">
      <c r="A2069" t="s">
        <v>859</v>
      </c>
      <c r="B2069" t="s">
        <v>1553</v>
      </c>
      <c r="C2069" t="s">
        <v>1554</v>
      </c>
    </row>
    <row r="2070" spans="1:4" x14ac:dyDescent="0.2">
      <c r="A2070" t="s">
        <v>1555</v>
      </c>
      <c r="B2070" t="s">
        <v>1550</v>
      </c>
      <c r="C2070" t="s">
        <v>1551</v>
      </c>
      <c r="D2070" t="s">
        <v>1556</v>
      </c>
    </row>
    <row r="2071" spans="1:4" x14ac:dyDescent="0.2">
      <c r="A2071" t="s">
        <v>91</v>
      </c>
      <c r="B2071">
        <v>17.3</v>
      </c>
      <c r="C2071" t="s">
        <v>1630</v>
      </c>
    </row>
    <row r="2072" spans="1:4" x14ac:dyDescent="0.2">
      <c r="A2072" t="s">
        <v>1579</v>
      </c>
      <c r="B2072">
        <v>4.2</v>
      </c>
      <c r="C2072" t="s">
        <v>1630</v>
      </c>
    </row>
    <row r="2073" spans="1:4" x14ac:dyDescent="0.2">
      <c r="A2073" t="s">
        <v>29</v>
      </c>
      <c r="B2073">
        <v>10.8</v>
      </c>
      <c r="C2073">
        <v>0.15</v>
      </c>
    </row>
    <row r="2074" spans="1:4" x14ac:dyDescent="0.2">
      <c r="A2074" t="s">
        <v>1579</v>
      </c>
      <c r="B2074">
        <v>11</v>
      </c>
      <c r="C2074" t="s">
        <v>1578</v>
      </c>
    </row>
    <row r="2075" spans="1:4" x14ac:dyDescent="0.2">
      <c r="A2075" t="s">
        <v>1579</v>
      </c>
      <c r="B2075">
        <v>6.65</v>
      </c>
      <c r="C2075">
        <v>0.1</v>
      </c>
    </row>
    <row r="2076" spans="1:4" x14ac:dyDescent="0.2">
      <c r="A2076" t="s">
        <v>1579</v>
      </c>
      <c r="B2076">
        <v>2.2000000000000002</v>
      </c>
      <c r="C2076" t="s">
        <v>1630</v>
      </c>
    </row>
    <row r="2077" spans="1:4" x14ac:dyDescent="0.2">
      <c r="A2077" t="s">
        <v>1579</v>
      </c>
      <c r="B2077">
        <v>4.5999999999999996</v>
      </c>
      <c r="C2077" t="s">
        <v>1630</v>
      </c>
    </row>
    <row r="2078" spans="1:4" x14ac:dyDescent="0.2">
      <c r="A2078" t="s">
        <v>47</v>
      </c>
      <c r="B2078">
        <v>15.8</v>
      </c>
      <c r="C2078" t="s">
        <v>1630</v>
      </c>
    </row>
    <row r="2079" spans="1:4" x14ac:dyDescent="0.2">
      <c r="A2079" t="s">
        <v>47</v>
      </c>
      <c r="B2079">
        <v>13</v>
      </c>
      <c r="C2079" t="s">
        <v>1580</v>
      </c>
    </row>
    <row r="2080" spans="1:4" x14ac:dyDescent="0.2">
      <c r="A2080" t="s">
        <v>47</v>
      </c>
      <c r="B2080">
        <v>3.9</v>
      </c>
      <c r="C2080">
        <v>-0.1</v>
      </c>
    </row>
    <row r="2081" spans="1:4" x14ac:dyDescent="0.2">
      <c r="A2081" t="s">
        <v>47</v>
      </c>
      <c r="B2081">
        <v>4</v>
      </c>
      <c r="C2081">
        <f>0.05/0.2</f>
        <v>0.25</v>
      </c>
    </row>
    <row r="2082" spans="1:4" x14ac:dyDescent="0.2">
      <c r="A2082" t="s">
        <v>47</v>
      </c>
      <c r="B2082">
        <v>14</v>
      </c>
      <c r="C2082" t="s">
        <v>1580</v>
      </c>
    </row>
    <row r="2083" spans="1:4" x14ac:dyDescent="0.2">
      <c r="A2083" t="s">
        <v>184</v>
      </c>
      <c r="B2083">
        <v>14.7</v>
      </c>
      <c r="C2083">
        <v>-0.2</v>
      </c>
    </row>
    <row r="2084" spans="1:4" x14ac:dyDescent="0.2">
      <c r="A2084" t="s">
        <v>34</v>
      </c>
      <c r="B2084">
        <v>21.02</v>
      </c>
      <c r="C2084">
        <v>0.03</v>
      </c>
    </row>
    <row r="2085" spans="1:4" x14ac:dyDescent="0.2">
      <c r="A2085" t="s">
        <v>34</v>
      </c>
      <c r="B2085">
        <v>15.02</v>
      </c>
      <c r="C2085">
        <v>0.03</v>
      </c>
    </row>
    <row r="2086" spans="1:4" x14ac:dyDescent="0.2">
      <c r="A2086" t="s">
        <v>34</v>
      </c>
      <c r="B2086">
        <v>18.3</v>
      </c>
      <c r="C2086" t="s">
        <v>1630</v>
      </c>
    </row>
    <row r="2087" spans="1:4" x14ac:dyDescent="0.2">
      <c r="A2087" t="s">
        <v>47</v>
      </c>
      <c r="B2087">
        <v>2</v>
      </c>
      <c r="C2087" t="s">
        <v>1580</v>
      </c>
    </row>
    <row r="2088" spans="1:4" x14ac:dyDescent="0.2">
      <c r="A2088" t="s">
        <v>1684</v>
      </c>
      <c r="B2088">
        <v>8</v>
      </c>
      <c r="C2088" t="s">
        <v>1559</v>
      </c>
    </row>
    <row r="2089" spans="1:4" x14ac:dyDescent="0.2">
      <c r="A2089" t="s">
        <v>150</v>
      </c>
      <c r="B2089">
        <v>9.5500000000000007</v>
      </c>
      <c r="C2089" t="s">
        <v>1667</v>
      </c>
    </row>
    <row r="2090" spans="1:4" x14ac:dyDescent="0.2">
      <c r="A2090" t="s">
        <v>97</v>
      </c>
      <c r="B2090" t="s">
        <v>1545</v>
      </c>
      <c r="C2090">
        <v>0.04</v>
      </c>
    </row>
    <row r="2091" spans="1:4" x14ac:dyDescent="0.2">
      <c r="A2091" t="s">
        <v>1579</v>
      </c>
      <c r="B2091" t="s">
        <v>1685</v>
      </c>
    </row>
    <row r="2092" spans="1:4" x14ac:dyDescent="0.2">
      <c r="A2092" t="s">
        <v>153</v>
      </c>
      <c r="B2092">
        <v>10.5</v>
      </c>
      <c r="C2092" t="s">
        <v>1595</v>
      </c>
      <c r="D2092">
        <v>0.2</v>
      </c>
    </row>
    <row r="2093" spans="1:4" x14ac:dyDescent="0.2">
      <c r="A2093" t="s">
        <v>29</v>
      </c>
      <c r="B2093">
        <v>8.3000000000000007</v>
      </c>
      <c r="C2093">
        <v>-0.1</v>
      </c>
    </row>
    <row r="2094" spans="1:4" x14ac:dyDescent="0.2">
      <c r="A2094" t="s">
        <v>1686</v>
      </c>
      <c r="B2094" t="s">
        <v>1545</v>
      </c>
      <c r="C2094">
        <v>0.2</v>
      </c>
      <c r="D2094" t="s">
        <v>1687</v>
      </c>
    </row>
    <row r="2095" spans="1:4" x14ac:dyDescent="0.2">
      <c r="A2095" t="s">
        <v>97</v>
      </c>
      <c r="B2095" t="s">
        <v>1545</v>
      </c>
      <c r="C2095">
        <v>0.1</v>
      </c>
    </row>
    <row r="2096" spans="1:4" x14ac:dyDescent="0.2">
      <c r="A2096" t="s">
        <v>49</v>
      </c>
      <c r="B2096">
        <v>0.23</v>
      </c>
      <c r="C2096" t="s">
        <v>1595</v>
      </c>
      <c r="D2096">
        <v>0.08</v>
      </c>
    </row>
    <row r="2097" spans="1:6" x14ac:dyDescent="0.2">
      <c r="A2097" t="s">
        <v>49</v>
      </c>
      <c r="B2097">
        <v>0.4</v>
      </c>
      <c r="C2097" t="s">
        <v>1595</v>
      </c>
      <c r="D2097">
        <v>0.1</v>
      </c>
    </row>
    <row r="2098" spans="1:6" x14ac:dyDescent="0.2">
      <c r="A2098" t="s">
        <v>49</v>
      </c>
      <c r="B2098">
        <v>0.5</v>
      </c>
      <c r="C2098" t="s">
        <v>1595</v>
      </c>
      <c r="D2098">
        <v>0.2</v>
      </c>
    </row>
    <row r="2099" spans="1:6" x14ac:dyDescent="0.2">
      <c r="A2099" t="s">
        <v>49</v>
      </c>
      <c r="B2099" t="s">
        <v>1545</v>
      </c>
      <c r="C2099">
        <v>0.1</v>
      </c>
    </row>
    <row r="2100" spans="1:6" x14ac:dyDescent="0.2">
      <c r="A2100" t="s">
        <v>97</v>
      </c>
      <c r="B2100">
        <v>0.05</v>
      </c>
      <c r="C2100" t="s">
        <v>1567</v>
      </c>
      <c r="D2100" t="s">
        <v>1568</v>
      </c>
    </row>
    <row r="2101" spans="1:6" x14ac:dyDescent="0.2">
      <c r="A2101" t="s">
        <v>29</v>
      </c>
      <c r="B2101">
        <v>2.2000000000000002</v>
      </c>
      <c r="C2101" t="s">
        <v>1595</v>
      </c>
      <c r="D2101">
        <v>0.05</v>
      </c>
    </row>
    <row r="2102" spans="1:6" x14ac:dyDescent="0.2">
      <c r="A2102" t="s">
        <v>146</v>
      </c>
    </row>
    <row r="2103" spans="1:6" x14ac:dyDescent="0.2">
      <c r="A2103" t="s">
        <v>87</v>
      </c>
    </row>
    <row r="2104" spans="1:6" x14ac:dyDescent="0.2">
      <c r="A2104" t="s">
        <v>87</v>
      </c>
    </row>
    <row r="2105" spans="1:6" x14ac:dyDescent="0.2">
      <c r="A2105" t="s">
        <v>97</v>
      </c>
      <c r="B2105" t="s">
        <v>1688</v>
      </c>
    </row>
    <row r="2106" spans="1:6" x14ac:dyDescent="0.2">
      <c r="A2106" t="s">
        <v>1549</v>
      </c>
      <c r="B2106" t="s">
        <v>1550</v>
      </c>
      <c r="C2106" t="s">
        <v>1551</v>
      </c>
      <c r="D2106" t="s">
        <v>1552</v>
      </c>
    </row>
    <row r="2107" spans="1:6" x14ac:dyDescent="0.2">
      <c r="A2107" t="s">
        <v>859</v>
      </c>
      <c r="B2107" t="s">
        <v>1553</v>
      </c>
      <c r="C2107" t="s">
        <v>1554</v>
      </c>
    </row>
    <row r="2108" spans="1:6" x14ac:dyDescent="0.2">
      <c r="A2108" t="s">
        <v>1555</v>
      </c>
      <c r="B2108" t="s">
        <v>1550</v>
      </c>
      <c r="C2108" t="s">
        <v>1551</v>
      </c>
      <c r="D2108" t="s">
        <v>1556</v>
      </c>
    </row>
    <row r="2109" spans="1:6" x14ac:dyDescent="0.2">
      <c r="A2109" t="s">
        <v>27</v>
      </c>
      <c r="B2109">
        <v>173</v>
      </c>
      <c r="C2109" t="s">
        <v>1706</v>
      </c>
    </row>
    <row r="2110" spans="1:6" x14ac:dyDescent="0.2">
      <c r="A2110" t="s">
        <v>1566</v>
      </c>
      <c r="B2110">
        <v>30</v>
      </c>
      <c r="C2110" t="s">
        <v>1707</v>
      </c>
    </row>
    <row r="2111" spans="1:6" x14ac:dyDescent="0.2">
      <c r="A2111" t="s">
        <v>36</v>
      </c>
      <c r="B2111" t="s">
        <v>1708</v>
      </c>
      <c r="C2111" t="s">
        <v>1100</v>
      </c>
      <c r="D2111">
        <v>1.25</v>
      </c>
      <c r="E2111" t="s">
        <v>1562</v>
      </c>
      <c r="F2111" t="s">
        <v>1563</v>
      </c>
    </row>
    <row r="2112" spans="1:6" x14ac:dyDescent="0.2">
      <c r="A2112" t="s">
        <v>27</v>
      </c>
      <c r="B2112" t="s">
        <v>1703</v>
      </c>
    </row>
    <row r="2113" spans="1:4" x14ac:dyDescent="0.2">
      <c r="A2113" t="s">
        <v>29</v>
      </c>
      <c r="B2113">
        <v>7.25</v>
      </c>
      <c r="C2113">
        <v>-0.1</v>
      </c>
    </row>
    <row r="2114" spans="1:4" x14ac:dyDescent="0.2">
      <c r="A2114" t="s">
        <v>29</v>
      </c>
      <c r="B2114">
        <v>7</v>
      </c>
      <c r="C2114">
        <f>0.1/-0.3</f>
        <v>-0.33333333333333337</v>
      </c>
    </row>
    <row r="2115" spans="1:4" x14ac:dyDescent="0.2">
      <c r="A2115" t="s">
        <v>1579</v>
      </c>
      <c r="B2115">
        <v>9.3000000000000007</v>
      </c>
      <c r="C2115">
        <v>-0.1</v>
      </c>
    </row>
    <row r="2116" spans="1:4" x14ac:dyDescent="0.2">
      <c r="A2116" t="s">
        <v>1579</v>
      </c>
      <c r="B2116">
        <v>3.3</v>
      </c>
      <c r="C2116">
        <v>-0.1</v>
      </c>
    </row>
    <row r="2117" spans="1:4" x14ac:dyDescent="0.2">
      <c r="A2117" t="s">
        <v>47</v>
      </c>
      <c r="B2117">
        <v>38.4</v>
      </c>
      <c r="C2117" t="s">
        <v>1667</v>
      </c>
    </row>
    <row r="2118" spans="1:4" x14ac:dyDescent="0.2">
      <c r="A2118" t="s">
        <v>47</v>
      </c>
      <c r="B2118">
        <v>15</v>
      </c>
      <c r="C2118" t="s">
        <v>1580</v>
      </c>
    </row>
    <row r="2119" spans="1:4" x14ac:dyDescent="0.2">
      <c r="A2119" t="s">
        <v>153</v>
      </c>
      <c r="B2119">
        <v>26.5</v>
      </c>
      <c r="C2119" t="s">
        <v>1667</v>
      </c>
    </row>
    <row r="2120" spans="1:4" x14ac:dyDescent="0.2">
      <c r="A2120" t="s">
        <v>153</v>
      </c>
      <c r="B2120">
        <v>34.85</v>
      </c>
      <c r="C2120">
        <v>0.2</v>
      </c>
    </row>
    <row r="2121" spans="1:4" x14ac:dyDescent="0.2">
      <c r="A2121" t="s">
        <v>34</v>
      </c>
      <c r="B2121">
        <v>46.96</v>
      </c>
      <c r="C2121">
        <v>-0.05</v>
      </c>
    </row>
    <row r="2122" spans="1:4" x14ac:dyDescent="0.2">
      <c r="A2122" t="s">
        <v>34</v>
      </c>
      <c r="B2122">
        <v>39.5</v>
      </c>
      <c r="C2122">
        <v>0.05</v>
      </c>
    </row>
    <row r="2123" spans="1:4" x14ac:dyDescent="0.2">
      <c r="A2123" t="s">
        <v>153</v>
      </c>
      <c r="B2123">
        <v>42.5</v>
      </c>
      <c r="C2123">
        <v>0.1</v>
      </c>
    </row>
    <row r="2124" spans="1:4" x14ac:dyDescent="0.2">
      <c r="A2124" t="s">
        <v>34</v>
      </c>
      <c r="B2124">
        <v>31.5</v>
      </c>
      <c r="C2124" t="s">
        <v>1580</v>
      </c>
    </row>
    <row r="2125" spans="1:4" x14ac:dyDescent="0.2">
      <c r="A2125" t="s">
        <v>29</v>
      </c>
      <c r="B2125">
        <v>16.7</v>
      </c>
      <c r="C2125">
        <v>0.1</v>
      </c>
    </row>
    <row r="2126" spans="1:4" x14ac:dyDescent="0.2">
      <c r="A2126" t="s">
        <v>97</v>
      </c>
      <c r="B2126">
        <v>0.06</v>
      </c>
      <c r="C2126" t="s">
        <v>1567</v>
      </c>
      <c r="D2126" t="s">
        <v>1633</v>
      </c>
    </row>
    <row r="2127" spans="1:4" x14ac:dyDescent="0.2">
      <c r="A2127" t="s">
        <v>97</v>
      </c>
      <c r="B2127" t="s">
        <v>1545</v>
      </c>
      <c r="C2127">
        <v>0.1</v>
      </c>
    </row>
    <row r="2128" spans="1:4" x14ac:dyDescent="0.2">
      <c r="A2128" t="s">
        <v>91</v>
      </c>
      <c r="B2128">
        <v>22</v>
      </c>
      <c r="C2128" t="s">
        <v>1559</v>
      </c>
    </row>
    <row r="2129" spans="1:5" x14ac:dyDescent="0.2">
      <c r="A2129" t="s">
        <v>29</v>
      </c>
      <c r="B2129">
        <v>7</v>
      </c>
      <c r="C2129">
        <v>0.2</v>
      </c>
    </row>
    <row r="2130" spans="1:5" x14ac:dyDescent="0.2">
      <c r="A2130" t="s">
        <v>29</v>
      </c>
      <c r="B2130">
        <v>4.5</v>
      </c>
      <c r="C2130" t="s">
        <v>1580</v>
      </c>
    </row>
    <row r="2131" spans="1:5" x14ac:dyDescent="0.2">
      <c r="A2131" t="s">
        <v>29</v>
      </c>
      <c r="B2131">
        <v>5.4</v>
      </c>
      <c r="C2131">
        <v>-0.1</v>
      </c>
    </row>
    <row r="2132" spans="1:5" x14ac:dyDescent="0.2">
      <c r="A2132" t="s">
        <v>1579</v>
      </c>
      <c r="B2132">
        <v>6</v>
      </c>
      <c r="C2132">
        <v>0.2</v>
      </c>
    </row>
    <row r="2133" spans="1:5" x14ac:dyDescent="0.2">
      <c r="A2133" t="s">
        <v>34</v>
      </c>
      <c r="B2133">
        <v>30.95</v>
      </c>
      <c r="C2133">
        <v>0.05</v>
      </c>
    </row>
    <row r="2134" spans="1:5" x14ac:dyDescent="0.2">
      <c r="A2134" t="s">
        <v>1709</v>
      </c>
      <c r="B2134" t="s">
        <v>1710</v>
      </c>
    </row>
    <row r="2135" spans="1:5" x14ac:dyDescent="0.2">
      <c r="A2135" t="s">
        <v>177</v>
      </c>
      <c r="B2135">
        <v>0.3</v>
      </c>
      <c r="C2135">
        <v>0.2</v>
      </c>
    </row>
    <row r="2136" spans="1:5" x14ac:dyDescent="0.2">
      <c r="A2136" t="s">
        <v>108</v>
      </c>
      <c r="B2136">
        <v>0.6</v>
      </c>
      <c r="C2136">
        <v>0.15</v>
      </c>
    </row>
    <row r="2137" spans="1:5" x14ac:dyDescent="0.2">
      <c r="A2137" t="s">
        <v>108</v>
      </c>
      <c r="B2137">
        <v>10.3</v>
      </c>
      <c r="C2137" t="s">
        <v>1630</v>
      </c>
    </row>
    <row r="2138" spans="1:5" x14ac:dyDescent="0.2">
      <c r="A2138" t="s">
        <v>29</v>
      </c>
      <c r="B2138">
        <v>0.3</v>
      </c>
      <c r="C2138">
        <v>0.1</v>
      </c>
    </row>
    <row r="2139" spans="1:5" x14ac:dyDescent="0.2">
      <c r="A2139" t="s">
        <v>27</v>
      </c>
      <c r="B2139">
        <v>4.5999999999999996</v>
      </c>
      <c r="C2139" t="s">
        <v>1580</v>
      </c>
    </row>
    <row r="2140" spans="1:5" x14ac:dyDescent="0.2">
      <c r="A2140">
        <v>2</v>
      </c>
      <c r="B2140" t="s">
        <v>1711</v>
      </c>
      <c r="C2140" t="s">
        <v>29</v>
      </c>
      <c r="D2140">
        <v>0.4</v>
      </c>
      <c r="E2140" t="s">
        <v>1580</v>
      </c>
    </row>
    <row r="2141" spans="1:5" x14ac:dyDescent="0.2">
      <c r="A2141" t="s">
        <v>1579</v>
      </c>
      <c r="B2141">
        <v>2</v>
      </c>
      <c r="C2141" t="s">
        <v>1580</v>
      </c>
    </row>
    <row r="2142" spans="1:5" x14ac:dyDescent="0.2">
      <c r="A2142" t="s">
        <v>47</v>
      </c>
      <c r="B2142">
        <v>15.05</v>
      </c>
      <c r="C2142">
        <v>0.1</v>
      </c>
    </row>
    <row r="2143" spans="1:5" x14ac:dyDescent="0.2">
      <c r="A2143" t="s">
        <v>47</v>
      </c>
      <c r="B2143">
        <v>19.5</v>
      </c>
      <c r="C2143" t="s">
        <v>1700</v>
      </c>
    </row>
    <row r="2144" spans="1:5" x14ac:dyDescent="0.2">
      <c r="A2144" t="s">
        <v>34</v>
      </c>
      <c r="B2144">
        <v>22</v>
      </c>
      <c r="C2144">
        <v>0.1</v>
      </c>
    </row>
    <row r="2145" spans="1:6" x14ac:dyDescent="0.2">
      <c r="A2145" t="s">
        <v>34</v>
      </c>
      <c r="B2145">
        <v>23</v>
      </c>
      <c r="C2145">
        <v>-0.2</v>
      </c>
    </row>
    <row r="2146" spans="1:6" x14ac:dyDescent="0.2">
      <c r="A2146" t="s">
        <v>47</v>
      </c>
      <c r="B2146">
        <v>21</v>
      </c>
      <c r="C2146">
        <v>-0.1</v>
      </c>
    </row>
    <row r="2147" spans="1:6" x14ac:dyDescent="0.2">
      <c r="A2147" t="s">
        <v>189</v>
      </c>
      <c r="B2147">
        <v>0.05</v>
      </c>
      <c r="C2147" t="s">
        <v>1567</v>
      </c>
      <c r="D2147" t="s">
        <v>1633</v>
      </c>
    </row>
    <row r="2148" spans="1:6" x14ac:dyDescent="0.2">
      <c r="A2148" t="s">
        <v>49</v>
      </c>
      <c r="B2148">
        <v>-0.2</v>
      </c>
      <c r="C2148" t="s">
        <v>1594</v>
      </c>
      <c r="D2148">
        <v>-0.3</v>
      </c>
      <c r="E2148" t="s">
        <v>1594</v>
      </c>
      <c r="F2148">
        <v>-0.5</v>
      </c>
    </row>
    <row r="2149" spans="1:6" x14ac:dyDescent="0.2">
      <c r="A2149" t="s">
        <v>133</v>
      </c>
      <c r="B2149">
        <v>0.01</v>
      </c>
    </row>
    <row r="2150" spans="1:6" x14ac:dyDescent="0.2">
      <c r="A2150" t="s">
        <v>97</v>
      </c>
      <c r="B2150" t="s">
        <v>1712</v>
      </c>
      <c r="C2150">
        <v>0.05</v>
      </c>
      <c r="D2150" t="s">
        <v>1567</v>
      </c>
      <c r="E2150" t="s">
        <v>1568</v>
      </c>
    </row>
    <row r="2151" spans="1:6" x14ac:dyDescent="0.2">
      <c r="A2151" t="s">
        <v>97</v>
      </c>
      <c r="B2151" t="s">
        <v>1713</v>
      </c>
      <c r="C2151">
        <v>0.05</v>
      </c>
      <c r="D2151" t="s">
        <v>1567</v>
      </c>
      <c r="E2151" t="s">
        <v>1568</v>
      </c>
    </row>
    <row r="2152" spans="1:6" x14ac:dyDescent="0.2">
      <c r="A2152" t="s">
        <v>95</v>
      </c>
      <c r="B2152" t="s">
        <v>1714</v>
      </c>
      <c r="C2152" t="s">
        <v>1594</v>
      </c>
      <c r="D2152" t="s">
        <v>1715</v>
      </c>
    </row>
    <row r="2153" spans="1:6" x14ac:dyDescent="0.2">
      <c r="A2153" t="s">
        <v>1549</v>
      </c>
      <c r="B2153" t="s">
        <v>1550</v>
      </c>
      <c r="C2153" t="s">
        <v>1551</v>
      </c>
      <c r="D2153" t="s">
        <v>1552</v>
      </c>
    </row>
    <row r="2154" spans="1:6" x14ac:dyDescent="0.2">
      <c r="A2154" t="s">
        <v>859</v>
      </c>
      <c r="B2154" t="s">
        <v>1553</v>
      </c>
      <c r="C2154" t="s">
        <v>1554</v>
      </c>
    </row>
    <row r="2155" spans="1:6" x14ac:dyDescent="0.2">
      <c r="A2155" t="s">
        <v>1569</v>
      </c>
      <c r="B2155" t="s">
        <v>1570</v>
      </c>
      <c r="C2155" t="s">
        <v>1571</v>
      </c>
    </row>
    <row r="2156" spans="1:6" x14ac:dyDescent="0.2">
      <c r="A2156" t="s">
        <v>1569</v>
      </c>
      <c r="B2156" t="s">
        <v>1572</v>
      </c>
      <c r="C2156" t="s">
        <v>1573</v>
      </c>
      <c r="D2156" t="s">
        <v>1571</v>
      </c>
    </row>
    <row r="2157" spans="1:6" x14ac:dyDescent="0.2">
      <c r="A2157" t="s">
        <v>27</v>
      </c>
      <c r="B2157">
        <v>4.5999999999999996</v>
      </c>
      <c r="C2157" t="s">
        <v>1580</v>
      </c>
    </row>
    <row r="2158" spans="1:6" x14ac:dyDescent="0.2">
      <c r="A2158">
        <v>2</v>
      </c>
      <c r="B2158" t="s">
        <v>1711</v>
      </c>
      <c r="C2158" t="s">
        <v>29</v>
      </c>
      <c r="D2158">
        <v>0.4</v>
      </c>
      <c r="E2158" t="s">
        <v>1580</v>
      </c>
    </row>
    <row r="2159" spans="1:6" x14ac:dyDescent="0.2">
      <c r="A2159" t="s">
        <v>1579</v>
      </c>
      <c r="B2159">
        <v>2</v>
      </c>
      <c r="C2159" t="s">
        <v>1580</v>
      </c>
    </row>
    <row r="2160" spans="1:6" x14ac:dyDescent="0.2">
      <c r="A2160" t="s">
        <v>47</v>
      </c>
      <c r="B2160">
        <v>15.05</v>
      </c>
      <c r="C2160">
        <v>0.1</v>
      </c>
    </row>
    <row r="2161" spans="1:6" x14ac:dyDescent="0.2">
      <c r="A2161" t="s">
        <v>47</v>
      </c>
      <c r="B2161">
        <v>19.5</v>
      </c>
      <c r="C2161" t="s">
        <v>1700</v>
      </c>
    </row>
    <row r="2162" spans="1:6" x14ac:dyDescent="0.2">
      <c r="A2162" t="s">
        <v>34</v>
      </c>
      <c r="B2162">
        <v>22</v>
      </c>
      <c r="C2162">
        <v>0.1</v>
      </c>
    </row>
    <row r="2163" spans="1:6" x14ac:dyDescent="0.2">
      <c r="A2163" t="s">
        <v>34</v>
      </c>
      <c r="B2163">
        <v>23</v>
      </c>
      <c r="C2163">
        <v>-0.2</v>
      </c>
    </row>
    <row r="2164" spans="1:6" x14ac:dyDescent="0.2">
      <c r="A2164" t="s">
        <v>47</v>
      </c>
      <c r="B2164">
        <v>21</v>
      </c>
      <c r="C2164">
        <v>-0.1</v>
      </c>
    </row>
    <row r="2165" spans="1:6" x14ac:dyDescent="0.2">
      <c r="A2165" t="s">
        <v>189</v>
      </c>
      <c r="B2165">
        <v>0.05</v>
      </c>
      <c r="C2165" t="s">
        <v>1567</v>
      </c>
      <c r="D2165" t="s">
        <v>1633</v>
      </c>
    </row>
    <row r="2166" spans="1:6" x14ac:dyDescent="0.2">
      <c r="A2166" t="s">
        <v>49</v>
      </c>
      <c r="B2166">
        <v>-0.2</v>
      </c>
      <c r="C2166" t="s">
        <v>1594</v>
      </c>
      <c r="D2166">
        <v>-0.3</v>
      </c>
      <c r="E2166" t="s">
        <v>1594</v>
      </c>
      <c r="F2166">
        <v>-0.5</v>
      </c>
    </row>
    <row r="2167" spans="1:6" x14ac:dyDescent="0.2">
      <c r="A2167" t="s">
        <v>133</v>
      </c>
      <c r="B2167">
        <v>0.01</v>
      </c>
    </row>
    <row r="2168" spans="1:6" x14ac:dyDescent="0.2">
      <c r="A2168" t="s">
        <v>97</v>
      </c>
      <c r="B2168" t="s">
        <v>1712</v>
      </c>
      <c r="C2168">
        <v>0.05</v>
      </c>
      <c r="D2168" t="s">
        <v>1567</v>
      </c>
      <c r="E2168" t="s">
        <v>1568</v>
      </c>
    </row>
    <row r="2169" spans="1:6" x14ac:dyDescent="0.2">
      <c r="A2169" t="s">
        <v>97</v>
      </c>
      <c r="B2169" t="s">
        <v>1713</v>
      </c>
      <c r="C2169">
        <v>0.05</v>
      </c>
      <c r="D2169" t="s">
        <v>1567</v>
      </c>
      <c r="E2169" t="s">
        <v>1568</v>
      </c>
    </row>
    <row r="2170" spans="1:6" x14ac:dyDescent="0.2">
      <c r="A2170" t="s">
        <v>95</v>
      </c>
      <c r="B2170" t="s">
        <v>1714</v>
      </c>
      <c r="C2170" t="s">
        <v>1594</v>
      </c>
      <c r="D2170" t="s">
        <v>1715</v>
      </c>
    </row>
    <row r="2171" spans="1:6" x14ac:dyDescent="0.2">
      <c r="A2171" t="s">
        <v>1549</v>
      </c>
      <c r="B2171" t="s">
        <v>1550</v>
      </c>
      <c r="C2171" t="s">
        <v>1551</v>
      </c>
      <c r="D2171" t="s">
        <v>1552</v>
      </c>
    </row>
    <row r="2172" spans="1:6" x14ac:dyDescent="0.2">
      <c r="A2172" t="s">
        <v>859</v>
      </c>
      <c r="B2172" t="s">
        <v>1553</v>
      </c>
      <c r="C2172" t="s">
        <v>1554</v>
      </c>
    </row>
    <row r="2173" spans="1:6" x14ac:dyDescent="0.2">
      <c r="A2173" t="s">
        <v>1569</v>
      </c>
      <c r="B2173" t="s">
        <v>1570</v>
      </c>
      <c r="C2173" t="s">
        <v>1571</v>
      </c>
    </row>
    <row r="2174" spans="1:6" x14ac:dyDescent="0.2">
      <c r="A2174" t="s">
        <v>1569</v>
      </c>
      <c r="B2174" t="s">
        <v>1572</v>
      </c>
      <c r="C2174" t="s">
        <v>1573</v>
      </c>
      <c r="D2174" t="s">
        <v>1571</v>
      </c>
    </row>
    <row r="2175" spans="1:6" x14ac:dyDescent="0.2">
      <c r="A2175" t="s">
        <v>29</v>
      </c>
      <c r="B2175">
        <v>7</v>
      </c>
      <c r="C2175" t="s">
        <v>1580</v>
      </c>
    </row>
    <row r="2176" spans="1:6" x14ac:dyDescent="0.2">
      <c r="A2176" t="s">
        <v>29</v>
      </c>
      <c r="B2176">
        <v>3.5</v>
      </c>
      <c r="C2176" t="s">
        <v>1580</v>
      </c>
    </row>
    <row r="2177" spans="1:4" x14ac:dyDescent="0.2">
      <c r="A2177" t="s">
        <v>1579</v>
      </c>
      <c r="B2177">
        <v>6.45</v>
      </c>
      <c r="C2177" t="s">
        <v>1630</v>
      </c>
    </row>
    <row r="2178" spans="1:4" x14ac:dyDescent="0.2">
      <c r="A2178" t="s">
        <v>34</v>
      </c>
      <c r="B2178">
        <v>30.2</v>
      </c>
      <c r="C2178" t="s">
        <v>1667</v>
      </c>
    </row>
    <row r="2179" spans="1:4" x14ac:dyDescent="0.2">
      <c r="A2179" t="s">
        <v>34</v>
      </c>
      <c r="B2179">
        <v>22</v>
      </c>
      <c r="C2179" t="s">
        <v>1580</v>
      </c>
    </row>
    <row r="2180" spans="1:4" x14ac:dyDescent="0.2">
      <c r="A2180" t="s">
        <v>47</v>
      </c>
      <c r="B2180">
        <v>27.15</v>
      </c>
      <c r="C2180" t="s">
        <v>1630</v>
      </c>
    </row>
    <row r="2181" spans="1:4" x14ac:dyDescent="0.2">
      <c r="A2181" t="s">
        <v>47</v>
      </c>
      <c r="B2181">
        <v>18</v>
      </c>
      <c r="C2181">
        <v>0.06</v>
      </c>
    </row>
    <row r="2182" spans="1:4" x14ac:dyDescent="0.2">
      <c r="A2182" t="s">
        <v>56</v>
      </c>
      <c r="B2182" t="s">
        <v>1545</v>
      </c>
      <c r="C2182">
        <v>0.3</v>
      </c>
    </row>
    <row r="2183" spans="1:4" x14ac:dyDescent="0.2">
      <c r="A2183" t="s">
        <v>97</v>
      </c>
      <c r="B2183" t="s">
        <v>1545</v>
      </c>
      <c r="C2183">
        <v>0.1</v>
      </c>
    </row>
    <row r="2184" spans="1:4" x14ac:dyDescent="0.2">
      <c r="A2184" t="s">
        <v>87</v>
      </c>
    </row>
    <row r="2185" spans="1:4" x14ac:dyDescent="0.2">
      <c r="A2185" t="s">
        <v>146</v>
      </c>
    </row>
    <row r="2186" spans="1:4" x14ac:dyDescent="0.2">
      <c r="A2186" t="s">
        <v>1549</v>
      </c>
      <c r="B2186" t="s">
        <v>1550</v>
      </c>
      <c r="C2186" t="s">
        <v>1551</v>
      </c>
      <c r="D2186" t="s">
        <v>1552</v>
      </c>
    </row>
    <row r="2187" spans="1:4" x14ac:dyDescent="0.2">
      <c r="A2187" t="s">
        <v>859</v>
      </c>
      <c r="B2187" t="s">
        <v>1553</v>
      </c>
      <c r="C2187" t="s">
        <v>1554</v>
      </c>
    </row>
    <row r="2188" spans="1:4" x14ac:dyDescent="0.2">
      <c r="A2188" t="s">
        <v>1555</v>
      </c>
      <c r="B2188" t="s">
        <v>1550</v>
      </c>
      <c r="C2188" t="s">
        <v>1551</v>
      </c>
      <c r="D2188" t="s">
        <v>1556</v>
      </c>
    </row>
    <row r="2189" spans="1:4" x14ac:dyDescent="0.2">
      <c r="A2189" t="s">
        <v>1569</v>
      </c>
      <c r="B2189" t="s">
        <v>1570</v>
      </c>
      <c r="C2189" t="s">
        <v>1571</v>
      </c>
    </row>
    <row r="2190" spans="1:4" x14ac:dyDescent="0.2">
      <c r="A2190" t="s">
        <v>1569</v>
      </c>
      <c r="B2190" t="s">
        <v>1572</v>
      </c>
      <c r="C2190" t="s">
        <v>1573</v>
      </c>
      <c r="D2190" t="s">
        <v>1571</v>
      </c>
    </row>
    <row r="2191" spans="1:4" x14ac:dyDescent="0.2">
      <c r="A2191" t="s">
        <v>29</v>
      </c>
      <c r="B2191">
        <v>8</v>
      </c>
      <c r="C2191" t="s">
        <v>1559</v>
      </c>
    </row>
    <row r="2192" spans="1:4" x14ac:dyDescent="0.2">
      <c r="A2192" t="s">
        <v>34</v>
      </c>
      <c r="B2192">
        <v>6</v>
      </c>
      <c r="C2192" t="s">
        <v>1716</v>
      </c>
      <c r="D2192" t="s">
        <v>1717</v>
      </c>
    </row>
    <row r="2193" spans="1:5" x14ac:dyDescent="0.2">
      <c r="A2193" t="s">
        <v>29</v>
      </c>
      <c r="B2193">
        <v>2</v>
      </c>
      <c r="C2193" t="s">
        <v>1706</v>
      </c>
    </row>
    <row r="2194" spans="1:5" x14ac:dyDescent="0.2">
      <c r="A2194" t="s">
        <v>108</v>
      </c>
      <c r="B2194">
        <v>75.75</v>
      </c>
      <c r="C2194" t="s">
        <v>1580</v>
      </c>
    </row>
    <row r="2195" spans="1:5" x14ac:dyDescent="0.2">
      <c r="A2195" t="s">
        <v>108</v>
      </c>
      <c r="B2195">
        <v>71.5</v>
      </c>
      <c r="C2195" t="s">
        <v>1580</v>
      </c>
    </row>
    <row r="2196" spans="1:5" x14ac:dyDescent="0.2">
      <c r="A2196" t="s">
        <v>108</v>
      </c>
      <c r="B2196">
        <v>54.5</v>
      </c>
      <c r="C2196" t="s">
        <v>1578</v>
      </c>
    </row>
    <row r="2197" spans="1:5" x14ac:dyDescent="0.2">
      <c r="A2197" t="s">
        <v>29</v>
      </c>
      <c r="B2197">
        <v>24</v>
      </c>
      <c r="C2197" t="s">
        <v>1559</v>
      </c>
    </row>
    <row r="2198" spans="1:5" x14ac:dyDescent="0.2">
      <c r="A2198" t="s">
        <v>34</v>
      </c>
      <c r="B2198">
        <v>10.1</v>
      </c>
      <c r="C2198">
        <v>0.1</v>
      </c>
    </row>
    <row r="2199" spans="1:5" x14ac:dyDescent="0.2">
      <c r="A2199" t="s">
        <v>34</v>
      </c>
      <c r="B2199">
        <v>8</v>
      </c>
      <c r="C2199">
        <f>0.03/-0.05</f>
        <v>-0.6</v>
      </c>
    </row>
    <row r="2200" spans="1:5" x14ac:dyDescent="0.2">
      <c r="A2200" t="s">
        <v>1718</v>
      </c>
      <c r="B2200">
        <v>10</v>
      </c>
      <c r="C2200">
        <f>-0.016/-0.044</f>
        <v>0.36363636363636365</v>
      </c>
    </row>
    <row r="2201" spans="1:5" x14ac:dyDescent="0.2">
      <c r="A2201" t="s">
        <v>1719</v>
      </c>
      <c r="B2201">
        <v>5.6</v>
      </c>
      <c r="C2201" t="s">
        <v>1559</v>
      </c>
    </row>
    <row r="2202" spans="1:5" x14ac:dyDescent="0.2">
      <c r="A2202" t="s">
        <v>184</v>
      </c>
      <c r="B2202">
        <v>7</v>
      </c>
      <c r="C2202">
        <f>0.15/-0.2</f>
        <v>-0.74999999999999989</v>
      </c>
    </row>
    <row r="2203" spans="1:5" x14ac:dyDescent="0.2">
      <c r="A2203" t="s">
        <v>171</v>
      </c>
    </row>
    <row r="2204" spans="1:5" x14ac:dyDescent="0.2">
      <c r="A2204" t="s">
        <v>27</v>
      </c>
      <c r="B2204">
        <v>104.5</v>
      </c>
      <c r="C2204" t="s">
        <v>1706</v>
      </c>
    </row>
    <row r="2205" spans="1:5" x14ac:dyDescent="0.2">
      <c r="A2205" t="s">
        <v>47</v>
      </c>
      <c r="B2205">
        <v>25.414999999999999</v>
      </c>
      <c r="C2205">
        <v>1.7999999999999999E-2</v>
      </c>
    </row>
    <row r="2206" spans="1:5" x14ac:dyDescent="0.2">
      <c r="A2206" t="s">
        <v>95</v>
      </c>
      <c r="B2206" t="s">
        <v>1629</v>
      </c>
      <c r="C2206">
        <v>5</v>
      </c>
      <c r="D2206" t="s">
        <v>1562</v>
      </c>
      <c r="E2206">
        <v>8</v>
      </c>
    </row>
    <row r="2207" spans="1:5" x14ac:dyDescent="0.2">
      <c r="A2207" t="s">
        <v>95</v>
      </c>
      <c r="B2207" t="s">
        <v>1720</v>
      </c>
      <c r="C2207">
        <v>10</v>
      </c>
    </row>
    <row r="2208" spans="1:5" x14ac:dyDescent="0.2">
      <c r="A2208" t="s">
        <v>91</v>
      </c>
      <c r="B2208">
        <v>35</v>
      </c>
      <c r="C2208" t="s">
        <v>1557</v>
      </c>
    </row>
    <row r="2209" spans="1:4" x14ac:dyDescent="0.2">
      <c r="A2209" t="s">
        <v>29</v>
      </c>
      <c r="B2209">
        <v>2</v>
      </c>
      <c r="C2209" t="s">
        <v>1721</v>
      </c>
    </row>
    <row r="2210" spans="1:4" x14ac:dyDescent="0.2">
      <c r="A2210" t="s">
        <v>29</v>
      </c>
      <c r="B2210">
        <v>2</v>
      </c>
      <c r="C2210" t="s">
        <v>1558</v>
      </c>
    </row>
    <row r="2211" spans="1:4" x14ac:dyDescent="0.2">
      <c r="A2211" t="s">
        <v>29</v>
      </c>
      <c r="B2211">
        <v>9</v>
      </c>
      <c r="C2211" t="s">
        <v>1558</v>
      </c>
    </row>
    <row r="2212" spans="1:4" x14ac:dyDescent="0.2">
      <c r="A2212" t="s">
        <v>29</v>
      </c>
      <c r="B2212">
        <v>18</v>
      </c>
      <c r="C2212">
        <v>0.5</v>
      </c>
    </row>
    <row r="2213" spans="1:4" x14ac:dyDescent="0.2">
      <c r="A2213" t="s">
        <v>1722</v>
      </c>
      <c r="B2213" t="e">
        <f>-ø</f>
        <v>#NAME?</v>
      </c>
      <c r="C2213">
        <v>48.6</v>
      </c>
      <c r="D2213" t="s">
        <v>1706</v>
      </c>
    </row>
    <row r="2214" spans="1:4" x14ac:dyDescent="0.2">
      <c r="A2214" t="s">
        <v>47</v>
      </c>
      <c r="B2214">
        <v>17</v>
      </c>
      <c r="C2214">
        <f>0.027/0.005</f>
        <v>5.3999999999999995</v>
      </c>
    </row>
    <row r="2215" spans="1:4" x14ac:dyDescent="0.2">
      <c r="A2215" t="s">
        <v>47</v>
      </c>
      <c r="B2215">
        <v>17.5</v>
      </c>
      <c r="C2215">
        <v>-0.15</v>
      </c>
    </row>
    <row r="2216" spans="1:4" x14ac:dyDescent="0.2">
      <c r="A2216" t="s">
        <v>54</v>
      </c>
      <c r="B2216" t="s">
        <v>1723</v>
      </c>
      <c r="C2216" t="s">
        <v>1724</v>
      </c>
    </row>
    <row r="2217" spans="1:4" x14ac:dyDescent="0.2">
      <c r="A2217" t="s">
        <v>29</v>
      </c>
      <c r="B2217">
        <v>26.6</v>
      </c>
      <c r="C2217">
        <v>-0.2</v>
      </c>
    </row>
    <row r="2218" spans="1:4" x14ac:dyDescent="0.2">
      <c r="A2218" t="s">
        <v>29</v>
      </c>
      <c r="B2218">
        <v>24</v>
      </c>
      <c r="C2218" t="s">
        <v>1706</v>
      </c>
    </row>
    <row r="2219" spans="1:4" x14ac:dyDescent="0.2">
      <c r="A2219" t="s">
        <v>29</v>
      </c>
      <c r="B2219">
        <v>28.6</v>
      </c>
      <c r="C2219" t="s">
        <v>1559</v>
      </c>
    </row>
    <row r="2220" spans="1:4" x14ac:dyDescent="0.2">
      <c r="A2220" t="s">
        <v>47</v>
      </c>
      <c r="B2220">
        <v>46</v>
      </c>
      <c r="C2220" t="s">
        <v>1706</v>
      </c>
    </row>
    <row r="2221" spans="1:4" x14ac:dyDescent="0.2">
      <c r="A2221" t="s">
        <v>94</v>
      </c>
      <c r="B2221" t="s">
        <v>1545</v>
      </c>
      <c r="C2221">
        <v>0.15</v>
      </c>
    </row>
    <row r="2222" spans="1:4" x14ac:dyDescent="0.2">
      <c r="A2222" t="s">
        <v>29</v>
      </c>
      <c r="B2222">
        <v>2</v>
      </c>
      <c r="C2222" t="s">
        <v>1558</v>
      </c>
    </row>
    <row r="2223" spans="1:4" x14ac:dyDescent="0.2">
      <c r="A2223" t="s">
        <v>48</v>
      </c>
      <c r="B2223">
        <v>18</v>
      </c>
      <c r="C2223">
        <v>0.5</v>
      </c>
    </row>
    <row r="2224" spans="1:4" x14ac:dyDescent="0.2">
      <c r="A2224" t="s">
        <v>29</v>
      </c>
      <c r="B2224">
        <v>9</v>
      </c>
      <c r="C2224" t="s">
        <v>1558</v>
      </c>
    </row>
    <row r="2225" spans="1:5" x14ac:dyDescent="0.2">
      <c r="A2225" t="s">
        <v>47</v>
      </c>
      <c r="B2225">
        <v>17</v>
      </c>
      <c r="C2225">
        <f>0.005/0.027</f>
        <v>0.1851851851851852</v>
      </c>
    </row>
    <row r="2226" spans="1:5" x14ac:dyDescent="0.2">
      <c r="A2226" t="s">
        <v>47</v>
      </c>
      <c r="B2226">
        <v>17.5</v>
      </c>
      <c r="C2226">
        <v>-0.15</v>
      </c>
    </row>
    <row r="2227" spans="1:5" x14ac:dyDescent="0.2">
      <c r="A2227" t="s">
        <v>54</v>
      </c>
      <c r="B2227" t="s">
        <v>1723</v>
      </c>
      <c r="C2227" t="s">
        <v>1724</v>
      </c>
    </row>
    <row r="2228" spans="1:5" x14ac:dyDescent="0.2">
      <c r="A2228" t="s">
        <v>97</v>
      </c>
      <c r="B2228" t="s">
        <v>1545</v>
      </c>
      <c r="C2228">
        <v>0.1</v>
      </c>
      <c r="D2228" t="s">
        <v>1567</v>
      </c>
      <c r="E2228" t="s">
        <v>1568</v>
      </c>
    </row>
    <row r="2229" spans="1:5" x14ac:dyDescent="0.2">
      <c r="A2229" t="s">
        <v>87</v>
      </c>
      <c r="B2229" t="s">
        <v>1546</v>
      </c>
      <c r="C2229" t="s">
        <v>1547</v>
      </c>
      <c r="D2229" t="s">
        <v>1548</v>
      </c>
    </row>
    <row r="2230" spans="1:5" x14ac:dyDescent="0.2">
      <c r="A2230" t="s">
        <v>1549</v>
      </c>
      <c r="B2230" t="s">
        <v>1550</v>
      </c>
      <c r="C2230" t="s">
        <v>1551</v>
      </c>
      <c r="D2230" t="s">
        <v>1552</v>
      </c>
    </row>
    <row r="2231" spans="1:5" x14ac:dyDescent="0.2">
      <c r="A2231" t="s">
        <v>859</v>
      </c>
      <c r="B2231" t="s">
        <v>1553</v>
      </c>
      <c r="C2231" t="s">
        <v>1554</v>
      </c>
    </row>
    <row r="2232" spans="1:5" x14ac:dyDescent="0.2">
      <c r="A2232" t="s">
        <v>1555</v>
      </c>
      <c r="B2232" t="s">
        <v>1550</v>
      </c>
      <c r="C2232" t="s">
        <v>1551</v>
      </c>
      <c r="D2232" t="s">
        <v>1556</v>
      </c>
    </row>
    <row r="2233" spans="1:5" x14ac:dyDescent="0.2">
      <c r="A2233" t="s">
        <v>29</v>
      </c>
      <c r="B2233">
        <v>35</v>
      </c>
      <c r="C2233" t="s">
        <v>1608</v>
      </c>
      <c r="D2233">
        <v>0.05</v>
      </c>
    </row>
    <row r="2234" spans="1:5" x14ac:dyDescent="0.2">
      <c r="A2234" t="s">
        <v>153</v>
      </c>
      <c r="B2234">
        <v>49.8</v>
      </c>
      <c r="C2234" t="s">
        <v>1562</v>
      </c>
      <c r="D2234">
        <v>0.1</v>
      </c>
    </row>
    <row r="2235" spans="1:5" x14ac:dyDescent="0.2">
      <c r="A2235" t="s">
        <v>29</v>
      </c>
      <c r="B2235">
        <v>24</v>
      </c>
      <c r="C2235" t="s">
        <v>1608</v>
      </c>
      <c r="D2235">
        <v>0.3</v>
      </c>
    </row>
    <row r="2236" spans="1:5" x14ac:dyDescent="0.2">
      <c r="A2236" t="s">
        <v>54</v>
      </c>
      <c r="B2236" t="s">
        <v>1725</v>
      </c>
      <c r="C2236" t="s">
        <v>1608</v>
      </c>
      <c r="D2236" t="s">
        <v>1585</v>
      </c>
    </row>
    <row r="2237" spans="1:5" x14ac:dyDescent="0.2">
      <c r="A2237" t="s">
        <v>36</v>
      </c>
      <c r="B2237" t="s">
        <v>1726</v>
      </c>
    </row>
    <row r="2238" spans="1:5" x14ac:dyDescent="0.2">
      <c r="A2238" t="s">
        <v>154</v>
      </c>
      <c r="B2238">
        <v>1.7</v>
      </c>
      <c r="C2238" t="s">
        <v>1608</v>
      </c>
      <c r="D2238">
        <v>0.15</v>
      </c>
    </row>
    <row r="2239" spans="1:5" x14ac:dyDescent="0.2">
      <c r="A2239" t="s">
        <v>154</v>
      </c>
      <c r="B2239">
        <v>0.7</v>
      </c>
      <c r="C2239" t="s">
        <v>1608</v>
      </c>
      <c r="D2239">
        <v>0.2</v>
      </c>
    </row>
    <row r="2240" spans="1:5" x14ac:dyDescent="0.2">
      <c r="A2240" t="s">
        <v>174</v>
      </c>
      <c r="B2240" t="s">
        <v>1545</v>
      </c>
      <c r="C2240">
        <v>0.5</v>
      </c>
    </row>
    <row r="2241" spans="1:6" x14ac:dyDescent="0.2">
      <c r="A2241" t="s">
        <v>54</v>
      </c>
      <c r="B2241" t="s">
        <v>1727</v>
      </c>
      <c r="C2241" t="s">
        <v>1562</v>
      </c>
      <c r="D2241" t="s">
        <v>1728</v>
      </c>
    </row>
    <row r="2242" spans="1:6" x14ac:dyDescent="0.2">
      <c r="A2242" t="s">
        <v>29</v>
      </c>
      <c r="B2242">
        <v>2</v>
      </c>
      <c r="C2242" t="s">
        <v>1608</v>
      </c>
      <c r="D2242">
        <v>0.1</v>
      </c>
    </row>
    <row r="2243" spans="1:6" x14ac:dyDescent="0.2">
      <c r="A2243" t="s">
        <v>153</v>
      </c>
      <c r="B2243">
        <v>48.6</v>
      </c>
      <c r="C2243" t="s">
        <v>1608</v>
      </c>
      <c r="D2243">
        <v>0.3</v>
      </c>
    </row>
    <row r="2244" spans="1:6" x14ac:dyDescent="0.2">
      <c r="A2244" t="s">
        <v>29</v>
      </c>
      <c r="B2244">
        <v>26.6</v>
      </c>
      <c r="C2244" t="s">
        <v>1562</v>
      </c>
      <c r="D2244">
        <v>0.2</v>
      </c>
    </row>
    <row r="2245" spans="1:6" x14ac:dyDescent="0.2">
      <c r="A2245" t="s">
        <v>1729</v>
      </c>
      <c r="B2245" t="s">
        <v>1608</v>
      </c>
      <c r="C2245">
        <v>0.3</v>
      </c>
    </row>
    <row r="2246" spans="1:6" x14ac:dyDescent="0.2">
      <c r="A2246" t="s">
        <v>153</v>
      </c>
      <c r="B2246">
        <v>39.6</v>
      </c>
      <c r="C2246" t="s">
        <v>1608</v>
      </c>
      <c r="D2246">
        <v>0.3</v>
      </c>
    </row>
    <row r="2247" spans="1:6" x14ac:dyDescent="0.2">
      <c r="A2247" t="s">
        <v>153</v>
      </c>
      <c r="B2247">
        <v>46</v>
      </c>
      <c r="C2247" t="s">
        <v>1608</v>
      </c>
      <c r="D2247">
        <v>0.3</v>
      </c>
    </row>
    <row r="2248" spans="1:6" x14ac:dyDescent="0.2">
      <c r="A2248" t="s">
        <v>153</v>
      </c>
      <c r="B2248">
        <v>17</v>
      </c>
      <c r="C2248" t="s">
        <v>1613</v>
      </c>
      <c r="D2248">
        <v>0.05</v>
      </c>
      <c r="E2248" t="s">
        <v>1594</v>
      </c>
      <c r="F2248">
        <v>2.7E-2</v>
      </c>
    </row>
    <row r="2249" spans="1:6" x14ac:dyDescent="0.2">
      <c r="A2249" t="s">
        <v>153</v>
      </c>
      <c r="B2249">
        <v>17.5</v>
      </c>
      <c r="C2249" t="s">
        <v>1562</v>
      </c>
      <c r="D2249">
        <v>0.15</v>
      </c>
    </row>
    <row r="2250" spans="1:6" x14ac:dyDescent="0.2">
      <c r="A2250" t="s">
        <v>34</v>
      </c>
      <c r="B2250">
        <v>32</v>
      </c>
      <c r="C2250" t="s">
        <v>1608</v>
      </c>
      <c r="D2250">
        <v>0.3</v>
      </c>
    </row>
    <row r="2251" spans="1:6" x14ac:dyDescent="0.2">
      <c r="A2251" t="s">
        <v>94</v>
      </c>
      <c r="B2251" t="s">
        <v>1545</v>
      </c>
      <c r="C2251">
        <v>0.15</v>
      </c>
    </row>
    <row r="2252" spans="1:6" x14ac:dyDescent="0.2">
      <c r="A2252" t="s">
        <v>97</v>
      </c>
      <c r="B2252" t="s">
        <v>1545</v>
      </c>
      <c r="C2252">
        <v>0.2</v>
      </c>
    </row>
    <row r="2253" spans="1:6" x14ac:dyDescent="0.2">
      <c r="A2253" t="s">
        <v>87</v>
      </c>
      <c r="B2253" t="s">
        <v>1698</v>
      </c>
    </row>
    <row r="2254" spans="1:6" x14ac:dyDescent="0.2">
      <c r="A2254" t="s">
        <v>1549</v>
      </c>
      <c r="B2254" t="s">
        <v>1550</v>
      </c>
      <c r="C2254" t="s">
        <v>1551</v>
      </c>
      <c r="D2254" t="s">
        <v>1552</v>
      </c>
    </row>
    <row r="2255" spans="1:6" x14ac:dyDescent="0.2">
      <c r="A2255" t="s">
        <v>859</v>
      </c>
      <c r="B2255" t="s">
        <v>1553</v>
      </c>
      <c r="C2255" t="s">
        <v>1554</v>
      </c>
    </row>
    <row r="2256" spans="1:6" x14ac:dyDescent="0.2">
      <c r="A2256" t="s">
        <v>1555</v>
      </c>
      <c r="B2256" t="s">
        <v>1550</v>
      </c>
      <c r="C2256" t="s">
        <v>1551</v>
      </c>
      <c r="D2256" t="s">
        <v>1556</v>
      </c>
    </row>
    <row r="2257" spans="1:4" x14ac:dyDescent="0.2">
      <c r="A2257" t="s">
        <v>1569</v>
      </c>
      <c r="B2257" t="s">
        <v>1570</v>
      </c>
      <c r="C2257" t="s">
        <v>1571</v>
      </c>
    </row>
    <row r="2258" spans="1:4" x14ac:dyDescent="0.2">
      <c r="A2258" t="s">
        <v>1569</v>
      </c>
      <c r="B2258" t="s">
        <v>1572</v>
      </c>
      <c r="C2258" t="s">
        <v>1573</v>
      </c>
      <c r="D2258" t="s">
        <v>1571</v>
      </c>
    </row>
    <row r="2259" spans="1:4" x14ac:dyDescent="0.2">
      <c r="A2259" t="s">
        <v>29</v>
      </c>
      <c r="B2259">
        <v>17.100000000000001</v>
      </c>
      <c r="C2259" t="s">
        <v>1557</v>
      </c>
    </row>
    <row r="2260" spans="1:4" x14ac:dyDescent="0.2">
      <c r="A2260" t="s">
        <v>48</v>
      </c>
      <c r="B2260">
        <v>4.4000000000000004</v>
      </c>
      <c r="C2260" t="s">
        <v>1558</v>
      </c>
    </row>
    <row r="2261" spans="1:4" x14ac:dyDescent="0.2">
      <c r="A2261" t="s">
        <v>49</v>
      </c>
      <c r="B2261">
        <v>0.2</v>
      </c>
      <c r="C2261">
        <v>0.1</v>
      </c>
    </row>
    <row r="2262" spans="1:4" x14ac:dyDescent="0.2">
      <c r="A2262" t="s">
        <v>97</v>
      </c>
      <c r="B2262" t="s">
        <v>1545</v>
      </c>
      <c r="C2262">
        <v>0.03</v>
      </c>
    </row>
    <row r="2263" spans="1:4" x14ac:dyDescent="0.2">
      <c r="A2263" t="s">
        <v>95</v>
      </c>
      <c r="B2263" t="s">
        <v>1545</v>
      </c>
      <c r="C2263" t="s">
        <v>1593</v>
      </c>
      <c r="D2263">
        <v>0.2</v>
      </c>
    </row>
    <row r="2264" spans="1:4" x14ac:dyDescent="0.2">
      <c r="A2264" t="s">
        <v>94</v>
      </c>
      <c r="B2264" t="s">
        <v>1545</v>
      </c>
      <c r="C2264">
        <v>0.02</v>
      </c>
    </row>
    <row r="2265" spans="1:4" x14ac:dyDescent="0.2">
      <c r="A2265" t="s">
        <v>133</v>
      </c>
      <c r="B2265" t="s">
        <v>1545</v>
      </c>
      <c r="C2265">
        <v>5.0000000000000001E-3</v>
      </c>
    </row>
    <row r="2266" spans="1:4" x14ac:dyDescent="0.2">
      <c r="A2266" t="s">
        <v>47</v>
      </c>
      <c r="B2266">
        <v>5</v>
      </c>
      <c r="C2266">
        <v>0.02</v>
      </c>
    </row>
    <row r="2267" spans="1:4" x14ac:dyDescent="0.2">
      <c r="A2267" t="s">
        <v>92</v>
      </c>
      <c r="B2267">
        <v>0.05</v>
      </c>
      <c r="C2267">
        <v>0.1</v>
      </c>
    </row>
    <row r="2268" spans="1:4" x14ac:dyDescent="0.2">
      <c r="A2268" t="s">
        <v>48</v>
      </c>
      <c r="B2268">
        <v>2</v>
      </c>
      <c r="C2268" t="s">
        <v>1558</v>
      </c>
    </row>
    <row r="2269" spans="1:4" x14ac:dyDescent="0.2">
      <c r="A2269" t="s">
        <v>47</v>
      </c>
      <c r="B2269">
        <v>15.8</v>
      </c>
      <c r="C2269" t="s">
        <v>1557</v>
      </c>
    </row>
    <row r="2270" spans="1:4" x14ac:dyDescent="0.2">
      <c r="A2270" t="s">
        <v>87</v>
      </c>
      <c r="B2270" t="s">
        <v>1546</v>
      </c>
      <c r="C2270" t="s">
        <v>1547</v>
      </c>
      <c r="D2270" t="s">
        <v>1682</v>
      </c>
    </row>
    <row r="2271" spans="1:4" x14ac:dyDescent="0.2">
      <c r="A2271" t="s">
        <v>1549</v>
      </c>
      <c r="B2271" t="s">
        <v>1550</v>
      </c>
      <c r="C2271" t="s">
        <v>1551</v>
      </c>
      <c r="D2271" t="s">
        <v>1552</v>
      </c>
    </row>
    <row r="2272" spans="1:4" x14ac:dyDescent="0.2">
      <c r="A2272" t="s">
        <v>859</v>
      </c>
      <c r="B2272" t="s">
        <v>1553</v>
      </c>
      <c r="C2272" t="s">
        <v>1554</v>
      </c>
    </row>
    <row r="2273" spans="1:4" x14ac:dyDescent="0.2">
      <c r="A2273" t="s">
        <v>1555</v>
      </c>
      <c r="B2273" t="s">
        <v>1550</v>
      </c>
      <c r="C2273" t="s">
        <v>1551</v>
      </c>
      <c r="D2273" t="s">
        <v>1556</v>
      </c>
    </row>
    <row r="2274" spans="1:4" x14ac:dyDescent="0.2">
      <c r="A2274" t="s">
        <v>29</v>
      </c>
      <c r="B2274">
        <v>12.7</v>
      </c>
      <c r="C2274" t="s">
        <v>1558</v>
      </c>
    </row>
    <row r="2275" spans="1:4" x14ac:dyDescent="0.2">
      <c r="A2275" t="s">
        <v>1579</v>
      </c>
      <c r="B2275">
        <v>4.4000000000000004</v>
      </c>
      <c r="C2275" t="s">
        <v>1557</v>
      </c>
    </row>
    <row r="2276" spans="1:4" x14ac:dyDescent="0.2">
      <c r="A2276" t="s">
        <v>49</v>
      </c>
      <c r="B2276">
        <v>0.2</v>
      </c>
      <c r="C2276">
        <v>0.1</v>
      </c>
    </row>
    <row r="2277" spans="1:4" x14ac:dyDescent="0.2">
      <c r="A2277" t="s">
        <v>97</v>
      </c>
      <c r="B2277" t="s">
        <v>1545</v>
      </c>
      <c r="C2277">
        <v>0.03</v>
      </c>
    </row>
    <row r="2278" spans="1:4" x14ac:dyDescent="0.2">
      <c r="A2278" t="s">
        <v>95</v>
      </c>
      <c r="B2278" t="s">
        <v>1545</v>
      </c>
      <c r="C2278" t="s">
        <v>1593</v>
      </c>
      <c r="D2278">
        <v>0.2</v>
      </c>
    </row>
    <row r="2279" spans="1:4" x14ac:dyDescent="0.2">
      <c r="A2279" t="s">
        <v>94</v>
      </c>
      <c r="B2279" t="s">
        <v>1545</v>
      </c>
      <c r="C2279">
        <v>0.02</v>
      </c>
    </row>
    <row r="2280" spans="1:4" x14ac:dyDescent="0.2">
      <c r="A2280" t="s">
        <v>133</v>
      </c>
      <c r="B2280" t="s">
        <v>1545</v>
      </c>
      <c r="C2280">
        <v>5.0000000000000001E-3</v>
      </c>
    </row>
    <row r="2281" spans="1:4" x14ac:dyDescent="0.2">
      <c r="A2281" t="s">
        <v>47</v>
      </c>
      <c r="B2281">
        <v>5</v>
      </c>
      <c r="C2281">
        <v>0.02</v>
      </c>
    </row>
    <row r="2282" spans="1:4" x14ac:dyDescent="0.2">
      <c r="A2282" t="s">
        <v>92</v>
      </c>
      <c r="B2282">
        <v>0.05</v>
      </c>
      <c r="C2282">
        <v>0.1</v>
      </c>
    </row>
    <row r="2283" spans="1:4" x14ac:dyDescent="0.2">
      <c r="A2283" t="s">
        <v>1549</v>
      </c>
      <c r="B2283" t="s">
        <v>1550</v>
      </c>
      <c r="C2283" t="s">
        <v>1551</v>
      </c>
      <c r="D2283" t="s">
        <v>1552</v>
      </c>
    </row>
    <row r="2284" spans="1:4" x14ac:dyDescent="0.2">
      <c r="A2284" t="s">
        <v>859</v>
      </c>
      <c r="B2284" t="s">
        <v>1553</v>
      </c>
      <c r="C2284" t="s">
        <v>1554</v>
      </c>
    </row>
    <row r="2285" spans="1:4" x14ac:dyDescent="0.2">
      <c r="A2285" t="s">
        <v>1555</v>
      </c>
      <c r="B2285" t="s">
        <v>1550</v>
      </c>
      <c r="C2285" t="s">
        <v>1551</v>
      </c>
      <c r="D2285" t="s">
        <v>1556</v>
      </c>
    </row>
    <row r="2286" spans="1:4" x14ac:dyDescent="0.2">
      <c r="A2286" t="s">
        <v>153</v>
      </c>
      <c r="B2286">
        <v>10.5</v>
      </c>
      <c r="C2286" t="s">
        <v>1578</v>
      </c>
    </row>
    <row r="2287" spans="1:4" x14ac:dyDescent="0.2">
      <c r="A2287" t="s">
        <v>27</v>
      </c>
      <c r="B2287">
        <v>17.3</v>
      </c>
      <c r="C2287" t="s">
        <v>1630</v>
      </c>
    </row>
    <row r="2288" spans="1:4" x14ac:dyDescent="0.2">
      <c r="A2288" t="s">
        <v>29</v>
      </c>
      <c r="B2288">
        <v>4.2</v>
      </c>
      <c r="C2288" t="s">
        <v>1630</v>
      </c>
    </row>
    <row r="2289" spans="1:3" x14ac:dyDescent="0.2">
      <c r="A2289" t="s">
        <v>29</v>
      </c>
      <c r="B2289">
        <v>8.3000000000000007</v>
      </c>
      <c r="C2289">
        <v>-0.1</v>
      </c>
    </row>
    <row r="2290" spans="1:3" x14ac:dyDescent="0.2">
      <c r="A2290" t="s">
        <v>1579</v>
      </c>
      <c r="B2290">
        <v>11</v>
      </c>
      <c r="C2290" t="s">
        <v>1578</v>
      </c>
    </row>
    <row r="2291" spans="1:3" x14ac:dyDescent="0.2">
      <c r="A2291" t="s">
        <v>1579</v>
      </c>
      <c r="B2291">
        <v>6.65</v>
      </c>
      <c r="C2291">
        <v>0.1</v>
      </c>
    </row>
    <row r="2292" spans="1:3" x14ac:dyDescent="0.2">
      <c r="A2292" t="s">
        <v>1579</v>
      </c>
      <c r="B2292">
        <v>4.5999999999999996</v>
      </c>
      <c r="C2292" t="s">
        <v>1630</v>
      </c>
    </row>
    <row r="2293" spans="1:3" x14ac:dyDescent="0.2">
      <c r="A2293" t="s">
        <v>1579</v>
      </c>
      <c r="B2293" t="s">
        <v>1683</v>
      </c>
    </row>
    <row r="2294" spans="1:3" x14ac:dyDescent="0.2">
      <c r="A2294" t="s">
        <v>47</v>
      </c>
      <c r="B2294" t="s">
        <v>1689</v>
      </c>
    </row>
    <row r="2295" spans="1:3" x14ac:dyDescent="0.2">
      <c r="A2295" t="s">
        <v>47</v>
      </c>
      <c r="B2295">
        <v>13</v>
      </c>
      <c r="C2295" t="s">
        <v>1580</v>
      </c>
    </row>
    <row r="2296" spans="1:3" x14ac:dyDescent="0.2">
      <c r="A2296" t="s">
        <v>29</v>
      </c>
      <c r="B2296">
        <v>10.8</v>
      </c>
      <c r="C2296">
        <v>0.15</v>
      </c>
    </row>
    <row r="2297" spans="1:3" x14ac:dyDescent="0.2">
      <c r="A2297" t="s">
        <v>47</v>
      </c>
      <c r="B2297">
        <v>4.9000000000000004</v>
      </c>
      <c r="C2297">
        <v>-0.1</v>
      </c>
    </row>
    <row r="2298" spans="1:3" x14ac:dyDescent="0.2">
      <c r="A2298" t="s">
        <v>47</v>
      </c>
      <c r="B2298" t="s">
        <v>1730</v>
      </c>
    </row>
    <row r="2299" spans="1:3" x14ac:dyDescent="0.2">
      <c r="A2299" t="s">
        <v>1686</v>
      </c>
      <c r="B2299" t="s">
        <v>1691</v>
      </c>
      <c r="C2299" t="s">
        <v>1687</v>
      </c>
    </row>
    <row r="2300" spans="1:3" x14ac:dyDescent="0.2">
      <c r="A2300" t="s">
        <v>47</v>
      </c>
      <c r="B2300">
        <v>14</v>
      </c>
      <c r="C2300" t="s">
        <v>1580</v>
      </c>
    </row>
    <row r="2301" spans="1:3" x14ac:dyDescent="0.2">
      <c r="A2301" t="s">
        <v>184</v>
      </c>
      <c r="B2301">
        <v>14.7</v>
      </c>
      <c r="C2301">
        <v>-0.2</v>
      </c>
    </row>
    <row r="2302" spans="1:3" x14ac:dyDescent="0.2">
      <c r="A2302" t="s">
        <v>34</v>
      </c>
      <c r="B2302">
        <v>21.02</v>
      </c>
      <c r="C2302">
        <v>0.03</v>
      </c>
    </row>
    <row r="2303" spans="1:3" x14ac:dyDescent="0.2">
      <c r="A2303" t="s">
        <v>34</v>
      </c>
      <c r="B2303">
        <v>15.02</v>
      </c>
      <c r="C2303">
        <v>0.03</v>
      </c>
    </row>
    <row r="2304" spans="1:3" x14ac:dyDescent="0.2">
      <c r="A2304" t="s">
        <v>34</v>
      </c>
      <c r="B2304">
        <v>18.3</v>
      </c>
      <c r="C2304" t="s">
        <v>1630</v>
      </c>
    </row>
    <row r="2305" spans="1:4" x14ac:dyDescent="0.2">
      <c r="A2305" t="s">
        <v>150</v>
      </c>
      <c r="B2305" t="s">
        <v>1692</v>
      </c>
    </row>
    <row r="2306" spans="1:4" x14ac:dyDescent="0.2">
      <c r="A2306" t="s">
        <v>47</v>
      </c>
      <c r="B2306">
        <v>2</v>
      </c>
      <c r="C2306" t="s">
        <v>1580</v>
      </c>
    </row>
    <row r="2307" spans="1:4" x14ac:dyDescent="0.2">
      <c r="A2307" t="s">
        <v>1693</v>
      </c>
      <c r="B2307" t="s">
        <v>1618</v>
      </c>
      <c r="C2307">
        <v>8</v>
      </c>
      <c r="D2307" t="s">
        <v>1578</v>
      </c>
    </row>
    <row r="2308" spans="1:4" x14ac:dyDescent="0.2">
      <c r="A2308" t="s">
        <v>97</v>
      </c>
      <c r="B2308" t="s">
        <v>1545</v>
      </c>
      <c r="C2308">
        <v>0.1</v>
      </c>
    </row>
    <row r="2309" spans="1:4" x14ac:dyDescent="0.2">
      <c r="A2309" t="s">
        <v>97</v>
      </c>
      <c r="B2309" t="s">
        <v>1545</v>
      </c>
      <c r="C2309">
        <v>0.04</v>
      </c>
    </row>
    <row r="2310" spans="1:4" x14ac:dyDescent="0.2">
      <c r="A2310" t="s">
        <v>1579</v>
      </c>
      <c r="B2310">
        <v>1.2</v>
      </c>
      <c r="C2310">
        <v>0.2</v>
      </c>
    </row>
    <row r="2311" spans="1:4" x14ac:dyDescent="0.2">
      <c r="A2311" t="s">
        <v>49</v>
      </c>
      <c r="B2311">
        <v>0.23</v>
      </c>
      <c r="C2311" t="s">
        <v>1589</v>
      </c>
    </row>
    <row r="2312" spans="1:4" x14ac:dyDescent="0.2">
      <c r="A2312" t="s">
        <v>49</v>
      </c>
      <c r="B2312">
        <v>0.4</v>
      </c>
      <c r="C2312" t="s">
        <v>1580</v>
      </c>
    </row>
    <row r="2313" spans="1:4" x14ac:dyDescent="0.2">
      <c r="A2313" t="s">
        <v>49</v>
      </c>
      <c r="B2313">
        <v>0.5</v>
      </c>
      <c r="C2313" t="s">
        <v>1578</v>
      </c>
    </row>
    <row r="2314" spans="1:4" x14ac:dyDescent="0.2">
      <c r="A2314" t="s">
        <v>49</v>
      </c>
      <c r="B2314" t="s">
        <v>1545</v>
      </c>
      <c r="C2314">
        <v>0.1</v>
      </c>
    </row>
    <row r="2315" spans="1:4" x14ac:dyDescent="0.2">
      <c r="A2315" t="s">
        <v>97</v>
      </c>
      <c r="B2315">
        <v>0.1</v>
      </c>
      <c r="C2315" t="s">
        <v>1567</v>
      </c>
      <c r="D2315" t="s">
        <v>1568</v>
      </c>
    </row>
    <row r="2316" spans="1:4" x14ac:dyDescent="0.2">
      <c r="A2316" t="s">
        <v>29</v>
      </c>
      <c r="B2316">
        <v>2.2000000000000002</v>
      </c>
      <c r="C2316" t="s">
        <v>1630</v>
      </c>
    </row>
    <row r="2317" spans="1:4" x14ac:dyDescent="0.2">
      <c r="A2317" t="s">
        <v>146</v>
      </c>
    </row>
    <row r="2318" spans="1:4" x14ac:dyDescent="0.2">
      <c r="A2318" t="s">
        <v>87</v>
      </c>
    </row>
    <row r="2319" spans="1:4" x14ac:dyDescent="0.2">
      <c r="A2319" t="s">
        <v>87</v>
      </c>
    </row>
    <row r="2320" spans="1:4" x14ac:dyDescent="0.2">
      <c r="A2320" t="s">
        <v>97</v>
      </c>
      <c r="B2320" t="s">
        <v>1688</v>
      </c>
    </row>
    <row r="2321" spans="1:5" x14ac:dyDescent="0.2">
      <c r="A2321" t="s">
        <v>1549</v>
      </c>
      <c r="B2321" t="s">
        <v>1550</v>
      </c>
      <c r="C2321" t="s">
        <v>1551</v>
      </c>
      <c r="D2321" t="s">
        <v>1552</v>
      </c>
    </row>
    <row r="2322" spans="1:5" x14ac:dyDescent="0.2">
      <c r="A2322" t="s">
        <v>859</v>
      </c>
      <c r="B2322" t="s">
        <v>1553</v>
      </c>
      <c r="C2322" t="s">
        <v>1554</v>
      </c>
    </row>
    <row r="2323" spans="1:5" x14ac:dyDescent="0.2">
      <c r="A2323" t="s">
        <v>1555</v>
      </c>
      <c r="B2323" t="s">
        <v>1550</v>
      </c>
      <c r="C2323" t="s">
        <v>1551</v>
      </c>
      <c r="D2323" t="s">
        <v>1556</v>
      </c>
    </row>
    <row r="2324" spans="1:5" x14ac:dyDescent="0.2">
      <c r="A2324" t="s">
        <v>29</v>
      </c>
      <c r="B2324">
        <v>17.100000000000001</v>
      </c>
      <c r="C2324" t="s">
        <v>1731</v>
      </c>
    </row>
    <row r="2325" spans="1:5" x14ac:dyDescent="0.2">
      <c r="A2325" t="s">
        <v>29</v>
      </c>
      <c r="B2325">
        <v>4.4000000000000004</v>
      </c>
      <c r="C2325" t="s">
        <v>1558</v>
      </c>
    </row>
    <row r="2326" spans="1:5" x14ac:dyDescent="0.2">
      <c r="A2326" t="s">
        <v>154</v>
      </c>
      <c r="B2326">
        <v>0.2</v>
      </c>
      <c r="C2326">
        <v>0.1</v>
      </c>
    </row>
    <row r="2327" spans="1:5" x14ac:dyDescent="0.2">
      <c r="A2327" t="s">
        <v>97</v>
      </c>
      <c r="B2327" t="s">
        <v>1545</v>
      </c>
      <c r="C2327">
        <v>0.03</v>
      </c>
      <c r="D2327" t="s">
        <v>1567</v>
      </c>
      <c r="E2327" t="s">
        <v>1568</v>
      </c>
    </row>
    <row r="2328" spans="1:5" x14ac:dyDescent="0.2">
      <c r="A2328" t="s">
        <v>95</v>
      </c>
      <c r="B2328" t="s">
        <v>1545</v>
      </c>
      <c r="C2328" t="s">
        <v>1593</v>
      </c>
      <c r="D2328">
        <v>0.2</v>
      </c>
    </row>
    <row r="2329" spans="1:5" x14ac:dyDescent="0.2">
      <c r="A2329" t="s">
        <v>94</v>
      </c>
      <c r="B2329" t="s">
        <v>1545</v>
      </c>
      <c r="C2329">
        <v>0.02</v>
      </c>
      <c r="D2329" t="s">
        <v>1567</v>
      </c>
      <c r="E2329" t="s">
        <v>1568</v>
      </c>
    </row>
    <row r="2330" spans="1:5" x14ac:dyDescent="0.2">
      <c r="A2330" t="s">
        <v>133</v>
      </c>
      <c r="B2330" t="s">
        <v>1545</v>
      </c>
      <c r="C2330">
        <v>5.0000000000000001E-3</v>
      </c>
    </row>
    <row r="2331" spans="1:5" x14ac:dyDescent="0.2">
      <c r="A2331" t="s">
        <v>47</v>
      </c>
      <c r="B2331">
        <v>5</v>
      </c>
      <c r="C2331">
        <v>0.02</v>
      </c>
    </row>
    <row r="2332" spans="1:5" x14ac:dyDescent="0.2">
      <c r="A2332" t="s">
        <v>92</v>
      </c>
      <c r="B2332">
        <v>0.05</v>
      </c>
      <c r="C2332">
        <v>0.1</v>
      </c>
    </row>
    <row r="2333" spans="1:5" x14ac:dyDescent="0.2">
      <c r="A2333" t="s">
        <v>48</v>
      </c>
      <c r="B2333">
        <v>2</v>
      </c>
      <c r="C2333" t="s">
        <v>1694</v>
      </c>
    </row>
    <row r="2334" spans="1:5" x14ac:dyDescent="0.2">
      <c r="A2334" t="s">
        <v>47</v>
      </c>
      <c r="B2334">
        <v>15.8</v>
      </c>
      <c r="C2334" t="s">
        <v>1557</v>
      </c>
    </row>
    <row r="2335" spans="1:5" x14ac:dyDescent="0.2">
      <c r="A2335" t="s">
        <v>1549</v>
      </c>
      <c r="B2335" t="s">
        <v>1550</v>
      </c>
      <c r="C2335" t="s">
        <v>1551</v>
      </c>
      <c r="D2335" t="s">
        <v>1552</v>
      </c>
    </row>
    <row r="2336" spans="1:5" x14ac:dyDescent="0.2">
      <c r="A2336" t="s">
        <v>859</v>
      </c>
      <c r="B2336" t="s">
        <v>1553</v>
      </c>
      <c r="C2336" t="s">
        <v>1554</v>
      </c>
    </row>
    <row r="2337" spans="1:4" x14ac:dyDescent="0.2">
      <c r="A2337" t="s">
        <v>1555</v>
      </c>
      <c r="B2337" t="s">
        <v>1550</v>
      </c>
      <c r="C2337" t="s">
        <v>1551</v>
      </c>
      <c r="D2337" t="s">
        <v>1556</v>
      </c>
    </row>
    <row r="2338" spans="1:4" x14ac:dyDescent="0.2">
      <c r="A2338" t="s">
        <v>87</v>
      </c>
      <c r="B2338" t="s">
        <v>1546</v>
      </c>
      <c r="C2338" t="s">
        <v>1547</v>
      </c>
      <c r="D2338" t="s">
        <v>1548</v>
      </c>
    </row>
    <row r="2339" spans="1:4" x14ac:dyDescent="0.2">
      <c r="A2339" t="s">
        <v>91</v>
      </c>
      <c r="B2339">
        <v>17.3</v>
      </c>
      <c r="C2339" t="s">
        <v>1630</v>
      </c>
    </row>
    <row r="2340" spans="1:4" x14ac:dyDescent="0.2">
      <c r="A2340" t="s">
        <v>29</v>
      </c>
      <c r="B2340">
        <v>4.2</v>
      </c>
      <c r="C2340" t="s">
        <v>1630</v>
      </c>
    </row>
    <row r="2341" spans="1:4" x14ac:dyDescent="0.2">
      <c r="A2341" t="s">
        <v>29</v>
      </c>
      <c r="B2341">
        <v>10.8</v>
      </c>
      <c r="C2341">
        <v>0.15</v>
      </c>
    </row>
    <row r="2342" spans="1:4" x14ac:dyDescent="0.2">
      <c r="A2342" t="s">
        <v>1579</v>
      </c>
      <c r="B2342">
        <v>11</v>
      </c>
      <c r="C2342" t="s">
        <v>1578</v>
      </c>
    </row>
    <row r="2343" spans="1:4" x14ac:dyDescent="0.2">
      <c r="A2343" t="s">
        <v>1579</v>
      </c>
      <c r="B2343">
        <v>6.65</v>
      </c>
      <c r="C2343">
        <v>0.1</v>
      </c>
    </row>
    <row r="2344" spans="1:4" x14ac:dyDescent="0.2">
      <c r="A2344" t="s">
        <v>1579</v>
      </c>
      <c r="B2344">
        <v>2.2000000000000002</v>
      </c>
      <c r="C2344" t="s">
        <v>1630</v>
      </c>
    </row>
    <row r="2345" spans="1:4" x14ac:dyDescent="0.2">
      <c r="A2345" t="s">
        <v>1579</v>
      </c>
      <c r="B2345">
        <v>4.5999999999999996</v>
      </c>
      <c r="C2345" t="s">
        <v>1630</v>
      </c>
    </row>
    <row r="2346" spans="1:4" x14ac:dyDescent="0.2">
      <c r="A2346" t="s">
        <v>47</v>
      </c>
      <c r="B2346">
        <v>15.8</v>
      </c>
      <c r="C2346" t="s">
        <v>1608</v>
      </c>
      <c r="D2346">
        <v>0.05</v>
      </c>
    </row>
    <row r="2347" spans="1:4" x14ac:dyDescent="0.2">
      <c r="A2347" t="s">
        <v>47</v>
      </c>
      <c r="B2347">
        <v>13</v>
      </c>
      <c r="C2347" t="s">
        <v>1608</v>
      </c>
      <c r="D2347">
        <v>0.1</v>
      </c>
    </row>
    <row r="2348" spans="1:4" x14ac:dyDescent="0.2">
      <c r="A2348" t="s">
        <v>47</v>
      </c>
      <c r="B2348">
        <v>4.9000000000000004</v>
      </c>
      <c r="C2348" t="s">
        <v>1562</v>
      </c>
      <c r="D2348">
        <v>0.1</v>
      </c>
    </row>
    <row r="2349" spans="1:4" x14ac:dyDescent="0.2">
      <c r="A2349" t="s">
        <v>47</v>
      </c>
      <c r="B2349">
        <v>5</v>
      </c>
      <c r="C2349">
        <f>0.2/0.05</f>
        <v>4</v>
      </c>
    </row>
    <row r="2350" spans="1:4" x14ac:dyDescent="0.2">
      <c r="A2350" t="s">
        <v>47</v>
      </c>
      <c r="B2350">
        <v>14</v>
      </c>
      <c r="C2350" t="s">
        <v>1608</v>
      </c>
      <c r="D2350">
        <v>0.1</v>
      </c>
    </row>
    <row r="2351" spans="1:4" x14ac:dyDescent="0.2">
      <c r="A2351" t="s">
        <v>184</v>
      </c>
      <c r="B2351">
        <v>14.7</v>
      </c>
      <c r="C2351">
        <v>-0.2</v>
      </c>
    </row>
    <row r="2352" spans="1:4" x14ac:dyDescent="0.2">
      <c r="A2352" t="s">
        <v>34</v>
      </c>
      <c r="B2352">
        <v>21.02</v>
      </c>
      <c r="C2352">
        <v>0.03</v>
      </c>
    </row>
    <row r="2353" spans="1:4" x14ac:dyDescent="0.2">
      <c r="A2353" t="s">
        <v>34</v>
      </c>
      <c r="B2353">
        <v>15.02</v>
      </c>
      <c r="C2353">
        <v>0.03</v>
      </c>
    </row>
    <row r="2354" spans="1:4" x14ac:dyDescent="0.2">
      <c r="A2354" t="s">
        <v>34</v>
      </c>
      <c r="B2354">
        <v>18.3</v>
      </c>
      <c r="C2354" t="s">
        <v>1630</v>
      </c>
    </row>
    <row r="2355" spans="1:4" x14ac:dyDescent="0.2">
      <c r="A2355" t="s">
        <v>47</v>
      </c>
      <c r="B2355">
        <v>2</v>
      </c>
      <c r="C2355" t="s">
        <v>1580</v>
      </c>
    </row>
    <row r="2356" spans="1:4" x14ac:dyDescent="0.2">
      <c r="A2356" t="s">
        <v>1684</v>
      </c>
      <c r="B2356">
        <v>8</v>
      </c>
      <c r="C2356" t="s">
        <v>1608</v>
      </c>
      <c r="D2356">
        <v>0.2</v>
      </c>
    </row>
    <row r="2357" spans="1:4" x14ac:dyDescent="0.2">
      <c r="A2357" t="s">
        <v>150</v>
      </c>
      <c r="B2357">
        <v>9.5500000000000007</v>
      </c>
      <c r="C2357" t="s">
        <v>1667</v>
      </c>
    </row>
    <row r="2358" spans="1:4" x14ac:dyDescent="0.2">
      <c r="A2358" t="s">
        <v>97</v>
      </c>
      <c r="B2358" t="s">
        <v>1545</v>
      </c>
      <c r="C2358">
        <v>0.04</v>
      </c>
    </row>
    <row r="2359" spans="1:4" x14ac:dyDescent="0.2">
      <c r="A2359" t="s">
        <v>1579</v>
      </c>
      <c r="B2359" t="s">
        <v>1685</v>
      </c>
    </row>
    <row r="2360" spans="1:4" x14ac:dyDescent="0.2">
      <c r="A2360" t="s">
        <v>154</v>
      </c>
      <c r="B2360">
        <v>0.4</v>
      </c>
      <c r="C2360" t="s">
        <v>1608</v>
      </c>
      <c r="D2360">
        <v>0.1</v>
      </c>
    </row>
    <row r="2361" spans="1:4" x14ac:dyDescent="0.2">
      <c r="A2361" t="s">
        <v>97</v>
      </c>
      <c r="B2361" t="s">
        <v>1619</v>
      </c>
      <c r="C2361">
        <v>0.05</v>
      </c>
    </row>
    <row r="2362" spans="1:4" x14ac:dyDescent="0.2">
      <c r="A2362" t="s">
        <v>1732</v>
      </c>
      <c r="B2362">
        <v>10.5</v>
      </c>
      <c r="C2362" t="s">
        <v>1608</v>
      </c>
      <c r="D2362">
        <v>0.2</v>
      </c>
    </row>
    <row r="2363" spans="1:4" x14ac:dyDescent="0.2">
      <c r="A2363" t="s">
        <v>97</v>
      </c>
      <c r="B2363" t="s">
        <v>1688</v>
      </c>
    </row>
    <row r="2364" spans="1:4" x14ac:dyDescent="0.2">
      <c r="A2364" t="s">
        <v>1549</v>
      </c>
      <c r="B2364" t="s">
        <v>1550</v>
      </c>
      <c r="C2364" t="s">
        <v>1551</v>
      </c>
      <c r="D2364" t="s">
        <v>1552</v>
      </c>
    </row>
    <row r="2365" spans="1:4" x14ac:dyDescent="0.2">
      <c r="A2365" t="s">
        <v>859</v>
      </c>
      <c r="B2365" t="s">
        <v>1553</v>
      </c>
      <c r="C2365" t="s">
        <v>1554</v>
      </c>
    </row>
    <row r="2366" spans="1:4" x14ac:dyDescent="0.2">
      <c r="A2366" t="s">
        <v>1555</v>
      </c>
      <c r="B2366" t="s">
        <v>1550</v>
      </c>
      <c r="C2366" t="s">
        <v>1551</v>
      </c>
      <c r="D2366" t="s">
        <v>1556</v>
      </c>
    </row>
    <row r="2367" spans="1:4" x14ac:dyDescent="0.2">
      <c r="A2367" t="s">
        <v>29</v>
      </c>
      <c r="B2367">
        <v>12.7</v>
      </c>
      <c r="C2367" t="s">
        <v>1558</v>
      </c>
    </row>
    <row r="2368" spans="1:4" x14ac:dyDescent="0.2">
      <c r="A2368" t="s">
        <v>48</v>
      </c>
      <c r="B2368">
        <v>4.4000000000000004</v>
      </c>
      <c r="C2368" t="s">
        <v>1557</v>
      </c>
    </row>
    <row r="2369" spans="1:4" x14ac:dyDescent="0.2">
      <c r="A2369" t="s">
        <v>49</v>
      </c>
      <c r="B2369">
        <v>0.2</v>
      </c>
      <c r="C2369">
        <v>0.1</v>
      </c>
    </row>
    <row r="2370" spans="1:4" x14ac:dyDescent="0.2">
      <c r="A2370" t="s">
        <v>97</v>
      </c>
      <c r="B2370" t="s">
        <v>1545</v>
      </c>
      <c r="C2370">
        <v>0.03</v>
      </c>
    </row>
    <row r="2371" spans="1:4" x14ac:dyDescent="0.2">
      <c r="A2371" t="s">
        <v>95</v>
      </c>
      <c r="B2371" t="s">
        <v>1545</v>
      </c>
      <c r="C2371" t="s">
        <v>1593</v>
      </c>
      <c r="D2371">
        <v>0.2</v>
      </c>
    </row>
    <row r="2372" spans="1:4" x14ac:dyDescent="0.2">
      <c r="A2372" t="s">
        <v>94</v>
      </c>
      <c r="B2372" t="s">
        <v>1545</v>
      </c>
      <c r="C2372">
        <v>0.02</v>
      </c>
    </row>
    <row r="2373" spans="1:4" x14ac:dyDescent="0.2">
      <c r="A2373" t="s">
        <v>133</v>
      </c>
      <c r="B2373" t="s">
        <v>1545</v>
      </c>
      <c r="C2373">
        <v>5.0000000000000001E-3</v>
      </c>
    </row>
    <row r="2374" spans="1:4" x14ac:dyDescent="0.2">
      <c r="A2374" t="s">
        <v>47</v>
      </c>
      <c r="B2374">
        <v>5</v>
      </c>
      <c r="C2374">
        <v>0.02</v>
      </c>
    </row>
    <row r="2375" spans="1:4" x14ac:dyDescent="0.2">
      <c r="A2375" t="s">
        <v>92</v>
      </c>
      <c r="B2375">
        <v>0.05</v>
      </c>
      <c r="C2375">
        <v>0.1</v>
      </c>
    </row>
    <row r="2376" spans="1:4" x14ac:dyDescent="0.2">
      <c r="A2376" t="s">
        <v>48</v>
      </c>
      <c r="B2376">
        <v>2</v>
      </c>
      <c r="C2376" t="s">
        <v>1558</v>
      </c>
    </row>
    <row r="2377" spans="1:4" x14ac:dyDescent="0.2">
      <c r="A2377" t="s">
        <v>47</v>
      </c>
      <c r="B2377">
        <v>15.8</v>
      </c>
      <c r="C2377" t="s">
        <v>1557</v>
      </c>
    </row>
    <row r="2378" spans="1:4" x14ac:dyDescent="0.2">
      <c r="A2378" t="s">
        <v>87</v>
      </c>
      <c r="B2378" t="s">
        <v>1546</v>
      </c>
      <c r="C2378" t="s">
        <v>1547</v>
      </c>
      <c r="D2378" t="s">
        <v>1682</v>
      </c>
    </row>
    <row r="2379" spans="1:4" x14ac:dyDescent="0.2">
      <c r="A2379" t="s">
        <v>1549</v>
      </c>
      <c r="B2379" t="s">
        <v>1550</v>
      </c>
      <c r="C2379" t="s">
        <v>1551</v>
      </c>
      <c r="D2379" t="s">
        <v>1552</v>
      </c>
    </row>
    <row r="2380" spans="1:4" x14ac:dyDescent="0.2">
      <c r="A2380" t="s">
        <v>859</v>
      </c>
      <c r="B2380" t="s">
        <v>1553</v>
      </c>
      <c r="C2380" t="s">
        <v>1554</v>
      </c>
    </row>
    <row r="2381" spans="1:4" x14ac:dyDescent="0.2">
      <c r="A2381" t="s">
        <v>1555</v>
      </c>
      <c r="B2381" t="s">
        <v>1550</v>
      </c>
      <c r="C2381" t="s">
        <v>1551</v>
      </c>
      <c r="D2381" t="s">
        <v>1556</v>
      </c>
    </row>
    <row r="2382" spans="1:4" x14ac:dyDescent="0.2">
      <c r="A2382" t="s">
        <v>91</v>
      </c>
      <c r="B2382">
        <v>17.3</v>
      </c>
      <c r="C2382" t="s">
        <v>1630</v>
      </c>
    </row>
    <row r="2383" spans="1:4" x14ac:dyDescent="0.2">
      <c r="A2383" t="s">
        <v>1579</v>
      </c>
      <c r="B2383">
        <v>4.2</v>
      </c>
      <c r="C2383" t="s">
        <v>1630</v>
      </c>
    </row>
    <row r="2384" spans="1:4" x14ac:dyDescent="0.2">
      <c r="A2384" t="s">
        <v>29</v>
      </c>
      <c r="B2384">
        <v>10.8</v>
      </c>
      <c r="C2384">
        <v>0.15</v>
      </c>
    </row>
    <row r="2385" spans="1:3" x14ac:dyDescent="0.2">
      <c r="A2385" t="s">
        <v>1579</v>
      </c>
      <c r="B2385">
        <v>11</v>
      </c>
      <c r="C2385" t="s">
        <v>1578</v>
      </c>
    </row>
    <row r="2386" spans="1:3" x14ac:dyDescent="0.2">
      <c r="A2386" t="s">
        <v>1579</v>
      </c>
      <c r="B2386">
        <v>6.65</v>
      </c>
      <c r="C2386">
        <v>0.1</v>
      </c>
    </row>
    <row r="2387" spans="1:3" x14ac:dyDescent="0.2">
      <c r="A2387" t="s">
        <v>1579</v>
      </c>
      <c r="B2387">
        <v>2.2000000000000002</v>
      </c>
      <c r="C2387" t="s">
        <v>1630</v>
      </c>
    </row>
    <row r="2388" spans="1:3" x14ac:dyDescent="0.2">
      <c r="A2388" t="s">
        <v>1579</v>
      </c>
      <c r="B2388">
        <v>4.5999999999999996</v>
      </c>
      <c r="C2388" t="s">
        <v>1630</v>
      </c>
    </row>
    <row r="2389" spans="1:3" x14ac:dyDescent="0.2">
      <c r="A2389" t="s">
        <v>47</v>
      </c>
      <c r="B2389">
        <v>15.8</v>
      </c>
      <c r="C2389" t="s">
        <v>1630</v>
      </c>
    </row>
    <row r="2390" spans="1:3" x14ac:dyDescent="0.2">
      <c r="A2390" t="s">
        <v>47</v>
      </c>
      <c r="B2390">
        <v>13</v>
      </c>
      <c r="C2390" t="s">
        <v>1580</v>
      </c>
    </row>
    <row r="2391" spans="1:3" x14ac:dyDescent="0.2">
      <c r="A2391" t="s">
        <v>47</v>
      </c>
      <c r="B2391">
        <v>3.9</v>
      </c>
      <c r="C2391">
        <v>-0.1</v>
      </c>
    </row>
    <row r="2392" spans="1:3" x14ac:dyDescent="0.2">
      <c r="A2392" t="s">
        <v>47</v>
      </c>
      <c r="B2392">
        <v>4</v>
      </c>
      <c r="C2392">
        <f>0.05/0.2</f>
        <v>0.25</v>
      </c>
    </row>
    <row r="2393" spans="1:3" x14ac:dyDescent="0.2">
      <c r="A2393" t="s">
        <v>47</v>
      </c>
      <c r="B2393">
        <v>14</v>
      </c>
      <c r="C2393" t="s">
        <v>1580</v>
      </c>
    </row>
    <row r="2394" spans="1:3" x14ac:dyDescent="0.2">
      <c r="A2394" t="s">
        <v>184</v>
      </c>
      <c r="B2394">
        <v>14.7</v>
      </c>
      <c r="C2394">
        <v>-0.2</v>
      </c>
    </row>
    <row r="2395" spans="1:3" x14ac:dyDescent="0.2">
      <c r="A2395" t="s">
        <v>34</v>
      </c>
      <c r="B2395">
        <v>21.02</v>
      </c>
      <c r="C2395">
        <v>0.03</v>
      </c>
    </row>
    <row r="2396" spans="1:3" x14ac:dyDescent="0.2">
      <c r="A2396" t="s">
        <v>34</v>
      </c>
      <c r="B2396">
        <v>15.02</v>
      </c>
      <c r="C2396">
        <v>0.03</v>
      </c>
    </row>
    <row r="2397" spans="1:3" x14ac:dyDescent="0.2">
      <c r="A2397" t="s">
        <v>34</v>
      </c>
      <c r="B2397">
        <v>18.3</v>
      </c>
      <c r="C2397" t="s">
        <v>1630</v>
      </c>
    </row>
    <row r="2398" spans="1:3" x14ac:dyDescent="0.2">
      <c r="A2398" t="s">
        <v>47</v>
      </c>
      <c r="B2398">
        <v>2</v>
      </c>
      <c r="C2398" t="s">
        <v>1580</v>
      </c>
    </row>
    <row r="2399" spans="1:3" x14ac:dyDescent="0.2">
      <c r="A2399" t="s">
        <v>1684</v>
      </c>
      <c r="B2399">
        <v>8</v>
      </c>
      <c r="C2399" t="s">
        <v>1559</v>
      </c>
    </row>
    <row r="2400" spans="1:3" x14ac:dyDescent="0.2">
      <c r="A2400" t="s">
        <v>150</v>
      </c>
      <c r="B2400">
        <v>9.5500000000000007</v>
      </c>
      <c r="C2400" t="s">
        <v>1667</v>
      </c>
    </row>
    <row r="2401" spans="1:4" x14ac:dyDescent="0.2">
      <c r="A2401" t="s">
        <v>97</v>
      </c>
      <c r="B2401" t="s">
        <v>1545</v>
      </c>
      <c r="C2401">
        <v>0.04</v>
      </c>
    </row>
    <row r="2402" spans="1:4" x14ac:dyDescent="0.2">
      <c r="A2402" t="s">
        <v>1579</v>
      </c>
      <c r="B2402" t="s">
        <v>1685</v>
      </c>
    </row>
    <row r="2403" spans="1:4" x14ac:dyDescent="0.2">
      <c r="A2403" t="s">
        <v>153</v>
      </c>
      <c r="B2403">
        <v>10.5</v>
      </c>
      <c r="C2403" t="s">
        <v>1595</v>
      </c>
      <c r="D2403">
        <v>0.2</v>
      </c>
    </row>
    <row r="2404" spans="1:4" x14ac:dyDescent="0.2">
      <c r="A2404" t="s">
        <v>29</v>
      </c>
      <c r="B2404">
        <v>8.3000000000000007</v>
      </c>
      <c r="C2404">
        <v>-0.1</v>
      </c>
    </row>
    <row r="2405" spans="1:4" x14ac:dyDescent="0.2">
      <c r="A2405" t="s">
        <v>1686</v>
      </c>
      <c r="B2405" t="s">
        <v>1545</v>
      </c>
      <c r="C2405">
        <v>0.2</v>
      </c>
      <c r="D2405" t="s">
        <v>1687</v>
      </c>
    </row>
    <row r="2406" spans="1:4" x14ac:dyDescent="0.2">
      <c r="A2406" t="s">
        <v>97</v>
      </c>
      <c r="B2406" t="s">
        <v>1545</v>
      </c>
      <c r="C2406">
        <v>0.1</v>
      </c>
    </row>
    <row r="2407" spans="1:4" x14ac:dyDescent="0.2">
      <c r="A2407" t="s">
        <v>49</v>
      </c>
      <c r="B2407">
        <v>0.23</v>
      </c>
      <c r="C2407" t="s">
        <v>1595</v>
      </c>
      <c r="D2407">
        <v>0.08</v>
      </c>
    </row>
    <row r="2408" spans="1:4" x14ac:dyDescent="0.2">
      <c r="A2408" t="s">
        <v>49</v>
      </c>
      <c r="B2408">
        <v>0.4</v>
      </c>
      <c r="C2408" t="s">
        <v>1595</v>
      </c>
      <c r="D2408">
        <v>0.1</v>
      </c>
    </row>
    <row r="2409" spans="1:4" x14ac:dyDescent="0.2">
      <c r="A2409" t="s">
        <v>49</v>
      </c>
      <c r="B2409">
        <v>0.5</v>
      </c>
      <c r="C2409" t="s">
        <v>1595</v>
      </c>
      <c r="D2409">
        <v>0.2</v>
      </c>
    </row>
    <row r="2410" spans="1:4" x14ac:dyDescent="0.2">
      <c r="A2410" t="s">
        <v>49</v>
      </c>
      <c r="B2410" t="s">
        <v>1545</v>
      </c>
      <c r="C2410">
        <v>0.1</v>
      </c>
    </row>
    <row r="2411" spans="1:4" x14ac:dyDescent="0.2">
      <c r="A2411" t="s">
        <v>97</v>
      </c>
      <c r="B2411">
        <v>0.05</v>
      </c>
      <c r="C2411" t="s">
        <v>1567</v>
      </c>
      <c r="D2411" t="s">
        <v>1568</v>
      </c>
    </row>
    <row r="2412" spans="1:4" x14ac:dyDescent="0.2">
      <c r="A2412" t="s">
        <v>29</v>
      </c>
      <c r="B2412">
        <v>2.2000000000000002</v>
      </c>
      <c r="C2412" t="s">
        <v>1595</v>
      </c>
      <c r="D2412">
        <v>0.05</v>
      </c>
    </row>
    <row r="2413" spans="1:4" x14ac:dyDescent="0.2">
      <c r="A2413" t="s">
        <v>146</v>
      </c>
    </row>
    <row r="2414" spans="1:4" x14ac:dyDescent="0.2">
      <c r="A2414" t="s">
        <v>87</v>
      </c>
    </row>
    <row r="2415" spans="1:4" x14ac:dyDescent="0.2">
      <c r="A2415" t="s">
        <v>87</v>
      </c>
    </row>
    <row r="2416" spans="1:4" x14ac:dyDescent="0.2">
      <c r="A2416" t="s">
        <v>97</v>
      </c>
      <c r="B2416" t="s">
        <v>1688</v>
      </c>
    </row>
    <row r="2417" spans="1:4" x14ac:dyDescent="0.2">
      <c r="A2417" t="s">
        <v>1549</v>
      </c>
      <c r="B2417" t="s">
        <v>1550</v>
      </c>
      <c r="C2417" t="s">
        <v>1551</v>
      </c>
      <c r="D2417" t="s">
        <v>1552</v>
      </c>
    </row>
    <row r="2418" spans="1:4" x14ac:dyDescent="0.2">
      <c r="A2418" t="s">
        <v>859</v>
      </c>
      <c r="B2418" t="s">
        <v>1553</v>
      </c>
      <c r="C2418" t="s">
        <v>1554</v>
      </c>
    </row>
    <row r="2419" spans="1:4" x14ac:dyDescent="0.2">
      <c r="A2419" t="s">
        <v>1555</v>
      </c>
      <c r="B2419" t="s">
        <v>1550</v>
      </c>
      <c r="C2419" t="s">
        <v>1551</v>
      </c>
      <c r="D2419" t="s">
        <v>1556</v>
      </c>
    </row>
    <row r="2420" spans="1:4" x14ac:dyDescent="0.2">
      <c r="A2420" t="s">
        <v>27</v>
      </c>
      <c r="B2420" t="s">
        <v>1703</v>
      </c>
    </row>
    <row r="2421" spans="1:4" x14ac:dyDescent="0.2">
      <c r="A2421" t="s">
        <v>29</v>
      </c>
      <c r="B2421">
        <v>7.25</v>
      </c>
      <c r="C2421">
        <v>-0.1</v>
      </c>
    </row>
    <row r="2422" spans="1:4" x14ac:dyDescent="0.2">
      <c r="A2422" t="s">
        <v>29</v>
      </c>
      <c r="B2422">
        <v>7</v>
      </c>
      <c r="C2422">
        <f>0.1/-0.3</f>
        <v>-0.33333333333333337</v>
      </c>
    </row>
    <row r="2423" spans="1:4" x14ac:dyDescent="0.2">
      <c r="A2423" t="s">
        <v>1579</v>
      </c>
      <c r="B2423">
        <v>10.5</v>
      </c>
      <c r="C2423" t="s">
        <v>1580</v>
      </c>
    </row>
    <row r="2424" spans="1:4" x14ac:dyDescent="0.2">
      <c r="A2424" t="s">
        <v>1579</v>
      </c>
      <c r="B2424">
        <v>3.5</v>
      </c>
      <c r="C2424">
        <v>-0.1</v>
      </c>
    </row>
    <row r="2425" spans="1:4" x14ac:dyDescent="0.2">
      <c r="A2425" t="s">
        <v>47</v>
      </c>
      <c r="B2425">
        <v>38.909999999999997</v>
      </c>
      <c r="C2425">
        <v>0.06</v>
      </c>
    </row>
    <row r="2426" spans="1:4" x14ac:dyDescent="0.2">
      <c r="A2426" t="s">
        <v>47</v>
      </c>
      <c r="B2426">
        <v>15</v>
      </c>
      <c r="C2426" t="s">
        <v>1580</v>
      </c>
    </row>
    <row r="2427" spans="1:4" x14ac:dyDescent="0.2">
      <c r="A2427" t="s">
        <v>153</v>
      </c>
      <c r="B2427">
        <v>27</v>
      </c>
      <c r="C2427" t="s">
        <v>1591</v>
      </c>
    </row>
    <row r="2428" spans="1:4" x14ac:dyDescent="0.2">
      <c r="A2428" t="s">
        <v>153</v>
      </c>
      <c r="B2428">
        <v>34.85</v>
      </c>
      <c r="C2428">
        <v>0.2</v>
      </c>
    </row>
    <row r="2429" spans="1:4" x14ac:dyDescent="0.2">
      <c r="A2429" t="s">
        <v>34</v>
      </c>
      <c r="B2429">
        <v>46.96</v>
      </c>
      <c r="C2429">
        <v>-0.05</v>
      </c>
    </row>
    <row r="2430" spans="1:4" x14ac:dyDescent="0.2">
      <c r="A2430" t="s">
        <v>34</v>
      </c>
      <c r="B2430">
        <v>39.5</v>
      </c>
      <c r="C2430">
        <v>0.05</v>
      </c>
    </row>
    <row r="2431" spans="1:4" x14ac:dyDescent="0.2">
      <c r="A2431" t="s">
        <v>153</v>
      </c>
      <c r="B2431">
        <v>42.5</v>
      </c>
      <c r="C2431">
        <v>0.1</v>
      </c>
    </row>
    <row r="2432" spans="1:4" x14ac:dyDescent="0.2">
      <c r="A2432" t="s">
        <v>34</v>
      </c>
      <c r="B2432">
        <v>31.5</v>
      </c>
      <c r="C2432" t="s">
        <v>1580</v>
      </c>
    </row>
    <row r="2433" spans="1:4" x14ac:dyDescent="0.2">
      <c r="A2433" t="s">
        <v>29</v>
      </c>
      <c r="B2433">
        <v>16.7</v>
      </c>
      <c r="C2433">
        <v>0.1</v>
      </c>
    </row>
    <row r="2434" spans="1:4" x14ac:dyDescent="0.2">
      <c r="A2434" t="s">
        <v>97</v>
      </c>
      <c r="B2434">
        <v>0.06</v>
      </c>
      <c r="C2434" t="s">
        <v>1733</v>
      </c>
      <c r="D2434" t="s">
        <v>1633</v>
      </c>
    </row>
    <row r="2435" spans="1:4" x14ac:dyDescent="0.2">
      <c r="A2435" t="s">
        <v>97</v>
      </c>
      <c r="B2435" t="s">
        <v>1734</v>
      </c>
      <c r="C2435">
        <v>0.1</v>
      </c>
    </row>
    <row r="2436" spans="1:4" x14ac:dyDescent="0.2">
      <c r="A2436" t="s">
        <v>1549</v>
      </c>
      <c r="B2436" t="s">
        <v>1550</v>
      </c>
      <c r="C2436" t="s">
        <v>1551</v>
      </c>
      <c r="D2436" t="s">
        <v>1552</v>
      </c>
    </row>
    <row r="2437" spans="1:4" x14ac:dyDescent="0.2">
      <c r="A2437" t="s">
        <v>859</v>
      </c>
      <c r="B2437" t="s">
        <v>1553</v>
      </c>
      <c r="C2437" t="s">
        <v>1554</v>
      </c>
    </row>
    <row r="2438" spans="1:4" x14ac:dyDescent="0.2">
      <c r="A2438" t="s">
        <v>1555</v>
      </c>
      <c r="B2438" t="s">
        <v>1550</v>
      </c>
      <c r="C2438" t="s">
        <v>1551</v>
      </c>
      <c r="D2438" t="s">
        <v>1556</v>
      </c>
    </row>
    <row r="2439" spans="1:4" x14ac:dyDescent="0.2">
      <c r="A2439" t="s">
        <v>91</v>
      </c>
      <c r="B2439">
        <v>22</v>
      </c>
      <c r="C2439" t="s">
        <v>1559</v>
      </c>
    </row>
    <row r="2440" spans="1:4" x14ac:dyDescent="0.2">
      <c r="A2440" t="s">
        <v>29</v>
      </c>
      <c r="B2440">
        <v>7</v>
      </c>
      <c r="C2440">
        <v>0.2</v>
      </c>
    </row>
    <row r="2441" spans="1:4" x14ac:dyDescent="0.2">
      <c r="A2441" t="s">
        <v>29</v>
      </c>
      <c r="B2441">
        <v>4.5</v>
      </c>
      <c r="C2441" t="s">
        <v>1558</v>
      </c>
    </row>
    <row r="2442" spans="1:4" x14ac:dyDescent="0.2">
      <c r="A2442" t="s">
        <v>177</v>
      </c>
      <c r="B2442">
        <v>0.3</v>
      </c>
      <c r="C2442">
        <v>0.2</v>
      </c>
    </row>
    <row r="2443" spans="1:4" x14ac:dyDescent="0.2">
      <c r="A2443" t="s">
        <v>29</v>
      </c>
      <c r="B2443">
        <v>5.4</v>
      </c>
      <c r="C2443">
        <v>-0.1</v>
      </c>
    </row>
    <row r="2444" spans="1:4" x14ac:dyDescent="0.2">
      <c r="A2444" t="s">
        <v>48</v>
      </c>
      <c r="B2444">
        <v>2.2999999999999998</v>
      </c>
      <c r="C2444">
        <v>0.1</v>
      </c>
    </row>
    <row r="2445" spans="1:4" x14ac:dyDescent="0.2">
      <c r="A2445" t="s">
        <v>48</v>
      </c>
      <c r="B2445">
        <v>10.3</v>
      </c>
      <c r="C2445">
        <v>0.2</v>
      </c>
    </row>
    <row r="2446" spans="1:4" x14ac:dyDescent="0.2">
      <c r="A2446" t="s">
        <v>29</v>
      </c>
      <c r="B2446">
        <v>0.3</v>
      </c>
      <c r="C2446">
        <v>0.1</v>
      </c>
    </row>
    <row r="2447" spans="1:4" x14ac:dyDescent="0.2">
      <c r="A2447" t="s">
        <v>34</v>
      </c>
      <c r="B2447">
        <v>30.95</v>
      </c>
      <c r="C2447">
        <v>0.05</v>
      </c>
    </row>
    <row r="2448" spans="1:4" x14ac:dyDescent="0.2">
      <c r="A2448" t="s">
        <v>1735</v>
      </c>
      <c r="B2448" t="s">
        <v>1635</v>
      </c>
      <c r="C2448" t="s">
        <v>1710</v>
      </c>
    </row>
    <row r="2449" spans="1:4" x14ac:dyDescent="0.2">
      <c r="A2449" t="s">
        <v>47</v>
      </c>
      <c r="B2449">
        <v>15.3</v>
      </c>
      <c r="C2449">
        <v>0.05</v>
      </c>
    </row>
    <row r="2450" spans="1:4" x14ac:dyDescent="0.2">
      <c r="A2450" t="s">
        <v>47</v>
      </c>
      <c r="B2450">
        <v>19.2</v>
      </c>
      <c r="C2450">
        <v>-0.1</v>
      </c>
    </row>
    <row r="2451" spans="1:4" x14ac:dyDescent="0.2">
      <c r="A2451" t="s">
        <v>108</v>
      </c>
      <c r="B2451">
        <v>0.6</v>
      </c>
      <c r="C2451">
        <v>0.15</v>
      </c>
    </row>
    <row r="2452" spans="1:4" x14ac:dyDescent="0.2">
      <c r="A2452" t="s">
        <v>87</v>
      </c>
      <c r="B2452" t="s">
        <v>1546</v>
      </c>
      <c r="C2452" t="s">
        <v>1547</v>
      </c>
      <c r="D2452" t="s">
        <v>1548</v>
      </c>
    </row>
    <row r="2453" spans="1:4" x14ac:dyDescent="0.2">
      <c r="A2453" t="s">
        <v>1549</v>
      </c>
      <c r="B2453" t="s">
        <v>1550</v>
      </c>
      <c r="C2453" t="s">
        <v>1551</v>
      </c>
      <c r="D2453" t="s">
        <v>1552</v>
      </c>
    </row>
    <row r="2454" spans="1:4" x14ac:dyDescent="0.2">
      <c r="A2454" t="s">
        <v>859</v>
      </c>
      <c r="B2454" t="s">
        <v>1553</v>
      </c>
      <c r="C2454" t="s">
        <v>1554</v>
      </c>
    </row>
    <row r="2455" spans="1:4" x14ac:dyDescent="0.2">
      <c r="A2455" t="s">
        <v>1555</v>
      </c>
      <c r="B2455" t="s">
        <v>1550</v>
      </c>
      <c r="C2455" t="s">
        <v>1551</v>
      </c>
      <c r="D2455" t="s">
        <v>1556</v>
      </c>
    </row>
    <row r="2456" spans="1:4" x14ac:dyDescent="0.2">
      <c r="A2456" t="s">
        <v>27</v>
      </c>
      <c r="B2456">
        <v>22</v>
      </c>
      <c r="C2456" t="s">
        <v>1608</v>
      </c>
      <c r="D2456">
        <v>0.2</v>
      </c>
    </row>
    <row r="2457" spans="1:4" x14ac:dyDescent="0.2">
      <c r="A2457" t="s">
        <v>29</v>
      </c>
      <c r="B2457">
        <v>7</v>
      </c>
      <c r="C2457" t="s">
        <v>1613</v>
      </c>
      <c r="D2457">
        <v>0.2</v>
      </c>
    </row>
    <row r="2458" spans="1:4" x14ac:dyDescent="0.2">
      <c r="A2458" t="s">
        <v>1579</v>
      </c>
      <c r="B2458">
        <v>10.5</v>
      </c>
      <c r="C2458" t="s">
        <v>1608</v>
      </c>
      <c r="D2458">
        <v>0.1</v>
      </c>
    </row>
    <row r="2459" spans="1:4" x14ac:dyDescent="0.2">
      <c r="A2459" t="s">
        <v>1579</v>
      </c>
      <c r="B2459">
        <v>3.5</v>
      </c>
      <c r="C2459" t="s">
        <v>1562</v>
      </c>
      <c r="D2459">
        <v>0.1</v>
      </c>
    </row>
    <row r="2460" spans="1:4" x14ac:dyDescent="0.2">
      <c r="A2460" t="s">
        <v>47</v>
      </c>
      <c r="B2460">
        <v>38.909999999999997</v>
      </c>
      <c r="C2460" t="s">
        <v>1613</v>
      </c>
      <c r="D2460">
        <v>0.06</v>
      </c>
    </row>
    <row r="2461" spans="1:4" x14ac:dyDescent="0.2">
      <c r="A2461" t="s">
        <v>47</v>
      </c>
      <c r="B2461">
        <v>15.3</v>
      </c>
      <c r="C2461" t="s">
        <v>1613</v>
      </c>
      <c r="D2461">
        <v>0.1</v>
      </c>
    </row>
    <row r="2462" spans="1:4" x14ac:dyDescent="0.2">
      <c r="A2462" t="s">
        <v>153</v>
      </c>
      <c r="B2462">
        <v>27</v>
      </c>
      <c r="C2462" t="s">
        <v>1608</v>
      </c>
      <c r="D2462">
        <v>0.1</v>
      </c>
    </row>
    <row r="2463" spans="1:4" x14ac:dyDescent="0.2">
      <c r="A2463" t="s">
        <v>153</v>
      </c>
      <c r="B2463">
        <v>34.9</v>
      </c>
      <c r="C2463" t="s">
        <v>1613</v>
      </c>
      <c r="D2463">
        <v>0.2</v>
      </c>
    </row>
    <row r="2464" spans="1:4" x14ac:dyDescent="0.2">
      <c r="A2464" t="s">
        <v>34</v>
      </c>
      <c r="B2464">
        <v>46.96</v>
      </c>
      <c r="C2464" t="s">
        <v>1562</v>
      </c>
      <c r="D2464">
        <v>0.05</v>
      </c>
    </row>
    <row r="2465" spans="1:4" x14ac:dyDescent="0.2">
      <c r="A2465" t="s">
        <v>34</v>
      </c>
      <c r="B2465">
        <v>39.5</v>
      </c>
      <c r="C2465" t="s">
        <v>1613</v>
      </c>
      <c r="D2465">
        <v>0.05</v>
      </c>
    </row>
    <row r="2466" spans="1:4" x14ac:dyDescent="0.2">
      <c r="A2466" t="s">
        <v>1736</v>
      </c>
      <c r="B2466" t="s">
        <v>1613</v>
      </c>
      <c r="C2466">
        <v>0.05</v>
      </c>
    </row>
    <row r="2467" spans="1:4" x14ac:dyDescent="0.2">
      <c r="A2467" t="s">
        <v>1737</v>
      </c>
      <c r="B2467" t="s">
        <v>1613</v>
      </c>
      <c r="C2467">
        <v>1.7999999999999999E-2</v>
      </c>
    </row>
    <row r="2468" spans="1:4" x14ac:dyDescent="0.2">
      <c r="A2468" t="s">
        <v>1738</v>
      </c>
      <c r="B2468" t="s">
        <v>1562</v>
      </c>
      <c r="C2468">
        <v>0.1</v>
      </c>
    </row>
    <row r="2469" spans="1:4" x14ac:dyDescent="0.2">
      <c r="A2469" t="s">
        <v>29</v>
      </c>
      <c r="B2469">
        <v>4.5</v>
      </c>
      <c r="C2469" t="s">
        <v>1608</v>
      </c>
      <c r="D2469">
        <v>0.1</v>
      </c>
    </row>
    <row r="2470" spans="1:4" x14ac:dyDescent="0.2">
      <c r="A2470" t="s">
        <v>29</v>
      </c>
      <c r="B2470">
        <v>5.4</v>
      </c>
      <c r="C2470" t="s">
        <v>1562</v>
      </c>
      <c r="D2470">
        <v>0.1</v>
      </c>
    </row>
    <row r="2471" spans="1:4" x14ac:dyDescent="0.2">
      <c r="A2471" t="s">
        <v>29</v>
      </c>
      <c r="B2471">
        <v>0.3</v>
      </c>
      <c r="C2471" t="s">
        <v>1613</v>
      </c>
      <c r="D2471">
        <v>0.1</v>
      </c>
    </row>
    <row r="2472" spans="1:4" x14ac:dyDescent="0.2">
      <c r="A2472" t="s">
        <v>177</v>
      </c>
      <c r="B2472">
        <v>0.3</v>
      </c>
      <c r="C2472" t="s">
        <v>1613</v>
      </c>
      <c r="D2472">
        <v>0.2</v>
      </c>
    </row>
    <row r="2473" spans="1:4" x14ac:dyDescent="0.2">
      <c r="A2473" t="s">
        <v>1739</v>
      </c>
      <c r="B2473">
        <v>0.1</v>
      </c>
      <c r="C2473" t="s">
        <v>1613</v>
      </c>
      <c r="D2473">
        <v>0.04</v>
      </c>
    </row>
    <row r="2474" spans="1:4" x14ac:dyDescent="0.2">
      <c r="A2474" t="s">
        <v>48</v>
      </c>
      <c r="B2474">
        <v>2.2999999999999998</v>
      </c>
      <c r="C2474" t="s">
        <v>1613</v>
      </c>
      <c r="D2474">
        <v>0.1</v>
      </c>
    </row>
    <row r="2475" spans="1:4" x14ac:dyDescent="0.2">
      <c r="A2475" t="s">
        <v>48</v>
      </c>
      <c r="B2475">
        <v>10.3</v>
      </c>
      <c r="C2475" t="s">
        <v>1613</v>
      </c>
      <c r="D2475">
        <v>0.2</v>
      </c>
    </row>
    <row r="2476" spans="1:4" x14ac:dyDescent="0.2">
      <c r="A2476" t="s">
        <v>108</v>
      </c>
      <c r="B2476">
        <v>0.6</v>
      </c>
      <c r="C2476" t="s">
        <v>1613</v>
      </c>
      <c r="D2476">
        <v>0.17</v>
      </c>
    </row>
    <row r="2477" spans="1:4" x14ac:dyDescent="0.2">
      <c r="A2477" t="s">
        <v>873</v>
      </c>
      <c r="B2477">
        <v>29.5</v>
      </c>
      <c r="C2477" t="s">
        <v>1562</v>
      </c>
      <c r="D2477">
        <v>0.3</v>
      </c>
    </row>
    <row r="2478" spans="1:4" x14ac:dyDescent="0.2">
      <c r="A2478" t="s">
        <v>54</v>
      </c>
      <c r="B2478" t="s">
        <v>1636</v>
      </c>
      <c r="C2478" t="s">
        <v>1608</v>
      </c>
      <c r="D2478" t="s">
        <v>1585</v>
      </c>
    </row>
    <row r="2479" spans="1:4" x14ac:dyDescent="0.2">
      <c r="A2479" t="s">
        <v>1740</v>
      </c>
      <c r="B2479" t="s">
        <v>1562</v>
      </c>
      <c r="C2479">
        <v>0.2</v>
      </c>
    </row>
    <row r="2480" spans="1:4" x14ac:dyDescent="0.2">
      <c r="A2480" t="s">
        <v>1741</v>
      </c>
      <c r="B2480" t="s">
        <v>1608</v>
      </c>
      <c r="C2480">
        <v>0.1</v>
      </c>
    </row>
    <row r="2481" spans="1:6" x14ac:dyDescent="0.2">
      <c r="A2481" t="s">
        <v>29</v>
      </c>
      <c r="B2481">
        <v>14.33</v>
      </c>
      <c r="C2481" t="s">
        <v>1608</v>
      </c>
      <c r="D2481">
        <v>0.2</v>
      </c>
    </row>
    <row r="2482" spans="1:6" x14ac:dyDescent="0.2">
      <c r="A2482" t="s">
        <v>675</v>
      </c>
      <c r="B2482">
        <v>16.25</v>
      </c>
      <c r="C2482" t="s">
        <v>1608</v>
      </c>
      <c r="D2482">
        <v>0.05</v>
      </c>
    </row>
    <row r="2483" spans="1:6" x14ac:dyDescent="0.2">
      <c r="A2483" t="s">
        <v>95</v>
      </c>
      <c r="B2483" t="s">
        <v>1629</v>
      </c>
      <c r="C2483">
        <v>16</v>
      </c>
    </row>
    <row r="2484" spans="1:6" x14ac:dyDescent="0.2">
      <c r="A2484" t="s">
        <v>97</v>
      </c>
      <c r="B2484">
        <v>0.08</v>
      </c>
      <c r="C2484" t="s">
        <v>1742</v>
      </c>
      <c r="D2484" t="s">
        <v>1743</v>
      </c>
      <c r="E2484" t="s">
        <v>1567</v>
      </c>
      <c r="F2484" t="s">
        <v>1568</v>
      </c>
    </row>
    <row r="2485" spans="1:6" x14ac:dyDescent="0.2">
      <c r="A2485" t="s">
        <v>97</v>
      </c>
      <c r="B2485">
        <v>0.08</v>
      </c>
      <c r="C2485" t="s">
        <v>1742</v>
      </c>
      <c r="D2485" t="s">
        <v>1744</v>
      </c>
      <c r="E2485" t="s">
        <v>1567</v>
      </c>
      <c r="F2485" t="s">
        <v>1568</v>
      </c>
    </row>
    <row r="2486" spans="1:6" x14ac:dyDescent="0.2">
      <c r="A2486" t="s">
        <v>87</v>
      </c>
      <c r="B2486" t="s">
        <v>1682</v>
      </c>
      <c r="C2486" t="s">
        <v>1745</v>
      </c>
      <c r="D2486" t="s">
        <v>1548</v>
      </c>
      <c r="E2486" t="s">
        <v>1746</v>
      </c>
    </row>
    <row r="2487" spans="1:6" x14ac:dyDescent="0.2">
      <c r="A2487" t="s">
        <v>1549</v>
      </c>
      <c r="B2487" t="s">
        <v>1550</v>
      </c>
      <c r="C2487" t="s">
        <v>1551</v>
      </c>
      <c r="D2487" t="s">
        <v>1552</v>
      </c>
    </row>
    <row r="2488" spans="1:6" x14ac:dyDescent="0.2">
      <c r="A2488" t="s">
        <v>859</v>
      </c>
      <c r="B2488" t="s">
        <v>1553</v>
      </c>
      <c r="C2488" t="s">
        <v>1554</v>
      </c>
    </row>
    <row r="2489" spans="1:6" x14ac:dyDescent="0.2">
      <c r="A2489" t="s">
        <v>1555</v>
      </c>
      <c r="B2489" t="s">
        <v>1550</v>
      </c>
      <c r="C2489" t="s">
        <v>1551</v>
      </c>
      <c r="D2489" t="s">
        <v>1556</v>
      </c>
    </row>
    <row r="2490" spans="1:6" x14ac:dyDescent="0.2">
      <c r="A2490" t="s">
        <v>27</v>
      </c>
      <c r="B2490">
        <v>22</v>
      </c>
      <c r="C2490" t="s">
        <v>1608</v>
      </c>
      <c r="D2490">
        <v>0.2</v>
      </c>
    </row>
    <row r="2491" spans="1:6" x14ac:dyDescent="0.2">
      <c r="A2491" t="s">
        <v>29</v>
      </c>
      <c r="B2491">
        <v>7</v>
      </c>
      <c r="C2491" t="s">
        <v>1613</v>
      </c>
      <c r="D2491">
        <v>0.2</v>
      </c>
    </row>
    <row r="2492" spans="1:6" x14ac:dyDescent="0.2">
      <c r="A2492" t="s">
        <v>1579</v>
      </c>
      <c r="B2492">
        <v>10.5</v>
      </c>
      <c r="C2492" t="s">
        <v>1608</v>
      </c>
      <c r="D2492">
        <v>0.1</v>
      </c>
    </row>
    <row r="2493" spans="1:6" x14ac:dyDescent="0.2">
      <c r="A2493" t="s">
        <v>1579</v>
      </c>
      <c r="B2493">
        <v>3.5</v>
      </c>
      <c r="C2493" t="s">
        <v>1562</v>
      </c>
      <c r="D2493">
        <v>0.1</v>
      </c>
    </row>
    <row r="2494" spans="1:6" x14ac:dyDescent="0.2">
      <c r="A2494" t="s">
        <v>47</v>
      </c>
      <c r="B2494">
        <v>38.909999999999997</v>
      </c>
      <c r="C2494" t="s">
        <v>1613</v>
      </c>
      <c r="D2494">
        <v>0.06</v>
      </c>
    </row>
    <row r="2495" spans="1:6" x14ac:dyDescent="0.2">
      <c r="A2495" t="s">
        <v>47</v>
      </c>
      <c r="B2495">
        <v>15.3</v>
      </c>
      <c r="C2495" t="s">
        <v>1613</v>
      </c>
      <c r="D2495">
        <v>0.1</v>
      </c>
    </row>
    <row r="2496" spans="1:6" x14ac:dyDescent="0.2">
      <c r="A2496" t="s">
        <v>153</v>
      </c>
      <c r="B2496">
        <v>27</v>
      </c>
      <c r="C2496" t="s">
        <v>1608</v>
      </c>
      <c r="D2496">
        <v>0.1</v>
      </c>
    </row>
    <row r="2497" spans="1:4" x14ac:dyDescent="0.2">
      <c r="A2497" t="s">
        <v>153</v>
      </c>
      <c r="B2497">
        <v>34.9</v>
      </c>
      <c r="C2497" t="s">
        <v>1613</v>
      </c>
      <c r="D2497">
        <v>0.2</v>
      </c>
    </row>
    <row r="2498" spans="1:4" x14ac:dyDescent="0.2">
      <c r="A2498" t="s">
        <v>34</v>
      </c>
      <c r="B2498">
        <v>46.96</v>
      </c>
      <c r="C2498" t="s">
        <v>1562</v>
      </c>
      <c r="D2498">
        <v>0.05</v>
      </c>
    </row>
    <row r="2499" spans="1:4" x14ac:dyDescent="0.2">
      <c r="A2499" t="s">
        <v>34</v>
      </c>
      <c r="B2499">
        <v>39.5</v>
      </c>
      <c r="C2499" t="s">
        <v>1613</v>
      </c>
      <c r="D2499">
        <v>0.05</v>
      </c>
    </row>
    <row r="2500" spans="1:4" x14ac:dyDescent="0.2">
      <c r="A2500" t="s">
        <v>1736</v>
      </c>
      <c r="B2500" t="s">
        <v>1613</v>
      </c>
      <c r="C2500">
        <v>0.05</v>
      </c>
    </row>
    <row r="2501" spans="1:4" x14ac:dyDescent="0.2">
      <c r="A2501" t="s">
        <v>1737</v>
      </c>
      <c r="B2501" t="s">
        <v>1613</v>
      </c>
      <c r="C2501">
        <v>1.7999999999999999E-2</v>
      </c>
    </row>
    <row r="2502" spans="1:4" x14ac:dyDescent="0.2">
      <c r="A2502" t="s">
        <v>1738</v>
      </c>
      <c r="B2502" t="s">
        <v>1562</v>
      </c>
      <c r="C2502">
        <v>0.1</v>
      </c>
    </row>
    <row r="2503" spans="1:4" x14ac:dyDescent="0.2">
      <c r="A2503" t="s">
        <v>29</v>
      </c>
      <c r="B2503">
        <v>4.5</v>
      </c>
      <c r="C2503" t="s">
        <v>1608</v>
      </c>
      <c r="D2503">
        <v>0.1</v>
      </c>
    </row>
    <row r="2504" spans="1:4" x14ac:dyDescent="0.2">
      <c r="A2504" t="s">
        <v>29</v>
      </c>
      <c r="B2504">
        <v>5.4</v>
      </c>
      <c r="C2504" t="s">
        <v>1562</v>
      </c>
      <c r="D2504">
        <v>0.1</v>
      </c>
    </row>
    <row r="2505" spans="1:4" x14ac:dyDescent="0.2">
      <c r="A2505" t="s">
        <v>29</v>
      </c>
      <c r="B2505">
        <v>0.3</v>
      </c>
      <c r="C2505" t="s">
        <v>1613</v>
      </c>
      <c r="D2505">
        <v>0.1</v>
      </c>
    </row>
    <row r="2506" spans="1:4" x14ac:dyDescent="0.2">
      <c r="A2506" t="s">
        <v>177</v>
      </c>
      <c r="B2506">
        <v>0.3</v>
      </c>
      <c r="C2506" t="s">
        <v>1613</v>
      </c>
      <c r="D2506">
        <v>0.2</v>
      </c>
    </row>
    <row r="2507" spans="1:4" x14ac:dyDescent="0.2">
      <c r="A2507" t="s">
        <v>1739</v>
      </c>
      <c r="B2507">
        <v>0.1</v>
      </c>
      <c r="C2507" t="s">
        <v>1613</v>
      </c>
      <c r="D2507">
        <v>0.04</v>
      </c>
    </row>
    <row r="2508" spans="1:4" x14ac:dyDescent="0.2">
      <c r="A2508" t="s">
        <v>48</v>
      </c>
      <c r="B2508">
        <v>2.2999999999999998</v>
      </c>
      <c r="C2508" t="s">
        <v>1613</v>
      </c>
      <c r="D2508">
        <v>0.1</v>
      </c>
    </row>
    <row r="2509" spans="1:4" x14ac:dyDescent="0.2">
      <c r="A2509" t="s">
        <v>48</v>
      </c>
      <c r="B2509">
        <v>10.3</v>
      </c>
      <c r="C2509" t="s">
        <v>1613</v>
      </c>
      <c r="D2509">
        <v>0.2</v>
      </c>
    </row>
    <row r="2510" spans="1:4" x14ac:dyDescent="0.2">
      <c r="A2510" t="s">
        <v>108</v>
      </c>
      <c r="B2510">
        <v>0.6</v>
      </c>
      <c r="C2510" t="s">
        <v>1613</v>
      </c>
      <c r="D2510">
        <v>0.17</v>
      </c>
    </row>
    <row r="2511" spans="1:4" x14ac:dyDescent="0.2">
      <c r="A2511" t="s">
        <v>873</v>
      </c>
      <c r="B2511">
        <v>29.5</v>
      </c>
      <c r="C2511" t="s">
        <v>1562</v>
      </c>
      <c r="D2511">
        <v>0.3</v>
      </c>
    </row>
    <row r="2512" spans="1:4" x14ac:dyDescent="0.2">
      <c r="A2512" t="s">
        <v>54</v>
      </c>
      <c r="B2512" t="s">
        <v>1636</v>
      </c>
      <c r="C2512" t="s">
        <v>1608</v>
      </c>
      <c r="D2512" t="s">
        <v>1585</v>
      </c>
    </row>
    <row r="2513" spans="1:6" x14ac:dyDescent="0.2">
      <c r="A2513" t="s">
        <v>1740</v>
      </c>
      <c r="B2513" t="s">
        <v>1562</v>
      </c>
      <c r="C2513">
        <v>0.2</v>
      </c>
    </row>
    <row r="2514" spans="1:6" x14ac:dyDescent="0.2">
      <c r="A2514" t="s">
        <v>1741</v>
      </c>
      <c r="B2514" t="s">
        <v>1608</v>
      </c>
      <c r="C2514">
        <v>0.1</v>
      </c>
    </row>
    <row r="2515" spans="1:6" x14ac:dyDescent="0.2">
      <c r="A2515" t="s">
        <v>29</v>
      </c>
      <c r="B2515">
        <v>14.33</v>
      </c>
      <c r="C2515" t="s">
        <v>1608</v>
      </c>
      <c r="D2515">
        <v>0.2</v>
      </c>
    </row>
    <row r="2516" spans="1:6" x14ac:dyDescent="0.2">
      <c r="A2516" t="s">
        <v>675</v>
      </c>
      <c r="B2516">
        <v>16.25</v>
      </c>
      <c r="C2516" t="s">
        <v>1608</v>
      </c>
      <c r="D2516">
        <v>0.05</v>
      </c>
    </row>
    <row r="2517" spans="1:6" x14ac:dyDescent="0.2">
      <c r="A2517" t="s">
        <v>95</v>
      </c>
      <c r="B2517" t="s">
        <v>1629</v>
      </c>
      <c r="C2517">
        <v>16</v>
      </c>
    </row>
    <row r="2518" spans="1:6" x14ac:dyDescent="0.2">
      <c r="A2518" t="s">
        <v>97</v>
      </c>
      <c r="B2518">
        <v>0.08</v>
      </c>
      <c r="C2518" t="s">
        <v>1742</v>
      </c>
      <c r="D2518" t="s">
        <v>1743</v>
      </c>
      <c r="E2518" t="s">
        <v>1567</v>
      </c>
      <c r="F2518" t="s">
        <v>1568</v>
      </c>
    </row>
    <row r="2519" spans="1:6" x14ac:dyDescent="0.2">
      <c r="A2519" t="s">
        <v>97</v>
      </c>
      <c r="B2519">
        <v>0.08</v>
      </c>
      <c r="C2519" t="s">
        <v>1742</v>
      </c>
      <c r="D2519" t="s">
        <v>1744</v>
      </c>
      <c r="E2519" t="s">
        <v>1567</v>
      </c>
      <c r="F2519" t="s">
        <v>1568</v>
      </c>
    </row>
    <row r="2520" spans="1:6" x14ac:dyDescent="0.2">
      <c r="A2520" t="s">
        <v>87</v>
      </c>
      <c r="B2520" t="s">
        <v>1682</v>
      </c>
      <c r="C2520" t="s">
        <v>1745</v>
      </c>
      <c r="D2520" t="s">
        <v>1548</v>
      </c>
      <c r="E2520" t="s">
        <v>1746</v>
      </c>
    </row>
    <row r="2521" spans="1:6" x14ac:dyDescent="0.2">
      <c r="A2521" t="s">
        <v>1549</v>
      </c>
      <c r="B2521" t="s">
        <v>1550</v>
      </c>
      <c r="C2521" t="s">
        <v>1551</v>
      </c>
      <c r="D2521" t="s">
        <v>1552</v>
      </c>
    </row>
    <row r="2522" spans="1:6" x14ac:dyDescent="0.2">
      <c r="A2522" t="s">
        <v>859</v>
      </c>
      <c r="B2522" t="s">
        <v>1553</v>
      </c>
      <c r="C2522" t="s">
        <v>1554</v>
      </c>
    </row>
    <row r="2523" spans="1:6" x14ac:dyDescent="0.2">
      <c r="A2523" t="s">
        <v>1569</v>
      </c>
      <c r="B2523" t="s">
        <v>1570</v>
      </c>
      <c r="C2523" t="s">
        <v>1571</v>
      </c>
    </row>
    <row r="2524" spans="1:6" x14ac:dyDescent="0.2">
      <c r="A2524" t="s">
        <v>1569</v>
      </c>
      <c r="B2524" t="s">
        <v>1572</v>
      </c>
      <c r="C2524" t="s">
        <v>1573</v>
      </c>
      <c r="D2524" t="s">
        <v>1571</v>
      </c>
    </row>
    <row r="2525" spans="1:6" x14ac:dyDescent="0.2">
      <c r="A2525" t="s">
        <v>91</v>
      </c>
      <c r="B2525">
        <v>54.7</v>
      </c>
      <c r="C2525" t="s">
        <v>1608</v>
      </c>
      <c r="D2525">
        <v>0.1</v>
      </c>
    </row>
    <row r="2526" spans="1:6" x14ac:dyDescent="0.2">
      <c r="A2526" t="s">
        <v>1607</v>
      </c>
      <c r="B2526" t="s">
        <v>1747</v>
      </c>
    </row>
    <row r="2527" spans="1:6" x14ac:dyDescent="0.2">
      <c r="A2527" t="s">
        <v>29</v>
      </c>
      <c r="B2527">
        <v>5.5</v>
      </c>
      <c r="C2527" t="s">
        <v>1558</v>
      </c>
    </row>
    <row r="2528" spans="1:6" x14ac:dyDescent="0.2">
      <c r="A2528" t="s">
        <v>1579</v>
      </c>
      <c r="B2528">
        <v>25.35</v>
      </c>
      <c r="C2528" t="s">
        <v>1558</v>
      </c>
    </row>
    <row r="2529" spans="1:6" x14ac:dyDescent="0.2">
      <c r="A2529" t="s">
        <v>180</v>
      </c>
    </row>
    <row r="2530" spans="1:6" x14ac:dyDescent="0.2">
      <c r="A2530" t="s">
        <v>34</v>
      </c>
      <c r="B2530">
        <v>26</v>
      </c>
      <c r="C2530">
        <v>0.03</v>
      </c>
    </row>
    <row r="2531" spans="1:6" x14ac:dyDescent="0.2">
      <c r="A2531" t="s">
        <v>184</v>
      </c>
      <c r="B2531">
        <v>22</v>
      </c>
      <c r="C2531" t="s">
        <v>1558</v>
      </c>
    </row>
    <row r="2532" spans="1:6" x14ac:dyDescent="0.2">
      <c r="A2532" t="s">
        <v>184</v>
      </c>
      <c r="B2532">
        <v>21.1</v>
      </c>
      <c r="C2532">
        <v>-0.05</v>
      </c>
    </row>
    <row r="2533" spans="1:6" x14ac:dyDescent="0.2">
      <c r="A2533" t="s">
        <v>29</v>
      </c>
      <c r="B2533">
        <v>6.8</v>
      </c>
      <c r="C2533">
        <f>0.1/-0.25</f>
        <v>-0.4</v>
      </c>
    </row>
    <row r="2534" spans="1:6" x14ac:dyDescent="0.2">
      <c r="A2534" t="s">
        <v>47</v>
      </c>
      <c r="B2534">
        <v>18.2</v>
      </c>
      <c r="C2534">
        <v>0.2</v>
      </c>
    </row>
    <row r="2535" spans="1:6" x14ac:dyDescent="0.2">
      <c r="A2535" t="s">
        <v>47</v>
      </c>
      <c r="B2535">
        <v>19</v>
      </c>
      <c r="C2535" t="s">
        <v>1559</v>
      </c>
    </row>
    <row r="2536" spans="1:6" x14ac:dyDescent="0.2">
      <c r="A2536" t="s">
        <v>108</v>
      </c>
      <c r="B2536">
        <v>2.2000000000000002</v>
      </c>
      <c r="C2536" t="s">
        <v>1558</v>
      </c>
    </row>
    <row r="2537" spans="1:6" x14ac:dyDescent="0.2">
      <c r="A2537" t="s">
        <v>108</v>
      </c>
      <c r="B2537">
        <v>2.2000000000000002</v>
      </c>
      <c r="C2537">
        <v>0.2</v>
      </c>
    </row>
    <row r="2538" spans="1:6" x14ac:dyDescent="0.2">
      <c r="A2538" t="s">
        <v>174</v>
      </c>
      <c r="B2538" t="s">
        <v>1545</v>
      </c>
      <c r="C2538">
        <v>0.5</v>
      </c>
    </row>
    <row r="2539" spans="1:6" x14ac:dyDescent="0.2">
      <c r="A2539" t="s">
        <v>47</v>
      </c>
      <c r="B2539">
        <v>1.8</v>
      </c>
      <c r="C2539" t="s">
        <v>1557</v>
      </c>
    </row>
    <row r="2540" spans="1:6" x14ac:dyDescent="0.2">
      <c r="A2540" t="s">
        <v>95</v>
      </c>
      <c r="B2540" t="s">
        <v>1545</v>
      </c>
      <c r="C2540" t="s">
        <v>1629</v>
      </c>
      <c r="D2540">
        <v>10</v>
      </c>
    </row>
    <row r="2541" spans="1:6" x14ac:dyDescent="0.2">
      <c r="A2541" t="s">
        <v>174</v>
      </c>
      <c r="B2541" t="s">
        <v>1545</v>
      </c>
      <c r="C2541">
        <v>0.05</v>
      </c>
      <c r="D2541" t="s">
        <v>1567</v>
      </c>
      <c r="E2541" t="s">
        <v>1633</v>
      </c>
    </row>
    <row r="2542" spans="1:6" x14ac:dyDescent="0.2">
      <c r="A2542" t="s">
        <v>181</v>
      </c>
    </row>
    <row r="2543" spans="1:6" x14ac:dyDescent="0.2">
      <c r="A2543" t="s">
        <v>1748</v>
      </c>
      <c r="B2543" t="s">
        <v>1580</v>
      </c>
    </row>
    <row r="2544" spans="1:6" x14ac:dyDescent="0.2">
      <c r="A2544" t="s">
        <v>95</v>
      </c>
      <c r="B2544" t="s">
        <v>1629</v>
      </c>
      <c r="C2544">
        <v>6.3</v>
      </c>
      <c r="D2544" t="s">
        <v>1653</v>
      </c>
      <c r="E2544" t="s">
        <v>1749</v>
      </c>
      <c r="F2544" t="s">
        <v>1750</v>
      </c>
    </row>
    <row r="2545" spans="1:5" x14ac:dyDescent="0.2">
      <c r="A2545" t="s">
        <v>1751</v>
      </c>
      <c r="B2545" t="s">
        <v>1545</v>
      </c>
      <c r="C2545">
        <v>0.5</v>
      </c>
    </row>
    <row r="2546" spans="1:5" x14ac:dyDescent="0.2">
      <c r="A2546" t="s">
        <v>49</v>
      </c>
      <c r="B2546">
        <v>0.5</v>
      </c>
      <c r="C2546" t="s">
        <v>1752</v>
      </c>
      <c r="D2546">
        <v>-0.1</v>
      </c>
    </row>
    <row r="2547" spans="1:5" x14ac:dyDescent="0.2">
      <c r="A2547" t="s">
        <v>38</v>
      </c>
      <c r="B2547" t="s">
        <v>1545</v>
      </c>
      <c r="C2547">
        <v>0.05</v>
      </c>
      <c r="D2547" t="s">
        <v>1567</v>
      </c>
      <c r="E2547" t="s">
        <v>1568</v>
      </c>
    </row>
    <row r="2548" spans="1:5" x14ac:dyDescent="0.2">
      <c r="A2548" t="s">
        <v>97</v>
      </c>
      <c r="B2548" t="s">
        <v>1619</v>
      </c>
      <c r="C2548">
        <v>0.1</v>
      </c>
    </row>
    <row r="2549" spans="1:5" x14ac:dyDescent="0.2">
      <c r="A2549" t="s">
        <v>48</v>
      </c>
      <c r="B2549">
        <v>1.4</v>
      </c>
      <c r="C2549" t="s">
        <v>1557</v>
      </c>
    </row>
    <row r="2550" spans="1:5" x14ac:dyDescent="0.2">
      <c r="A2550" t="s">
        <v>47</v>
      </c>
      <c r="B2550">
        <v>24.6</v>
      </c>
      <c r="C2550">
        <v>0.1</v>
      </c>
    </row>
    <row r="2551" spans="1:5" x14ac:dyDescent="0.2">
      <c r="A2551" t="s">
        <v>153</v>
      </c>
      <c r="B2551">
        <v>21.1</v>
      </c>
      <c r="C2551">
        <v>0.1</v>
      </c>
    </row>
    <row r="2552" spans="1:5" x14ac:dyDescent="0.2">
      <c r="A2552" t="s">
        <v>54</v>
      </c>
      <c r="B2552" t="s">
        <v>1653</v>
      </c>
      <c r="C2552" t="s">
        <v>1753</v>
      </c>
      <c r="D2552" t="s">
        <v>1754</v>
      </c>
      <c r="E2552" t="s">
        <v>1755</v>
      </c>
    </row>
    <row r="2553" spans="1:5" x14ac:dyDescent="0.2">
      <c r="A2553" t="s">
        <v>1756</v>
      </c>
      <c r="B2553" t="s">
        <v>1757</v>
      </c>
      <c r="C2553" t="s">
        <v>1758</v>
      </c>
      <c r="D2553" t="s">
        <v>1759</v>
      </c>
    </row>
    <row r="2554" spans="1:5" x14ac:dyDescent="0.2">
      <c r="A2554" t="s">
        <v>1549</v>
      </c>
      <c r="B2554" t="s">
        <v>1550</v>
      </c>
      <c r="C2554" t="s">
        <v>1551</v>
      </c>
      <c r="D2554" t="s">
        <v>1552</v>
      </c>
    </row>
    <row r="2555" spans="1:5" x14ac:dyDescent="0.2">
      <c r="A2555" t="s">
        <v>859</v>
      </c>
      <c r="B2555" t="s">
        <v>1553</v>
      </c>
      <c r="C2555" t="s">
        <v>1554</v>
      </c>
    </row>
    <row r="2556" spans="1:5" x14ac:dyDescent="0.2">
      <c r="A2556" t="s">
        <v>1555</v>
      </c>
      <c r="B2556" t="s">
        <v>1550</v>
      </c>
      <c r="C2556" t="s">
        <v>1551</v>
      </c>
      <c r="D2556" t="s">
        <v>1556</v>
      </c>
    </row>
    <row r="2557" spans="1:5" x14ac:dyDescent="0.2">
      <c r="A2557" t="s">
        <v>29</v>
      </c>
      <c r="B2557">
        <v>5</v>
      </c>
      <c r="C2557" t="s">
        <v>1580</v>
      </c>
    </row>
    <row r="2558" spans="1:5" x14ac:dyDescent="0.2">
      <c r="A2558" t="s">
        <v>29</v>
      </c>
      <c r="B2558">
        <v>4.3</v>
      </c>
      <c r="C2558" t="s">
        <v>1580</v>
      </c>
    </row>
    <row r="2559" spans="1:5" x14ac:dyDescent="0.2">
      <c r="A2559" t="s">
        <v>29</v>
      </c>
      <c r="B2559" s="9">
        <v>45481</v>
      </c>
      <c r="C2559" t="s">
        <v>1608</v>
      </c>
      <c r="D2559" t="s">
        <v>1609</v>
      </c>
    </row>
    <row r="2560" spans="1:5" x14ac:dyDescent="0.2">
      <c r="A2560" t="s">
        <v>1579</v>
      </c>
      <c r="B2560">
        <v>9.6999999999999993</v>
      </c>
      <c r="C2560" t="s">
        <v>1580</v>
      </c>
    </row>
    <row r="2561" spans="1:7" x14ac:dyDescent="0.2">
      <c r="A2561" t="s">
        <v>154</v>
      </c>
      <c r="B2561">
        <v>2</v>
      </c>
      <c r="C2561" t="s">
        <v>1580</v>
      </c>
    </row>
    <row r="2562" spans="1:7" x14ac:dyDescent="0.2">
      <c r="A2562" t="s">
        <v>47</v>
      </c>
      <c r="B2562">
        <v>18.2</v>
      </c>
      <c r="C2562">
        <v>0.2</v>
      </c>
    </row>
    <row r="2563" spans="1:7" x14ac:dyDescent="0.2">
      <c r="A2563" t="s">
        <v>34</v>
      </c>
      <c r="B2563">
        <v>24.8</v>
      </c>
      <c r="C2563" t="s">
        <v>1630</v>
      </c>
    </row>
    <row r="2564" spans="1:7" x14ac:dyDescent="0.2">
      <c r="A2564" t="s">
        <v>1662</v>
      </c>
      <c r="B2564">
        <v>27</v>
      </c>
      <c r="C2564" t="s">
        <v>1760</v>
      </c>
    </row>
    <row r="2565" spans="1:7" x14ac:dyDescent="0.2">
      <c r="A2565" t="s">
        <v>184</v>
      </c>
      <c r="B2565">
        <v>24</v>
      </c>
      <c r="C2565">
        <v>-0.05</v>
      </c>
    </row>
    <row r="2566" spans="1:7" x14ac:dyDescent="0.2">
      <c r="A2566" t="s">
        <v>108</v>
      </c>
      <c r="B2566" t="s">
        <v>1761</v>
      </c>
    </row>
    <row r="2567" spans="1:7" x14ac:dyDescent="0.2">
      <c r="A2567" t="s">
        <v>38</v>
      </c>
      <c r="B2567">
        <v>0.05</v>
      </c>
      <c r="C2567" t="s">
        <v>1567</v>
      </c>
      <c r="D2567" t="s">
        <v>1568</v>
      </c>
    </row>
    <row r="2568" spans="1:7" x14ac:dyDescent="0.2">
      <c r="A2568" t="s">
        <v>1751</v>
      </c>
      <c r="B2568" t="s">
        <v>1545</v>
      </c>
      <c r="C2568">
        <v>0.4</v>
      </c>
    </row>
    <row r="2569" spans="1:7" x14ac:dyDescent="0.2">
      <c r="A2569" t="s">
        <v>95</v>
      </c>
      <c r="B2569">
        <v>0.8</v>
      </c>
      <c r="C2569" t="s">
        <v>1100</v>
      </c>
      <c r="D2569">
        <v>1</v>
      </c>
      <c r="E2569" t="s">
        <v>1594</v>
      </c>
      <c r="F2569" t="s">
        <v>1762</v>
      </c>
      <c r="G2569">
        <v>4</v>
      </c>
    </row>
    <row r="2570" spans="1:7" x14ac:dyDescent="0.2">
      <c r="A2570" t="s">
        <v>95</v>
      </c>
      <c r="B2570" t="s">
        <v>1629</v>
      </c>
      <c r="C2570">
        <v>6.3</v>
      </c>
    </row>
    <row r="2571" spans="1:7" x14ac:dyDescent="0.2">
      <c r="A2571" t="s">
        <v>97</v>
      </c>
      <c r="B2571">
        <v>0.1</v>
      </c>
    </row>
    <row r="2572" spans="1:7" x14ac:dyDescent="0.2">
      <c r="A2572" t="s">
        <v>87</v>
      </c>
    </row>
    <row r="2573" spans="1:7" x14ac:dyDescent="0.2">
      <c r="A2573" t="s">
        <v>146</v>
      </c>
    </row>
    <row r="2574" spans="1:7" x14ac:dyDescent="0.2">
      <c r="A2574" t="s">
        <v>1549</v>
      </c>
      <c r="B2574" t="s">
        <v>1550</v>
      </c>
      <c r="C2574" t="s">
        <v>1551</v>
      </c>
      <c r="D2574" t="s">
        <v>1552</v>
      </c>
    </row>
    <row r="2575" spans="1:7" x14ac:dyDescent="0.2">
      <c r="A2575" t="s">
        <v>859</v>
      </c>
      <c r="B2575" t="s">
        <v>1553</v>
      </c>
      <c r="C2575" t="s">
        <v>1554</v>
      </c>
    </row>
    <row r="2576" spans="1:7" x14ac:dyDescent="0.2">
      <c r="A2576" t="s">
        <v>1555</v>
      </c>
      <c r="B2576" t="s">
        <v>1550</v>
      </c>
      <c r="C2576" t="s">
        <v>1551</v>
      </c>
      <c r="D2576" t="s">
        <v>1556</v>
      </c>
    </row>
    <row r="2577" spans="1:4" x14ac:dyDescent="0.2">
      <c r="A2577" t="s">
        <v>1569</v>
      </c>
      <c r="B2577" t="s">
        <v>1570</v>
      </c>
      <c r="C2577" t="s">
        <v>1571</v>
      </c>
    </row>
    <row r="2578" spans="1:4" x14ac:dyDescent="0.2">
      <c r="A2578" t="s">
        <v>1569</v>
      </c>
      <c r="B2578" t="s">
        <v>1572</v>
      </c>
      <c r="C2578" t="s">
        <v>1573</v>
      </c>
      <c r="D2578" t="s">
        <v>1571</v>
      </c>
    </row>
    <row r="2579" spans="1:4" x14ac:dyDescent="0.2">
      <c r="A2579" t="s">
        <v>91</v>
      </c>
      <c r="B2579">
        <v>12.8</v>
      </c>
      <c r="C2579">
        <v>-0.15</v>
      </c>
    </row>
    <row r="2580" spans="1:4" x14ac:dyDescent="0.2">
      <c r="A2580" t="s">
        <v>154</v>
      </c>
      <c r="B2580">
        <v>1.5</v>
      </c>
      <c r="C2580" t="s">
        <v>1558</v>
      </c>
    </row>
    <row r="2581" spans="1:4" x14ac:dyDescent="0.2">
      <c r="A2581" t="s">
        <v>47</v>
      </c>
      <c r="B2581">
        <v>12.75</v>
      </c>
      <c r="C2581">
        <v>1.7999999999999999E-2</v>
      </c>
    </row>
    <row r="2582" spans="1:4" x14ac:dyDescent="0.2">
      <c r="A2582" t="s">
        <v>1549</v>
      </c>
      <c r="B2582" t="s">
        <v>1550</v>
      </c>
      <c r="C2582" t="s">
        <v>1551</v>
      </c>
      <c r="D2582" t="s">
        <v>1552</v>
      </c>
    </row>
    <row r="2583" spans="1:4" x14ac:dyDescent="0.2">
      <c r="A2583" t="s">
        <v>859</v>
      </c>
      <c r="B2583" t="s">
        <v>1553</v>
      </c>
      <c r="C2583" t="s">
        <v>1554</v>
      </c>
    </row>
    <row r="2584" spans="1:4" x14ac:dyDescent="0.2">
      <c r="A2584" t="s">
        <v>27</v>
      </c>
      <c r="B2584">
        <v>12.8</v>
      </c>
      <c r="C2584">
        <v>-0.15</v>
      </c>
    </row>
    <row r="2585" spans="1:4" x14ac:dyDescent="0.2">
      <c r="A2585" t="s">
        <v>29</v>
      </c>
      <c r="B2585">
        <v>4.4000000000000004</v>
      </c>
      <c r="C2585" t="s">
        <v>1608</v>
      </c>
      <c r="D2585">
        <v>0.1</v>
      </c>
    </row>
    <row r="2586" spans="1:4" x14ac:dyDescent="0.2">
      <c r="A2586" t="s">
        <v>34</v>
      </c>
      <c r="B2586">
        <v>19.5</v>
      </c>
      <c r="C2586" t="s">
        <v>1608</v>
      </c>
      <c r="D2586">
        <v>0.2</v>
      </c>
    </row>
    <row r="2587" spans="1:4" x14ac:dyDescent="0.2">
      <c r="A2587" t="s">
        <v>34</v>
      </c>
      <c r="B2587">
        <v>19.97</v>
      </c>
      <c r="C2587" t="s">
        <v>1562</v>
      </c>
      <c r="D2587">
        <v>0.05</v>
      </c>
    </row>
    <row r="2588" spans="1:4" x14ac:dyDescent="0.2">
      <c r="A2588" t="s">
        <v>184</v>
      </c>
      <c r="B2588">
        <v>16</v>
      </c>
      <c r="C2588" t="s">
        <v>1608</v>
      </c>
      <c r="D2588">
        <v>0.06</v>
      </c>
    </row>
    <row r="2589" spans="1:4" x14ac:dyDescent="0.2">
      <c r="A2589" t="s">
        <v>47</v>
      </c>
      <c r="B2589">
        <v>12.75</v>
      </c>
      <c r="C2589">
        <v>1.7999999999999999E-2</v>
      </c>
    </row>
    <row r="2590" spans="1:4" x14ac:dyDescent="0.2">
      <c r="A2590" t="s">
        <v>108</v>
      </c>
      <c r="B2590">
        <v>3.4</v>
      </c>
      <c r="C2590" t="s">
        <v>1608</v>
      </c>
      <c r="D2590">
        <v>0.1</v>
      </c>
    </row>
    <row r="2591" spans="1:4" x14ac:dyDescent="0.2">
      <c r="A2591" t="s">
        <v>34</v>
      </c>
      <c r="B2591">
        <v>18.5</v>
      </c>
      <c r="C2591" t="s">
        <v>1613</v>
      </c>
      <c r="D2591">
        <v>0.2</v>
      </c>
    </row>
    <row r="2592" spans="1:4" x14ac:dyDescent="0.2">
      <c r="A2592" t="s">
        <v>29</v>
      </c>
      <c r="B2592">
        <v>3</v>
      </c>
      <c r="C2592" t="s">
        <v>1580</v>
      </c>
    </row>
    <row r="2593" spans="1:8" x14ac:dyDescent="0.2">
      <c r="A2593" t="s">
        <v>97</v>
      </c>
      <c r="B2593" t="s">
        <v>1619</v>
      </c>
      <c r="C2593">
        <v>0.2</v>
      </c>
    </row>
    <row r="2594" spans="1:8" x14ac:dyDescent="0.2">
      <c r="A2594" t="s">
        <v>95</v>
      </c>
      <c r="B2594" t="s">
        <v>1619</v>
      </c>
      <c r="C2594" t="s">
        <v>1593</v>
      </c>
      <c r="D2594">
        <v>3.2</v>
      </c>
      <c r="E2594" t="s">
        <v>1763</v>
      </c>
      <c r="F2594" t="s">
        <v>1653</v>
      </c>
      <c r="G2594" t="s">
        <v>1749</v>
      </c>
      <c r="H2594" t="s">
        <v>1764</v>
      </c>
    </row>
    <row r="2595" spans="1:8" x14ac:dyDescent="0.2">
      <c r="A2595" t="s">
        <v>87</v>
      </c>
      <c r="B2595" t="s">
        <v>1698</v>
      </c>
      <c r="C2595" t="s">
        <v>1682</v>
      </c>
      <c r="D2595" t="s">
        <v>1765</v>
      </c>
    </row>
    <row r="2596" spans="1:8" x14ac:dyDescent="0.2">
      <c r="A2596" t="s">
        <v>1549</v>
      </c>
      <c r="B2596" t="s">
        <v>1550</v>
      </c>
      <c r="C2596" t="s">
        <v>1551</v>
      </c>
      <c r="D2596" t="s">
        <v>1552</v>
      </c>
    </row>
    <row r="2597" spans="1:8" x14ac:dyDescent="0.2">
      <c r="A2597" t="s">
        <v>859</v>
      </c>
      <c r="B2597" t="s">
        <v>1553</v>
      </c>
      <c r="C2597" t="s">
        <v>1554</v>
      </c>
    </row>
    <row r="2598" spans="1:8" x14ac:dyDescent="0.2">
      <c r="A2598" t="s">
        <v>1555</v>
      </c>
      <c r="B2598" t="s">
        <v>1550</v>
      </c>
      <c r="C2598" t="s">
        <v>1551</v>
      </c>
      <c r="D2598" t="s">
        <v>1556</v>
      </c>
    </row>
    <row r="2599" spans="1:8" x14ac:dyDescent="0.2">
      <c r="A2599" t="s">
        <v>1569</v>
      </c>
      <c r="B2599" t="s">
        <v>1570</v>
      </c>
      <c r="C2599" t="s">
        <v>1571</v>
      </c>
    </row>
    <row r="2600" spans="1:8" x14ac:dyDescent="0.2">
      <c r="A2600" t="s">
        <v>1569</v>
      </c>
      <c r="B2600" t="s">
        <v>1572</v>
      </c>
      <c r="C2600" t="s">
        <v>1573</v>
      </c>
      <c r="D2600" t="s">
        <v>1571</v>
      </c>
    </row>
    <row r="2601" spans="1:8" x14ac:dyDescent="0.2">
      <c r="A2601" t="s">
        <v>27</v>
      </c>
      <c r="B2601">
        <v>12.8</v>
      </c>
      <c r="C2601">
        <v>-0.15</v>
      </c>
    </row>
    <row r="2602" spans="1:8" x14ac:dyDescent="0.2">
      <c r="A2602" t="s">
        <v>29</v>
      </c>
      <c r="B2602">
        <v>4.4000000000000004</v>
      </c>
      <c r="C2602" t="s">
        <v>1608</v>
      </c>
      <c r="D2602">
        <v>0.1</v>
      </c>
    </row>
    <row r="2603" spans="1:8" x14ac:dyDescent="0.2">
      <c r="A2603" t="s">
        <v>34</v>
      </c>
      <c r="B2603">
        <v>19.5</v>
      </c>
      <c r="C2603" t="s">
        <v>1608</v>
      </c>
      <c r="D2603">
        <v>0.2</v>
      </c>
    </row>
    <row r="2604" spans="1:8" x14ac:dyDescent="0.2">
      <c r="A2604" t="s">
        <v>34</v>
      </c>
      <c r="B2604">
        <v>19.97</v>
      </c>
      <c r="C2604" t="s">
        <v>1562</v>
      </c>
      <c r="D2604">
        <v>0.05</v>
      </c>
    </row>
    <row r="2605" spans="1:8" x14ac:dyDescent="0.2">
      <c r="A2605" t="s">
        <v>184</v>
      </c>
      <c r="B2605">
        <v>16</v>
      </c>
      <c r="C2605" t="s">
        <v>1608</v>
      </c>
      <c r="D2605">
        <v>0.06</v>
      </c>
    </row>
    <row r="2606" spans="1:8" x14ac:dyDescent="0.2">
      <c r="A2606" t="s">
        <v>47</v>
      </c>
      <c r="B2606">
        <v>12.75</v>
      </c>
      <c r="C2606">
        <v>1.7999999999999999E-2</v>
      </c>
    </row>
    <row r="2607" spans="1:8" x14ac:dyDescent="0.2">
      <c r="A2607" t="s">
        <v>108</v>
      </c>
      <c r="B2607">
        <v>3.4</v>
      </c>
      <c r="C2607" t="s">
        <v>1608</v>
      </c>
      <c r="D2607">
        <v>0.1</v>
      </c>
    </row>
    <row r="2608" spans="1:8" x14ac:dyDescent="0.2">
      <c r="A2608" t="s">
        <v>34</v>
      </c>
      <c r="B2608">
        <v>18.5</v>
      </c>
      <c r="C2608" t="s">
        <v>1613</v>
      </c>
      <c r="D2608">
        <v>0.2</v>
      </c>
    </row>
    <row r="2609" spans="1:8" x14ac:dyDescent="0.2">
      <c r="A2609" t="s">
        <v>29</v>
      </c>
      <c r="B2609">
        <v>3</v>
      </c>
      <c r="C2609" t="s">
        <v>1580</v>
      </c>
    </row>
    <row r="2610" spans="1:8" x14ac:dyDescent="0.2">
      <c r="A2610" t="s">
        <v>97</v>
      </c>
      <c r="B2610" t="s">
        <v>1619</v>
      </c>
      <c r="C2610">
        <v>0.2</v>
      </c>
    </row>
    <row r="2611" spans="1:8" x14ac:dyDescent="0.2">
      <c r="A2611" t="s">
        <v>95</v>
      </c>
      <c r="B2611" t="s">
        <v>1619</v>
      </c>
      <c r="C2611" t="s">
        <v>1593</v>
      </c>
      <c r="D2611">
        <v>3.2</v>
      </c>
      <c r="E2611" t="s">
        <v>1763</v>
      </c>
      <c r="F2611" t="s">
        <v>1653</v>
      </c>
      <c r="G2611" t="s">
        <v>1749</v>
      </c>
      <c r="H2611" t="s">
        <v>1764</v>
      </c>
    </row>
    <row r="2612" spans="1:8" x14ac:dyDescent="0.2">
      <c r="A2612" t="s">
        <v>87</v>
      </c>
      <c r="B2612" t="s">
        <v>1698</v>
      </c>
      <c r="C2612" t="s">
        <v>1682</v>
      </c>
      <c r="D2612" t="s">
        <v>1765</v>
      </c>
    </row>
    <row r="2613" spans="1:8" x14ac:dyDescent="0.2">
      <c r="A2613" t="s">
        <v>1549</v>
      </c>
      <c r="B2613" t="s">
        <v>1550</v>
      </c>
      <c r="C2613" t="s">
        <v>1551</v>
      </c>
      <c r="D2613" t="s">
        <v>1552</v>
      </c>
    </row>
    <row r="2614" spans="1:8" x14ac:dyDescent="0.2">
      <c r="A2614" t="s">
        <v>859</v>
      </c>
      <c r="B2614" t="s">
        <v>1553</v>
      </c>
      <c r="C2614" t="s">
        <v>1554</v>
      </c>
    </row>
    <row r="2615" spans="1:8" x14ac:dyDescent="0.2">
      <c r="A2615" t="s">
        <v>1555</v>
      </c>
      <c r="B2615" t="s">
        <v>1550</v>
      </c>
      <c r="C2615" t="s">
        <v>1551</v>
      </c>
      <c r="D2615" t="s">
        <v>1556</v>
      </c>
    </row>
    <row r="2616" spans="1:8" x14ac:dyDescent="0.2">
      <c r="A2616" t="s">
        <v>1569</v>
      </c>
      <c r="B2616" t="s">
        <v>1570</v>
      </c>
      <c r="C2616" t="s">
        <v>1571</v>
      </c>
    </row>
    <row r="2617" spans="1:8" x14ac:dyDescent="0.2">
      <c r="A2617" t="s">
        <v>1569</v>
      </c>
      <c r="B2617" t="s">
        <v>1572</v>
      </c>
      <c r="C2617" t="s">
        <v>1573</v>
      </c>
      <c r="D2617" t="s">
        <v>1571</v>
      </c>
    </row>
    <row r="2618" spans="1:8" x14ac:dyDescent="0.2">
      <c r="A2618" t="s">
        <v>27</v>
      </c>
      <c r="B2618">
        <v>54.6</v>
      </c>
      <c r="C2618">
        <v>0.1</v>
      </c>
    </row>
    <row r="2619" spans="1:8" x14ac:dyDescent="0.2">
      <c r="A2619" t="s">
        <v>29</v>
      </c>
      <c r="B2619">
        <v>6.8</v>
      </c>
      <c r="C2619" t="s">
        <v>1580</v>
      </c>
    </row>
    <row r="2620" spans="1:8" x14ac:dyDescent="0.2">
      <c r="A2620" t="s">
        <v>1766</v>
      </c>
      <c r="B2620" t="s">
        <v>1618</v>
      </c>
      <c r="C2620">
        <v>33</v>
      </c>
      <c r="D2620" t="s">
        <v>1667</v>
      </c>
    </row>
    <row r="2621" spans="1:8" x14ac:dyDescent="0.2">
      <c r="A2621" t="s">
        <v>1579</v>
      </c>
      <c r="B2621">
        <v>8.8000000000000007</v>
      </c>
      <c r="C2621" t="s">
        <v>1608</v>
      </c>
      <c r="D2621">
        <v>0.2</v>
      </c>
    </row>
    <row r="2622" spans="1:8" x14ac:dyDescent="0.2">
      <c r="A2622" t="s">
        <v>1766</v>
      </c>
      <c r="B2622" t="s">
        <v>1618</v>
      </c>
      <c r="C2622">
        <v>32.700000000000003</v>
      </c>
      <c r="D2622" t="s">
        <v>1667</v>
      </c>
    </row>
    <row r="2623" spans="1:8" x14ac:dyDescent="0.2">
      <c r="A2623" t="s">
        <v>47</v>
      </c>
      <c r="B2623">
        <v>30</v>
      </c>
      <c r="C2623">
        <v>0.2</v>
      </c>
    </row>
    <row r="2624" spans="1:8" x14ac:dyDescent="0.2">
      <c r="A2624" t="s">
        <v>47</v>
      </c>
      <c r="B2624">
        <v>29.5</v>
      </c>
      <c r="C2624" t="s">
        <v>1580</v>
      </c>
    </row>
    <row r="2625" spans="1:4" x14ac:dyDescent="0.2">
      <c r="A2625" t="s">
        <v>47</v>
      </c>
      <c r="B2625">
        <v>9.5</v>
      </c>
      <c r="C2625" t="s">
        <v>1580</v>
      </c>
    </row>
    <row r="2626" spans="1:4" x14ac:dyDescent="0.2">
      <c r="A2626" t="s">
        <v>97</v>
      </c>
      <c r="B2626" t="s">
        <v>1545</v>
      </c>
      <c r="C2626">
        <v>0.1</v>
      </c>
    </row>
    <row r="2627" spans="1:4" x14ac:dyDescent="0.2">
      <c r="A2627" t="s">
        <v>34</v>
      </c>
      <c r="B2627">
        <v>34</v>
      </c>
      <c r="C2627" t="s">
        <v>1580</v>
      </c>
    </row>
    <row r="2628" spans="1:4" x14ac:dyDescent="0.2">
      <c r="A2628" t="s">
        <v>97</v>
      </c>
      <c r="B2628" t="s">
        <v>1767</v>
      </c>
      <c r="C2628" t="s">
        <v>1768</v>
      </c>
      <c r="D2628" t="s">
        <v>1568</v>
      </c>
    </row>
    <row r="2629" spans="1:4" x14ac:dyDescent="0.2">
      <c r="A2629" t="s">
        <v>97</v>
      </c>
      <c r="B2629">
        <v>0.05</v>
      </c>
      <c r="C2629" t="s">
        <v>1567</v>
      </c>
      <c r="D2629" t="s">
        <v>1633</v>
      </c>
    </row>
    <row r="2630" spans="1:4" x14ac:dyDescent="0.2">
      <c r="A2630" t="s">
        <v>36</v>
      </c>
      <c r="B2630" t="s">
        <v>1769</v>
      </c>
    </row>
    <row r="2631" spans="1:4" x14ac:dyDescent="0.2">
      <c r="A2631" t="s">
        <v>32</v>
      </c>
      <c r="B2631">
        <v>37.5</v>
      </c>
      <c r="C2631" t="s">
        <v>1562</v>
      </c>
      <c r="D2631">
        <v>39.5</v>
      </c>
    </row>
    <row r="2632" spans="1:4" x14ac:dyDescent="0.2">
      <c r="A2632" t="s">
        <v>95</v>
      </c>
      <c r="B2632" t="s">
        <v>1629</v>
      </c>
      <c r="C2632">
        <v>25</v>
      </c>
    </row>
    <row r="2633" spans="1:4" x14ac:dyDescent="0.2">
      <c r="A2633" t="s">
        <v>34</v>
      </c>
      <c r="B2633" t="s">
        <v>1545</v>
      </c>
      <c r="C2633">
        <v>20</v>
      </c>
    </row>
    <row r="2634" spans="1:4" x14ac:dyDescent="0.2">
      <c r="A2634" t="s">
        <v>29</v>
      </c>
      <c r="B2634" t="s">
        <v>1545</v>
      </c>
      <c r="C2634">
        <v>0.2</v>
      </c>
    </row>
    <row r="2635" spans="1:4" x14ac:dyDescent="0.2">
      <c r="A2635" t="s">
        <v>133</v>
      </c>
      <c r="B2635">
        <v>0.03</v>
      </c>
    </row>
    <row r="2636" spans="1:4" x14ac:dyDescent="0.2">
      <c r="A2636" t="s">
        <v>87</v>
      </c>
      <c r="B2636" t="s">
        <v>1698</v>
      </c>
    </row>
    <row r="2637" spans="1:4" x14ac:dyDescent="0.2">
      <c r="A2637" t="s">
        <v>1549</v>
      </c>
      <c r="B2637" t="s">
        <v>1550</v>
      </c>
      <c r="C2637" t="s">
        <v>1551</v>
      </c>
      <c r="D2637" t="s">
        <v>1552</v>
      </c>
    </row>
    <row r="2638" spans="1:4" x14ac:dyDescent="0.2">
      <c r="A2638" t="s">
        <v>859</v>
      </c>
      <c r="B2638" t="s">
        <v>1553</v>
      </c>
      <c r="C2638" t="s">
        <v>1554</v>
      </c>
    </row>
    <row r="2639" spans="1:4" x14ac:dyDescent="0.2">
      <c r="A2639" t="s">
        <v>1555</v>
      </c>
      <c r="B2639" t="s">
        <v>1550</v>
      </c>
      <c r="C2639" t="s">
        <v>1551</v>
      </c>
      <c r="D2639" t="s">
        <v>1556</v>
      </c>
    </row>
    <row r="2640" spans="1:4" x14ac:dyDescent="0.2">
      <c r="A2640" t="s">
        <v>27</v>
      </c>
      <c r="B2640">
        <v>54.6</v>
      </c>
      <c r="C2640">
        <v>0.1</v>
      </c>
    </row>
    <row r="2641" spans="1:4" x14ac:dyDescent="0.2">
      <c r="A2641" t="s">
        <v>47</v>
      </c>
      <c r="B2641">
        <v>9.5</v>
      </c>
      <c r="C2641" t="s">
        <v>1580</v>
      </c>
    </row>
    <row r="2642" spans="1:4" x14ac:dyDescent="0.2">
      <c r="A2642" t="s">
        <v>47</v>
      </c>
      <c r="B2642">
        <v>29.5</v>
      </c>
      <c r="C2642" t="s">
        <v>1580</v>
      </c>
    </row>
    <row r="2643" spans="1:4" x14ac:dyDescent="0.2">
      <c r="A2643" t="s">
        <v>1770</v>
      </c>
      <c r="B2643" t="s">
        <v>1580</v>
      </c>
    </row>
    <row r="2644" spans="1:4" x14ac:dyDescent="0.2">
      <c r="A2644" t="s">
        <v>29</v>
      </c>
      <c r="B2644">
        <v>6.8</v>
      </c>
      <c r="C2644" t="s">
        <v>1580</v>
      </c>
    </row>
    <row r="2645" spans="1:4" x14ac:dyDescent="0.2">
      <c r="A2645" t="s">
        <v>29</v>
      </c>
      <c r="B2645" t="s">
        <v>1691</v>
      </c>
    </row>
    <row r="2646" spans="1:4" x14ac:dyDescent="0.2">
      <c r="A2646" t="s">
        <v>34</v>
      </c>
      <c r="B2646">
        <v>20</v>
      </c>
      <c r="C2646" t="s">
        <v>1545</v>
      </c>
    </row>
    <row r="2647" spans="1:4" x14ac:dyDescent="0.2">
      <c r="A2647" t="s">
        <v>97</v>
      </c>
      <c r="B2647">
        <v>0.05</v>
      </c>
      <c r="C2647" t="s">
        <v>1567</v>
      </c>
      <c r="D2647" t="s">
        <v>1568</v>
      </c>
    </row>
    <row r="2648" spans="1:4" x14ac:dyDescent="0.2">
      <c r="A2648" t="s">
        <v>97</v>
      </c>
      <c r="B2648">
        <v>0.1</v>
      </c>
    </row>
    <row r="2649" spans="1:4" x14ac:dyDescent="0.2">
      <c r="A2649" t="s">
        <v>117</v>
      </c>
      <c r="B2649" t="s">
        <v>1771</v>
      </c>
    </row>
    <row r="2650" spans="1:4" x14ac:dyDescent="0.2">
      <c r="A2650" t="s">
        <v>117</v>
      </c>
      <c r="B2650" t="s">
        <v>1772</v>
      </c>
    </row>
    <row r="2651" spans="1:4" x14ac:dyDescent="0.2">
      <c r="A2651" t="s">
        <v>133</v>
      </c>
      <c r="B2651">
        <v>0.03</v>
      </c>
    </row>
    <row r="2652" spans="1:4" x14ac:dyDescent="0.2">
      <c r="A2652" t="s">
        <v>186</v>
      </c>
      <c r="B2652" t="s">
        <v>1773</v>
      </c>
      <c r="C2652" t="s">
        <v>1774</v>
      </c>
    </row>
    <row r="2653" spans="1:4" x14ac:dyDescent="0.2">
      <c r="A2653" t="s">
        <v>95</v>
      </c>
      <c r="B2653" t="s">
        <v>1629</v>
      </c>
      <c r="C2653">
        <v>25</v>
      </c>
    </row>
    <row r="2654" spans="1:4" x14ac:dyDescent="0.2">
      <c r="A2654" t="s">
        <v>87</v>
      </c>
      <c r="B2654" t="s">
        <v>1698</v>
      </c>
    </row>
    <row r="2655" spans="1:4" x14ac:dyDescent="0.2">
      <c r="A2655" t="s">
        <v>1549</v>
      </c>
      <c r="B2655" t="s">
        <v>1550</v>
      </c>
      <c r="C2655" t="s">
        <v>1551</v>
      </c>
      <c r="D2655" t="s">
        <v>1552</v>
      </c>
    </row>
    <row r="2656" spans="1:4" x14ac:dyDescent="0.2">
      <c r="A2656" t="s">
        <v>859</v>
      </c>
      <c r="B2656" t="s">
        <v>1553</v>
      </c>
      <c r="C2656" t="s">
        <v>1554</v>
      </c>
    </row>
    <row r="2657" spans="1:6" x14ac:dyDescent="0.2">
      <c r="A2657" t="s">
        <v>1555</v>
      </c>
      <c r="B2657" t="s">
        <v>1550</v>
      </c>
      <c r="C2657" t="s">
        <v>1551</v>
      </c>
      <c r="D2657" t="s">
        <v>1556</v>
      </c>
    </row>
    <row r="2658" spans="1:6" x14ac:dyDescent="0.2">
      <c r="A2658" t="s">
        <v>91</v>
      </c>
      <c r="B2658">
        <v>54</v>
      </c>
      <c r="C2658" t="s">
        <v>1558</v>
      </c>
    </row>
    <row r="2659" spans="1:6" x14ac:dyDescent="0.2">
      <c r="A2659" t="s">
        <v>29</v>
      </c>
      <c r="B2659">
        <v>6.5</v>
      </c>
      <c r="C2659" t="s">
        <v>1558</v>
      </c>
    </row>
    <row r="2660" spans="1:6" x14ac:dyDescent="0.2">
      <c r="A2660" t="s">
        <v>48</v>
      </c>
      <c r="B2660">
        <v>48</v>
      </c>
      <c r="C2660" t="s">
        <v>1559</v>
      </c>
    </row>
    <row r="2661" spans="1:6" x14ac:dyDescent="0.2">
      <c r="A2661" t="s">
        <v>150</v>
      </c>
      <c r="B2661">
        <v>41.3</v>
      </c>
      <c r="C2661" t="s">
        <v>1559</v>
      </c>
    </row>
    <row r="2662" spans="1:6" x14ac:dyDescent="0.2">
      <c r="A2662" t="s">
        <v>150</v>
      </c>
      <c r="B2662">
        <v>9</v>
      </c>
      <c r="C2662" t="s">
        <v>1574</v>
      </c>
    </row>
    <row r="2663" spans="1:6" x14ac:dyDescent="0.2">
      <c r="A2663" t="s">
        <v>32</v>
      </c>
      <c r="B2663">
        <v>31</v>
      </c>
      <c r="C2663">
        <v>2</v>
      </c>
    </row>
    <row r="2664" spans="1:6" x14ac:dyDescent="0.2">
      <c r="A2664" t="s">
        <v>47</v>
      </c>
      <c r="B2664">
        <v>29.8</v>
      </c>
      <c r="C2664">
        <v>-0.05</v>
      </c>
    </row>
    <row r="2665" spans="1:6" x14ac:dyDescent="0.2">
      <c r="A2665" t="s">
        <v>47</v>
      </c>
      <c r="B2665">
        <v>31.2</v>
      </c>
      <c r="C2665" t="s">
        <v>1635</v>
      </c>
      <c r="D2665" t="s">
        <v>1775</v>
      </c>
    </row>
    <row r="2666" spans="1:6" x14ac:dyDescent="0.2">
      <c r="A2666" t="s">
        <v>1776</v>
      </c>
      <c r="B2666" t="s">
        <v>1635</v>
      </c>
      <c r="C2666" t="s">
        <v>1777</v>
      </c>
      <c r="D2666" t="s">
        <v>1778</v>
      </c>
      <c r="E2666" t="s">
        <v>1758</v>
      </c>
      <c r="F2666" t="s">
        <v>1779</v>
      </c>
    </row>
    <row r="2667" spans="1:6" x14ac:dyDescent="0.2">
      <c r="A2667" t="s">
        <v>154</v>
      </c>
      <c r="B2667">
        <v>0.2</v>
      </c>
      <c r="C2667" t="s">
        <v>1558</v>
      </c>
    </row>
    <row r="2668" spans="1:6" x14ac:dyDescent="0.2">
      <c r="A2668" t="s">
        <v>97</v>
      </c>
      <c r="B2668" t="s">
        <v>1545</v>
      </c>
      <c r="C2668">
        <v>0.05</v>
      </c>
      <c r="D2668" t="s">
        <v>1567</v>
      </c>
      <c r="E2668" t="s">
        <v>1568</v>
      </c>
    </row>
    <row r="2669" spans="1:6" x14ac:dyDescent="0.2">
      <c r="A2669" t="s">
        <v>97</v>
      </c>
      <c r="B2669" t="s">
        <v>1545</v>
      </c>
      <c r="C2669">
        <v>0.05</v>
      </c>
      <c r="D2669" t="s">
        <v>1567</v>
      </c>
      <c r="E2669" t="s">
        <v>1568</v>
      </c>
    </row>
    <row r="2670" spans="1:6" x14ac:dyDescent="0.2">
      <c r="A2670" t="s">
        <v>36</v>
      </c>
      <c r="B2670" t="s">
        <v>1780</v>
      </c>
      <c r="C2670" t="s">
        <v>1100</v>
      </c>
      <c r="D2670">
        <v>1</v>
      </c>
      <c r="E2670" t="s">
        <v>1781</v>
      </c>
    </row>
    <row r="2671" spans="1:6" x14ac:dyDescent="0.2">
      <c r="A2671" t="s">
        <v>95</v>
      </c>
      <c r="B2671" t="s">
        <v>1545</v>
      </c>
      <c r="C2671" t="s">
        <v>1584</v>
      </c>
      <c r="D2671">
        <v>12</v>
      </c>
    </row>
    <row r="2672" spans="1:6" x14ac:dyDescent="0.2">
      <c r="A2672" t="s">
        <v>87</v>
      </c>
      <c r="B2672" t="s">
        <v>1546</v>
      </c>
      <c r="C2672" t="s">
        <v>1547</v>
      </c>
      <c r="D2672" t="s">
        <v>1682</v>
      </c>
    </row>
    <row r="2673" spans="1:4" x14ac:dyDescent="0.2">
      <c r="A2673" t="s">
        <v>1549</v>
      </c>
      <c r="B2673" t="s">
        <v>1550</v>
      </c>
      <c r="C2673" t="s">
        <v>1551</v>
      </c>
      <c r="D2673" t="s">
        <v>1552</v>
      </c>
    </row>
    <row r="2674" spans="1:4" x14ac:dyDescent="0.2">
      <c r="A2674" t="s">
        <v>859</v>
      </c>
      <c r="B2674" t="s">
        <v>1553</v>
      </c>
      <c r="C2674" t="s">
        <v>1554</v>
      </c>
    </row>
    <row r="2675" spans="1:4" x14ac:dyDescent="0.2">
      <c r="A2675" t="s">
        <v>1555</v>
      </c>
      <c r="B2675" t="s">
        <v>1550</v>
      </c>
      <c r="C2675" t="s">
        <v>1551</v>
      </c>
      <c r="D2675" t="s">
        <v>1556</v>
      </c>
    </row>
    <row r="2676" spans="1:4" x14ac:dyDescent="0.2">
      <c r="A2676" t="s">
        <v>464</v>
      </c>
      <c r="B2676" t="s">
        <v>1550</v>
      </c>
      <c r="C2676" t="s">
        <v>1551</v>
      </c>
      <c r="D2676" s="7">
        <v>37415</v>
      </c>
    </row>
    <row r="2677" spans="1:4" x14ac:dyDescent="0.2">
      <c r="A2677" t="s">
        <v>27</v>
      </c>
      <c r="B2677">
        <v>54.6</v>
      </c>
      <c r="C2677">
        <v>0.1</v>
      </c>
    </row>
    <row r="2678" spans="1:4" x14ac:dyDescent="0.2">
      <c r="A2678" t="s">
        <v>29</v>
      </c>
      <c r="B2678">
        <v>6.8</v>
      </c>
      <c r="C2678" t="s">
        <v>1580</v>
      </c>
    </row>
    <row r="2679" spans="1:4" x14ac:dyDescent="0.2">
      <c r="A2679" t="s">
        <v>1766</v>
      </c>
      <c r="B2679" t="s">
        <v>1618</v>
      </c>
      <c r="C2679">
        <v>33</v>
      </c>
      <c r="D2679" t="s">
        <v>1667</v>
      </c>
    </row>
    <row r="2680" spans="1:4" x14ac:dyDescent="0.2">
      <c r="A2680" t="s">
        <v>1579</v>
      </c>
      <c r="B2680">
        <v>8.8000000000000007</v>
      </c>
      <c r="C2680" t="s">
        <v>1608</v>
      </c>
      <c r="D2680">
        <v>0.2</v>
      </c>
    </row>
    <row r="2681" spans="1:4" x14ac:dyDescent="0.2">
      <c r="A2681" t="s">
        <v>1766</v>
      </c>
      <c r="B2681" t="s">
        <v>1618</v>
      </c>
      <c r="C2681">
        <v>32.700000000000003</v>
      </c>
      <c r="D2681" t="s">
        <v>1667</v>
      </c>
    </row>
    <row r="2682" spans="1:4" x14ac:dyDescent="0.2">
      <c r="A2682" t="s">
        <v>47</v>
      </c>
      <c r="B2682">
        <v>30</v>
      </c>
      <c r="C2682">
        <v>0.2</v>
      </c>
    </row>
    <row r="2683" spans="1:4" x14ac:dyDescent="0.2">
      <c r="A2683" t="s">
        <v>47</v>
      </c>
      <c r="B2683">
        <v>29.5</v>
      </c>
      <c r="C2683" t="s">
        <v>1580</v>
      </c>
    </row>
    <row r="2684" spans="1:4" x14ac:dyDescent="0.2">
      <c r="A2684" t="s">
        <v>47</v>
      </c>
      <c r="B2684">
        <v>9.5</v>
      </c>
      <c r="C2684" t="s">
        <v>1580</v>
      </c>
    </row>
    <row r="2685" spans="1:4" x14ac:dyDescent="0.2">
      <c r="A2685" t="s">
        <v>97</v>
      </c>
      <c r="B2685" t="s">
        <v>1545</v>
      </c>
      <c r="C2685">
        <v>0.1</v>
      </c>
    </row>
    <row r="2686" spans="1:4" x14ac:dyDescent="0.2">
      <c r="A2686" t="s">
        <v>34</v>
      </c>
      <c r="B2686">
        <v>34</v>
      </c>
      <c r="C2686" t="s">
        <v>1580</v>
      </c>
    </row>
    <row r="2687" spans="1:4" x14ac:dyDescent="0.2">
      <c r="A2687" t="s">
        <v>97</v>
      </c>
      <c r="B2687" t="s">
        <v>1767</v>
      </c>
      <c r="C2687" t="s">
        <v>1768</v>
      </c>
      <c r="D2687" t="s">
        <v>1568</v>
      </c>
    </row>
    <row r="2688" spans="1:4" x14ac:dyDescent="0.2">
      <c r="A2688" t="s">
        <v>97</v>
      </c>
      <c r="B2688">
        <v>0.05</v>
      </c>
      <c r="C2688" t="s">
        <v>1567</v>
      </c>
      <c r="D2688" t="s">
        <v>1633</v>
      </c>
    </row>
    <row r="2689" spans="1:4" x14ac:dyDescent="0.2">
      <c r="A2689" t="s">
        <v>36</v>
      </c>
      <c r="B2689" t="s">
        <v>1769</v>
      </c>
    </row>
    <row r="2690" spans="1:4" x14ac:dyDescent="0.2">
      <c r="A2690" t="s">
        <v>32</v>
      </c>
      <c r="B2690">
        <v>37.5</v>
      </c>
      <c r="C2690" t="s">
        <v>1562</v>
      </c>
      <c r="D2690">
        <v>39.5</v>
      </c>
    </row>
    <row r="2691" spans="1:4" x14ac:dyDescent="0.2">
      <c r="A2691" t="s">
        <v>95</v>
      </c>
      <c r="B2691" t="s">
        <v>1629</v>
      </c>
      <c r="C2691">
        <v>25</v>
      </c>
    </row>
    <row r="2692" spans="1:4" x14ac:dyDescent="0.2">
      <c r="A2692" t="s">
        <v>34</v>
      </c>
      <c r="B2692" t="s">
        <v>1545</v>
      </c>
      <c r="C2692">
        <v>20</v>
      </c>
    </row>
    <row r="2693" spans="1:4" x14ac:dyDescent="0.2">
      <c r="A2693" t="s">
        <v>29</v>
      </c>
      <c r="B2693" t="s">
        <v>1545</v>
      </c>
      <c r="C2693">
        <v>0.2</v>
      </c>
    </row>
    <row r="2694" spans="1:4" x14ac:dyDescent="0.2">
      <c r="A2694" t="s">
        <v>133</v>
      </c>
      <c r="B2694">
        <v>0.03</v>
      </c>
    </row>
    <row r="2695" spans="1:4" x14ac:dyDescent="0.2">
      <c r="A2695" t="s">
        <v>87</v>
      </c>
      <c r="B2695" t="s">
        <v>1698</v>
      </c>
    </row>
    <row r="2696" spans="1:4" x14ac:dyDescent="0.2">
      <c r="A2696" t="s">
        <v>1549</v>
      </c>
      <c r="B2696" t="s">
        <v>1550</v>
      </c>
      <c r="C2696" t="s">
        <v>1551</v>
      </c>
      <c r="D2696" t="s">
        <v>1552</v>
      </c>
    </row>
    <row r="2697" spans="1:4" x14ac:dyDescent="0.2">
      <c r="A2697" t="s">
        <v>859</v>
      </c>
      <c r="B2697" t="s">
        <v>1553</v>
      </c>
      <c r="C2697" t="s">
        <v>1554</v>
      </c>
    </row>
    <row r="2698" spans="1:4" x14ac:dyDescent="0.2">
      <c r="A2698" t="s">
        <v>1555</v>
      </c>
      <c r="B2698" t="s">
        <v>1550</v>
      </c>
      <c r="C2698" t="s">
        <v>1551</v>
      </c>
      <c r="D2698" t="s">
        <v>1556</v>
      </c>
    </row>
    <row r="2699" spans="1:4" x14ac:dyDescent="0.2">
      <c r="A2699" t="s">
        <v>91</v>
      </c>
      <c r="B2699">
        <v>54.5</v>
      </c>
      <c r="C2699" t="s">
        <v>1558</v>
      </c>
    </row>
    <row r="2700" spans="1:4" x14ac:dyDescent="0.2">
      <c r="A2700" t="s">
        <v>48</v>
      </c>
      <c r="B2700">
        <v>48</v>
      </c>
      <c r="C2700" t="s">
        <v>1559</v>
      </c>
    </row>
    <row r="2701" spans="1:4" x14ac:dyDescent="0.2">
      <c r="A2701" t="s">
        <v>48</v>
      </c>
      <c r="B2701">
        <v>6.5</v>
      </c>
      <c r="C2701" t="s">
        <v>1558</v>
      </c>
    </row>
    <row r="2702" spans="1:4" x14ac:dyDescent="0.2">
      <c r="A2702" t="s">
        <v>48</v>
      </c>
      <c r="B2702">
        <v>41.3</v>
      </c>
      <c r="C2702" t="s">
        <v>1559</v>
      </c>
    </row>
    <row r="2703" spans="1:4" x14ac:dyDescent="0.2">
      <c r="A2703" t="s">
        <v>154</v>
      </c>
      <c r="B2703">
        <v>0.2</v>
      </c>
      <c r="C2703" t="s">
        <v>1558</v>
      </c>
    </row>
    <row r="2704" spans="1:4" x14ac:dyDescent="0.2">
      <c r="A2704" t="s">
        <v>47</v>
      </c>
      <c r="B2704">
        <v>29.8</v>
      </c>
      <c r="C2704">
        <v>-0.05</v>
      </c>
    </row>
    <row r="2705" spans="1:6" x14ac:dyDescent="0.2">
      <c r="A2705" t="s">
        <v>1776</v>
      </c>
      <c r="B2705" t="s">
        <v>1635</v>
      </c>
      <c r="C2705" t="s">
        <v>1775</v>
      </c>
    </row>
    <row r="2706" spans="1:6" x14ac:dyDescent="0.2">
      <c r="A2706" t="s">
        <v>1776</v>
      </c>
      <c r="B2706" t="s">
        <v>1635</v>
      </c>
      <c r="C2706" t="s">
        <v>1777</v>
      </c>
      <c r="D2706" t="s">
        <v>1778</v>
      </c>
      <c r="E2706" t="s">
        <v>1758</v>
      </c>
      <c r="F2706" t="s">
        <v>1779</v>
      </c>
    </row>
    <row r="2707" spans="1:6" x14ac:dyDescent="0.2">
      <c r="A2707" t="s">
        <v>95</v>
      </c>
      <c r="B2707" t="s">
        <v>1545</v>
      </c>
      <c r="C2707" t="s">
        <v>1584</v>
      </c>
      <c r="D2707">
        <v>12</v>
      </c>
    </row>
    <row r="2708" spans="1:6" x14ac:dyDescent="0.2">
      <c r="A2708" t="s">
        <v>36</v>
      </c>
      <c r="B2708" t="s">
        <v>1780</v>
      </c>
      <c r="C2708" t="s">
        <v>1100</v>
      </c>
      <c r="D2708">
        <v>1</v>
      </c>
      <c r="E2708" t="s">
        <v>1562</v>
      </c>
      <c r="F2708" t="s">
        <v>1782</v>
      </c>
    </row>
    <row r="2709" spans="1:6" x14ac:dyDescent="0.2">
      <c r="A2709" t="s">
        <v>97</v>
      </c>
      <c r="B2709" t="s">
        <v>1545</v>
      </c>
      <c r="C2709">
        <v>0.05</v>
      </c>
      <c r="D2709" t="s">
        <v>1567</v>
      </c>
      <c r="E2709" t="s">
        <v>1568</v>
      </c>
    </row>
    <row r="2710" spans="1:6" x14ac:dyDescent="0.2">
      <c r="A2710" t="s">
        <v>97</v>
      </c>
      <c r="B2710" t="s">
        <v>1545</v>
      </c>
      <c r="C2710">
        <v>0.05</v>
      </c>
      <c r="D2710" t="s">
        <v>1567</v>
      </c>
      <c r="E2710" t="s">
        <v>1568</v>
      </c>
    </row>
    <row r="2711" spans="1:6" x14ac:dyDescent="0.2">
      <c r="A2711" t="s">
        <v>87</v>
      </c>
      <c r="B2711" t="s">
        <v>1783</v>
      </c>
      <c r="C2711" t="s">
        <v>1784</v>
      </c>
    </row>
    <row r="2712" spans="1:6" x14ac:dyDescent="0.2">
      <c r="A2712" t="s">
        <v>1549</v>
      </c>
      <c r="B2712" t="s">
        <v>1550</v>
      </c>
      <c r="C2712" t="s">
        <v>1551</v>
      </c>
      <c r="D2712" t="s">
        <v>1552</v>
      </c>
    </row>
    <row r="2713" spans="1:6" x14ac:dyDescent="0.2">
      <c r="A2713" t="s">
        <v>859</v>
      </c>
      <c r="B2713" t="s">
        <v>1553</v>
      </c>
      <c r="C2713" t="s">
        <v>1554</v>
      </c>
    </row>
    <row r="2714" spans="1:6" x14ac:dyDescent="0.2">
      <c r="A2714" t="s">
        <v>464</v>
      </c>
      <c r="B2714" t="s">
        <v>1550</v>
      </c>
      <c r="C2714" t="s">
        <v>1551</v>
      </c>
      <c r="D2714" s="7">
        <v>37415</v>
      </c>
    </row>
    <row r="2715" spans="1:6" x14ac:dyDescent="0.2">
      <c r="A2715" t="s">
        <v>91</v>
      </c>
      <c r="B2715">
        <v>21.85</v>
      </c>
      <c r="C2715">
        <v>0.2</v>
      </c>
    </row>
    <row r="2716" spans="1:6" x14ac:dyDescent="0.2">
      <c r="A2716" t="s">
        <v>34</v>
      </c>
      <c r="B2716">
        <v>14.96</v>
      </c>
      <c r="C2716" t="s">
        <v>1785</v>
      </c>
    </row>
    <row r="2717" spans="1:6" x14ac:dyDescent="0.2">
      <c r="A2717" t="s">
        <v>87</v>
      </c>
      <c r="B2717" t="s">
        <v>1546</v>
      </c>
      <c r="C2717" t="s">
        <v>1547</v>
      </c>
      <c r="D2717" t="s">
        <v>1548</v>
      </c>
    </row>
    <row r="2718" spans="1:6" x14ac:dyDescent="0.2">
      <c r="A2718" t="s">
        <v>1549</v>
      </c>
      <c r="B2718" t="s">
        <v>1550</v>
      </c>
      <c r="C2718" t="s">
        <v>1551</v>
      </c>
      <c r="D2718" t="s">
        <v>1552</v>
      </c>
    </row>
    <row r="2719" spans="1:6" x14ac:dyDescent="0.2">
      <c r="A2719" t="s">
        <v>859</v>
      </c>
      <c r="B2719" t="s">
        <v>1553</v>
      </c>
      <c r="C2719" t="s">
        <v>1554</v>
      </c>
    </row>
    <row r="2720" spans="1:6" x14ac:dyDescent="0.2">
      <c r="A2720" t="s">
        <v>1555</v>
      </c>
      <c r="B2720" t="s">
        <v>1550</v>
      </c>
      <c r="C2720" t="s">
        <v>1551</v>
      </c>
      <c r="D2720" t="s">
        <v>1556</v>
      </c>
    </row>
    <row r="2721" spans="1:4" x14ac:dyDescent="0.2">
      <c r="A2721" t="s">
        <v>464</v>
      </c>
      <c r="B2721" t="s">
        <v>1550</v>
      </c>
      <c r="C2721" t="s">
        <v>1551</v>
      </c>
      <c r="D2721" s="7">
        <v>37415</v>
      </c>
    </row>
    <row r="2722" spans="1:4" x14ac:dyDescent="0.2">
      <c r="A2722" t="s">
        <v>1579</v>
      </c>
      <c r="B2722">
        <v>1.5</v>
      </c>
      <c r="C2722" t="s">
        <v>1575</v>
      </c>
    </row>
    <row r="2723" spans="1:4" x14ac:dyDescent="0.2">
      <c r="A2723" t="s">
        <v>48</v>
      </c>
      <c r="B2723">
        <v>3.5</v>
      </c>
      <c r="C2723" t="s">
        <v>1558</v>
      </c>
    </row>
    <row r="2724" spans="1:4" x14ac:dyDescent="0.2">
      <c r="A2724" t="s">
        <v>154</v>
      </c>
      <c r="B2724">
        <v>0.8</v>
      </c>
      <c r="C2724" t="s">
        <v>1557</v>
      </c>
    </row>
    <row r="2725" spans="1:4" x14ac:dyDescent="0.2">
      <c r="A2725" t="s">
        <v>574</v>
      </c>
      <c r="B2725">
        <v>0.2</v>
      </c>
      <c r="C2725">
        <v>-0.1</v>
      </c>
    </row>
    <row r="2726" spans="1:4" x14ac:dyDescent="0.2">
      <c r="A2726" t="s">
        <v>47</v>
      </c>
      <c r="B2726">
        <v>4.3</v>
      </c>
      <c r="C2726">
        <f>0.02/-0.01</f>
        <v>-2</v>
      </c>
    </row>
    <row r="2727" spans="1:4" x14ac:dyDescent="0.2">
      <c r="A2727" t="s">
        <v>47</v>
      </c>
      <c r="B2727">
        <v>5.2</v>
      </c>
      <c r="C2727">
        <v>0.1</v>
      </c>
    </row>
    <row r="2728" spans="1:4" x14ac:dyDescent="0.2">
      <c r="A2728" t="s">
        <v>47</v>
      </c>
      <c r="B2728">
        <v>7.5</v>
      </c>
      <c r="C2728">
        <v>0.05</v>
      </c>
    </row>
    <row r="2729" spans="1:4" x14ac:dyDescent="0.2">
      <c r="A2729" t="s">
        <v>186</v>
      </c>
      <c r="B2729">
        <v>0.05</v>
      </c>
      <c r="C2729">
        <v>0.05</v>
      </c>
    </row>
    <row r="2730" spans="1:4" x14ac:dyDescent="0.2">
      <c r="A2730" t="s">
        <v>91</v>
      </c>
      <c r="B2730">
        <v>21.45</v>
      </c>
      <c r="C2730">
        <v>0.1</v>
      </c>
    </row>
    <row r="2731" spans="1:4" x14ac:dyDescent="0.2">
      <c r="A2731" t="s">
        <v>34</v>
      </c>
      <c r="B2731">
        <v>14.96</v>
      </c>
      <c r="C2731" t="s">
        <v>1785</v>
      </c>
    </row>
    <row r="2732" spans="1:4" x14ac:dyDescent="0.2">
      <c r="A2732" t="s">
        <v>48</v>
      </c>
      <c r="B2732">
        <v>2.5499999999999998</v>
      </c>
      <c r="C2732">
        <v>0.1</v>
      </c>
    </row>
    <row r="2733" spans="1:4" x14ac:dyDescent="0.2">
      <c r="A2733" t="s">
        <v>29</v>
      </c>
      <c r="B2733">
        <v>1.7</v>
      </c>
      <c r="C2733">
        <v>-0.1</v>
      </c>
    </row>
    <row r="2734" spans="1:4" x14ac:dyDescent="0.2">
      <c r="A2734" t="s">
        <v>150</v>
      </c>
      <c r="B2734">
        <v>0.6</v>
      </c>
      <c r="C2734" t="s">
        <v>1575</v>
      </c>
    </row>
    <row r="2735" spans="1:4" x14ac:dyDescent="0.2">
      <c r="A2735" t="s">
        <v>48</v>
      </c>
      <c r="B2735">
        <v>14.75</v>
      </c>
      <c r="C2735" t="s">
        <v>1558</v>
      </c>
    </row>
    <row r="2736" spans="1:4" x14ac:dyDescent="0.2">
      <c r="A2736" t="s">
        <v>177</v>
      </c>
      <c r="B2736">
        <v>0.15</v>
      </c>
      <c r="C2736">
        <v>0.1</v>
      </c>
    </row>
    <row r="2737" spans="1:4" x14ac:dyDescent="0.2">
      <c r="A2737" t="s">
        <v>34</v>
      </c>
      <c r="B2737">
        <v>14.3</v>
      </c>
      <c r="C2737">
        <v>0.1</v>
      </c>
    </row>
    <row r="2738" spans="1:4" x14ac:dyDescent="0.2">
      <c r="A2738" t="s">
        <v>34</v>
      </c>
      <c r="B2738">
        <v>14.8</v>
      </c>
      <c r="C2738">
        <v>-0.1</v>
      </c>
    </row>
    <row r="2739" spans="1:4" x14ac:dyDescent="0.2">
      <c r="A2739" t="s">
        <v>47</v>
      </c>
      <c r="B2739">
        <v>9.1</v>
      </c>
      <c r="C2739">
        <v>0.1</v>
      </c>
    </row>
    <row r="2740" spans="1:4" x14ac:dyDescent="0.2">
      <c r="A2740" t="s">
        <v>47</v>
      </c>
      <c r="B2740">
        <v>13.7</v>
      </c>
      <c r="C2740">
        <v>0.03</v>
      </c>
    </row>
    <row r="2741" spans="1:4" x14ac:dyDescent="0.2">
      <c r="A2741" t="s">
        <v>47</v>
      </c>
      <c r="B2741">
        <v>11.5</v>
      </c>
      <c r="C2741">
        <v>-0.1</v>
      </c>
    </row>
    <row r="2742" spans="1:4" x14ac:dyDescent="0.2">
      <c r="A2742" t="s">
        <v>87</v>
      </c>
      <c r="B2742" t="s">
        <v>1546</v>
      </c>
      <c r="C2742" t="s">
        <v>1547</v>
      </c>
      <c r="D2742" t="s">
        <v>1548</v>
      </c>
    </row>
    <row r="2743" spans="1:4" x14ac:dyDescent="0.2">
      <c r="A2743" t="s">
        <v>1549</v>
      </c>
      <c r="B2743" t="s">
        <v>1550</v>
      </c>
      <c r="C2743" t="s">
        <v>1551</v>
      </c>
      <c r="D2743" t="s">
        <v>1552</v>
      </c>
    </row>
    <row r="2744" spans="1:4" x14ac:dyDescent="0.2">
      <c r="A2744" t="s">
        <v>859</v>
      </c>
      <c r="B2744" t="s">
        <v>1553</v>
      </c>
      <c r="C2744" t="s">
        <v>1554</v>
      </c>
    </row>
    <row r="2745" spans="1:4" x14ac:dyDescent="0.2">
      <c r="A2745" t="s">
        <v>1555</v>
      </c>
      <c r="B2745" t="s">
        <v>1550</v>
      </c>
      <c r="C2745" t="s">
        <v>1551</v>
      </c>
      <c r="D2745" t="s">
        <v>1556</v>
      </c>
    </row>
    <row r="2746" spans="1:4" x14ac:dyDescent="0.2">
      <c r="A2746" t="s">
        <v>464</v>
      </c>
      <c r="B2746" t="s">
        <v>1550</v>
      </c>
      <c r="C2746" t="s">
        <v>1551</v>
      </c>
      <c r="D2746" s="7">
        <v>37415</v>
      </c>
    </row>
    <row r="2747" spans="1:4" x14ac:dyDescent="0.2">
      <c r="A2747" t="s">
        <v>27</v>
      </c>
      <c r="B2747">
        <v>9.3000000000000007</v>
      </c>
      <c r="C2747" t="s">
        <v>1608</v>
      </c>
      <c r="D2747">
        <v>0.1</v>
      </c>
    </row>
    <row r="2748" spans="1:4" x14ac:dyDescent="0.2">
      <c r="A2748" t="s">
        <v>29</v>
      </c>
      <c r="B2748">
        <v>6.02</v>
      </c>
      <c r="C2748" t="s">
        <v>1613</v>
      </c>
      <c r="D2748">
        <v>0.05</v>
      </c>
    </row>
    <row r="2749" spans="1:4" x14ac:dyDescent="0.2">
      <c r="A2749" t="s">
        <v>34</v>
      </c>
      <c r="B2749">
        <v>33.1</v>
      </c>
      <c r="C2749" t="s">
        <v>1608</v>
      </c>
      <c r="D2749">
        <v>0.04</v>
      </c>
    </row>
    <row r="2750" spans="1:4" x14ac:dyDescent="0.2">
      <c r="A2750" t="s">
        <v>47</v>
      </c>
      <c r="B2750">
        <v>22.1</v>
      </c>
      <c r="C2750" t="s">
        <v>1608</v>
      </c>
      <c r="D2750">
        <v>0.05</v>
      </c>
    </row>
    <row r="2751" spans="1:4" x14ac:dyDescent="0.2">
      <c r="A2751" t="s">
        <v>97</v>
      </c>
      <c r="B2751" t="s">
        <v>1545</v>
      </c>
      <c r="C2751">
        <v>0.2</v>
      </c>
    </row>
    <row r="2752" spans="1:4" x14ac:dyDescent="0.2">
      <c r="A2752" t="s">
        <v>1569</v>
      </c>
      <c r="B2752" t="s">
        <v>1570</v>
      </c>
      <c r="C2752" t="s">
        <v>1571</v>
      </c>
    </row>
    <row r="2753" spans="1:8" x14ac:dyDescent="0.2">
      <c r="A2753" t="s">
        <v>1569</v>
      </c>
      <c r="B2753" t="s">
        <v>1572</v>
      </c>
      <c r="C2753" t="s">
        <v>1573</v>
      </c>
      <c r="D2753" t="s">
        <v>1571</v>
      </c>
    </row>
    <row r="2754" spans="1:8" x14ac:dyDescent="0.2">
      <c r="A2754" t="s">
        <v>91</v>
      </c>
      <c r="B2754">
        <v>9</v>
      </c>
      <c r="C2754" t="s">
        <v>1558</v>
      </c>
    </row>
    <row r="2755" spans="1:8" x14ac:dyDescent="0.2">
      <c r="A2755" t="s">
        <v>29</v>
      </c>
      <c r="B2755">
        <v>6</v>
      </c>
      <c r="C2755" t="s">
        <v>1786</v>
      </c>
    </row>
    <row r="2756" spans="1:8" x14ac:dyDescent="0.2">
      <c r="A2756" t="s">
        <v>189</v>
      </c>
      <c r="B2756" t="s">
        <v>1545</v>
      </c>
      <c r="C2756">
        <v>0.02</v>
      </c>
    </row>
    <row r="2757" spans="1:8" x14ac:dyDescent="0.2">
      <c r="A2757" t="s">
        <v>1569</v>
      </c>
      <c r="B2757" t="s">
        <v>1570</v>
      </c>
      <c r="C2757" t="s">
        <v>1571</v>
      </c>
    </row>
    <row r="2758" spans="1:8" x14ac:dyDescent="0.2">
      <c r="A2758" t="s">
        <v>1569</v>
      </c>
      <c r="B2758" t="s">
        <v>1572</v>
      </c>
      <c r="C2758" t="s">
        <v>1573</v>
      </c>
      <c r="D2758" t="s">
        <v>1571</v>
      </c>
    </row>
    <row r="2759" spans="1:8" x14ac:dyDescent="0.2">
      <c r="A2759" t="s">
        <v>27</v>
      </c>
      <c r="B2759">
        <v>54</v>
      </c>
      <c r="C2759" t="s">
        <v>1630</v>
      </c>
    </row>
    <row r="2760" spans="1:8" x14ac:dyDescent="0.2">
      <c r="A2760" t="s">
        <v>34</v>
      </c>
      <c r="B2760">
        <v>35</v>
      </c>
      <c r="C2760" t="s">
        <v>1578</v>
      </c>
    </row>
    <row r="2761" spans="1:8" x14ac:dyDescent="0.2">
      <c r="A2761" t="s">
        <v>47</v>
      </c>
      <c r="B2761">
        <v>28.5</v>
      </c>
      <c r="C2761" t="s">
        <v>1578</v>
      </c>
    </row>
    <row r="2762" spans="1:8" x14ac:dyDescent="0.2">
      <c r="A2762" t="s">
        <v>47</v>
      </c>
      <c r="B2762">
        <v>7.5</v>
      </c>
      <c r="C2762" t="s">
        <v>1578</v>
      </c>
    </row>
    <row r="2763" spans="1:8" x14ac:dyDescent="0.2">
      <c r="A2763" t="s">
        <v>29</v>
      </c>
      <c r="B2763">
        <v>6</v>
      </c>
      <c r="C2763" t="s">
        <v>1578</v>
      </c>
    </row>
    <row r="2764" spans="1:8" x14ac:dyDescent="0.2">
      <c r="A2764" t="s">
        <v>94</v>
      </c>
      <c r="B2764">
        <v>0.1</v>
      </c>
      <c r="C2764" t="s">
        <v>1567</v>
      </c>
      <c r="D2764" t="s">
        <v>1568</v>
      </c>
    </row>
    <row r="2765" spans="1:8" x14ac:dyDescent="0.2">
      <c r="A2765" t="s">
        <v>97</v>
      </c>
      <c r="B2765">
        <v>0.1</v>
      </c>
      <c r="C2765" t="s">
        <v>1567</v>
      </c>
      <c r="D2765" t="s">
        <v>1568</v>
      </c>
    </row>
    <row r="2766" spans="1:8" x14ac:dyDescent="0.2">
      <c r="A2766" t="s">
        <v>97</v>
      </c>
      <c r="B2766">
        <v>0.2</v>
      </c>
      <c r="C2766" t="s">
        <v>1567</v>
      </c>
      <c r="D2766" t="s">
        <v>1568</v>
      </c>
    </row>
    <row r="2767" spans="1:8" x14ac:dyDescent="0.2">
      <c r="A2767" t="s">
        <v>49</v>
      </c>
      <c r="B2767">
        <v>0.2</v>
      </c>
      <c r="C2767" t="s">
        <v>1562</v>
      </c>
      <c r="D2767">
        <v>0.6</v>
      </c>
      <c r="E2767" t="s">
        <v>1787</v>
      </c>
      <c r="F2767">
        <v>2</v>
      </c>
      <c r="G2767" t="s">
        <v>1711</v>
      </c>
      <c r="H2767" t="s">
        <v>1788</v>
      </c>
    </row>
    <row r="2768" spans="1:8" x14ac:dyDescent="0.2">
      <c r="A2768" t="s">
        <v>56</v>
      </c>
      <c r="B2768" t="s">
        <v>1545</v>
      </c>
      <c r="C2768">
        <v>0.5</v>
      </c>
    </row>
    <row r="2769" spans="1:5" x14ac:dyDescent="0.2">
      <c r="A2769" t="s">
        <v>95</v>
      </c>
      <c r="B2769" t="s">
        <v>1593</v>
      </c>
      <c r="C2769">
        <v>12.5</v>
      </c>
    </row>
    <row r="2770" spans="1:5" x14ac:dyDescent="0.2">
      <c r="A2770" t="s">
        <v>1569</v>
      </c>
      <c r="B2770" t="s">
        <v>1570</v>
      </c>
      <c r="C2770" t="s">
        <v>1571</v>
      </c>
    </row>
    <row r="2771" spans="1:5" x14ac:dyDescent="0.2">
      <c r="A2771" t="s">
        <v>1569</v>
      </c>
      <c r="B2771" t="s">
        <v>1572</v>
      </c>
      <c r="C2771" t="s">
        <v>1573</v>
      </c>
      <c r="D2771" t="s">
        <v>1571</v>
      </c>
    </row>
    <row r="2772" spans="1:5" x14ac:dyDescent="0.2">
      <c r="A2772" t="s">
        <v>91</v>
      </c>
      <c r="B2772">
        <v>17.100000000000001</v>
      </c>
      <c r="C2772" t="s">
        <v>1558</v>
      </c>
    </row>
    <row r="2773" spans="1:5" x14ac:dyDescent="0.2">
      <c r="A2773" t="s">
        <v>48</v>
      </c>
      <c r="B2773">
        <v>5.35</v>
      </c>
      <c r="C2773" t="s">
        <v>1558</v>
      </c>
    </row>
    <row r="2774" spans="1:5" x14ac:dyDescent="0.2">
      <c r="A2774" t="s">
        <v>154</v>
      </c>
      <c r="B2774">
        <v>0.2</v>
      </c>
      <c r="C2774">
        <v>0.1</v>
      </c>
    </row>
    <row r="2775" spans="1:5" x14ac:dyDescent="0.2">
      <c r="A2775" t="s">
        <v>97</v>
      </c>
      <c r="B2775" t="s">
        <v>1545</v>
      </c>
      <c r="C2775">
        <v>0.03</v>
      </c>
      <c r="D2775" t="s">
        <v>1567</v>
      </c>
      <c r="E2775" t="s">
        <v>1568</v>
      </c>
    </row>
    <row r="2776" spans="1:5" x14ac:dyDescent="0.2">
      <c r="A2776" t="s">
        <v>95</v>
      </c>
      <c r="B2776" t="s">
        <v>1545</v>
      </c>
      <c r="C2776" t="s">
        <v>1593</v>
      </c>
      <c r="D2776">
        <v>0.2</v>
      </c>
    </row>
    <row r="2777" spans="1:5" x14ac:dyDescent="0.2">
      <c r="A2777" t="s">
        <v>94</v>
      </c>
      <c r="B2777" t="s">
        <v>1545</v>
      </c>
      <c r="C2777">
        <v>0.02</v>
      </c>
      <c r="D2777" t="s">
        <v>1567</v>
      </c>
      <c r="E2777" t="s">
        <v>1568</v>
      </c>
    </row>
    <row r="2778" spans="1:5" x14ac:dyDescent="0.2">
      <c r="A2778" t="s">
        <v>133</v>
      </c>
      <c r="B2778" t="s">
        <v>1545</v>
      </c>
      <c r="C2778">
        <v>5.0000000000000001E-3</v>
      </c>
    </row>
    <row r="2779" spans="1:5" x14ac:dyDescent="0.2">
      <c r="A2779" t="s">
        <v>47</v>
      </c>
      <c r="B2779">
        <v>5.5</v>
      </c>
      <c r="C2779">
        <v>0.02</v>
      </c>
    </row>
    <row r="2780" spans="1:5" x14ac:dyDescent="0.2">
      <c r="A2780" t="s">
        <v>92</v>
      </c>
      <c r="B2780">
        <v>0.05</v>
      </c>
      <c r="C2780">
        <v>0.1</v>
      </c>
    </row>
    <row r="2781" spans="1:5" x14ac:dyDescent="0.2">
      <c r="A2781" t="s">
        <v>48</v>
      </c>
      <c r="B2781">
        <v>2</v>
      </c>
      <c r="C2781" t="s">
        <v>1558</v>
      </c>
    </row>
    <row r="2782" spans="1:5" x14ac:dyDescent="0.2">
      <c r="A2782" t="s">
        <v>47</v>
      </c>
      <c r="B2782">
        <v>15.8</v>
      </c>
      <c r="C2782" t="s">
        <v>1557</v>
      </c>
    </row>
    <row r="2783" spans="1:5" x14ac:dyDescent="0.2">
      <c r="A2783" t="s">
        <v>87</v>
      </c>
      <c r="B2783" t="s">
        <v>1546</v>
      </c>
      <c r="C2783" t="s">
        <v>1547</v>
      </c>
      <c r="D2783" t="s">
        <v>1682</v>
      </c>
    </row>
    <row r="2784" spans="1:5" x14ac:dyDescent="0.2">
      <c r="A2784" t="s">
        <v>1549</v>
      </c>
      <c r="B2784" t="s">
        <v>1550</v>
      </c>
      <c r="C2784" t="s">
        <v>1551</v>
      </c>
      <c r="D2784" t="s">
        <v>1552</v>
      </c>
    </row>
    <row r="2785" spans="1:4" x14ac:dyDescent="0.2">
      <c r="A2785" t="s">
        <v>859</v>
      </c>
      <c r="B2785" t="s">
        <v>1553</v>
      </c>
      <c r="C2785" t="s">
        <v>1554</v>
      </c>
    </row>
    <row r="2786" spans="1:4" x14ac:dyDescent="0.2">
      <c r="A2786" t="s">
        <v>1555</v>
      </c>
      <c r="B2786" t="s">
        <v>1550</v>
      </c>
      <c r="C2786" t="s">
        <v>1551</v>
      </c>
      <c r="D2786" t="s">
        <v>1556</v>
      </c>
    </row>
    <row r="2787" spans="1:4" x14ac:dyDescent="0.2">
      <c r="A2787" t="s">
        <v>91</v>
      </c>
      <c r="B2787">
        <v>11.75</v>
      </c>
      <c r="C2787" t="s">
        <v>1558</v>
      </c>
    </row>
    <row r="2788" spans="1:4" x14ac:dyDescent="0.2">
      <c r="A2788" t="s">
        <v>48</v>
      </c>
      <c r="B2788">
        <v>5.35</v>
      </c>
      <c r="C2788" t="s">
        <v>1557</v>
      </c>
    </row>
    <row r="2789" spans="1:4" x14ac:dyDescent="0.2">
      <c r="A2789" t="s">
        <v>154</v>
      </c>
      <c r="B2789">
        <v>0.2</v>
      </c>
      <c r="C2789">
        <v>0.1</v>
      </c>
    </row>
    <row r="2790" spans="1:4" x14ac:dyDescent="0.2">
      <c r="A2790" t="s">
        <v>97</v>
      </c>
      <c r="B2790" t="s">
        <v>1545</v>
      </c>
      <c r="C2790">
        <v>0.03</v>
      </c>
    </row>
    <row r="2791" spans="1:4" x14ac:dyDescent="0.2">
      <c r="A2791" t="s">
        <v>95</v>
      </c>
      <c r="B2791" t="s">
        <v>1545</v>
      </c>
      <c r="C2791" t="s">
        <v>1593</v>
      </c>
      <c r="D2791">
        <v>0.2</v>
      </c>
    </row>
    <row r="2792" spans="1:4" x14ac:dyDescent="0.2">
      <c r="A2792" t="s">
        <v>94</v>
      </c>
      <c r="B2792" t="s">
        <v>1545</v>
      </c>
      <c r="C2792">
        <v>0.02</v>
      </c>
      <c r="D2792" t="s">
        <v>1568</v>
      </c>
    </row>
    <row r="2793" spans="1:4" x14ac:dyDescent="0.2">
      <c r="A2793" t="s">
        <v>133</v>
      </c>
      <c r="B2793" t="s">
        <v>1545</v>
      </c>
      <c r="C2793">
        <v>5.0000000000000001E-3</v>
      </c>
    </row>
    <row r="2794" spans="1:4" x14ac:dyDescent="0.2">
      <c r="A2794" t="s">
        <v>47</v>
      </c>
      <c r="B2794">
        <v>5.5</v>
      </c>
      <c r="C2794">
        <v>0.02</v>
      </c>
    </row>
    <row r="2795" spans="1:4" x14ac:dyDescent="0.2">
      <c r="A2795" t="s">
        <v>92</v>
      </c>
      <c r="B2795">
        <v>0.05</v>
      </c>
      <c r="C2795">
        <v>0.1</v>
      </c>
    </row>
    <row r="2796" spans="1:4" x14ac:dyDescent="0.2">
      <c r="A2796" t="s">
        <v>87</v>
      </c>
      <c r="B2796" t="s">
        <v>1546</v>
      </c>
      <c r="C2796" t="s">
        <v>1547</v>
      </c>
      <c r="D2796" t="s">
        <v>1682</v>
      </c>
    </row>
    <row r="2797" spans="1:4" x14ac:dyDescent="0.2">
      <c r="A2797" t="s">
        <v>1789</v>
      </c>
      <c r="B2797" t="s">
        <v>1790</v>
      </c>
      <c r="C2797" t="s">
        <v>1791</v>
      </c>
    </row>
    <row r="2798" spans="1:4" x14ac:dyDescent="0.2">
      <c r="A2798" t="s">
        <v>464</v>
      </c>
      <c r="B2798" t="s">
        <v>1550</v>
      </c>
      <c r="C2798" t="s">
        <v>1551</v>
      </c>
      <c r="D2798" s="7">
        <v>37415</v>
      </c>
    </row>
    <row r="2799" spans="1:4" x14ac:dyDescent="0.2">
      <c r="A2799" t="s">
        <v>91</v>
      </c>
      <c r="B2799">
        <v>17.3</v>
      </c>
      <c r="C2799" t="s">
        <v>1630</v>
      </c>
    </row>
    <row r="2800" spans="1:4" x14ac:dyDescent="0.2">
      <c r="A2800" t="s">
        <v>29</v>
      </c>
      <c r="B2800">
        <v>5.15</v>
      </c>
      <c r="C2800" t="s">
        <v>1630</v>
      </c>
    </row>
    <row r="2801" spans="1:4" x14ac:dyDescent="0.2">
      <c r="A2801" t="s">
        <v>29</v>
      </c>
      <c r="B2801">
        <v>10.8</v>
      </c>
      <c r="C2801">
        <v>0.15</v>
      </c>
    </row>
    <row r="2802" spans="1:4" x14ac:dyDescent="0.2">
      <c r="A2802" t="s">
        <v>1579</v>
      </c>
      <c r="B2802">
        <v>11</v>
      </c>
      <c r="C2802" t="s">
        <v>1578</v>
      </c>
    </row>
    <row r="2803" spans="1:4" x14ac:dyDescent="0.2">
      <c r="A2803" t="s">
        <v>1579</v>
      </c>
      <c r="B2803">
        <v>6.65</v>
      </c>
      <c r="C2803" t="s">
        <v>1613</v>
      </c>
      <c r="D2803">
        <v>0.1</v>
      </c>
    </row>
    <row r="2804" spans="1:4" x14ac:dyDescent="0.2">
      <c r="A2804" t="s">
        <v>1579</v>
      </c>
      <c r="B2804">
        <v>2.2000000000000002</v>
      </c>
      <c r="C2804" t="s">
        <v>1630</v>
      </c>
    </row>
    <row r="2805" spans="1:4" x14ac:dyDescent="0.2">
      <c r="A2805" t="s">
        <v>1579</v>
      </c>
      <c r="B2805">
        <v>4.5999999999999996</v>
      </c>
      <c r="C2805" t="s">
        <v>1630</v>
      </c>
    </row>
    <row r="2806" spans="1:4" x14ac:dyDescent="0.2">
      <c r="A2806" t="s">
        <v>47</v>
      </c>
      <c r="B2806">
        <v>15.8</v>
      </c>
      <c r="C2806" t="s">
        <v>1630</v>
      </c>
    </row>
    <row r="2807" spans="1:4" x14ac:dyDescent="0.2">
      <c r="A2807" t="s">
        <v>47</v>
      </c>
      <c r="B2807">
        <v>14</v>
      </c>
      <c r="C2807" t="s">
        <v>1580</v>
      </c>
    </row>
    <row r="2808" spans="1:4" x14ac:dyDescent="0.2">
      <c r="A2808" t="s">
        <v>47</v>
      </c>
      <c r="B2808">
        <v>13</v>
      </c>
      <c r="C2808" t="s">
        <v>1580</v>
      </c>
    </row>
    <row r="2809" spans="1:4" x14ac:dyDescent="0.2">
      <c r="A2809" t="s">
        <v>47</v>
      </c>
      <c r="B2809">
        <v>5.4</v>
      </c>
      <c r="C2809">
        <v>-0.1</v>
      </c>
    </row>
    <row r="2810" spans="1:4" x14ac:dyDescent="0.2">
      <c r="A2810" t="s">
        <v>47</v>
      </c>
      <c r="B2810">
        <v>5.5</v>
      </c>
      <c r="C2810">
        <f>0.2/0.05</f>
        <v>4</v>
      </c>
    </row>
    <row r="2811" spans="1:4" x14ac:dyDescent="0.2">
      <c r="A2811" t="s">
        <v>47</v>
      </c>
      <c r="B2811">
        <v>2</v>
      </c>
      <c r="C2811" t="s">
        <v>1580</v>
      </c>
    </row>
    <row r="2812" spans="1:4" x14ac:dyDescent="0.2">
      <c r="A2812" t="s">
        <v>47</v>
      </c>
      <c r="B2812">
        <v>8</v>
      </c>
      <c r="C2812" t="s">
        <v>1578</v>
      </c>
    </row>
    <row r="2813" spans="1:4" x14ac:dyDescent="0.2">
      <c r="A2813" t="s">
        <v>184</v>
      </c>
      <c r="B2813">
        <v>14.7</v>
      </c>
      <c r="C2813">
        <v>-0.2</v>
      </c>
    </row>
    <row r="2814" spans="1:4" x14ac:dyDescent="0.2">
      <c r="A2814" t="s">
        <v>34</v>
      </c>
      <c r="B2814">
        <v>21.02</v>
      </c>
      <c r="C2814">
        <v>0.03</v>
      </c>
    </row>
    <row r="2815" spans="1:4" x14ac:dyDescent="0.2">
      <c r="A2815" t="s">
        <v>34</v>
      </c>
      <c r="B2815">
        <v>15.02</v>
      </c>
      <c r="C2815">
        <v>0.03</v>
      </c>
    </row>
    <row r="2816" spans="1:4" x14ac:dyDescent="0.2">
      <c r="A2816" t="s">
        <v>34</v>
      </c>
      <c r="B2816">
        <v>18.3</v>
      </c>
      <c r="C2816" t="s">
        <v>1630</v>
      </c>
    </row>
    <row r="2817" spans="1:5" x14ac:dyDescent="0.2">
      <c r="A2817" t="s">
        <v>150</v>
      </c>
      <c r="B2817">
        <v>9.5500000000000007</v>
      </c>
      <c r="C2817" t="s">
        <v>1667</v>
      </c>
    </row>
    <row r="2818" spans="1:5" x14ac:dyDescent="0.2">
      <c r="A2818" t="s">
        <v>97</v>
      </c>
      <c r="B2818" t="s">
        <v>1545</v>
      </c>
      <c r="C2818">
        <v>0.04</v>
      </c>
    </row>
    <row r="2819" spans="1:5" x14ac:dyDescent="0.2">
      <c r="A2819" t="s">
        <v>1579</v>
      </c>
      <c r="B2819" t="s">
        <v>1685</v>
      </c>
    </row>
    <row r="2820" spans="1:5" x14ac:dyDescent="0.2">
      <c r="A2820" t="s">
        <v>873</v>
      </c>
      <c r="B2820">
        <v>10.5</v>
      </c>
      <c r="C2820" t="s">
        <v>1608</v>
      </c>
      <c r="D2820">
        <v>0.2</v>
      </c>
    </row>
    <row r="2821" spans="1:5" x14ac:dyDescent="0.2">
      <c r="A2821" t="s">
        <v>154</v>
      </c>
      <c r="B2821">
        <v>0.4</v>
      </c>
      <c r="C2821" t="s">
        <v>1608</v>
      </c>
      <c r="D2821">
        <v>0.1</v>
      </c>
    </row>
    <row r="2822" spans="1:5" x14ac:dyDescent="0.2">
      <c r="A2822" t="s">
        <v>97</v>
      </c>
      <c r="B2822" t="s">
        <v>1619</v>
      </c>
      <c r="C2822">
        <v>0.05</v>
      </c>
    </row>
    <row r="2823" spans="1:5" x14ac:dyDescent="0.2">
      <c r="A2823" t="s">
        <v>97</v>
      </c>
      <c r="B2823" t="s">
        <v>1688</v>
      </c>
    </row>
    <row r="2824" spans="1:5" x14ac:dyDescent="0.2">
      <c r="A2824" t="s">
        <v>1549</v>
      </c>
      <c r="B2824" t="s">
        <v>1550</v>
      </c>
      <c r="C2824" t="s">
        <v>1551</v>
      </c>
      <c r="D2824" t="s">
        <v>1552</v>
      </c>
    </row>
    <row r="2825" spans="1:5" x14ac:dyDescent="0.2">
      <c r="A2825" t="s">
        <v>859</v>
      </c>
      <c r="B2825" t="s">
        <v>1553</v>
      </c>
      <c r="C2825" t="s">
        <v>1554</v>
      </c>
    </row>
    <row r="2826" spans="1:5" x14ac:dyDescent="0.2">
      <c r="A2826" t="s">
        <v>1555</v>
      </c>
      <c r="B2826" t="s">
        <v>1550</v>
      </c>
      <c r="C2826" t="s">
        <v>1551</v>
      </c>
      <c r="D2826" t="s">
        <v>1556</v>
      </c>
    </row>
    <row r="2827" spans="1:5" x14ac:dyDescent="0.2">
      <c r="A2827" t="s">
        <v>91</v>
      </c>
      <c r="B2827">
        <v>17.100000000000001</v>
      </c>
      <c r="C2827" t="s">
        <v>1558</v>
      </c>
    </row>
    <row r="2828" spans="1:5" x14ac:dyDescent="0.2">
      <c r="A2828" t="s">
        <v>48</v>
      </c>
      <c r="B2828">
        <v>5.35</v>
      </c>
      <c r="C2828" t="s">
        <v>1558</v>
      </c>
    </row>
    <row r="2829" spans="1:5" x14ac:dyDescent="0.2">
      <c r="A2829" t="s">
        <v>154</v>
      </c>
      <c r="B2829">
        <v>0.2</v>
      </c>
      <c r="C2829">
        <v>0.1</v>
      </c>
    </row>
    <row r="2830" spans="1:5" x14ac:dyDescent="0.2">
      <c r="A2830" t="s">
        <v>97</v>
      </c>
      <c r="B2830" t="s">
        <v>1545</v>
      </c>
      <c r="C2830">
        <v>0.03</v>
      </c>
      <c r="D2830" t="s">
        <v>1567</v>
      </c>
      <c r="E2830" t="s">
        <v>1568</v>
      </c>
    </row>
    <row r="2831" spans="1:5" x14ac:dyDescent="0.2">
      <c r="A2831" t="s">
        <v>95</v>
      </c>
      <c r="B2831" t="s">
        <v>1545</v>
      </c>
      <c r="C2831" t="s">
        <v>1593</v>
      </c>
      <c r="D2831">
        <v>0.2</v>
      </c>
    </row>
    <row r="2832" spans="1:5" x14ac:dyDescent="0.2">
      <c r="A2832" t="s">
        <v>94</v>
      </c>
      <c r="B2832" t="s">
        <v>1545</v>
      </c>
      <c r="C2832">
        <v>0.02</v>
      </c>
      <c r="D2832" t="s">
        <v>1567</v>
      </c>
      <c r="E2832" t="s">
        <v>1568</v>
      </c>
    </row>
    <row r="2833" spans="1:4" x14ac:dyDescent="0.2">
      <c r="A2833" t="s">
        <v>133</v>
      </c>
      <c r="B2833" t="s">
        <v>1545</v>
      </c>
      <c r="C2833">
        <v>5.0000000000000001E-3</v>
      </c>
    </row>
    <row r="2834" spans="1:4" x14ac:dyDescent="0.2">
      <c r="A2834" t="s">
        <v>47</v>
      </c>
      <c r="B2834">
        <v>5.5</v>
      </c>
      <c r="C2834">
        <v>0.02</v>
      </c>
    </row>
    <row r="2835" spans="1:4" x14ac:dyDescent="0.2">
      <c r="A2835" t="s">
        <v>92</v>
      </c>
      <c r="B2835">
        <v>0.05</v>
      </c>
      <c r="C2835">
        <v>0.1</v>
      </c>
    </row>
    <row r="2836" spans="1:4" x14ac:dyDescent="0.2">
      <c r="A2836" t="s">
        <v>48</v>
      </c>
      <c r="B2836">
        <v>2</v>
      </c>
      <c r="C2836" t="s">
        <v>1558</v>
      </c>
    </row>
    <row r="2837" spans="1:4" x14ac:dyDescent="0.2">
      <c r="A2837" t="s">
        <v>47</v>
      </c>
      <c r="B2837">
        <v>15.8</v>
      </c>
      <c r="C2837" t="s">
        <v>1557</v>
      </c>
    </row>
    <row r="2838" spans="1:4" x14ac:dyDescent="0.2">
      <c r="A2838" t="s">
        <v>87</v>
      </c>
      <c r="B2838" t="s">
        <v>1546</v>
      </c>
      <c r="C2838" t="s">
        <v>1547</v>
      </c>
      <c r="D2838" t="s">
        <v>1682</v>
      </c>
    </row>
    <row r="2839" spans="1:4" x14ac:dyDescent="0.2">
      <c r="A2839" t="s">
        <v>1549</v>
      </c>
      <c r="B2839" t="s">
        <v>1550</v>
      </c>
      <c r="C2839" t="s">
        <v>1551</v>
      </c>
      <c r="D2839" t="s">
        <v>1552</v>
      </c>
    </row>
    <row r="2840" spans="1:4" x14ac:dyDescent="0.2">
      <c r="A2840" t="s">
        <v>859</v>
      </c>
      <c r="B2840" t="s">
        <v>1553</v>
      </c>
      <c r="C2840" t="s">
        <v>1554</v>
      </c>
    </row>
    <row r="2841" spans="1:4" x14ac:dyDescent="0.2">
      <c r="A2841" t="s">
        <v>1555</v>
      </c>
      <c r="B2841" t="s">
        <v>1550</v>
      </c>
      <c r="C2841" t="s">
        <v>1551</v>
      </c>
      <c r="D2841" t="s">
        <v>1556</v>
      </c>
    </row>
    <row r="2842" spans="1:4" x14ac:dyDescent="0.2">
      <c r="A2842" t="s">
        <v>91</v>
      </c>
      <c r="B2842">
        <v>17.3</v>
      </c>
      <c r="C2842" t="s">
        <v>1630</v>
      </c>
    </row>
    <row r="2843" spans="1:4" x14ac:dyDescent="0.2">
      <c r="A2843" t="s">
        <v>1579</v>
      </c>
      <c r="B2843">
        <v>5.15</v>
      </c>
      <c r="C2843" t="s">
        <v>1630</v>
      </c>
    </row>
    <row r="2844" spans="1:4" x14ac:dyDescent="0.2">
      <c r="A2844" t="s">
        <v>29</v>
      </c>
      <c r="B2844">
        <v>10.8</v>
      </c>
      <c r="C2844">
        <v>0.15</v>
      </c>
    </row>
    <row r="2845" spans="1:4" x14ac:dyDescent="0.2">
      <c r="A2845" t="s">
        <v>1579</v>
      </c>
      <c r="B2845">
        <v>11</v>
      </c>
      <c r="C2845" t="s">
        <v>1578</v>
      </c>
    </row>
    <row r="2846" spans="1:4" x14ac:dyDescent="0.2">
      <c r="A2846" t="s">
        <v>1579</v>
      </c>
      <c r="B2846">
        <v>6.65</v>
      </c>
      <c r="C2846">
        <v>0.1</v>
      </c>
    </row>
    <row r="2847" spans="1:4" x14ac:dyDescent="0.2">
      <c r="A2847" t="s">
        <v>1579</v>
      </c>
      <c r="B2847">
        <v>1.96</v>
      </c>
      <c r="C2847" t="s">
        <v>1630</v>
      </c>
    </row>
    <row r="2848" spans="1:4" x14ac:dyDescent="0.2">
      <c r="A2848" t="s">
        <v>1579</v>
      </c>
      <c r="B2848">
        <v>4.5999999999999996</v>
      </c>
      <c r="C2848" t="s">
        <v>1630</v>
      </c>
    </row>
    <row r="2849" spans="1:4" x14ac:dyDescent="0.2">
      <c r="A2849" t="s">
        <v>47</v>
      </c>
      <c r="B2849">
        <v>15.5</v>
      </c>
      <c r="C2849">
        <f>0.05/-0.1</f>
        <v>-0.5</v>
      </c>
    </row>
    <row r="2850" spans="1:4" x14ac:dyDescent="0.2">
      <c r="A2850" t="s">
        <v>47</v>
      </c>
      <c r="B2850">
        <v>13</v>
      </c>
      <c r="C2850" t="s">
        <v>1580</v>
      </c>
    </row>
    <row r="2851" spans="1:4" x14ac:dyDescent="0.2">
      <c r="A2851" t="s">
        <v>47</v>
      </c>
      <c r="B2851">
        <v>5.4</v>
      </c>
      <c r="C2851">
        <v>-0.1</v>
      </c>
    </row>
    <row r="2852" spans="1:4" x14ac:dyDescent="0.2">
      <c r="A2852" t="s">
        <v>47</v>
      </c>
      <c r="B2852">
        <v>5.5</v>
      </c>
      <c r="C2852">
        <f>0.05/0.2</f>
        <v>0.25</v>
      </c>
    </row>
    <row r="2853" spans="1:4" x14ac:dyDescent="0.2">
      <c r="A2853" t="s">
        <v>47</v>
      </c>
      <c r="B2853">
        <v>14</v>
      </c>
      <c r="C2853" t="s">
        <v>1580</v>
      </c>
    </row>
    <row r="2854" spans="1:4" x14ac:dyDescent="0.2">
      <c r="A2854" t="s">
        <v>184</v>
      </c>
      <c r="B2854">
        <v>14.7</v>
      </c>
      <c r="C2854">
        <v>-0.2</v>
      </c>
    </row>
    <row r="2855" spans="1:4" x14ac:dyDescent="0.2">
      <c r="A2855" t="s">
        <v>34</v>
      </c>
      <c r="B2855">
        <v>21.02</v>
      </c>
      <c r="C2855">
        <v>0.03</v>
      </c>
    </row>
    <row r="2856" spans="1:4" x14ac:dyDescent="0.2">
      <c r="A2856" t="s">
        <v>34</v>
      </c>
      <c r="B2856">
        <v>15.02</v>
      </c>
      <c r="C2856">
        <v>0.03</v>
      </c>
    </row>
    <row r="2857" spans="1:4" x14ac:dyDescent="0.2">
      <c r="A2857" t="s">
        <v>34</v>
      </c>
      <c r="B2857">
        <v>18.3</v>
      </c>
      <c r="C2857" t="s">
        <v>1630</v>
      </c>
    </row>
    <row r="2858" spans="1:4" x14ac:dyDescent="0.2">
      <c r="A2858" t="s">
        <v>47</v>
      </c>
      <c r="B2858">
        <v>2</v>
      </c>
      <c r="C2858" t="s">
        <v>1580</v>
      </c>
    </row>
    <row r="2859" spans="1:4" x14ac:dyDescent="0.2">
      <c r="A2859" t="s">
        <v>1684</v>
      </c>
      <c r="B2859">
        <v>8</v>
      </c>
      <c r="C2859" t="s">
        <v>1559</v>
      </c>
    </row>
    <row r="2860" spans="1:4" x14ac:dyDescent="0.2">
      <c r="A2860" t="s">
        <v>150</v>
      </c>
      <c r="B2860">
        <v>9.5500000000000007</v>
      </c>
      <c r="C2860" t="s">
        <v>1667</v>
      </c>
    </row>
    <row r="2861" spans="1:4" x14ac:dyDescent="0.2">
      <c r="A2861" t="s">
        <v>97</v>
      </c>
      <c r="B2861" t="s">
        <v>1545</v>
      </c>
      <c r="C2861">
        <v>0.04</v>
      </c>
    </row>
    <row r="2862" spans="1:4" x14ac:dyDescent="0.2">
      <c r="A2862" t="s">
        <v>1579</v>
      </c>
      <c r="B2862" t="s">
        <v>1685</v>
      </c>
    </row>
    <row r="2863" spans="1:4" x14ac:dyDescent="0.2">
      <c r="A2863" t="s">
        <v>153</v>
      </c>
      <c r="B2863">
        <v>10.5</v>
      </c>
      <c r="C2863" t="s">
        <v>1595</v>
      </c>
      <c r="D2863">
        <v>0.2</v>
      </c>
    </row>
    <row r="2864" spans="1:4" x14ac:dyDescent="0.2">
      <c r="A2864" t="s">
        <v>29</v>
      </c>
      <c r="B2864">
        <v>8.3000000000000007</v>
      </c>
      <c r="C2864">
        <v>-0.1</v>
      </c>
    </row>
    <row r="2865" spans="1:4" x14ac:dyDescent="0.2">
      <c r="A2865" t="s">
        <v>1686</v>
      </c>
      <c r="B2865" t="s">
        <v>1545</v>
      </c>
      <c r="C2865">
        <v>0.2</v>
      </c>
      <c r="D2865" t="s">
        <v>1687</v>
      </c>
    </row>
    <row r="2866" spans="1:4" x14ac:dyDescent="0.2">
      <c r="A2866" t="s">
        <v>97</v>
      </c>
      <c r="B2866" t="s">
        <v>1545</v>
      </c>
      <c r="C2866">
        <v>0.1</v>
      </c>
    </row>
    <row r="2867" spans="1:4" x14ac:dyDescent="0.2">
      <c r="A2867" t="s">
        <v>49</v>
      </c>
      <c r="B2867">
        <v>0.23</v>
      </c>
      <c r="C2867" t="s">
        <v>1595</v>
      </c>
      <c r="D2867">
        <v>0.08</v>
      </c>
    </row>
    <row r="2868" spans="1:4" x14ac:dyDescent="0.2">
      <c r="A2868" t="s">
        <v>49</v>
      </c>
      <c r="B2868">
        <v>0.4</v>
      </c>
      <c r="C2868" t="s">
        <v>1595</v>
      </c>
      <c r="D2868">
        <v>0.1</v>
      </c>
    </row>
    <row r="2869" spans="1:4" x14ac:dyDescent="0.2">
      <c r="A2869" t="s">
        <v>49</v>
      </c>
      <c r="B2869" t="s">
        <v>1676</v>
      </c>
    </row>
    <row r="2870" spans="1:4" x14ac:dyDescent="0.2">
      <c r="A2870" t="s">
        <v>49</v>
      </c>
      <c r="B2870">
        <v>0.2</v>
      </c>
      <c r="C2870">
        <v>0.2</v>
      </c>
    </row>
    <row r="2871" spans="1:4" x14ac:dyDescent="0.2">
      <c r="A2871" t="s">
        <v>97</v>
      </c>
      <c r="B2871">
        <v>0.1</v>
      </c>
      <c r="C2871" t="s">
        <v>1567</v>
      </c>
      <c r="D2871" t="s">
        <v>1568</v>
      </c>
    </row>
    <row r="2872" spans="1:4" x14ac:dyDescent="0.2">
      <c r="A2872" t="s">
        <v>29</v>
      </c>
      <c r="B2872">
        <v>2.2000000000000002</v>
      </c>
      <c r="C2872" t="s">
        <v>1595</v>
      </c>
      <c r="D2872">
        <v>0.05</v>
      </c>
    </row>
    <row r="2873" spans="1:4" x14ac:dyDescent="0.2">
      <c r="A2873" t="s">
        <v>146</v>
      </c>
    </row>
    <row r="2874" spans="1:4" x14ac:dyDescent="0.2">
      <c r="A2874" t="s">
        <v>87</v>
      </c>
    </row>
    <row r="2875" spans="1:4" x14ac:dyDescent="0.2">
      <c r="A2875" t="s">
        <v>87</v>
      </c>
    </row>
    <row r="2876" spans="1:4" x14ac:dyDescent="0.2">
      <c r="A2876" t="s">
        <v>97</v>
      </c>
      <c r="B2876" t="s">
        <v>1688</v>
      </c>
    </row>
    <row r="2877" spans="1:4" x14ac:dyDescent="0.2">
      <c r="A2877" t="s">
        <v>1549</v>
      </c>
      <c r="B2877" t="s">
        <v>1550</v>
      </c>
      <c r="C2877" t="s">
        <v>1551</v>
      </c>
      <c r="D2877" t="s">
        <v>1552</v>
      </c>
    </row>
    <row r="2878" spans="1:4" x14ac:dyDescent="0.2">
      <c r="A2878" t="s">
        <v>859</v>
      </c>
      <c r="B2878" t="s">
        <v>1553</v>
      </c>
      <c r="C2878" t="s">
        <v>1554</v>
      </c>
    </row>
    <row r="2879" spans="1:4" x14ac:dyDescent="0.2">
      <c r="A2879" t="s">
        <v>1555</v>
      </c>
      <c r="B2879" t="s">
        <v>1550</v>
      </c>
      <c r="C2879" t="s">
        <v>1551</v>
      </c>
      <c r="D2879" t="s">
        <v>1556</v>
      </c>
    </row>
    <row r="2880" spans="1:4" x14ac:dyDescent="0.2">
      <c r="A2880" t="s">
        <v>91</v>
      </c>
      <c r="B2880">
        <v>36.5</v>
      </c>
      <c r="C2880" t="s">
        <v>1557</v>
      </c>
    </row>
    <row r="2881" spans="1:5" x14ac:dyDescent="0.2">
      <c r="A2881" t="s">
        <v>1792</v>
      </c>
      <c r="B2881" t="s">
        <v>1603</v>
      </c>
      <c r="C2881" t="s">
        <v>1793</v>
      </c>
      <c r="D2881" t="s">
        <v>1794</v>
      </c>
      <c r="E2881" t="s">
        <v>1795</v>
      </c>
    </row>
    <row r="2882" spans="1:5" x14ac:dyDescent="0.2">
      <c r="A2882" t="s">
        <v>29</v>
      </c>
      <c r="B2882">
        <v>3.8</v>
      </c>
      <c r="C2882" t="s">
        <v>1558</v>
      </c>
    </row>
    <row r="2883" spans="1:5" x14ac:dyDescent="0.2">
      <c r="A2883" t="s">
        <v>29</v>
      </c>
      <c r="B2883">
        <v>10</v>
      </c>
      <c r="C2883" t="s">
        <v>1558</v>
      </c>
    </row>
    <row r="2884" spans="1:5" x14ac:dyDescent="0.2">
      <c r="A2884" t="s">
        <v>29</v>
      </c>
      <c r="B2884">
        <v>2.95</v>
      </c>
      <c r="C2884">
        <v>0.1</v>
      </c>
    </row>
    <row r="2885" spans="1:5" x14ac:dyDescent="0.2">
      <c r="A2885" t="s">
        <v>34</v>
      </c>
      <c r="B2885">
        <v>60</v>
      </c>
      <c r="C2885" t="s">
        <v>1559</v>
      </c>
    </row>
    <row r="2886" spans="1:5" x14ac:dyDescent="0.2">
      <c r="A2886" t="s">
        <v>34</v>
      </c>
      <c r="B2886">
        <v>65.95</v>
      </c>
      <c r="C2886">
        <v>-0.1</v>
      </c>
    </row>
    <row r="2887" spans="1:5" x14ac:dyDescent="0.2">
      <c r="A2887" t="s">
        <v>34</v>
      </c>
      <c r="B2887">
        <v>64.95</v>
      </c>
      <c r="C2887" t="s">
        <v>1557</v>
      </c>
    </row>
    <row r="2888" spans="1:5" x14ac:dyDescent="0.2">
      <c r="A2888" t="s">
        <v>184</v>
      </c>
      <c r="B2888">
        <v>61.45</v>
      </c>
      <c r="C2888">
        <v>-0.1</v>
      </c>
    </row>
    <row r="2889" spans="1:5" x14ac:dyDescent="0.2">
      <c r="A2889" t="s">
        <v>184</v>
      </c>
      <c r="B2889">
        <v>60.95</v>
      </c>
      <c r="C2889" t="s">
        <v>1706</v>
      </c>
    </row>
    <row r="2890" spans="1:5" x14ac:dyDescent="0.2">
      <c r="A2890" t="s">
        <v>38</v>
      </c>
      <c r="B2890" t="s">
        <v>1545</v>
      </c>
      <c r="C2890">
        <v>0.1</v>
      </c>
      <c r="D2890" t="s">
        <v>1567</v>
      </c>
      <c r="E2890" t="s">
        <v>1568</v>
      </c>
    </row>
    <row r="2891" spans="1:5" x14ac:dyDescent="0.2">
      <c r="A2891" t="s">
        <v>96</v>
      </c>
      <c r="B2891">
        <v>53.2</v>
      </c>
      <c r="C2891">
        <v>0.1</v>
      </c>
    </row>
    <row r="2892" spans="1:5" x14ac:dyDescent="0.2">
      <c r="A2892" t="s">
        <v>108</v>
      </c>
      <c r="B2892">
        <v>4</v>
      </c>
      <c r="C2892">
        <v>0.2</v>
      </c>
    </row>
    <row r="2893" spans="1:5" x14ac:dyDescent="0.2">
      <c r="A2893" t="s">
        <v>108</v>
      </c>
      <c r="B2893">
        <v>2.15</v>
      </c>
      <c r="C2893">
        <v>0.2</v>
      </c>
    </row>
    <row r="2894" spans="1:5" x14ac:dyDescent="0.2">
      <c r="A2894" t="s">
        <v>186</v>
      </c>
      <c r="B2894" t="s">
        <v>1623</v>
      </c>
      <c r="C2894" t="s">
        <v>1796</v>
      </c>
      <c r="D2894" t="s">
        <v>1797</v>
      </c>
    </row>
    <row r="2895" spans="1:5" x14ac:dyDescent="0.2">
      <c r="A2895" t="s">
        <v>87</v>
      </c>
    </row>
    <row r="2896" spans="1:5" x14ac:dyDescent="0.2">
      <c r="A2896" t="s">
        <v>194</v>
      </c>
      <c r="B2896" t="s">
        <v>1798</v>
      </c>
    </row>
    <row r="2897" spans="1:5" x14ac:dyDescent="0.2">
      <c r="A2897" t="s">
        <v>194</v>
      </c>
      <c r="B2897" t="s">
        <v>1799</v>
      </c>
    </row>
    <row r="2898" spans="1:5" x14ac:dyDescent="0.2">
      <c r="A2898" t="s">
        <v>194</v>
      </c>
      <c r="B2898" t="s">
        <v>1800</v>
      </c>
      <c r="C2898" t="s">
        <v>1779</v>
      </c>
      <c r="D2898" t="s">
        <v>1801</v>
      </c>
      <c r="E2898" t="s">
        <v>1792</v>
      </c>
    </row>
    <row r="2899" spans="1:5" x14ac:dyDescent="0.2">
      <c r="A2899" t="s">
        <v>1549</v>
      </c>
      <c r="B2899" t="s">
        <v>1550</v>
      </c>
      <c r="C2899" t="s">
        <v>1551</v>
      </c>
      <c r="D2899" t="s">
        <v>1552</v>
      </c>
    </row>
    <row r="2900" spans="1:5" x14ac:dyDescent="0.2">
      <c r="A2900" t="s">
        <v>859</v>
      </c>
      <c r="B2900" t="s">
        <v>1553</v>
      </c>
      <c r="C2900" t="s">
        <v>1554</v>
      </c>
    </row>
    <row r="2901" spans="1:5" x14ac:dyDescent="0.2">
      <c r="A2901" t="s">
        <v>91</v>
      </c>
      <c r="B2901">
        <v>17.100000000000001</v>
      </c>
      <c r="C2901" t="s">
        <v>1558</v>
      </c>
    </row>
    <row r="2902" spans="1:5" x14ac:dyDescent="0.2">
      <c r="A2902" t="s">
        <v>29</v>
      </c>
      <c r="B2902">
        <v>4.5</v>
      </c>
      <c r="C2902" t="s">
        <v>1557</v>
      </c>
    </row>
    <row r="2903" spans="1:5" x14ac:dyDescent="0.2">
      <c r="A2903" t="s">
        <v>1579</v>
      </c>
      <c r="B2903">
        <v>4.95</v>
      </c>
      <c r="C2903" t="s">
        <v>1558</v>
      </c>
    </row>
    <row r="2904" spans="1:5" x14ac:dyDescent="0.2">
      <c r="A2904" t="s">
        <v>49</v>
      </c>
      <c r="B2904">
        <v>0.2</v>
      </c>
      <c r="C2904">
        <v>0.1</v>
      </c>
    </row>
    <row r="2905" spans="1:5" x14ac:dyDescent="0.2">
      <c r="A2905" t="s">
        <v>97</v>
      </c>
      <c r="B2905" t="s">
        <v>1545</v>
      </c>
      <c r="C2905">
        <v>0.03</v>
      </c>
    </row>
    <row r="2906" spans="1:5" x14ac:dyDescent="0.2">
      <c r="A2906" t="s">
        <v>47</v>
      </c>
      <c r="B2906">
        <v>3.7</v>
      </c>
      <c r="C2906">
        <v>0.02</v>
      </c>
    </row>
    <row r="2907" spans="1:5" x14ac:dyDescent="0.2">
      <c r="A2907" t="s">
        <v>95</v>
      </c>
      <c r="B2907" t="s">
        <v>1545</v>
      </c>
      <c r="C2907" t="s">
        <v>1593</v>
      </c>
      <c r="D2907">
        <v>0.2</v>
      </c>
    </row>
    <row r="2908" spans="1:5" x14ac:dyDescent="0.2">
      <c r="A2908" t="s">
        <v>133</v>
      </c>
      <c r="B2908" t="s">
        <v>1545</v>
      </c>
      <c r="C2908">
        <v>5.0000000000000001E-3</v>
      </c>
    </row>
    <row r="2909" spans="1:5" x14ac:dyDescent="0.2">
      <c r="A2909" t="s">
        <v>94</v>
      </c>
      <c r="B2909" t="s">
        <v>1545</v>
      </c>
      <c r="C2909">
        <v>0.02</v>
      </c>
      <c r="D2909" t="s">
        <v>1567</v>
      </c>
      <c r="E2909" t="s">
        <v>1568</v>
      </c>
    </row>
    <row r="2910" spans="1:5" x14ac:dyDescent="0.2">
      <c r="A2910" t="s">
        <v>92</v>
      </c>
      <c r="B2910" t="s">
        <v>1545</v>
      </c>
      <c r="C2910">
        <v>0.05</v>
      </c>
      <c r="D2910">
        <v>0.1</v>
      </c>
    </row>
    <row r="2911" spans="1:5" x14ac:dyDescent="0.2">
      <c r="A2911" t="s">
        <v>91</v>
      </c>
      <c r="B2911">
        <v>17.100000000000001</v>
      </c>
      <c r="C2911" t="s">
        <v>1558</v>
      </c>
    </row>
    <row r="2912" spans="1:5" x14ac:dyDescent="0.2">
      <c r="A2912" t="s">
        <v>29</v>
      </c>
      <c r="B2912">
        <v>4.5</v>
      </c>
      <c r="C2912" t="s">
        <v>1557</v>
      </c>
    </row>
    <row r="2913" spans="1:5" x14ac:dyDescent="0.2">
      <c r="A2913" t="s">
        <v>1579</v>
      </c>
      <c r="B2913">
        <v>4.95</v>
      </c>
      <c r="C2913" t="s">
        <v>1558</v>
      </c>
    </row>
    <row r="2914" spans="1:5" x14ac:dyDescent="0.2">
      <c r="A2914" t="s">
        <v>49</v>
      </c>
      <c r="B2914">
        <v>0.2</v>
      </c>
      <c r="C2914">
        <v>0.1</v>
      </c>
    </row>
    <row r="2915" spans="1:5" x14ac:dyDescent="0.2">
      <c r="A2915" t="s">
        <v>97</v>
      </c>
      <c r="B2915" t="s">
        <v>1545</v>
      </c>
      <c r="C2915">
        <v>0.03</v>
      </c>
      <c r="D2915" t="s">
        <v>1567</v>
      </c>
      <c r="E2915" t="s">
        <v>1568</v>
      </c>
    </row>
    <row r="2916" spans="1:5" x14ac:dyDescent="0.2">
      <c r="A2916" t="s">
        <v>47</v>
      </c>
      <c r="B2916">
        <v>3.7</v>
      </c>
      <c r="C2916">
        <v>0.02</v>
      </c>
    </row>
    <row r="2917" spans="1:5" x14ac:dyDescent="0.2">
      <c r="A2917" t="s">
        <v>95</v>
      </c>
      <c r="B2917" t="s">
        <v>1545</v>
      </c>
      <c r="C2917" t="s">
        <v>1593</v>
      </c>
      <c r="D2917">
        <v>0.2</v>
      </c>
    </row>
    <row r="2918" spans="1:5" x14ac:dyDescent="0.2">
      <c r="A2918" t="s">
        <v>133</v>
      </c>
      <c r="B2918" t="s">
        <v>1545</v>
      </c>
      <c r="C2918">
        <v>5.0000000000000001E-3</v>
      </c>
    </row>
    <row r="2919" spans="1:5" x14ac:dyDescent="0.2">
      <c r="A2919" t="s">
        <v>94</v>
      </c>
      <c r="B2919" t="s">
        <v>1545</v>
      </c>
      <c r="C2919">
        <v>0.02</v>
      </c>
      <c r="D2919" t="s">
        <v>1567</v>
      </c>
      <c r="E2919" t="s">
        <v>1568</v>
      </c>
    </row>
    <row r="2920" spans="1:5" x14ac:dyDescent="0.2">
      <c r="A2920" t="s">
        <v>92</v>
      </c>
      <c r="B2920" t="s">
        <v>1545</v>
      </c>
      <c r="C2920">
        <v>0.05</v>
      </c>
      <c r="D2920">
        <v>0.1</v>
      </c>
    </row>
    <row r="2921" spans="1:5" x14ac:dyDescent="0.2">
      <c r="A2921" t="s">
        <v>1549</v>
      </c>
      <c r="B2921" t="s">
        <v>1550</v>
      </c>
      <c r="C2921" t="s">
        <v>1551</v>
      </c>
      <c r="D2921" t="s">
        <v>1552</v>
      </c>
    </row>
    <row r="2922" spans="1:5" x14ac:dyDescent="0.2">
      <c r="A2922" t="s">
        <v>859</v>
      </c>
      <c r="B2922" t="s">
        <v>1553</v>
      </c>
      <c r="C2922" t="s">
        <v>1554</v>
      </c>
    </row>
    <row r="2923" spans="1:5" x14ac:dyDescent="0.2">
      <c r="A2923" t="s">
        <v>27</v>
      </c>
      <c r="B2923">
        <v>18.5</v>
      </c>
      <c r="C2923" t="s">
        <v>1630</v>
      </c>
    </row>
    <row r="2924" spans="1:5" x14ac:dyDescent="0.2">
      <c r="A2924" t="s">
        <v>29</v>
      </c>
      <c r="B2924">
        <v>3.4</v>
      </c>
      <c r="C2924">
        <v>0.2</v>
      </c>
    </row>
    <row r="2925" spans="1:5" x14ac:dyDescent="0.2">
      <c r="A2925" t="s">
        <v>29</v>
      </c>
      <c r="B2925">
        <v>6</v>
      </c>
      <c r="C2925" t="s">
        <v>1580</v>
      </c>
    </row>
    <row r="2926" spans="1:5" x14ac:dyDescent="0.2">
      <c r="A2926" t="s">
        <v>29</v>
      </c>
      <c r="B2926">
        <v>9</v>
      </c>
      <c r="C2926" t="s">
        <v>1595</v>
      </c>
      <c r="D2926">
        <v>0.1</v>
      </c>
    </row>
    <row r="2927" spans="1:5" x14ac:dyDescent="0.2">
      <c r="A2927" t="s">
        <v>1607</v>
      </c>
      <c r="B2927" t="s">
        <v>1802</v>
      </c>
    </row>
    <row r="2928" spans="1:5" x14ac:dyDescent="0.2">
      <c r="A2928" t="s">
        <v>184</v>
      </c>
      <c r="B2928">
        <v>7.7</v>
      </c>
      <c r="C2928">
        <v>0.1</v>
      </c>
    </row>
    <row r="2929" spans="1:3" x14ac:dyDescent="0.2">
      <c r="A2929" t="s">
        <v>34</v>
      </c>
      <c r="B2929">
        <v>9.5</v>
      </c>
      <c r="C2929">
        <v>0.1</v>
      </c>
    </row>
    <row r="2930" spans="1:3" x14ac:dyDescent="0.2">
      <c r="A2930" t="s">
        <v>34</v>
      </c>
      <c r="B2930">
        <v>10</v>
      </c>
      <c r="C2930">
        <v>-0.2</v>
      </c>
    </row>
    <row r="2931" spans="1:3" x14ac:dyDescent="0.2">
      <c r="A2931" t="s">
        <v>34</v>
      </c>
      <c r="B2931">
        <v>11</v>
      </c>
      <c r="C2931">
        <v>0.05</v>
      </c>
    </row>
    <row r="2932" spans="1:3" x14ac:dyDescent="0.2">
      <c r="A2932" t="s">
        <v>34</v>
      </c>
      <c r="B2932">
        <v>7.95</v>
      </c>
      <c r="C2932">
        <v>0.03</v>
      </c>
    </row>
    <row r="2933" spans="1:3" x14ac:dyDescent="0.2">
      <c r="A2933" t="s">
        <v>34</v>
      </c>
      <c r="B2933">
        <v>8.1</v>
      </c>
      <c r="C2933">
        <v>0.03</v>
      </c>
    </row>
    <row r="2934" spans="1:3" x14ac:dyDescent="0.2">
      <c r="A2934" t="s">
        <v>108</v>
      </c>
      <c r="B2934">
        <v>2.2999999999999998</v>
      </c>
      <c r="C2934">
        <v>0.2</v>
      </c>
    </row>
    <row r="2935" spans="1:3" x14ac:dyDescent="0.2">
      <c r="A2935" t="s">
        <v>47</v>
      </c>
      <c r="B2935">
        <v>4.2</v>
      </c>
      <c r="C2935">
        <v>0.2</v>
      </c>
    </row>
    <row r="2936" spans="1:3" x14ac:dyDescent="0.2">
      <c r="A2936" t="s">
        <v>47</v>
      </c>
      <c r="B2936">
        <v>5.65</v>
      </c>
      <c r="C2936" t="s">
        <v>1630</v>
      </c>
    </row>
    <row r="2937" spans="1:3" x14ac:dyDescent="0.2">
      <c r="A2937" t="s">
        <v>150</v>
      </c>
      <c r="B2937" t="s">
        <v>1803</v>
      </c>
    </row>
    <row r="2938" spans="1:3" x14ac:dyDescent="0.2">
      <c r="A2938" t="s">
        <v>97</v>
      </c>
      <c r="B2938" t="s">
        <v>1545</v>
      </c>
      <c r="C2938">
        <v>0.2</v>
      </c>
    </row>
    <row r="2939" spans="1:3" x14ac:dyDescent="0.2">
      <c r="A2939" t="s">
        <v>174</v>
      </c>
      <c r="B2939" t="s">
        <v>1545</v>
      </c>
      <c r="C2939">
        <v>0.6</v>
      </c>
    </row>
    <row r="2940" spans="1:3" x14ac:dyDescent="0.2">
      <c r="A2940" t="s">
        <v>48</v>
      </c>
      <c r="B2940">
        <v>5.5</v>
      </c>
      <c r="C2940">
        <v>0.3</v>
      </c>
    </row>
    <row r="2941" spans="1:3" x14ac:dyDescent="0.2">
      <c r="A2941" t="s">
        <v>48</v>
      </c>
      <c r="B2941">
        <v>11.2</v>
      </c>
      <c r="C2941">
        <v>0.3</v>
      </c>
    </row>
    <row r="2942" spans="1:3" x14ac:dyDescent="0.2">
      <c r="A2942" t="s">
        <v>186</v>
      </c>
      <c r="B2942" t="s">
        <v>1545</v>
      </c>
      <c r="C2942">
        <v>0.2</v>
      </c>
    </row>
    <row r="2943" spans="1:3" x14ac:dyDescent="0.2">
      <c r="A2943" t="s">
        <v>47</v>
      </c>
      <c r="B2943" t="s">
        <v>1804</v>
      </c>
    </row>
    <row r="2944" spans="1:3" x14ac:dyDescent="0.2">
      <c r="A2944" t="s">
        <v>87</v>
      </c>
    </row>
    <row r="2945" spans="1:4" x14ac:dyDescent="0.2">
      <c r="A2945" t="s">
        <v>87</v>
      </c>
      <c r="B2945" t="s">
        <v>1805</v>
      </c>
    </row>
    <row r="2946" spans="1:4" x14ac:dyDescent="0.2">
      <c r="A2946" t="s">
        <v>1549</v>
      </c>
      <c r="B2946" t="s">
        <v>1550</v>
      </c>
      <c r="C2946" t="s">
        <v>1551</v>
      </c>
      <c r="D2946" t="s">
        <v>1552</v>
      </c>
    </row>
    <row r="2947" spans="1:4" x14ac:dyDescent="0.2">
      <c r="A2947" t="s">
        <v>859</v>
      </c>
      <c r="B2947" t="s">
        <v>1553</v>
      </c>
      <c r="C2947" t="s">
        <v>1554</v>
      </c>
    </row>
    <row r="2948" spans="1:4" x14ac:dyDescent="0.2">
      <c r="A2948" t="s">
        <v>91</v>
      </c>
      <c r="B2948">
        <v>17.100000000000001</v>
      </c>
      <c r="C2948" t="s">
        <v>1558</v>
      </c>
    </row>
    <row r="2949" spans="1:4" x14ac:dyDescent="0.2">
      <c r="A2949" t="s">
        <v>29</v>
      </c>
      <c r="B2949">
        <v>4.5</v>
      </c>
      <c r="C2949" t="s">
        <v>1557</v>
      </c>
    </row>
    <row r="2950" spans="1:4" x14ac:dyDescent="0.2">
      <c r="A2950" t="s">
        <v>29</v>
      </c>
      <c r="B2950">
        <v>5.5</v>
      </c>
      <c r="C2950" t="s">
        <v>1558</v>
      </c>
    </row>
    <row r="2951" spans="1:4" x14ac:dyDescent="0.2">
      <c r="A2951" t="s">
        <v>49</v>
      </c>
      <c r="B2951">
        <v>0.2</v>
      </c>
      <c r="C2951">
        <v>0.1</v>
      </c>
    </row>
    <row r="2952" spans="1:4" x14ac:dyDescent="0.2">
      <c r="A2952" t="s">
        <v>97</v>
      </c>
      <c r="B2952">
        <v>0.03</v>
      </c>
      <c r="C2952" t="s">
        <v>1567</v>
      </c>
      <c r="D2952" t="s">
        <v>1568</v>
      </c>
    </row>
    <row r="2953" spans="1:4" x14ac:dyDescent="0.2">
      <c r="A2953" t="s">
        <v>47</v>
      </c>
      <c r="B2953">
        <v>4.4000000000000004</v>
      </c>
      <c r="C2953">
        <v>0.02</v>
      </c>
    </row>
    <row r="2954" spans="1:4" x14ac:dyDescent="0.2">
      <c r="A2954" t="s">
        <v>95</v>
      </c>
      <c r="B2954" t="s">
        <v>1545</v>
      </c>
      <c r="C2954" t="s">
        <v>1593</v>
      </c>
      <c r="D2954">
        <v>0.2</v>
      </c>
    </row>
    <row r="2955" spans="1:4" x14ac:dyDescent="0.2">
      <c r="A2955" t="s">
        <v>133</v>
      </c>
      <c r="B2955" t="s">
        <v>1545</v>
      </c>
      <c r="C2955">
        <v>5.0000000000000001E-3</v>
      </c>
    </row>
    <row r="2956" spans="1:4" x14ac:dyDescent="0.2">
      <c r="A2956" t="s">
        <v>94</v>
      </c>
      <c r="B2956" t="s">
        <v>1545</v>
      </c>
      <c r="C2956">
        <v>0.02</v>
      </c>
    </row>
    <row r="2957" spans="1:4" x14ac:dyDescent="0.2">
      <c r="A2957" t="s">
        <v>92</v>
      </c>
      <c r="B2957">
        <v>0.05</v>
      </c>
      <c r="C2957">
        <v>0.1</v>
      </c>
    </row>
    <row r="2958" spans="1:4" x14ac:dyDescent="0.2">
      <c r="A2958" t="s">
        <v>1549</v>
      </c>
      <c r="B2958" t="s">
        <v>1550</v>
      </c>
      <c r="C2958" t="s">
        <v>1551</v>
      </c>
      <c r="D2958" t="s">
        <v>1552</v>
      </c>
    </row>
    <row r="2959" spans="1:4" x14ac:dyDescent="0.2">
      <c r="A2959" t="s">
        <v>859</v>
      </c>
      <c r="B2959" t="s">
        <v>1553</v>
      </c>
      <c r="C2959" t="s">
        <v>1554</v>
      </c>
    </row>
    <row r="2960" spans="1:4" x14ac:dyDescent="0.2">
      <c r="A2960" t="s">
        <v>29</v>
      </c>
      <c r="B2960" t="s">
        <v>1806</v>
      </c>
    </row>
    <row r="2961" spans="1:4" x14ac:dyDescent="0.2">
      <c r="A2961" t="s">
        <v>29</v>
      </c>
      <c r="B2961" t="s">
        <v>1807</v>
      </c>
    </row>
    <row r="2962" spans="1:4" x14ac:dyDescent="0.2">
      <c r="A2962" t="s">
        <v>1579</v>
      </c>
      <c r="B2962">
        <v>5.5</v>
      </c>
      <c r="C2962">
        <v>-0.1</v>
      </c>
    </row>
    <row r="2963" spans="1:4" x14ac:dyDescent="0.2">
      <c r="A2963" t="s">
        <v>34</v>
      </c>
      <c r="B2963">
        <v>34</v>
      </c>
      <c r="C2963">
        <v>0.2</v>
      </c>
    </row>
    <row r="2964" spans="1:4" x14ac:dyDescent="0.2">
      <c r="A2964" t="s">
        <v>34</v>
      </c>
      <c r="B2964">
        <v>21.5</v>
      </c>
      <c r="C2964" t="s">
        <v>1580</v>
      </c>
    </row>
    <row r="2965" spans="1:4" x14ac:dyDescent="0.2">
      <c r="A2965" t="s">
        <v>47</v>
      </c>
      <c r="B2965">
        <v>31.6</v>
      </c>
      <c r="C2965">
        <v>-0.1</v>
      </c>
    </row>
    <row r="2966" spans="1:4" x14ac:dyDescent="0.2">
      <c r="A2966" t="s">
        <v>47</v>
      </c>
      <c r="B2966">
        <v>18</v>
      </c>
      <c r="C2966">
        <v>0.06</v>
      </c>
    </row>
    <row r="2967" spans="1:4" x14ac:dyDescent="0.2">
      <c r="A2967" t="s">
        <v>56</v>
      </c>
      <c r="B2967" t="s">
        <v>1545</v>
      </c>
      <c r="C2967">
        <v>0.3</v>
      </c>
    </row>
    <row r="2968" spans="1:4" x14ac:dyDescent="0.2">
      <c r="A2968" t="s">
        <v>97</v>
      </c>
      <c r="B2968" t="s">
        <v>1545</v>
      </c>
      <c r="C2968">
        <v>0.1</v>
      </c>
    </row>
    <row r="2969" spans="1:4" x14ac:dyDescent="0.2">
      <c r="A2969" t="s">
        <v>92</v>
      </c>
      <c r="B2969" t="s">
        <v>1808</v>
      </c>
      <c r="C2969" t="s">
        <v>1809</v>
      </c>
      <c r="D2969" t="s">
        <v>1810</v>
      </c>
    </row>
    <row r="2970" spans="1:4" x14ac:dyDescent="0.2">
      <c r="A2970" t="s">
        <v>95</v>
      </c>
      <c r="B2970" t="s">
        <v>1593</v>
      </c>
      <c r="C2970">
        <v>3.2</v>
      </c>
    </row>
    <row r="2971" spans="1:4" x14ac:dyDescent="0.2">
      <c r="A2971" t="s">
        <v>1549</v>
      </c>
      <c r="B2971" t="s">
        <v>1550</v>
      </c>
      <c r="C2971" t="s">
        <v>1551</v>
      </c>
      <c r="D2971" t="s">
        <v>1552</v>
      </c>
    </row>
    <row r="2972" spans="1:4" x14ac:dyDescent="0.2">
      <c r="A2972" t="s">
        <v>859</v>
      </c>
      <c r="B2972" t="s">
        <v>1553</v>
      </c>
      <c r="C2972" t="s">
        <v>1554</v>
      </c>
    </row>
    <row r="2973" spans="1:4" x14ac:dyDescent="0.2">
      <c r="A2973" t="s">
        <v>1555</v>
      </c>
      <c r="B2973" t="s">
        <v>1550</v>
      </c>
      <c r="C2973" t="s">
        <v>1551</v>
      </c>
      <c r="D2973" t="s">
        <v>1556</v>
      </c>
    </row>
    <row r="2974" spans="1:4" x14ac:dyDescent="0.2">
      <c r="A2974" t="s">
        <v>1569</v>
      </c>
      <c r="B2974" t="s">
        <v>1570</v>
      </c>
      <c r="C2974" t="s">
        <v>1571</v>
      </c>
    </row>
    <row r="2975" spans="1:4" x14ac:dyDescent="0.2">
      <c r="A2975" t="s">
        <v>1569</v>
      </c>
      <c r="B2975" t="s">
        <v>1572</v>
      </c>
      <c r="C2975" t="s">
        <v>1573</v>
      </c>
      <c r="D2975" t="s">
        <v>1571</v>
      </c>
    </row>
    <row r="2976" spans="1:4" x14ac:dyDescent="0.2">
      <c r="A2976" t="s">
        <v>1673</v>
      </c>
      <c r="B2976">
        <f>-0.023/-0.05</f>
        <v>0.45999999999999996</v>
      </c>
    </row>
    <row r="2977" spans="1:4" x14ac:dyDescent="0.2">
      <c r="A2977" t="s">
        <v>154</v>
      </c>
      <c r="B2977">
        <v>3.5</v>
      </c>
      <c r="C2977" t="s">
        <v>1559</v>
      </c>
    </row>
    <row r="2978" spans="1:4" x14ac:dyDescent="0.2">
      <c r="A2978" t="s">
        <v>97</v>
      </c>
      <c r="B2978" t="s">
        <v>1545</v>
      </c>
      <c r="C2978">
        <v>0.2</v>
      </c>
    </row>
    <row r="2979" spans="1:4" x14ac:dyDescent="0.2">
      <c r="A2979" t="s">
        <v>1569</v>
      </c>
      <c r="B2979" t="s">
        <v>1570</v>
      </c>
      <c r="C2979" t="s">
        <v>1571</v>
      </c>
    </row>
    <row r="2980" spans="1:4" x14ac:dyDescent="0.2">
      <c r="A2980" t="s">
        <v>1569</v>
      </c>
      <c r="B2980" t="s">
        <v>1572</v>
      </c>
      <c r="C2980" t="s">
        <v>1573</v>
      </c>
      <c r="D2980" t="s">
        <v>1571</v>
      </c>
    </row>
    <row r="2981" spans="1:4" x14ac:dyDescent="0.2">
      <c r="A2981" t="s">
        <v>27</v>
      </c>
      <c r="B2981">
        <v>54</v>
      </c>
      <c r="C2981" t="s">
        <v>1630</v>
      </c>
    </row>
    <row r="2982" spans="1:4" x14ac:dyDescent="0.2">
      <c r="A2982" t="s">
        <v>29</v>
      </c>
      <c r="B2982">
        <v>6</v>
      </c>
      <c r="C2982" t="s">
        <v>1700</v>
      </c>
    </row>
    <row r="2983" spans="1:4" x14ac:dyDescent="0.2">
      <c r="A2983" t="s">
        <v>47</v>
      </c>
      <c r="B2983">
        <v>29</v>
      </c>
      <c r="C2983" t="s">
        <v>1578</v>
      </c>
    </row>
    <row r="2984" spans="1:4" x14ac:dyDescent="0.2">
      <c r="A2984" t="s">
        <v>47</v>
      </c>
      <c r="B2984">
        <v>17.2</v>
      </c>
      <c r="C2984">
        <f>0.2/-0.1</f>
        <v>-2</v>
      </c>
    </row>
    <row r="2985" spans="1:4" x14ac:dyDescent="0.2">
      <c r="A2985" t="s">
        <v>97</v>
      </c>
      <c r="B2985">
        <v>0.2</v>
      </c>
      <c r="C2985" t="s">
        <v>1567</v>
      </c>
      <c r="D2985" t="s">
        <v>1568</v>
      </c>
    </row>
    <row r="2986" spans="1:4" x14ac:dyDescent="0.2">
      <c r="A2986" t="s">
        <v>49</v>
      </c>
      <c r="B2986" t="s">
        <v>1811</v>
      </c>
    </row>
    <row r="2987" spans="1:4" x14ac:dyDescent="0.2">
      <c r="A2987" t="s">
        <v>49</v>
      </c>
      <c r="B2987">
        <v>0.2</v>
      </c>
      <c r="C2987" t="s">
        <v>1562</v>
      </c>
      <c r="D2987">
        <v>0.6</v>
      </c>
    </row>
    <row r="2988" spans="1:4" x14ac:dyDescent="0.2">
      <c r="A2988" t="s">
        <v>1569</v>
      </c>
      <c r="B2988" t="s">
        <v>1570</v>
      </c>
      <c r="C2988" t="s">
        <v>1571</v>
      </c>
    </row>
    <row r="2989" spans="1:4" x14ac:dyDescent="0.2">
      <c r="A2989" t="s">
        <v>1569</v>
      </c>
      <c r="B2989" t="s">
        <v>1572</v>
      </c>
      <c r="C2989" t="s">
        <v>1573</v>
      </c>
      <c r="D2989" t="s">
        <v>1571</v>
      </c>
    </row>
    <row r="2990" spans="1:4" x14ac:dyDescent="0.2">
      <c r="A2990" t="s">
        <v>153</v>
      </c>
      <c r="B2990">
        <v>10.5</v>
      </c>
      <c r="C2990" t="s">
        <v>1578</v>
      </c>
    </row>
    <row r="2991" spans="1:4" x14ac:dyDescent="0.2">
      <c r="A2991" t="s">
        <v>27</v>
      </c>
      <c r="B2991">
        <v>17.3</v>
      </c>
      <c r="C2991" t="s">
        <v>1630</v>
      </c>
    </row>
    <row r="2992" spans="1:4" x14ac:dyDescent="0.2">
      <c r="A2992" t="s">
        <v>29</v>
      </c>
      <c r="B2992">
        <v>5.3</v>
      </c>
      <c r="C2992" t="s">
        <v>1630</v>
      </c>
    </row>
    <row r="2993" spans="1:3" x14ac:dyDescent="0.2">
      <c r="A2993" t="s">
        <v>29</v>
      </c>
      <c r="B2993">
        <v>8.3000000000000007</v>
      </c>
      <c r="C2993">
        <v>-0.1</v>
      </c>
    </row>
    <row r="2994" spans="1:3" x14ac:dyDescent="0.2">
      <c r="A2994" t="s">
        <v>1579</v>
      </c>
      <c r="B2994">
        <v>11</v>
      </c>
      <c r="C2994" t="s">
        <v>1578</v>
      </c>
    </row>
    <row r="2995" spans="1:3" x14ac:dyDescent="0.2">
      <c r="A2995" t="s">
        <v>1579</v>
      </c>
      <c r="B2995">
        <v>6.65</v>
      </c>
      <c r="C2995">
        <v>0.1</v>
      </c>
    </row>
    <row r="2996" spans="1:3" x14ac:dyDescent="0.2">
      <c r="A2996" t="s">
        <v>1579</v>
      </c>
      <c r="B2996">
        <v>4.5999999999999996</v>
      </c>
      <c r="C2996" t="s">
        <v>1630</v>
      </c>
    </row>
    <row r="2997" spans="1:3" x14ac:dyDescent="0.2">
      <c r="A2997" t="s">
        <v>1579</v>
      </c>
      <c r="B2997" t="s">
        <v>1683</v>
      </c>
    </row>
    <row r="2998" spans="1:3" x14ac:dyDescent="0.2">
      <c r="A2998" t="s">
        <v>47</v>
      </c>
      <c r="B2998" t="s">
        <v>1689</v>
      </c>
    </row>
    <row r="2999" spans="1:3" x14ac:dyDescent="0.2">
      <c r="A2999" t="s">
        <v>47</v>
      </c>
      <c r="B2999">
        <v>13</v>
      </c>
      <c r="C2999" t="s">
        <v>1580</v>
      </c>
    </row>
    <row r="3000" spans="1:3" x14ac:dyDescent="0.2">
      <c r="A3000" t="s">
        <v>29</v>
      </c>
      <c r="B3000">
        <v>10.8</v>
      </c>
      <c r="C3000">
        <v>0.15</v>
      </c>
    </row>
    <row r="3001" spans="1:3" x14ac:dyDescent="0.2">
      <c r="A3001" t="s">
        <v>47</v>
      </c>
      <c r="B3001">
        <v>4.3</v>
      </c>
      <c r="C3001">
        <v>-0.1</v>
      </c>
    </row>
    <row r="3002" spans="1:3" x14ac:dyDescent="0.2">
      <c r="A3002" t="s">
        <v>47</v>
      </c>
      <c r="B3002">
        <v>4.4000000000000004</v>
      </c>
      <c r="C3002">
        <f>0.2/0.05</f>
        <v>4</v>
      </c>
    </row>
    <row r="3003" spans="1:3" x14ac:dyDescent="0.2">
      <c r="A3003" t="s">
        <v>1686</v>
      </c>
      <c r="B3003" t="s">
        <v>1691</v>
      </c>
      <c r="C3003" t="s">
        <v>1687</v>
      </c>
    </row>
    <row r="3004" spans="1:3" x14ac:dyDescent="0.2">
      <c r="A3004" t="s">
        <v>47</v>
      </c>
      <c r="B3004">
        <v>14</v>
      </c>
      <c r="C3004" t="s">
        <v>1580</v>
      </c>
    </row>
    <row r="3005" spans="1:3" x14ac:dyDescent="0.2">
      <c r="A3005" t="s">
        <v>184</v>
      </c>
      <c r="B3005">
        <v>14.7</v>
      </c>
      <c r="C3005">
        <v>-0.2</v>
      </c>
    </row>
    <row r="3006" spans="1:3" x14ac:dyDescent="0.2">
      <c r="A3006" t="s">
        <v>34</v>
      </c>
      <c r="B3006">
        <v>21.02</v>
      </c>
      <c r="C3006">
        <v>0.03</v>
      </c>
    </row>
    <row r="3007" spans="1:3" x14ac:dyDescent="0.2">
      <c r="A3007" t="s">
        <v>34</v>
      </c>
      <c r="B3007">
        <v>15.02</v>
      </c>
      <c r="C3007">
        <v>0.03</v>
      </c>
    </row>
    <row r="3008" spans="1:3" x14ac:dyDescent="0.2">
      <c r="A3008" t="s">
        <v>34</v>
      </c>
      <c r="B3008">
        <v>18.3</v>
      </c>
      <c r="C3008" t="s">
        <v>1630</v>
      </c>
    </row>
    <row r="3009" spans="1:4" x14ac:dyDescent="0.2">
      <c r="A3009" t="s">
        <v>150</v>
      </c>
      <c r="B3009">
        <v>9.5500000000000007</v>
      </c>
      <c r="C3009" t="s">
        <v>1667</v>
      </c>
    </row>
    <row r="3010" spans="1:4" x14ac:dyDescent="0.2">
      <c r="A3010" t="s">
        <v>47</v>
      </c>
      <c r="B3010">
        <v>2</v>
      </c>
      <c r="C3010" t="s">
        <v>1580</v>
      </c>
    </row>
    <row r="3011" spans="1:4" x14ac:dyDescent="0.2">
      <c r="A3011" t="s">
        <v>1684</v>
      </c>
      <c r="B3011">
        <v>8</v>
      </c>
      <c r="C3011" t="s">
        <v>1559</v>
      </c>
    </row>
    <row r="3012" spans="1:4" x14ac:dyDescent="0.2">
      <c r="A3012" t="s">
        <v>97</v>
      </c>
      <c r="B3012" t="s">
        <v>1545</v>
      </c>
      <c r="C3012">
        <v>0.04</v>
      </c>
    </row>
    <row r="3013" spans="1:4" x14ac:dyDescent="0.2">
      <c r="A3013" t="s">
        <v>1579</v>
      </c>
      <c r="B3013" t="s">
        <v>1685</v>
      </c>
    </row>
    <row r="3014" spans="1:4" x14ac:dyDescent="0.2">
      <c r="A3014" t="s">
        <v>97</v>
      </c>
      <c r="B3014" t="s">
        <v>1545</v>
      </c>
      <c r="C3014">
        <v>0.1</v>
      </c>
    </row>
    <row r="3015" spans="1:4" x14ac:dyDescent="0.2">
      <c r="A3015" t="s">
        <v>49</v>
      </c>
      <c r="B3015">
        <v>0.23</v>
      </c>
      <c r="C3015" t="s">
        <v>1589</v>
      </c>
    </row>
    <row r="3016" spans="1:4" x14ac:dyDescent="0.2">
      <c r="A3016" t="s">
        <v>49</v>
      </c>
      <c r="B3016">
        <v>0.4</v>
      </c>
      <c r="C3016" t="s">
        <v>1580</v>
      </c>
    </row>
    <row r="3017" spans="1:4" x14ac:dyDescent="0.2">
      <c r="A3017" t="s">
        <v>49</v>
      </c>
      <c r="B3017">
        <v>0.5</v>
      </c>
      <c r="C3017" t="s">
        <v>1578</v>
      </c>
    </row>
    <row r="3018" spans="1:4" x14ac:dyDescent="0.2">
      <c r="A3018" t="s">
        <v>49</v>
      </c>
      <c r="B3018" t="s">
        <v>1545</v>
      </c>
      <c r="C3018">
        <v>0.1</v>
      </c>
    </row>
    <row r="3019" spans="1:4" x14ac:dyDescent="0.2">
      <c r="A3019" t="s">
        <v>97</v>
      </c>
      <c r="B3019">
        <v>0.1</v>
      </c>
      <c r="C3019" t="s">
        <v>1567</v>
      </c>
      <c r="D3019" t="s">
        <v>1568</v>
      </c>
    </row>
    <row r="3020" spans="1:4" x14ac:dyDescent="0.2">
      <c r="A3020" t="s">
        <v>29</v>
      </c>
      <c r="B3020">
        <v>2.2000000000000002</v>
      </c>
      <c r="C3020" t="s">
        <v>1630</v>
      </c>
    </row>
    <row r="3021" spans="1:4" x14ac:dyDescent="0.2">
      <c r="A3021" t="s">
        <v>146</v>
      </c>
    </row>
    <row r="3022" spans="1:4" x14ac:dyDescent="0.2">
      <c r="A3022" t="s">
        <v>87</v>
      </c>
    </row>
    <row r="3023" spans="1:4" x14ac:dyDescent="0.2">
      <c r="A3023" t="s">
        <v>87</v>
      </c>
    </row>
    <row r="3024" spans="1:4" x14ac:dyDescent="0.2">
      <c r="A3024" t="s">
        <v>97</v>
      </c>
      <c r="B3024" t="s">
        <v>1688</v>
      </c>
    </row>
    <row r="3025" spans="1:5" x14ac:dyDescent="0.2">
      <c r="A3025" t="s">
        <v>91</v>
      </c>
      <c r="B3025">
        <v>17.100000000000001</v>
      </c>
      <c r="C3025" t="s">
        <v>1558</v>
      </c>
    </row>
    <row r="3026" spans="1:5" x14ac:dyDescent="0.2">
      <c r="A3026" t="s">
        <v>48</v>
      </c>
      <c r="B3026">
        <v>5.5</v>
      </c>
      <c r="C3026" t="s">
        <v>1558</v>
      </c>
    </row>
    <row r="3027" spans="1:5" x14ac:dyDescent="0.2">
      <c r="A3027" t="s">
        <v>95</v>
      </c>
      <c r="B3027" t="s">
        <v>1545</v>
      </c>
      <c r="C3027" t="s">
        <v>1593</v>
      </c>
      <c r="D3027">
        <v>0.2</v>
      </c>
    </row>
    <row r="3028" spans="1:5" x14ac:dyDescent="0.2">
      <c r="A3028" t="s">
        <v>154</v>
      </c>
      <c r="B3028">
        <v>0.2</v>
      </c>
      <c r="C3028">
        <v>0.1</v>
      </c>
    </row>
    <row r="3029" spans="1:5" x14ac:dyDescent="0.2">
      <c r="A3029" t="s">
        <v>97</v>
      </c>
      <c r="B3029" t="s">
        <v>1545</v>
      </c>
      <c r="C3029">
        <v>0.03</v>
      </c>
      <c r="D3029" t="s">
        <v>1567</v>
      </c>
      <c r="E3029" t="s">
        <v>1568</v>
      </c>
    </row>
    <row r="3030" spans="1:5" x14ac:dyDescent="0.2">
      <c r="A3030" t="s">
        <v>94</v>
      </c>
      <c r="B3030" t="s">
        <v>1545</v>
      </c>
      <c r="C3030">
        <v>0.02</v>
      </c>
      <c r="D3030" t="s">
        <v>1567</v>
      </c>
      <c r="E3030" t="s">
        <v>1568</v>
      </c>
    </row>
    <row r="3031" spans="1:5" x14ac:dyDescent="0.2">
      <c r="A3031" t="s">
        <v>133</v>
      </c>
      <c r="B3031" t="s">
        <v>1545</v>
      </c>
      <c r="C3031">
        <v>5.0000000000000001E-3</v>
      </c>
    </row>
    <row r="3032" spans="1:5" x14ac:dyDescent="0.2">
      <c r="A3032" t="s">
        <v>47</v>
      </c>
      <c r="B3032">
        <v>4.4000000000000004</v>
      </c>
      <c r="C3032">
        <v>0.02</v>
      </c>
    </row>
    <row r="3033" spans="1:5" x14ac:dyDescent="0.2">
      <c r="A3033" t="s">
        <v>92</v>
      </c>
      <c r="B3033">
        <v>0.05</v>
      </c>
      <c r="C3033">
        <v>0.1</v>
      </c>
    </row>
    <row r="3034" spans="1:5" x14ac:dyDescent="0.2">
      <c r="A3034" t="s">
        <v>48</v>
      </c>
      <c r="B3034">
        <v>2</v>
      </c>
      <c r="C3034" t="s">
        <v>1558</v>
      </c>
    </row>
    <row r="3035" spans="1:5" x14ac:dyDescent="0.2">
      <c r="A3035" t="s">
        <v>47</v>
      </c>
      <c r="B3035">
        <v>15.8</v>
      </c>
      <c r="C3035" t="s">
        <v>1557</v>
      </c>
    </row>
    <row r="3036" spans="1:5" x14ac:dyDescent="0.2">
      <c r="A3036" t="s">
        <v>87</v>
      </c>
      <c r="B3036" t="s">
        <v>1546</v>
      </c>
      <c r="C3036" t="s">
        <v>1547</v>
      </c>
      <c r="D3036" t="s">
        <v>1682</v>
      </c>
    </row>
    <row r="3037" spans="1:5" x14ac:dyDescent="0.2">
      <c r="A3037" t="s">
        <v>91</v>
      </c>
      <c r="B3037">
        <v>17.3</v>
      </c>
      <c r="C3037" t="s">
        <v>1630</v>
      </c>
    </row>
    <row r="3038" spans="1:5" x14ac:dyDescent="0.2">
      <c r="A3038" t="s">
        <v>1579</v>
      </c>
      <c r="B3038">
        <v>4.2</v>
      </c>
      <c r="C3038" t="s">
        <v>1630</v>
      </c>
    </row>
    <row r="3039" spans="1:5" x14ac:dyDescent="0.2">
      <c r="A3039" t="s">
        <v>29</v>
      </c>
      <c r="B3039">
        <v>10.8</v>
      </c>
      <c r="C3039">
        <v>0.15</v>
      </c>
    </row>
    <row r="3040" spans="1:5" x14ac:dyDescent="0.2">
      <c r="A3040" t="s">
        <v>1579</v>
      </c>
      <c r="B3040">
        <v>11</v>
      </c>
      <c r="C3040" t="s">
        <v>1578</v>
      </c>
    </row>
    <row r="3041" spans="1:3" x14ac:dyDescent="0.2">
      <c r="A3041" t="s">
        <v>1579</v>
      </c>
      <c r="B3041">
        <v>6.65</v>
      </c>
      <c r="C3041">
        <v>0.1</v>
      </c>
    </row>
    <row r="3042" spans="1:3" x14ac:dyDescent="0.2">
      <c r="A3042" t="s">
        <v>1579</v>
      </c>
      <c r="B3042">
        <v>2.2000000000000002</v>
      </c>
      <c r="C3042" t="s">
        <v>1630</v>
      </c>
    </row>
    <row r="3043" spans="1:3" x14ac:dyDescent="0.2">
      <c r="A3043" t="s">
        <v>1579</v>
      </c>
      <c r="B3043">
        <v>4.5999999999999996</v>
      </c>
      <c r="C3043" t="s">
        <v>1630</v>
      </c>
    </row>
    <row r="3044" spans="1:3" x14ac:dyDescent="0.2">
      <c r="A3044" t="s">
        <v>47</v>
      </c>
      <c r="B3044">
        <v>15.8</v>
      </c>
      <c r="C3044" t="s">
        <v>1630</v>
      </c>
    </row>
    <row r="3045" spans="1:3" x14ac:dyDescent="0.2">
      <c r="A3045" t="s">
        <v>47</v>
      </c>
      <c r="B3045">
        <v>13</v>
      </c>
      <c r="C3045" t="s">
        <v>1580</v>
      </c>
    </row>
    <row r="3046" spans="1:3" x14ac:dyDescent="0.2">
      <c r="A3046" t="s">
        <v>47</v>
      </c>
      <c r="B3046">
        <v>3.9</v>
      </c>
      <c r="C3046">
        <v>-0.1</v>
      </c>
    </row>
    <row r="3047" spans="1:3" x14ac:dyDescent="0.2">
      <c r="A3047" t="s">
        <v>47</v>
      </c>
      <c r="B3047">
        <v>4</v>
      </c>
      <c r="C3047">
        <f>0.05/0.2</f>
        <v>0.25</v>
      </c>
    </row>
    <row r="3048" spans="1:3" x14ac:dyDescent="0.2">
      <c r="A3048" t="s">
        <v>47</v>
      </c>
      <c r="B3048">
        <v>14</v>
      </c>
      <c r="C3048" t="s">
        <v>1580</v>
      </c>
    </row>
    <row r="3049" spans="1:3" x14ac:dyDescent="0.2">
      <c r="A3049" t="s">
        <v>184</v>
      </c>
      <c r="B3049">
        <v>14.7</v>
      </c>
      <c r="C3049">
        <v>-0.2</v>
      </c>
    </row>
    <row r="3050" spans="1:3" x14ac:dyDescent="0.2">
      <c r="A3050" t="s">
        <v>34</v>
      </c>
      <c r="B3050">
        <v>21.02</v>
      </c>
      <c r="C3050">
        <v>0.03</v>
      </c>
    </row>
    <row r="3051" spans="1:3" x14ac:dyDescent="0.2">
      <c r="A3051" t="s">
        <v>34</v>
      </c>
      <c r="B3051">
        <v>15.02</v>
      </c>
      <c r="C3051">
        <v>0.03</v>
      </c>
    </row>
    <row r="3052" spans="1:3" x14ac:dyDescent="0.2">
      <c r="A3052" t="s">
        <v>34</v>
      </c>
      <c r="B3052">
        <v>18.3</v>
      </c>
      <c r="C3052" t="s">
        <v>1630</v>
      </c>
    </row>
    <row r="3053" spans="1:3" x14ac:dyDescent="0.2">
      <c r="A3053" t="s">
        <v>47</v>
      </c>
      <c r="B3053">
        <v>2</v>
      </c>
      <c r="C3053" t="s">
        <v>1580</v>
      </c>
    </row>
    <row r="3054" spans="1:3" x14ac:dyDescent="0.2">
      <c r="A3054" t="s">
        <v>1684</v>
      </c>
      <c r="B3054">
        <v>8</v>
      </c>
      <c r="C3054" t="s">
        <v>1559</v>
      </c>
    </row>
    <row r="3055" spans="1:3" x14ac:dyDescent="0.2">
      <c r="A3055" t="s">
        <v>150</v>
      </c>
      <c r="B3055">
        <v>9.5500000000000007</v>
      </c>
      <c r="C3055" t="s">
        <v>1667</v>
      </c>
    </row>
    <row r="3056" spans="1:3" x14ac:dyDescent="0.2">
      <c r="A3056" t="s">
        <v>97</v>
      </c>
      <c r="B3056" t="s">
        <v>1545</v>
      </c>
      <c r="C3056">
        <v>0.04</v>
      </c>
    </row>
    <row r="3057" spans="1:4" x14ac:dyDescent="0.2">
      <c r="A3057" t="s">
        <v>1579</v>
      </c>
      <c r="B3057" t="s">
        <v>1685</v>
      </c>
    </row>
    <row r="3058" spans="1:4" x14ac:dyDescent="0.2">
      <c r="A3058" t="s">
        <v>153</v>
      </c>
      <c r="B3058">
        <v>10.5</v>
      </c>
      <c r="C3058" t="s">
        <v>1595</v>
      </c>
      <c r="D3058">
        <v>0.2</v>
      </c>
    </row>
    <row r="3059" spans="1:4" x14ac:dyDescent="0.2">
      <c r="A3059" t="s">
        <v>29</v>
      </c>
      <c r="B3059">
        <v>8.3000000000000007</v>
      </c>
      <c r="C3059">
        <v>-0.1</v>
      </c>
    </row>
    <row r="3060" spans="1:4" x14ac:dyDescent="0.2">
      <c r="A3060" t="s">
        <v>1686</v>
      </c>
      <c r="B3060" t="s">
        <v>1545</v>
      </c>
      <c r="C3060">
        <v>0.2</v>
      </c>
      <c r="D3060" t="s">
        <v>1687</v>
      </c>
    </row>
    <row r="3061" spans="1:4" x14ac:dyDescent="0.2">
      <c r="A3061" t="s">
        <v>97</v>
      </c>
      <c r="B3061" t="s">
        <v>1545</v>
      </c>
      <c r="C3061">
        <v>0.1</v>
      </c>
    </row>
    <row r="3062" spans="1:4" x14ac:dyDescent="0.2">
      <c r="A3062" t="s">
        <v>49</v>
      </c>
      <c r="B3062">
        <v>0.23</v>
      </c>
      <c r="C3062" t="s">
        <v>1595</v>
      </c>
      <c r="D3062">
        <v>0.08</v>
      </c>
    </row>
    <row r="3063" spans="1:4" x14ac:dyDescent="0.2">
      <c r="A3063" t="s">
        <v>49</v>
      </c>
      <c r="B3063">
        <v>0.4</v>
      </c>
      <c r="C3063" t="s">
        <v>1595</v>
      </c>
      <c r="D3063">
        <v>0.1</v>
      </c>
    </row>
    <row r="3064" spans="1:4" x14ac:dyDescent="0.2">
      <c r="A3064" t="s">
        <v>49</v>
      </c>
      <c r="B3064">
        <v>0.5</v>
      </c>
      <c r="C3064" t="s">
        <v>1595</v>
      </c>
      <c r="D3064">
        <v>0.2</v>
      </c>
    </row>
    <row r="3065" spans="1:4" x14ac:dyDescent="0.2">
      <c r="A3065" t="s">
        <v>49</v>
      </c>
      <c r="B3065" t="s">
        <v>1545</v>
      </c>
      <c r="C3065">
        <v>0.1</v>
      </c>
    </row>
    <row r="3066" spans="1:4" x14ac:dyDescent="0.2">
      <c r="A3066" t="s">
        <v>97</v>
      </c>
      <c r="B3066">
        <v>0.05</v>
      </c>
      <c r="C3066" t="s">
        <v>1567</v>
      </c>
      <c r="D3066" t="s">
        <v>1568</v>
      </c>
    </row>
    <row r="3067" spans="1:4" x14ac:dyDescent="0.2">
      <c r="A3067" t="s">
        <v>29</v>
      </c>
      <c r="B3067">
        <v>2.2000000000000002</v>
      </c>
      <c r="C3067" t="s">
        <v>1595</v>
      </c>
      <c r="D3067">
        <v>0.05</v>
      </c>
    </row>
    <row r="3068" spans="1:4" x14ac:dyDescent="0.2">
      <c r="A3068" t="s">
        <v>146</v>
      </c>
    </row>
    <row r="3069" spans="1:4" x14ac:dyDescent="0.2">
      <c r="A3069" t="s">
        <v>87</v>
      </c>
    </row>
    <row r="3070" spans="1:4" x14ac:dyDescent="0.2">
      <c r="A3070" t="s">
        <v>87</v>
      </c>
    </row>
    <row r="3071" spans="1:4" x14ac:dyDescent="0.2">
      <c r="A3071" t="s">
        <v>97</v>
      </c>
      <c r="B3071" t="s">
        <v>1688</v>
      </c>
    </row>
    <row r="3072" spans="1:4" x14ac:dyDescent="0.2">
      <c r="A3072" t="s">
        <v>91</v>
      </c>
      <c r="B3072">
        <v>11.6</v>
      </c>
      <c r="C3072" t="s">
        <v>1558</v>
      </c>
    </row>
    <row r="3073" spans="1:5" x14ac:dyDescent="0.2">
      <c r="A3073" t="s">
        <v>29</v>
      </c>
      <c r="B3073">
        <v>5.5</v>
      </c>
      <c r="C3073" t="s">
        <v>1557</v>
      </c>
    </row>
    <row r="3074" spans="1:5" x14ac:dyDescent="0.2">
      <c r="A3074" t="s">
        <v>49</v>
      </c>
      <c r="B3074">
        <v>0.2</v>
      </c>
      <c r="C3074">
        <v>0.1</v>
      </c>
    </row>
    <row r="3075" spans="1:5" x14ac:dyDescent="0.2">
      <c r="A3075" t="s">
        <v>97</v>
      </c>
      <c r="B3075" t="s">
        <v>1545</v>
      </c>
      <c r="C3075">
        <v>0.03</v>
      </c>
      <c r="D3075" t="s">
        <v>1567</v>
      </c>
      <c r="E3075" t="s">
        <v>1568</v>
      </c>
    </row>
    <row r="3076" spans="1:5" x14ac:dyDescent="0.2">
      <c r="A3076" t="s">
        <v>95</v>
      </c>
      <c r="B3076" t="s">
        <v>1545</v>
      </c>
      <c r="C3076" t="s">
        <v>1593</v>
      </c>
      <c r="D3076">
        <v>0.2</v>
      </c>
    </row>
    <row r="3077" spans="1:5" x14ac:dyDescent="0.2">
      <c r="A3077" t="s">
        <v>94</v>
      </c>
      <c r="B3077" t="s">
        <v>1545</v>
      </c>
      <c r="C3077">
        <v>0.02</v>
      </c>
      <c r="D3077" t="s">
        <v>1567</v>
      </c>
      <c r="E3077" t="s">
        <v>1568</v>
      </c>
    </row>
    <row r="3078" spans="1:5" x14ac:dyDescent="0.2">
      <c r="A3078" t="s">
        <v>133</v>
      </c>
      <c r="B3078" t="s">
        <v>1545</v>
      </c>
      <c r="C3078">
        <v>5.0000000000000001E-3</v>
      </c>
    </row>
    <row r="3079" spans="1:5" x14ac:dyDescent="0.2">
      <c r="A3079" t="s">
        <v>47</v>
      </c>
      <c r="B3079">
        <v>4.4000000000000004</v>
      </c>
      <c r="C3079">
        <v>0.02</v>
      </c>
    </row>
    <row r="3080" spans="1:5" x14ac:dyDescent="0.2">
      <c r="A3080" t="s">
        <v>92</v>
      </c>
      <c r="B3080">
        <v>0.05</v>
      </c>
      <c r="C3080">
        <v>0.1</v>
      </c>
    </row>
    <row r="3081" spans="1:5" x14ac:dyDescent="0.2">
      <c r="A3081" t="s">
        <v>1704</v>
      </c>
      <c r="B3081" t="s">
        <v>34</v>
      </c>
    </row>
    <row r="3082" spans="1:5" x14ac:dyDescent="0.2">
      <c r="A3082" t="s">
        <v>91</v>
      </c>
      <c r="B3082">
        <v>17.3</v>
      </c>
      <c r="C3082" t="s">
        <v>1630</v>
      </c>
    </row>
    <row r="3083" spans="1:5" x14ac:dyDescent="0.2">
      <c r="A3083" t="s">
        <v>1579</v>
      </c>
      <c r="B3083">
        <v>4.2</v>
      </c>
      <c r="C3083" t="s">
        <v>1630</v>
      </c>
    </row>
    <row r="3084" spans="1:5" x14ac:dyDescent="0.2">
      <c r="A3084" t="s">
        <v>29</v>
      </c>
      <c r="B3084">
        <v>10.8</v>
      </c>
      <c r="C3084">
        <v>0.15</v>
      </c>
    </row>
    <row r="3085" spans="1:5" x14ac:dyDescent="0.2">
      <c r="A3085" t="s">
        <v>1579</v>
      </c>
      <c r="B3085">
        <v>11</v>
      </c>
      <c r="C3085" t="s">
        <v>1578</v>
      </c>
    </row>
    <row r="3086" spans="1:5" x14ac:dyDescent="0.2">
      <c r="A3086" t="s">
        <v>1579</v>
      </c>
      <c r="B3086">
        <v>6.65</v>
      </c>
      <c r="C3086">
        <v>0.1</v>
      </c>
    </row>
    <row r="3087" spans="1:5" x14ac:dyDescent="0.2">
      <c r="A3087" t="s">
        <v>1579</v>
      </c>
      <c r="B3087">
        <v>2.2000000000000002</v>
      </c>
      <c r="C3087" t="s">
        <v>1630</v>
      </c>
    </row>
    <row r="3088" spans="1:5" x14ac:dyDescent="0.2">
      <c r="A3088" t="s">
        <v>1579</v>
      </c>
      <c r="B3088">
        <v>4.5999999999999996</v>
      </c>
      <c r="C3088" t="s">
        <v>1630</v>
      </c>
    </row>
    <row r="3089" spans="1:4" x14ac:dyDescent="0.2">
      <c r="A3089" t="s">
        <v>47</v>
      </c>
      <c r="B3089">
        <v>15.8</v>
      </c>
      <c r="C3089" t="s">
        <v>1630</v>
      </c>
    </row>
    <row r="3090" spans="1:4" x14ac:dyDescent="0.2">
      <c r="A3090" t="s">
        <v>47</v>
      </c>
      <c r="B3090">
        <v>13</v>
      </c>
      <c r="C3090" t="s">
        <v>1580</v>
      </c>
    </row>
    <row r="3091" spans="1:4" x14ac:dyDescent="0.2">
      <c r="A3091" t="s">
        <v>47</v>
      </c>
      <c r="B3091">
        <v>3.9</v>
      </c>
      <c r="C3091">
        <v>-0.1</v>
      </c>
    </row>
    <row r="3092" spans="1:4" x14ac:dyDescent="0.2">
      <c r="A3092" t="s">
        <v>47</v>
      </c>
      <c r="B3092">
        <v>4</v>
      </c>
      <c r="C3092">
        <f>0.05/0.2</f>
        <v>0.25</v>
      </c>
    </row>
    <row r="3093" spans="1:4" x14ac:dyDescent="0.2">
      <c r="A3093" t="s">
        <v>47</v>
      </c>
      <c r="B3093">
        <v>14</v>
      </c>
      <c r="C3093" t="s">
        <v>1580</v>
      </c>
    </row>
    <row r="3094" spans="1:4" x14ac:dyDescent="0.2">
      <c r="A3094" t="s">
        <v>184</v>
      </c>
      <c r="B3094">
        <v>14.7</v>
      </c>
      <c r="C3094">
        <v>-0.2</v>
      </c>
    </row>
    <row r="3095" spans="1:4" x14ac:dyDescent="0.2">
      <c r="A3095" t="s">
        <v>34</v>
      </c>
      <c r="B3095">
        <v>21.02</v>
      </c>
      <c r="C3095">
        <v>0.03</v>
      </c>
    </row>
    <row r="3096" spans="1:4" x14ac:dyDescent="0.2">
      <c r="A3096" t="s">
        <v>34</v>
      </c>
      <c r="B3096">
        <v>15.02</v>
      </c>
      <c r="C3096">
        <v>0.03</v>
      </c>
    </row>
    <row r="3097" spans="1:4" x14ac:dyDescent="0.2">
      <c r="A3097" t="s">
        <v>34</v>
      </c>
      <c r="B3097">
        <v>18.3</v>
      </c>
      <c r="C3097" t="s">
        <v>1630</v>
      </c>
    </row>
    <row r="3098" spans="1:4" x14ac:dyDescent="0.2">
      <c r="A3098" t="s">
        <v>47</v>
      </c>
      <c r="B3098">
        <v>2</v>
      </c>
      <c r="C3098" t="s">
        <v>1580</v>
      </c>
    </row>
    <row r="3099" spans="1:4" x14ac:dyDescent="0.2">
      <c r="A3099" t="s">
        <v>1684</v>
      </c>
      <c r="B3099">
        <v>8</v>
      </c>
      <c r="C3099" t="s">
        <v>1559</v>
      </c>
    </row>
    <row r="3100" spans="1:4" x14ac:dyDescent="0.2">
      <c r="A3100" t="s">
        <v>150</v>
      </c>
      <c r="B3100">
        <v>9.5500000000000007</v>
      </c>
      <c r="C3100" t="s">
        <v>1667</v>
      </c>
    </row>
    <row r="3101" spans="1:4" x14ac:dyDescent="0.2">
      <c r="A3101" t="s">
        <v>97</v>
      </c>
      <c r="B3101" t="s">
        <v>1545</v>
      </c>
      <c r="C3101">
        <v>0.04</v>
      </c>
    </row>
    <row r="3102" spans="1:4" x14ac:dyDescent="0.2">
      <c r="A3102" t="s">
        <v>1579</v>
      </c>
      <c r="B3102" t="s">
        <v>1685</v>
      </c>
    </row>
    <row r="3103" spans="1:4" x14ac:dyDescent="0.2">
      <c r="A3103" t="s">
        <v>153</v>
      </c>
      <c r="B3103">
        <v>10.5</v>
      </c>
      <c r="C3103" t="s">
        <v>1595</v>
      </c>
      <c r="D3103">
        <v>0.2</v>
      </c>
    </row>
    <row r="3104" spans="1:4" x14ac:dyDescent="0.2">
      <c r="A3104" t="s">
        <v>29</v>
      </c>
      <c r="B3104">
        <v>8.3000000000000007</v>
      </c>
      <c r="C3104">
        <v>-0.1</v>
      </c>
    </row>
    <row r="3105" spans="1:4" x14ac:dyDescent="0.2">
      <c r="A3105" t="s">
        <v>1686</v>
      </c>
      <c r="B3105" t="s">
        <v>1545</v>
      </c>
      <c r="C3105">
        <v>0.2</v>
      </c>
      <c r="D3105" t="s">
        <v>1687</v>
      </c>
    </row>
    <row r="3106" spans="1:4" x14ac:dyDescent="0.2">
      <c r="A3106" t="s">
        <v>97</v>
      </c>
      <c r="B3106" t="s">
        <v>1545</v>
      </c>
      <c r="C3106">
        <v>0.1</v>
      </c>
    </row>
    <row r="3107" spans="1:4" x14ac:dyDescent="0.2">
      <c r="A3107" t="s">
        <v>49</v>
      </c>
      <c r="B3107">
        <v>0.23</v>
      </c>
      <c r="C3107" t="s">
        <v>1595</v>
      </c>
      <c r="D3107">
        <v>0.08</v>
      </c>
    </row>
    <row r="3108" spans="1:4" x14ac:dyDescent="0.2">
      <c r="A3108" t="s">
        <v>49</v>
      </c>
      <c r="B3108">
        <v>0.4</v>
      </c>
      <c r="C3108" t="s">
        <v>1595</v>
      </c>
      <c r="D3108">
        <v>0.1</v>
      </c>
    </row>
    <row r="3109" spans="1:4" x14ac:dyDescent="0.2">
      <c r="A3109" t="s">
        <v>49</v>
      </c>
      <c r="B3109">
        <v>0.5</v>
      </c>
      <c r="C3109" t="s">
        <v>1595</v>
      </c>
      <c r="D3109">
        <v>0.2</v>
      </c>
    </row>
    <row r="3110" spans="1:4" x14ac:dyDescent="0.2">
      <c r="A3110" t="s">
        <v>49</v>
      </c>
      <c r="B3110" t="s">
        <v>1545</v>
      </c>
      <c r="C3110">
        <v>0.1</v>
      </c>
    </row>
    <row r="3111" spans="1:4" x14ac:dyDescent="0.2">
      <c r="A3111" t="s">
        <v>97</v>
      </c>
      <c r="B3111">
        <v>0.05</v>
      </c>
      <c r="C3111" t="s">
        <v>1567</v>
      </c>
      <c r="D3111" t="s">
        <v>1568</v>
      </c>
    </row>
    <row r="3112" spans="1:4" x14ac:dyDescent="0.2">
      <c r="A3112" t="s">
        <v>29</v>
      </c>
      <c r="B3112">
        <v>2.2000000000000002</v>
      </c>
      <c r="C3112" t="s">
        <v>1595</v>
      </c>
      <c r="D3112">
        <v>0.05</v>
      </c>
    </row>
    <row r="3113" spans="1:4" x14ac:dyDescent="0.2">
      <c r="A3113" t="s">
        <v>146</v>
      </c>
    </row>
    <row r="3114" spans="1:4" x14ac:dyDescent="0.2">
      <c r="A3114" t="s">
        <v>87</v>
      </c>
    </row>
    <row r="3115" spans="1:4" x14ac:dyDescent="0.2">
      <c r="A3115" t="s">
        <v>87</v>
      </c>
    </row>
    <row r="3116" spans="1:4" x14ac:dyDescent="0.2">
      <c r="A3116" t="s">
        <v>97</v>
      </c>
      <c r="B3116" t="s">
        <v>1688</v>
      </c>
    </row>
    <row r="3117" spans="1:4" x14ac:dyDescent="0.2">
      <c r="A3117" t="s">
        <v>91</v>
      </c>
      <c r="B3117">
        <v>11.6</v>
      </c>
      <c r="C3117" t="s">
        <v>1558</v>
      </c>
    </row>
    <row r="3118" spans="1:4" x14ac:dyDescent="0.2">
      <c r="A3118" t="s">
        <v>29</v>
      </c>
      <c r="B3118">
        <v>5.5</v>
      </c>
      <c r="C3118" t="s">
        <v>1557</v>
      </c>
    </row>
    <row r="3119" spans="1:4" x14ac:dyDescent="0.2">
      <c r="A3119" t="s">
        <v>49</v>
      </c>
      <c r="B3119">
        <v>0.2</v>
      </c>
      <c r="C3119">
        <v>0.1</v>
      </c>
    </row>
    <row r="3120" spans="1:4" x14ac:dyDescent="0.2">
      <c r="A3120" t="s">
        <v>97</v>
      </c>
      <c r="B3120" t="s">
        <v>1545</v>
      </c>
      <c r="C3120">
        <v>0.03</v>
      </c>
    </row>
    <row r="3121" spans="1:4" x14ac:dyDescent="0.2">
      <c r="A3121" t="s">
        <v>95</v>
      </c>
      <c r="B3121" t="s">
        <v>1545</v>
      </c>
      <c r="C3121" t="s">
        <v>1593</v>
      </c>
      <c r="D3121">
        <v>0.2</v>
      </c>
    </row>
    <row r="3122" spans="1:4" x14ac:dyDescent="0.2">
      <c r="A3122" t="s">
        <v>94</v>
      </c>
      <c r="B3122" t="s">
        <v>1545</v>
      </c>
      <c r="C3122">
        <v>0.02</v>
      </c>
      <c r="D3122" t="s">
        <v>1568</v>
      </c>
    </row>
    <row r="3123" spans="1:4" x14ac:dyDescent="0.2">
      <c r="A3123" t="s">
        <v>133</v>
      </c>
      <c r="B3123" t="s">
        <v>1545</v>
      </c>
      <c r="C3123">
        <v>5.0000000000000001E-3</v>
      </c>
    </row>
    <row r="3124" spans="1:4" x14ac:dyDescent="0.2">
      <c r="A3124" t="s">
        <v>47</v>
      </c>
      <c r="B3124">
        <v>4.4000000000000004</v>
      </c>
      <c r="C3124">
        <v>0.02</v>
      </c>
    </row>
    <row r="3125" spans="1:4" x14ac:dyDescent="0.2">
      <c r="A3125" t="s">
        <v>92</v>
      </c>
      <c r="B3125">
        <v>0.05</v>
      </c>
      <c r="C3125">
        <v>0.1</v>
      </c>
    </row>
    <row r="3126" spans="1:4" x14ac:dyDescent="0.2">
      <c r="A3126" t="s">
        <v>1704</v>
      </c>
      <c r="B3126" t="s">
        <v>34</v>
      </c>
    </row>
    <row r="3127" spans="1:4" x14ac:dyDescent="0.2">
      <c r="A3127" t="s">
        <v>153</v>
      </c>
      <c r="B3127">
        <v>10.5</v>
      </c>
      <c r="C3127" t="s">
        <v>1578</v>
      </c>
    </row>
    <row r="3128" spans="1:4" x14ac:dyDescent="0.2">
      <c r="A3128" t="s">
        <v>27</v>
      </c>
      <c r="B3128">
        <v>17.3</v>
      </c>
      <c r="C3128" t="s">
        <v>1630</v>
      </c>
    </row>
    <row r="3129" spans="1:4" x14ac:dyDescent="0.2">
      <c r="A3129" t="s">
        <v>29</v>
      </c>
      <c r="B3129">
        <v>4.75</v>
      </c>
      <c r="C3129" t="s">
        <v>1630</v>
      </c>
    </row>
    <row r="3130" spans="1:4" x14ac:dyDescent="0.2">
      <c r="A3130" t="s">
        <v>29</v>
      </c>
      <c r="B3130">
        <v>8.3000000000000007</v>
      </c>
      <c r="C3130">
        <v>-0.1</v>
      </c>
    </row>
    <row r="3131" spans="1:4" x14ac:dyDescent="0.2">
      <c r="A3131" t="s">
        <v>1579</v>
      </c>
      <c r="B3131">
        <v>11</v>
      </c>
      <c r="C3131" t="s">
        <v>1578</v>
      </c>
    </row>
    <row r="3132" spans="1:4" x14ac:dyDescent="0.2">
      <c r="A3132" t="s">
        <v>1579</v>
      </c>
      <c r="B3132">
        <v>6.65</v>
      </c>
      <c r="C3132">
        <v>0.1</v>
      </c>
    </row>
    <row r="3133" spans="1:4" x14ac:dyDescent="0.2">
      <c r="A3133" t="s">
        <v>1579</v>
      </c>
      <c r="B3133">
        <v>4.5999999999999996</v>
      </c>
      <c r="C3133" t="s">
        <v>1630</v>
      </c>
    </row>
    <row r="3134" spans="1:4" x14ac:dyDescent="0.2">
      <c r="A3134" t="s">
        <v>1579</v>
      </c>
      <c r="B3134">
        <v>2.1</v>
      </c>
      <c r="C3134" t="s">
        <v>1630</v>
      </c>
    </row>
    <row r="3135" spans="1:4" x14ac:dyDescent="0.2">
      <c r="A3135" t="s">
        <v>47</v>
      </c>
      <c r="B3135" t="s">
        <v>1689</v>
      </c>
    </row>
    <row r="3136" spans="1:4" x14ac:dyDescent="0.2">
      <c r="A3136" t="s">
        <v>47</v>
      </c>
      <c r="B3136">
        <v>13</v>
      </c>
      <c r="C3136" t="s">
        <v>1580</v>
      </c>
    </row>
    <row r="3137" spans="1:4" x14ac:dyDescent="0.2">
      <c r="A3137" t="s">
        <v>29</v>
      </c>
      <c r="B3137">
        <v>10.8</v>
      </c>
      <c r="C3137">
        <v>0.15</v>
      </c>
    </row>
    <row r="3138" spans="1:4" x14ac:dyDescent="0.2">
      <c r="A3138" t="s">
        <v>47</v>
      </c>
      <c r="B3138">
        <v>3.6</v>
      </c>
      <c r="C3138">
        <v>-0.1</v>
      </c>
    </row>
    <row r="3139" spans="1:4" x14ac:dyDescent="0.2">
      <c r="A3139" t="s">
        <v>47</v>
      </c>
      <c r="B3139" t="s">
        <v>1705</v>
      </c>
    </row>
    <row r="3140" spans="1:4" x14ac:dyDescent="0.2">
      <c r="A3140" t="s">
        <v>1686</v>
      </c>
      <c r="B3140" t="s">
        <v>1691</v>
      </c>
      <c r="C3140" t="s">
        <v>1687</v>
      </c>
    </row>
    <row r="3141" spans="1:4" x14ac:dyDescent="0.2">
      <c r="A3141" t="s">
        <v>47</v>
      </c>
      <c r="B3141">
        <v>14</v>
      </c>
      <c r="C3141" t="s">
        <v>1580</v>
      </c>
    </row>
    <row r="3142" spans="1:4" x14ac:dyDescent="0.2">
      <c r="A3142" t="s">
        <v>184</v>
      </c>
      <c r="B3142">
        <v>14.7</v>
      </c>
      <c r="C3142">
        <v>-0.2</v>
      </c>
    </row>
    <row r="3143" spans="1:4" x14ac:dyDescent="0.2">
      <c r="A3143" t="s">
        <v>34</v>
      </c>
      <c r="B3143">
        <v>21.02</v>
      </c>
      <c r="C3143">
        <v>0.03</v>
      </c>
    </row>
    <row r="3144" spans="1:4" x14ac:dyDescent="0.2">
      <c r="A3144" t="s">
        <v>34</v>
      </c>
      <c r="B3144">
        <v>15.02</v>
      </c>
      <c r="C3144">
        <v>0.03</v>
      </c>
    </row>
    <row r="3145" spans="1:4" x14ac:dyDescent="0.2">
      <c r="A3145" t="s">
        <v>34</v>
      </c>
      <c r="B3145">
        <v>18.3</v>
      </c>
      <c r="C3145" t="s">
        <v>1630</v>
      </c>
    </row>
    <row r="3146" spans="1:4" x14ac:dyDescent="0.2">
      <c r="A3146" t="s">
        <v>150</v>
      </c>
      <c r="B3146" t="s">
        <v>1692</v>
      </c>
    </row>
    <row r="3147" spans="1:4" x14ac:dyDescent="0.2">
      <c r="A3147" t="s">
        <v>47</v>
      </c>
      <c r="B3147">
        <v>2</v>
      </c>
      <c r="C3147" t="s">
        <v>1580</v>
      </c>
    </row>
    <row r="3148" spans="1:4" x14ac:dyDescent="0.2">
      <c r="A3148" t="s">
        <v>1693</v>
      </c>
      <c r="B3148" t="s">
        <v>1618</v>
      </c>
      <c r="C3148">
        <v>8</v>
      </c>
      <c r="D3148" t="s">
        <v>1578</v>
      </c>
    </row>
    <row r="3149" spans="1:4" x14ac:dyDescent="0.2">
      <c r="A3149" t="s">
        <v>97</v>
      </c>
      <c r="B3149" t="s">
        <v>1545</v>
      </c>
      <c r="C3149">
        <v>0.1</v>
      </c>
    </row>
    <row r="3150" spans="1:4" x14ac:dyDescent="0.2">
      <c r="A3150" t="s">
        <v>97</v>
      </c>
      <c r="B3150" t="s">
        <v>1545</v>
      </c>
      <c r="C3150">
        <v>0.04</v>
      </c>
    </row>
    <row r="3151" spans="1:4" x14ac:dyDescent="0.2">
      <c r="A3151" t="s">
        <v>1579</v>
      </c>
      <c r="B3151">
        <v>1.2</v>
      </c>
      <c r="C3151">
        <v>0.2</v>
      </c>
    </row>
    <row r="3152" spans="1:4" x14ac:dyDescent="0.2">
      <c r="A3152" t="s">
        <v>49</v>
      </c>
      <c r="B3152">
        <v>0.23</v>
      </c>
      <c r="C3152" t="s">
        <v>1589</v>
      </c>
    </row>
    <row r="3153" spans="1:4" x14ac:dyDescent="0.2">
      <c r="A3153" t="s">
        <v>49</v>
      </c>
      <c r="B3153">
        <v>0.4</v>
      </c>
      <c r="C3153" t="s">
        <v>1580</v>
      </c>
    </row>
    <row r="3154" spans="1:4" x14ac:dyDescent="0.2">
      <c r="A3154" t="s">
        <v>49</v>
      </c>
      <c r="B3154">
        <v>0.5</v>
      </c>
      <c r="C3154" t="s">
        <v>1578</v>
      </c>
    </row>
    <row r="3155" spans="1:4" x14ac:dyDescent="0.2">
      <c r="A3155" t="s">
        <v>49</v>
      </c>
      <c r="B3155" t="s">
        <v>1545</v>
      </c>
      <c r="C3155">
        <v>0.1</v>
      </c>
    </row>
    <row r="3156" spans="1:4" x14ac:dyDescent="0.2">
      <c r="A3156" t="s">
        <v>97</v>
      </c>
      <c r="B3156">
        <v>0.1</v>
      </c>
      <c r="C3156" t="s">
        <v>1567</v>
      </c>
      <c r="D3156" t="s">
        <v>1568</v>
      </c>
    </row>
    <row r="3157" spans="1:4" x14ac:dyDescent="0.2">
      <c r="A3157" t="s">
        <v>29</v>
      </c>
      <c r="B3157">
        <v>2.2000000000000002</v>
      </c>
      <c r="C3157" t="s">
        <v>1630</v>
      </c>
    </row>
    <row r="3158" spans="1:4" x14ac:dyDescent="0.2">
      <c r="A3158" t="s">
        <v>146</v>
      </c>
    </row>
    <row r="3159" spans="1:4" x14ac:dyDescent="0.2">
      <c r="A3159" t="s">
        <v>87</v>
      </c>
    </row>
    <row r="3160" spans="1:4" x14ac:dyDescent="0.2">
      <c r="A3160" t="s">
        <v>87</v>
      </c>
    </row>
    <row r="3161" spans="1:4" x14ac:dyDescent="0.2">
      <c r="A3161" t="s">
        <v>91</v>
      </c>
      <c r="B3161">
        <v>11.6</v>
      </c>
      <c r="C3161" t="s">
        <v>1558</v>
      </c>
    </row>
    <row r="3162" spans="1:4" x14ac:dyDescent="0.2">
      <c r="A3162" t="s">
        <v>29</v>
      </c>
      <c r="B3162">
        <v>5.5</v>
      </c>
      <c r="C3162" t="s">
        <v>1557</v>
      </c>
    </row>
    <row r="3163" spans="1:4" x14ac:dyDescent="0.2">
      <c r="A3163" t="s">
        <v>154</v>
      </c>
      <c r="B3163">
        <v>0.2</v>
      </c>
      <c r="C3163">
        <v>0.1</v>
      </c>
    </row>
    <row r="3164" spans="1:4" x14ac:dyDescent="0.2">
      <c r="A3164" t="s">
        <v>97</v>
      </c>
      <c r="B3164" t="s">
        <v>1545</v>
      </c>
      <c r="C3164">
        <v>0.03</v>
      </c>
    </row>
    <row r="3165" spans="1:4" x14ac:dyDescent="0.2">
      <c r="A3165" t="s">
        <v>95</v>
      </c>
      <c r="B3165" t="s">
        <v>1545</v>
      </c>
      <c r="C3165" t="s">
        <v>1593</v>
      </c>
      <c r="D3165">
        <v>0.2</v>
      </c>
    </row>
    <row r="3166" spans="1:4" x14ac:dyDescent="0.2">
      <c r="A3166" t="s">
        <v>94</v>
      </c>
      <c r="B3166" t="s">
        <v>1545</v>
      </c>
      <c r="C3166">
        <v>0.02</v>
      </c>
    </row>
    <row r="3167" spans="1:4" x14ac:dyDescent="0.2">
      <c r="A3167" t="s">
        <v>133</v>
      </c>
      <c r="B3167" t="s">
        <v>1545</v>
      </c>
      <c r="C3167">
        <v>5.0000000000000001E-3</v>
      </c>
    </row>
    <row r="3168" spans="1:4" x14ac:dyDescent="0.2">
      <c r="A3168" t="s">
        <v>47</v>
      </c>
      <c r="B3168">
        <v>4.4000000000000004</v>
      </c>
      <c r="C3168">
        <v>0.02</v>
      </c>
    </row>
    <row r="3169" spans="1:3" x14ac:dyDescent="0.2">
      <c r="A3169" t="s">
        <v>92</v>
      </c>
      <c r="B3169">
        <v>0.05</v>
      </c>
      <c r="C3169">
        <v>0.1</v>
      </c>
    </row>
    <row r="3170" spans="1:3" x14ac:dyDescent="0.2">
      <c r="A3170" t="s">
        <v>48</v>
      </c>
      <c r="B3170">
        <v>2</v>
      </c>
      <c r="C3170" t="s">
        <v>1694</v>
      </c>
    </row>
    <row r="3171" spans="1:3" x14ac:dyDescent="0.2">
      <c r="A3171" t="s">
        <v>47</v>
      </c>
      <c r="B3171">
        <v>15.8</v>
      </c>
      <c r="C3171" t="s">
        <v>1557</v>
      </c>
    </row>
    <row r="3172" spans="1:3" x14ac:dyDescent="0.2">
      <c r="A3172" t="s">
        <v>91</v>
      </c>
      <c r="B3172">
        <v>17.3</v>
      </c>
      <c r="C3172" t="s">
        <v>1630</v>
      </c>
    </row>
    <row r="3173" spans="1:3" x14ac:dyDescent="0.2">
      <c r="A3173" t="s">
        <v>1579</v>
      </c>
      <c r="B3173">
        <v>4.2</v>
      </c>
      <c r="C3173" t="s">
        <v>1630</v>
      </c>
    </row>
    <row r="3174" spans="1:3" x14ac:dyDescent="0.2">
      <c r="A3174" t="s">
        <v>29</v>
      </c>
      <c r="B3174">
        <v>10.8</v>
      </c>
      <c r="C3174">
        <v>0.15</v>
      </c>
    </row>
    <row r="3175" spans="1:3" x14ac:dyDescent="0.2">
      <c r="A3175" t="s">
        <v>1579</v>
      </c>
      <c r="B3175">
        <v>11</v>
      </c>
      <c r="C3175" t="s">
        <v>1578</v>
      </c>
    </row>
    <row r="3176" spans="1:3" x14ac:dyDescent="0.2">
      <c r="A3176" t="s">
        <v>1579</v>
      </c>
      <c r="B3176">
        <v>6.65</v>
      </c>
      <c r="C3176">
        <v>0.1</v>
      </c>
    </row>
    <row r="3177" spans="1:3" x14ac:dyDescent="0.2">
      <c r="A3177" t="s">
        <v>1579</v>
      </c>
      <c r="B3177">
        <v>2.2000000000000002</v>
      </c>
      <c r="C3177" t="s">
        <v>1630</v>
      </c>
    </row>
    <row r="3178" spans="1:3" x14ac:dyDescent="0.2">
      <c r="A3178" t="s">
        <v>1579</v>
      </c>
      <c r="B3178">
        <v>4.5999999999999996</v>
      </c>
      <c r="C3178" t="s">
        <v>1630</v>
      </c>
    </row>
    <row r="3179" spans="1:3" x14ac:dyDescent="0.2">
      <c r="A3179" t="s">
        <v>47</v>
      </c>
      <c r="B3179">
        <v>15.8</v>
      </c>
      <c r="C3179" t="s">
        <v>1630</v>
      </c>
    </row>
    <row r="3180" spans="1:3" x14ac:dyDescent="0.2">
      <c r="A3180" t="s">
        <v>47</v>
      </c>
      <c r="B3180">
        <v>13</v>
      </c>
      <c r="C3180" t="s">
        <v>1580</v>
      </c>
    </row>
    <row r="3181" spans="1:3" x14ac:dyDescent="0.2">
      <c r="A3181" t="s">
        <v>47</v>
      </c>
      <c r="B3181">
        <v>3.9</v>
      </c>
      <c r="C3181">
        <v>-0.1</v>
      </c>
    </row>
    <row r="3182" spans="1:3" x14ac:dyDescent="0.2">
      <c r="A3182" t="s">
        <v>47</v>
      </c>
      <c r="B3182">
        <v>4</v>
      </c>
      <c r="C3182">
        <f>0.05/0.2</f>
        <v>0.25</v>
      </c>
    </row>
    <row r="3183" spans="1:3" x14ac:dyDescent="0.2">
      <c r="A3183" t="s">
        <v>47</v>
      </c>
      <c r="B3183">
        <v>14</v>
      </c>
      <c r="C3183" t="s">
        <v>1580</v>
      </c>
    </row>
    <row r="3184" spans="1:3" x14ac:dyDescent="0.2">
      <c r="A3184" t="s">
        <v>184</v>
      </c>
      <c r="B3184">
        <v>14.7</v>
      </c>
      <c r="C3184">
        <v>-0.2</v>
      </c>
    </row>
    <row r="3185" spans="1:4" x14ac:dyDescent="0.2">
      <c r="A3185" t="s">
        <v>34</v>
      </c>
      <c r="B3185">
        <v>21.02</v>
      </c>
      <c r="C3185">
        <v>0.03</v>
      </c>
    </row>
    <row r="3186" spans="1:4" x14ac:dyDescent="0.2">
      <c r="A3186" t="s">
        <v>34</v>
      </c>
      <c r="B3186">
        <v>15.02</v>
      </c>
      <c r="C3186">
        <v>0.03</v>
      </c>
    </row>
    <row r="3187" spans="1:4" x14ac:dyDescent="0.2">
      <c r="A3187" t="s">
        <v>34</v>
      </c>
      <c r="B3187">
        <v>18.3</v>
      </c>
      <c r="C3187" t="s">
        <v>1630</v>
      </c>
    </row>
    <row r="3188" spans="1:4" x14ac:dyDescent="0.2">
      <c r="A3188" t="s">
        <v>47</v>
      </c>
      <c r="B3188">
        <v>2</v>
      </c>
      <c r="C3188" t="s">
        <v>1580</v>
      </c>
    </row>
    <row r="3189" spans="1:4" x14ac:dyDescent="0.2">
      <c r="A3189" t="s">
        <v>1684</v>
      </c>
      <c r="B3189">
        <v>8</v>
      </c>
      <c r="C3189" t="s">
        <v>1559</v>
      </c>
    </row>
    <row r="3190" spans="1:4" x14ac:dyDescent="0.2">
      <c r="A3190" t="s">
        <v>150</v>
      </c>
      <c r="B3190">
        <v>9.5500000000000007</v>
      </c>
      <c r="C3190" t="s">
        <v>1667</v>
      </c>
    </row>
    <row r="3191" spans="1:4" x14ac:dyDescent="0.2">
      <c r="A3191" t="s">
        <v>97</v>
      </c>
      <c r="B3191" t="s">
        <v>1545</v>
      </c>
      <c r="C3191">
        <v>0.04</v>
      </c>
    </row>
    <row r="3192" spans="1:4" x14ac:dyDescent="0.2">
      <c r="A3192" t="s">
        <v>1579</v>
      </c>
      <c r="B3192" t="s">
        <v>1685</v>
      </c>
    </row>
    <row r="3193" spans="1:4" x14ac:dyDescent="0.2">
      <c r="A3193" t="s">
        <v>153</v>
      </c>
      <c r="B3193">
        <v>10.5</v>
      </c>
      <c r="C3193" t="s">
        <v>1595</v>
      </c>
      <c r="D3193">
        <v>0.2</v>
      </c>
    </row>
    <row r="3194" spans="1:4" x14ac:dyDescent="0.2">
      <c r="A3194" t="s">
        <v>29</v>
      </c>
      <c r="B3194">
        <v>8.3000000000000007</v>
      </c>
      <c r="C3194">
        <v>-0.1</v>
      </c>
    </row>
    <row r="3195" spans="1:4" x14ac:dyDescent="0.2">
      <c r="A3195" t="s">
        <v>1686</v>
      </c>
      <c r="B3195" t="s">
        <v>1545</v>
      </c>
      <c r="C3195">
        <v>0.2</v>
      </c>
      <c r="D3195" t="s">
        <v>1687</v>
      </c>
    </row>
    <row r="3196" spans="1:4" x14ac:dyDescent="0.2">
      <c r="A3196" t="s">
        <v>97</v>
      </c>
      <c r="B3196" t="s">
        <v>1545</v>
      </c>
      <c r="C3196">
        <v>0.1</v>
      </c>
    </row>
    <row r="3197" spans="1:4" x14ac:dyDescent="0.2">
      <c r="A3197" t="s">
        <v>49</v>
      </c>
      <c r="B3197">
        <v>0.23</v>
      </c>
      <c r="C3197" t="s">
        <v>1595</v>
      </c>
      <c r="D3197">
        <v>0.08</v>
      </c>
    </row>
    <row r="3198" spans="1:4" x14ac:dyDescent="0.2">
      <c r="A3198" t="s">
        <v>49</v>
      </c>
      <c r="B3198">
        <v>0.4</v>
      </c>
      <c r="C3198" t="s">
        <v>1595</v>
      </c>
      <c r="D3198">
        <v>0.1</v>
      </c>
    </row>
    <row r="3199" spans="1:4" x14ac:dyDescent="0.2">
      <c r="A3199" t="s">
        <v>49</v>
      </c>
      <c r="B3199">
        <v>0.5</v>
      </c>
      <c r="C3199" t="s">
        <v>1595</v>
      </c>
      <c r="D3199">
        <v>0.2</v>
      </c>
    </row>
    <row r="3200" spans="1:4" x14ac:dyDescent="0.2">
      <c r="A3200" t="s">
        <v>49</v>
      </c>
      <c r="B3200" t="s">
        <v>1545</v>
      </c>
      <c r="C3200">
        <v>0.1</v>
      </c>
    </row>
    <row r="3201" spans="1:4" x14ac:dyDescent="0.2">
      <c r="A3201" t="s">
        <v>97</v>
      </c>
      <c r="B3201">
        <v>0.05</v>
      </c>
      <c r="C3201" t="s">
        <v>1567</v>
      </c>
      <c r="D3201" t="s">
        <v>1568</v>
      </c>
    </row>
    <row r="3202" spans="1:4" x14ac:dyDescent="0.2">
      <c r="A3202" t="s">
        <v>29</v>
      </c>
      <c r="B3202">
        <v>2.2000000000000002</v>
      </c>
      <c r="C3202" t="s">
        <v>1595</v>
      </c>
      <c r="D3202">
        <v>0.05</v>
      </c>
    </row>
    <row r="3203" spans="1:4" x14ac:dyDescent="0.2">
      <c r="A3203" t="s">
        <v>146</v>
      </c>
    </row>
    <row r="3204" spans="1:4" x14ac:dyDescent="0.2">
      <c r="A3204" t="s">
        <v>87</v>
      </c>
    </row>
    <row r="3205" spans="1:4" x14ac:dyDescent="0.2">
      <c r="A3205" t="s">
        <v>87</v>
      </c>
    </row>
    <row r="3206" spans="1:4" x14ac:dyDescent="0.2">
      <c r="A3206" t="s">
        <v>91</v>
      </c>
      <c r="B3206">
        <v>11.6</v>
      </c>
      <c r="C3206" t="s">
        <v>1558</v>
      </c>
    </row>
    <row r="3207" spans="1:4" x14ac:dyDescent="0.2">
      <c r="A3207" t="s">
        <v>29</v>
      </c>
      <c r="B3207">
        <v>5.5</v>
      </c>
      <c r="C3207" t="s">
        <v>1557</v>
      </c>
    </row>
    <row r="3208" spans="1:4" x14ac:dyDescent="0.2">
      <c r="A3208" t="s">
        <v>49</v>
      </c>
      <c r="B3208">
        <v>0.2</v>
      </c>
      <c r="C3208">
        <v>0.1</v>
      </c>
    </row>
    <row r="3209" spans="1:4" x14ac:dyDescent="0.2">
      <c r="A3209" t="s">
        <v>97</v>
      </c>
      <c r="B3209" t="s">
        <v>1545</v>
      </c>
      <c r="C3209">
        <v>0.03</v>
      </c>
    </row>
    <row r="3210" spans="1:4" x14ac:dyDescent="0.2">
      <c r="A3210" t="s">
        <v>95</v>
      </c>
      <c r="B3210" t="s">
        <v>1545</v>
      </c>
      <c r="C3210" t="s">
        <v>1593</v>
      </c>
      <c r="D3210">
        <v>0.2</v>
      </c>
    </row>
    <row r="3211" spans="1:4" x14ac:dyDescent="0.2">
      <c r="A3211" t="s">
        <v>94</v>
      </c>
      <c r="B3211" t="s">
        <v>1545</v>
      </c>
      <c r="C3211">
        <v>0.02</v>
      </c>
      <c r="D3211" t="s">
        <v>1568</v>
      </c>
    </row>
    <row r="3212" spans="1:4" x14ac:dyDescent="0.2">
      <c r="A3212" t="s">
        <v>133</v>
      </c>
      <c r="B3212" t="s">
        <v>1545</v>
      </c>
      <c r="C3212">
        <v>5.0000000000000001E-3</v>
      </c>
    </row>
    <row r="3213" spans="1:4" x14ac:dyDescent="0.2">
      <c r="A3213" t="s">
        <v>47</v>
      </c>
      <c r="B3213">
        <v>4.4000000000000004</v>
      </c>
      <c r="C3213">
        <v>0.02</v>
      </c>
    </row>
    <row r="3214" spans="1:4" x14ac:dyDescent="0.2">
      <c r="A3214" t="s">
        <v>92</v>
      </c>
      <c r="B3214">
        <v>0.05</v>
      </c>
      <c r="C3214">
        <v>0.1</v>
      </c>
    </row>
    <row r="3215" spans="1:4" x14ac:dyDescent="0.2">
      <c r="A3215" t="s">
        <v>1704</v>
      </c>
      <c r="B3215" t="s">
        <v>34</v>
      </c>
    </row>
    <row r="3216" spans="1:4" x14ac:dyDescent="0.2">
      <c r="A3216" t="s">
        <v>91</v>
      </c>
      <c r="B3216">
        <v>11.6</v>
      </c>
      <c r="C3216" t="s">
        <v>1558</v>
      </c>
    </row>
    <row r="3217" spans="1:4" x14ac:dyDescent="0.2">
      <c r="A3217" t="s">
        <v>29</v>
      </c>
      <c r="B3217">
        <v>5.5</v>
      </c>
      <c r="C3217" t="s">
        <v>1557</v>
      </c>
    </row>
    <row r="3218" spans="1:4" x14ac:dyDescent="0.2">
      <c r="A3218" t="s">
        <v>49</v>
      </c>
      <c r="B3218">
        <v>0.2</v>
      </c>
      <c r="C3218">
        <v>0.1</v>
      </c>
    </row>
    <row r="3219" spans="1:4" x14ac:dyDescent="0.2">
      <c r="A3219" t="s">
        <v>97</v>
      </c>
      <c r="B3219" t="s">
        <v>1545</v>
      </c>
      <c r="C3219">
        <v>0.03</v>
      </c>
    </row>
    <row r="3220" spans="1:4" x14ac:dyDescent="0.2">
      <c r="A3220" t="s">
        <v>95</v>
      </c>
      <c r="B3220" t="s">
        <v>1545</v>
      </c>
      <c r="C3220" t="s">
        <v>1593</v>
      </c>
      <c r="D3220">
        <v>0.2</v>
      </c>
    </row>
    <row r="3221" spans="1:4" x14ac:dyDescent="0.2">
      <c r="A3221" t="s">
        <v>94</v>
      </c>
      <c r="B3221" t="s">
        <v>1545</v>
      </c>
      <c r="C3221">
        <v>0.02</v>
      </c>
      <c r="D3221" t="s">
        <v>1568</v>
      </c>
    </row>
    <row r="3222" spans="1:4" x14ac:dyDescent="0.2">
      <c r="A3222" t="s">
        <v>133</v>
      </c>
      <c r="B3222" t="s">
        <v>1545</v>
      </c>
      <c r="C3222">
        <v>5.0000000000000001E-3</v>
      </c>
    </row>
    <row r="3223" spans="1:4" x14ac:dyDescent="0.2">
      <c r="A3223" t="s">
        <v>47</v>
      </c>
      <c r="B3223">
        <v>4.4000000000000004</v>
      </c>
      <c r="C3223">
        <v>0.02</v>
      </c>
    </row>
    <row r="3224" spans="1:4" x14ac:dyDescent="0.2">
      <c r="A3224" t="s">
        <v>92</v>
      </c>
      <c r="B3224">
        <v>0.05</v>
      </c>
      <c r="C3224">
        <v>0.1</v>
      </c>
    </row>
    <row r="3225" spans="1:4" x14ac:dyDescent="0.2">
      <c r="A3225" t="s">
        <v>1704</v>
      </c>
      <c r="B3225" t="s">
        <v>34</v>
      </c>
    </row>
    <row r="3226" spans="1:4" x14ac:dyDescent="0.2">
      <c r="A3226" t="s">
        <v>91</v>
      </c>
      <c r="B3226">
        <v>17.3</v>
      </c>
      <c r="C3226" t="s">
        <v>1630</v>
      </c>
    </row>
    <row r="3227" spans="1:4" x14ac:dyDescent="0.2">
      <c r="A3227" t="s">
        <v>1579</v>
      </c>
      <c r="B3227">
        <v>4.2</v>
      </c>
      <c r="C3227" t="s">
        <v>1630</v>
      </c>
    </row>
    <row r="3228" spans="1:4" x14ac:dyDescent="0.2">
      <c r="A3228" t="s">
        <v>29</v>
      </c>
      <c r="B3228">
        <v>10.8</v>
      </c>
      <c r="C3228">
        <v>0.15</v>
      </c>
    </row>
    <row r="3229" spans="1:4" x14ac:dyDescent="0.2">
      <c r="A3229" t="s">
        <v>1579</v>
      </c>
      <c r="B3229">
        <v>11</v>
      </c>
      <c r="C3229" t="s">
        <v>1578</v>
      </c>
    </row>
    <row r="3230" spans="1:4" x14ac:dyDescent="0.2">
      <c r="A3230" t="s">
        <v>1579</v>
      </c>
      <c r="B3230">
        <v>6.65</v>
      </c>
      <c r="C3230">
        <v>0.1</v>
      </c>
    </row>
    <row r="3231" spans="1:4" x14ac:dyDescent="0.2">
      <c r="A3231" t="s">
        <v>1579</v>
      </c>
      <c r="B3231">
        <v>2.2000000000000002</v>
      </c>
      <c r="C3231" t="s">
        <v>1630</v>
      </c>
    </row>
    <row r="3232" spans="1:4" x14ac:dyDescent="0.2">
      <c r="A3232" t="s">
        <v>1579</v>
      </c>
      <c r="B3232">
        <v>4.5999999999999996</v>
      </c>
      <c r="C3232" t="s">
        <v>1630</v>
      </c>
    </row>
    <row r="3233" spans="1:4" x14ac:dyDescent="0.2">
      <c r="A3233" t="s">
        <v>47</v>
      </c>
      <c r="B3233">
        <v>15.8</v>
      </c>
      <c r="C3233" t="s">
        <v>1630</v>
      </c>
    </row>
    <row r="3234" spans="1:4" x14ac:dyDescent="0.2">
      <c r="A3234" t="s">
        <v>47</v>
      </c>
      <c r="B3234">
        <v>13</v>
      </c>
      <c r="C3234" t="s">
        <v>1580</v>
      </c>
    </row>
    <row r="3235" spans="1:4" x14ac:dyDescent="0.2">
      <c r="A3235" t="s">
        <v>47</v>
      </c>
      <c r="B3235">
        <v>3.9</v>
      </c>
      <c r="C3235">
        <v>-0.1</v>
      </c>
    </row>
    <row r="3236" spans="1:4" x14ac:dyDescent="0.2">
      <c r="A3236" t="s">
        <v>47</v>
      </c>
      <c r="B3236">
        <v>4</v>
      </c>
      <c r="C3236">
        <f>0.05/0.2</f>
        <v>0.25</v>
      </c>
    </row>
    <row r="3237" spans="1:4" x14ac:dyDescent="0.2">
      <c r="A3237" t="s">
        <v>47</v>
      </c>
      <c r="B3237">
        <v>14</v>
      </c>
      <c r="C3237" t="s">
        <v>1580</v>
      </c>
    </row>
    <row r="3238" spans="1:4" x14ac:dyDescent="0.2">
      <c r="A3238" t="s">
        <v>184</v>
      </c>
      <c r="B3238">
        <v>14.7</v>
      </c>
      <c r="C3238">
        <v>-0.2</v>
      </c>
    </row>
    <row r="3239" spans="1:4" x14ac:dyDescent="0.2">
      <c r="A3239" t="s">
        <v>34</v>
      </c>
      <c r="B3239">
        <v>21.02</v>
      </c>
      <c r="C3239">
        <v>0.03</v>
      </c>
    </row>
    <row r="3240" spans="1:4" x14ac:dyDescent="0.2">
      <c r="A3240" t="s">
        <v>34</v>
      </c>
      <c r="B3240">
        <v>15.02</v>
      </c>
      <c r="C3240">
        <v>0.03</v>
      </c>
    </row>
    <row r="3241" spans="1:4" x14ac:dyDescent="0.2">
      <c r="A3241" t="s">
        <v>34</v>
      </c>
      <c r="B3241">
        <v>18.3</v>
      </c>
      <c r="C3241" t="s">
        <v>1630</v>
      </c>
    </row>
    <row r="3242" spans="1:4" x14ac:dyDescent="0.2">
      <c r="A3242" t="s">
        <v>47</v>
      </c>
      <c r="B3242">
        <v>2</v>
      </c>
      <c r="C3242" t="s">
        <v>1580</v>
      </c>
    </row>
    <row r="3243" spans="1:4" x14ac:dyDescent="0.2">
      <c r="A3243" t="s">
        <v>1684</v>
      </c>
      <c r="B3243">
        <v>8</v>
      </c>
      <c r="C3243" t="s">
        <v>1559</v>
      </c>
    </row>
    <row r="3244" spans="1:4" x14ac:dyDescent="0.2">
      <c r="A3244" t="s">
        <v>150</v>
      </c>
      <c r="B3244">
        <v>9.5500000000000007</v>
      </c>
      <c r="C3244" t="s">
        <v>1667</v>
      </c>
    </row>
    <row r="3245" spans="1:4" x14ac:dyDescent="0.2">
      <c r="A3245" t="s">
        <v>97</v>
      </c>
      <c r="B3245" t="s">
        <v>1545</v>
      </c>
      <c r="C3245">
        <v>0.04</v>
      </c>
    </row>
    <row r="3246" spans="1:4" x14ac:dyDescent="0.2">
      <c r="A3246" t="s">
        <v>1579</v>
      </c>
      <c r="B3246" t="s">
        <v>1685</v>
      </c>
    </row>
    <row r="3247" spans="1:4" x14ac:dyDescent="0.2">
      <c r="A3247" t="s">
        <v>153</v>
      </c>
      <c r="B3247">
        <v>10.5</v>
      </c>
      <c r="C3247" t="s">
        <v>1595</v>
      </c>
      <c r="D3247">
        <v>0.2</v>
      </c>
    </row>
    <row r="3248" spans="1:4" x14ac:dyDescent="0.2">
      <c r="A3248" t="s">
        <v>29</v>
      </c>
      <c r="B3248">
        <v>8.3000000000000007</v>
      </c>
      <c r="C3248">
        <v>-0.1</v>
      </c>
    </row>
    <row r="3249" spans="1:4" x14ac:dyDescent="0.2">
      <c r="A3249" t="s">
        <v>1686</v>
      </c>
      <c r="B3249" t="s">
        <v>1545</v>
      </c>
      <c r="C3249">
        <v>0.2</v>
      </c>
      <c r="D3249" t="s">
        <v>1687</v>
      </c>
    </row>
    <row r="3250" spans="1:4" x14ac:dyDescent="0.2">
      <c r="A3250" t="s">
        <v>97</v>
      </c>
      <c r="B3250" t="s">
        <v>1545</v>
      </c>
      <c r="C3250">
        <v>0.1</v>
      </c>
    </row>
    <row r="3251" spans="1:4" x14ac:dyDescent="0.2">
      <c r="A3251" t="s">
        <v>49</v>
      </c>
      <c r="B3251">
        <v>0.23</v>
      </c>
      <c r="C3251" t="s">
        <v>1595</v>
      </c>
      <c r="D3251">
        <v>0.08</v>
      </c>
    </row>
    <row r="3252" spans="1:4" x14ac:dyDescent="0.2">
      <c r="A3252" t="s">
        <v>49</v>
      </c>
      <c r="B3252">
        <v>0.4</v>
      </c>
      <c r="C3252" t="s">
        <v>1595</v>
      </c>
      <c r="D3252">
        <v>0.1</v>
      </c>
    </row>
    <row r="3253" spans="1:4" x14ac:dyDescent="0.2">
      <c r="A3253" t="s">
        <v>49</v>
      </c>
      <c r="B3253">
        <v>0.5</v>
      </c>
      <c r="C3253" t="s">
        <v>1595</v>
      </c>
      <c r="D3253">
        <v>0.2</v>
      </c>
    </row>
    <row r="3254" spans="1:4" x14ac:dyDescent="0.2">
      <c r="A3254" t="s">
        <v>49</v>
      </c>
      <c r="B3254" t="s">
        <v>1545</v>
      </c>
      <c r="C3254">
        <v>0.1</v>
      </c>
    </row>
    <row r="3255" spans="1:4" x14ac:dyDescent="0.2">
      <c r="A3255" t="s">
        <v>97</v>
      </c>
      <c r="B3255">
        <v>0.05</v>
      </c>
      <c r="C3255" t="s">
        <v>1567</v>
      </c>
      <c r="D3255" t="s">
        <v>1568</v>
      </c>
    </row>
    <row r="3256" spans="1:4" x14ac:dyDescent="0.2">
      <c r="A3256" t="s">
        <v>29</v>
      </c>
      <c r="B3256">
        <v>2.2000000000000002</v>
      </c>
      <c r="C3256" t="s">
        <v>1595</v>
      </c>
      <c r="D3256">
        <v>0.05</v>
      </c>
    </row>
    <row r="3257" spans="1:4" x14ac:dyDescent="0.2">
      <c r="A3257" t="s">
        <v>146</v>
      </c>
    </row>
    <row r="3258" spans="1:4" x14ac:dyDescent="0.2">
      <c r="A3258" t="s">
        <v>87</v>
      </c>
    </row>
    <row r="3259" spans="1:4" x14ac:dyDescent="0.2">
      <c r="A3259" t="s">
        <v>87</v>
      </c>
    </row>
    <row r="3260" spans="1:4" x14ac:dyDescent="0.2">
      <c r="A3260" t="s">
        <v>27</v>
      </c>
      <c r="B3260">
        <v>7.5</v>
      </c>
      <c r="C3260" t="s">
        <v>1580</v>
      </c>
    </row>
    <row r="3261" spans="1:4" x14ac:dyDescent="0.2">
      <c r="A3261" t="s">
        <v>1579</v>
      </c>
      <c r="B3261">
        <v>5.5</v>
      </c>
      <c r="C3261">
        <v>-0.1</v>
      </c>
    </row>
    <row r="3262" spans="1:4" x14ac:dyDescent="0.2">
      <c r="A3262" t="s">
        <v>34</v>
      </c>
      <c r="B3262">
        <v>34</v>
      </c>
      <c r="C3262">
        <v>-0.1</v>
      </c>
    </row>
    <row r="3263" spans="1:4" x14ac:dyDescent="0.2">
      <c r="A3263" t="s">
        <v>47</v>
      </c>
      <c r="B3263">
        <v>31.6</v>
      </c>
      <c r="C3263">
        <v>-0.1</v>
      </c>
    </row>
    <row r="3264" spans="1:4" x14ac:dyDescent="0.2">
      <c r="A3264" t="s">
        <v>47</v>
      </c>
      <c r="B3264">
        <v>18.100000000000001</v>
      </c>
      <c r="C3264">
        <v>0.1</v>
      </c>
    </row>
    <row r="3265" spans="1:5" x14ac:dyDescent="0.2">
      <c r="A3265" t="s">
        <v>56</v>
      </c>
      <c r="B3265" t="s">
        <v>1691</v>
      </c>
      <c r="C3265" t="s">
        <v>1594</v>
      </c>
      <c r="D3265">
        <v>0.4</v>
      </c>
    </row>
    <row r="3266" spans="1:5" x14ac:dyDescent="0.2">
      <c r="A3266" t="s">
        <v>1569</v>
      </c>
      <c r="B3266" t="s">
        <v>1570</v>
      </c>
      <c r="C3266" t="s">
        <v>1571</v>
      </c>
    </row>
    <row r="3267" spans="1:5" x14ac:dyDescent="0.2">
      <c r="A3267" t="s">
        <v>1569</v>
      </c>
      <c r="B3267" t="s">
        <v>1572</v>
      </c>
      <c r="C3267" t="s">
        <v>1573</v>
      </c>
      <c r="D3267" t="s">
        <v>1571</v>
      </c>
    </row>
    <row r="3268" spans="1:5" x14ac:dyDescent="0.2">
      <c r="A3268" t="s">
        <v>29</v>
      </c>
      <c r="B3268">
        <v>17.100000000000001</v>
      </c>
      <c r="C3268" t="s">
        <v>1558</v>
      </c>
    </row>
    <row r="3269" spans="1:5" x14ac:dyDescent="0.2">
      <c r="A3269" t="s">
        <v>48</v>
      </c>
      <c r="B3269">
        <v>4.95</v>
      </c>
      <c r="C3269" t="s">
        <v>1558</v>
      </c>
    </row>
    <row r="3270" spans="1:5" x14ac:dyDescent="0.2">
      <c r="A3270" t="s">
        <v>154</v>
      </c>
      <c r="B3270">
        <v>0.2</v>
      </c>
      <c r="C3270">
        <v>0.1</v>
      </c>
    </row>
    <row r="3271" spans="1:5" x14ac:dyDescent="0.2">
      <c r="A3271" t="s">
        <v>97</v>
      </c>
      <c r="B3271" t="s">
        <v>1545</v>
      </c>
      <c r="C3271">
        <v>0.03</v>
      </c>
      <c r="D3271" t="s">
        <v>1567</v>
      </c>
      <c r="E3271" t="s">
        <v>1568</v>
      </c>
    </row>
    <row r="3272" spans="1:5" x14ac:dyDescent="0.2">
      <c r="A3272" t="s">
        <v>95</v>
      </c>
      <c r="B3272" t="s">
        <v>1545</v>
      </c>
      <c r="C3272" t="s">
        <v>1593</v>
      </c>
      <c r="D3272">
        <v>0.2</v>
      </c>
    </row>
    <row r="3273" spans="1:5" x14ac:dyDescent="0.2">
      <c r="A3273" t="s">
        <v>94</v>
      </c>
      <c r="B3273" t="s">
        <v>1545</v>
      </c>
      <c r="C3273">
        <v>0.02</v>
      </c>
      <c r="D3273" t="s">
        <v>1567</v>
      </c>
      <c r="E3273" t="s">
        <v>1568</v>
      </c>
    </row>
    <row r="3274" spans="1:5" x14ac:dyDescent="0.2">
      <c r="A3274" t="s">
        <v>133</v>
      </c>
      <c r="B3274" t="s">
        <v>1545</v>
      </c>
      <c r="C3274">
        <v>5.0000000000000001E-3</v>
      </c>
    </row>
    <row r="3275" spans="1:5" x14ac:dyDescent="0.2">
      <c r="A3275" t="s">
        <v>47</v>
      </c>
      <c r="B3275">
        <v>3.7</v>
      </c>
      <c r="C3275">
        <v>0.02</v>
      </c>
    </row>
    <row r="3276" spans="1:5" x14ac:dyDescent="0.2">
      <c r="A3276" t="s">
        <v>92</v>
      </c>
      <c r="B3276">
        <v>0.05</v>
      </c>
      <c r="C3276">
        <v>0.1</v>
      </c>
    </row>
    <row r="3277" spans="1:5" x14ac:dyDescent="0.2">
      <c r="A3277" t="s">
        <v>48</v>
      </c>
      <c r="B3277">
        <v>2</v>
      </c>
      <c r="C3277" t="s">
        <v>1558</v>
      </c>
    </row>
    <row r="3278" spans="1:5" x14ac:dyDescent="0.2">
      <c r="A3278" t="s">
        <v>47</v>
      </c>
      <c r="B3278">
        <v>15.8</v>
      </c>
      <c r="C3278" t="s">
        <v>1557</v>
      </c>
    </row>
    <row r="3279" spans="1:5" x14ac:dyDescent="0.2">
      <c r="A3279" t="s">
        <v>87</v>
      </c>
      <c r="B3279" t="s">
        <v>1546</v>
      </c>
      <c r="C3279" t="s">
        <v>1547</v>
      </c>
      <c r="D3279" t="s">
        <v>1682</v>
      </c>
    </row>
    <row r="3280" spans="1:5" x14ac:dyDescent="0.2">
      <c r="A3280" t="s">
        <v>1549</v>
      </c>
      <c r="B3280" t="s">
        <v>1550</v>
      </c>
      <c r="C3280" t="s">
        <v>1551</v>
      </c>
      <c r="D3280" t="s">
        <v>1552</v>
      </c>
    </row>
    <row r="3281" spans="1:4" x14ac:dyDescent="0.2">
      <c r="A3281" t="s">
        <v>859</v>
      </c>
      <c r="B3281" t="s">
        <v>1553</v>
      </c>
      <c r="C3281" t="s">
        <v>1554</v>
      </c>
    </row>
    <row r="3282" spans="1:4" x14ac:dyDescent="0.2">
      <c r="A3282" t="s">
        <v>1555</v>
      </c>
      <c r="B3282" t="s">
        <v>1550</v>
      </c>
      <c r="C3282" t="s">
        <v>1551</v>
      </c>
      <c r="D3282" t="s">
        <v>1556</v>
      </c>
    </row>
    <row r="3283" spans="1:4" x14ac:dyDescent="0.2">
      <c r="A3283" t="s">
        <v>153</v>
      </c>
      <c r="B3283">
        <v>10.5</v>
      </c>
      <c r="C3283" t="s">
        <v>1578</v>
      </c>
    </row>
    <row r="3284" spans="1:4" x14ac:dyDescent="0.2">
      <c r="A3284" t="s">
        <v>27</v>
      </c>
      <c r="B3284">
        <v>17.3</v>
      </c>
      <c r="C3284" t="s">
        <v>1630</v>
      </c>
    </row>
    <row r="3285" spans="1:4" x14ac:dyDescent="0.2">
      <c r="A3285" t="s">
        <v>29</v>
      </c>
      <c r="B3285">
        <v>4.75</v>
      </c>
      <c r="C3285" t="s">
        <v>1630</v>
      </c>
    </row>
    <row r="3286" spans="1:4" x14ac:dyDescent="0.2">
      <c r="A3286" t="s">
        <v>29</v>
      </c>
      <c r="B3286">
        <v>8.3000000000000007</v>
      </c>
      <c r="C3286">
        <v>-0.1</v>
      </c>
    </row>
    <row r="3287" spans="1:4" x14ac:dyDescent="0.2">
      <c r="A3287" t="s">
        <v>1579</v>
      </c>
      <c r="B3287">
        <v>11</v>
      </c>
      <c r="C3287" t="s">
        <v>1578</v>
      </c>
    </row>
    <row r="3288" spans="1:4" x14ac:dyDescent="0.2">
      <c r="A3288" t="s">
        <v>1579</v>
      </c>
      <c r="B3288">
        <v>6.65</v>
      </c>
      <c r="C3288">
        <v>0.1</v>
      </c>
    </row>
    <row r="3289" spans="1:4" x14ac:dyDescent="0.2">
      <c r="A3289" t="s">
        <v>1579</v>
      </c>
      <c r="B3289">
        <v>4.5999999999999996</v>
      </c>
      <c r="C3289" t="s">
        <v>1630</v>
      </c>
    </row>
    <row r="3290" spans="1:4" x14ac:dyDescent="0.2">
      <c r="A3290" t="s">
        <v>1579</v>
      </c>
      <c r="B3290">
        <v>1.96</v>
      </c>
      <c r="C3290" t="s">
        <v>1630</v>
      </c>
    </row>
    <row r="3291" spans="1:4" x14ac:dyDescent="0.2">
      <c r="A3291" t="s">
        <v>47</v>
      </c>
      <c r="B3291" t="s">
        <v>1689</v>
      </c>
    </row>
    <row r="3292" spans="1:4" x14ac:dyDescent="0.2">
      <c r="A3292" t="s">
        <v>47</v>
      </c>
      <c r="B3292">
        <v>13</v>
      </c>
      <c r="C3292" t="s">
        <v>1580</v>
      </c>
    </row>
    <row r="3293" spans="1:4" x14ac:dyDescent="0.2">
      <c r="A3293" t="s">
        <v>29</v>
      </c>
      <c r="B3293">
        <v>10.8</v>
      </c>
      <c r="C3293">
        <v>0.15</v>
      </c>
    </row>
    <row r="3294" spans="1:4" x14ac:dyDescent="0.2">
      <c r="A3294" t="s">
        <v>47</v>
      </c>
      <c r="B3294">
        <v>3.6</v>
      </c>
      <c r="C3294">
        <v>-0.1</v>
      </c>
    </row>
    <row r="3295" spans="1:4" x14ac:dyDescent="0.2">
      <c r="A3295" t="s">
        <v>47</v>
      </c>
      <c r="B3295" t="s">
        <v>1705</v>
      </c>
    </row>
    <row r="3296" spans="1:4" x14ac:dyDescent="0.2">
      <c r="A3296" t="s">
        <v>1686</v>
      </c>
      <c r="B3296" t="s">
        <v>1691</v>
      </c>
      <c r="C3296" t="s">
        <v>1687</v>
      </c>
    </row>
    <row r="3297" spans="1:4" x14ac:dyDescent="0.2">
      <c r="A3297" t="s">
        <v>47</v>
      </c>
      <c r="B3297">
        <v>14</v>
      </c>
      <c r="C3297" t="s">
        <v>1580</v>
      </c>
    </row>
    <row r="3298" spans="1:4" x14ac:dyDescent="0.2">
      <c r="A3298" t="s">
        <v>184</v>
      </c>
      <c r="B3298">
        <v>14.7</v>
      </c>
      <c r="C3298">
        <v>-0.2</v>
      </c>
    </row>
    <row r="3299" spans="1:4" x14ac:dyDescent="0.2">
      <c r="A3299" t="s">
        <v>34</v>
      </c>
      <c r="B3299">
        <v>21.02</v>
      </c>
      <c r="C3299">
        <v>0.03</v>
      </c>
    </row>
    <row r="3300" spans="1:4" x14ac:dyDescent="0.2">
      <c r="A3300" t="s">
        <v>34</v>
      </c>
      <c r="B3300">
        <v>15.02</v>
      </c>
      <c r="C3300">
        <v>0.03</v>
      </c>
    </row>
    <row r="3301" spans="1:4" x14ac:dyDescent="0.2">
      <c r="A3301" t="s">
        <v>34</v>
      </c>
      <c r="B3301">
        <v>18.3</v>
      </c>
      <c r="C3301" t="s">
        <v>1630</v>
      </c>
    </row>
    <row r="3302" spans="1:4" x14ac:dyDescent="0.2">
      <c r="A3302" t="s">
        <v>150</v>
      </c>
      <c r="B3302" t="s">
        <v>1692</v>
      </c>
    </row>
    <row r="3303" spans="1:4" x14ac:dyDescent="0.2">
      <c r="A3303" t="s">
        <v>47</v>
      </c>
      <c r="B3303">
        <v>2</v>
      </c>
      <c r="C3303" t="s">
        <v>1580</v>
      </c>
    </row>
    <row r="3304" spans="1:4" x14ac:dyDescent="0.2">
      <c r="A3304" t="s">
        <v>1693</v>
      </c>
      <c r="B3304" t="s">
        <v>1618</v>
      </c>
      <c r="C3304">
        <v>8</v>
      </c>
      <c r="D3304" t="s">
        <v>1578</v>
      </c>
    </row>
    <row r="3305" spans="1:4" x14ac:dyDescent="0.2">
      <c r="A3305" t="s">
        <v>97</v>
      </c>
      <c r="B3305" t="s">
        <v>1545</v>
      </c>
      <c r="C3305">
        <v>0.1</v>
      </c>
    </row>
    <row r="3306" spans="1:4" x14ac:dyDescent="0.2">
      <c r="A3306" t="s">
        <v>97</v>
      </c>
      <c r="B3306" t="s">
        <v>1545</v>
      </c>
      <c r="C3306">
        <v>0.04</v>
      </c>
    </row>
    <row r="3307" spans="1:4" x14ac:dyDescent="0.2">
      <c r="A3307" t="s">
        <v>1579</v>
      </c>
      <c r="B3307">
        <v>1.2</v>
      </c>
      <c r="C3307">
        <v>0.2</v>
      </c>
    </row>
    <row r="3308" spans="1:4" x14ac:dyDescent="0.2">
      <c r="A3308" t="s">
        <v>49</v>
      </c>
      <c r="B3308">
        <v>0.23</v>
      </c>
      <c r="C3308" t="s">
        <v>1589</v>
      </c>
    </row>
    <row r="3309" spans="1:4" x14ac:dyDescent="0.2">
      <c r="A3309" t="s">
        <v>49</v>
      </c>
      <c r="B3309">
        <v>0.4</v>
      </c>
      <c r="C3309" t="s">
        <v>1580</v>
      </c>
    </row>
    <row r="3310" spans="1:4" x14ac:dyDescent="0.2">
      <c r="A3310" t="s">
        <v>49</v>
      </c>
      <c r="B3310">
        <v>0.5</v>
      </c>
      <c r="C3310" t="s">
        <v>1578</v>
      </c>
    </row>
    <row r="3311" spans="1:4" x14ac:dyDescent="0.2">
      <c r="A3311" t="s">
        <v>49</v>
      </c>
      <c r="B3311" t="s">
        <v>1545</v>
      </c>
      <c r="C3311">
        <v>0.1</v>
      </c>
    </row>
    <row r="3312" spans="1:4" x14ac:dyDescent="0.2">
      <c r="A3312" t="s">
        <v>97</v>
      </c>
      <c r="B3312">
        <v>0.1</v>
      </c>
      <c r="C3312" t="s">
        <v>1567</v>
      </c>
      <c r="D3312" t="s">
        <v>1568</v>
      </c>
    </row>
    <row r="3313" spans="1:4" x14ac:dyDescent="0.2">
      <c r="A3313" t="s">
        <v>29</v>
      </c>
      <c r="B3313">
        <v>2.2000000000000002</v>
      </c>
      <c r="C3313" t="s">
        <v>1630</v>
      </c>
    </row>
    <row r="3314" spans="1:4" x14ac:dyDescent="0.2">
      <c r="A3314" t="s">
        <v>146</v>
      </c>
    </row>
    <row r="3315" spans="1:4" x14ac:dyDescent="0.2">
      <c r="A3315" t="s">
        <v>87</v>
      </c>
    </row>
    <row r="3316" spans="1:4" x14ac:dyDescent="0.2">
      <c r="A3316" t="s">
        <v>87</v>
      </c>
    </row>
    <row r="3317" spans="1:4" x14ac:dyDescent="0.2">
      <c r="A3317" t="s">
        <v>97</v>
      </c>
      <c r="B3317" t="s">
        <v>1688</v>
      </c>
    </row>
    <row r="3318" spans="1:4" x14ac:dyDescent="0.2">
      <c r="A3318" t="s">
        <v>1549</v>
      </c>
      <c r="B3318" t="s">
        <v>1550</v>
      </c>
      <c r="C3318" t="s">
        <v>1551</v>
      </c>
      <c r="D3318" t="s">
        <v>1552</v>
      </c>
    </row>
    <row r="3319" spans="1:4" x14ac:dyDescent="0.2">
      <c r="A3319" t="s">
        <v>859</v>
      </c>
      <c r="B3319" t="s">
        <v>1553</v>
      </c>
      <c r="C3319" t="s">
        <v>1554</v>
      </c>
    </row>
    <row r="3320" spans="1:4" x14ac:dyDescent="0.2">
      <c r="A3320" t="s">
        <v>1555</v>
      </c>
      <c r="B3320" t="s">
        <v>1550</v>
      </c>
      <c r="C3320" t="s">
        <v>1551</v>
      </c>
      <c r="D3320" t="s">
        <v>1556</v>
      </c>
    </row>
    <row r="3321" spans="1:4" x14ac:dyDescent="0.2">
      <c r="A3321" t="s">
        <v>91</v>
      </c>
      <c r="B3321">
        <v>17.3</v>
      </c>
      <c r="C3321" t="s">
        <v>1630</v>
      </c>
    </row>
    <row r="3322" spans="1:4" x14ac:dyDescent="0.2">
      <c r="A3322" t="s">
        <v>1579</v>
      </c>
      <c r="B3322">
        <v>4.2</v>
      </c>
      <c r="C3322" t="s">
        <v>1630</v>
      </c>
    </row>
    <row r="3323" spans="1:4" x14ac:dyDescent="0.2">
      <c r="A3323" t="s">
        <v>29</v>
      </c>
      <c r="B3323">
        <v>10.8</v>
      </c>
      <c r="C3323">
        <v>0.15</v>
      </c>
    </row>
    <row r="3324" spans="1:4" x14ac:dyDescent="0.2">
      <c r="A3324" t="s">
        <v>1579</v>
      </c>
      <c r="B3324">
        <v>11</v>
      </c>
      <c r="C3324" t="s">
        <v>1578</v>
      </c>
    </row>
    <row r="3325" spans="1:4" x14ac:dyDescent="0.2">
      <c r="A3325" t="s">
        <v>1579</v>
      </c>
      <c r="B3325">
        <v>6.65</v>
      </c>
      <c r="C3325">
        <v>0.1</v>
      </c>
    </row>
    <row r="3326" spans="1:4" x14ac:dyDescent="0.2">
      <c r="A3326" t="s">
        <v>1579</v>
      </c>
      <c r="B3326">
        <v>2.2000000000000002</v>
      </c>
      <c r="C3326" t="s">
        <v>1630</v>
      </c>
    </row>
    <row r="3327" spans="1:4" x14ac:dyDescent="0.2">
      <c r="A3327" t="s">
        <v>1579</v>
      </c>
      <c r="B3327">
        <v>4.5999999999999996</v>
      </c>
      <c r="C3327" t="s">
        <v>1630</v>
      </c>
    </row>
    <row r="3328" spans="1:4" x14ac:dyDescent="0.2">
      <c r="A3328" t="s">
        <v>47</v>
      </c>
      <c r="B3328">
        <v>15.8</v>
      </c>
      <c r="C3328" t="s">
        <v>1630</v>
      </c>
    </row>
    <row r="3329" spans="1:4" x14ac:dyDescent="0.2">
      <c r="A3329" t="s">
        <v>47</v>
      </c>
      <c r="B3329">
        <v>13</v>
      </c>
      <c r="C3329" t="s">
        <v>1580</v>
      </c>
    </row>
    <row r="3330" spans="1:4" x14ac:dyDescent="0.2">
      <c r="A3330" t="s">
        <v>47</v>
      </c>
      <c r="B3330">
        <v>3.9</v>
      </c>
      <c r="C3330">
        <v>-0.1</v>
      </c>
    </row>
    <row r="3331" spans="1:4" x14ac:dyDescent="0.2">
      <c r="A3331" t="s">
        <v>47</v>
      </c>
      <c r="B3331">
        <v>4</v>
      </c>
      <c r="C3331">
        <f>0.05/0.2</f>
        <v>0.25</v>
      </c>
    </row>
    <row r="3332" spans="1:4" x14ac:dyDescent="0.2">
      <c r="A3332" t="s">
        <v>47</v>
      </c>
      <c r="B3332">
        <v>14</v>
      </c>
      <c r="C3332" t="s">
        <v>1580</v>
      </c>
    </row>
    <row r="3333" spans="1:4" x14ac:dyDescent="0.2">
      <c r="A3333" t="s">
        <v>184</v>
      </c>
      <c r="B3333">
        <v>14.7</v>
      </c>
      <c r="C3333">
        <v>-0.2</v>
      </c>
    </row>
    <row r="3334" spans="1:4" x14ac:dyDescent="0.2">
      <c r="A3334" t="s">
        <v>34</v>
      </c>
      <c r="B3334">
        <v>21.02</v>
      </c>
      <c r="C3334">
        <v>0.03</v>
      </c>
    </row>
    <row r="3335" spans="1:4" x14ac:dyDescent="0.2">
      <c r="A3335" t="s">
        <v>34</v>
      </c>
      <c r="B3335">
        <v>15.02</v>
      </c>
      <c r="C3335">
        <v>0.03</v>
      </c>
    </row>
    <row r="3336" spans="1:4" x14ac:dyDescent="0.2">
      <c r="A3336" t="s">
        <v>34</v>
      </c>
      <c r="B3336">
        <v>18.3</v>
      </c>
      <c r="C3336" t="s">
        <v>1630</v>
      </c>
    </row>
    <row r="3337" spans="1:4" x14ac:dyDescent="0.2">
      <c r="A3337" t="s">
        <v>47</v>
      </c>
      <c r="B3337">
        <v>2</v>
      </c>
      <c r="C3337" t="s">
        <v>1580</v>
      </c>
    </row>
    <row r="3338" spans="1:4" x14ac:dyDescent="0.2">
      <c r="A3338" t="s">
        <v>1684</v>
      </c>
      <c r="B3338">
        <v>8</v>
      </c>
      <c r="C3338" t="s">
        <v>1559</v>
      </c>
    </row>
    <row r="3339" spans="1:4" x14ac:dyDescent="0.2">
      <c r="A3339" t="s">
        <v>150</v>
      </c>
      <c r="B3339">
        <v>9.5500000000000007</v>
      </c>
      <c r="C3339" t="s">
        <v>1667</v>
      </c>
    </row>
    <row r="3340" spans="1:4" x14ac:dyDescent="0.2">
      <c r="A3340" t="s">
        <v>97</v>
      </c>
      <c r="B3340" t="s">
        <v>1545</v>
      </c>
      <c r="C3340">
        <v>0.04</v>
      </c>
    </row>
    <row r="3341" spans="1:4" x14ac:dyDescent="0.2">
      <c r="A3341" t="s">
        <v>1579</v>
      </c>
      <c r="B3341" t="s">
        <v>1685</v>
      </c>
    </row>
    <row r="3342" spans="1:4" x14ac:dyDescent="0.2">
      <c r="A3342" t="s">
        <v>153</v>
      </c>
      <c r="B3342">
        <v>10.5</v>
      </c>
      <c r="C3342" t="s">
        <v>1595</v>
      </c>
      <c r="D3342">
        <v>0.2</v>
      </c>
    </row>
    <row r="3343" spans="1:4" x14ac:dyDescent="0.2">
      <c r="A3343" t="s">
        <v>29</v>
      </c>
      <c r="B3343">
        <v>8.3000000000000007</v>
      </c>
      <c r="C3343">
        <v>-0.1</v>
      </c>
    </row>
    <row r="3344" spans="1:4" x14ac:dyDescent="0.2">
      <c r="A3344" t="s">
        <v>1686</v>
      </c>
      <c r="B3344" t="s">
        <v>1545</v>
      </c>
      <c r="C3344">
        <v>0.2</v>
      </c>
      <c r="D3344" t="s">
        <v>1687</v>
      </c>
    </row>
    <row r="3345" spans="1:4" x14ac:dyDescent="0.2">
      <c r="A3345" t="s">
        <v>97</v>
      </c>
      <c r="B3345" t="s">
        <v>1545</v>
      </c>
      <c r="C3345">
        <v>0.1</v>
      </c>
    </row>
    <row r="3346" spans="1:4" x14ac:dyDescent="0.2">
      <c r="A3346" t="s">
        <v>49</v>
      </c>
      <c r="B3346">
        <v>0.23</v>
      </c>
      <c r="C3346" t="s">
        <v>1595</v>
      </c>
      <c r="D3346">
        <v>0.08</v>
      </c>
    </row>
    <row r="3347" spans="1:4" x14ac:dyDescent="0.2">
      <c r="A3347" t="s">
        <v>49</v>
      </c>
      <c r="B3347">
        <v>0.4</v>
      </c>
      <c r="C3347" t="s">
        <v>1595</v>
      </c>
      <c r="D3347">
        <v>0.1</v>
      </c>
    </row>
    <row r="3348" spans="1:4" x14ac:dyDescent="0.2">
      <c r="A3348" t="s">
        <v>49</v>
      </c>
      <c r="B3348">
        <v>0.5</v>
      </c>
      <c r="C3348" t="s">
        <v>1595</v>
      </c>
      <c r="D3348">
        <v>0.2</v>
      </c>
    </row>
    <row r="3349" spans="1:4" x14ac:dyDescent="0.2">
      <c r="A3349" t="s">
        <v>49</v>
      </c>
      <c r="B3349" t="s">
        <v>1545</v>
      </c>
      <c r="C3349">
        <v>0.1</v>
      </c>
    </row>
    <row r="3350" spans="1:4" x14ac:dyDescent="0.2">
      <c r="A3350" t="s">
        <v>97</v>
      </c>
      <c r="B3350">
        <v>0.05</v>
      </c>
      <c r="C3350" t="s">
        <v>1567</v>
      </c>
      <c r="D3350" t="s">
        <v>1568</v>
      </c>
    </row>
    <row r="3351" spans="1:4" x14ac:dyDescent="0.2">
      <c r="A3351" t="s">
        <v>29</v>
      </c>
      <c r="B3351">
        <v>2.2000000000000002</v>
      </c>
      <c r="C3351" t="s">
        <v>1595</v>
      </c>
      <c r="D3351">
        <v>0.05</v>
      </c>
    </row>
    <row r="3352" spans="1:4" x14ac:dyDescent="0.2">
      <c r="A3352" t="s">
        <v>146</v>
      </c>
    </row>
    <row r="3353" spans="1:4" x14ac:dyDescent="0.2">
      <c r="A3353" t="s">
        <v>87</v>
      </c>
    </row>
    <row r="3354" spans="1:4" x14ac:dyDescent="0.2">
      <c r="A3354" t="s">
        <v>87</v>
      </c>
    </row>
    <row r="3355" spans="1:4" x14ac:dyDescent="0.2">
      <c r="A3355" t="s">
        <v>97</v>
      </c>
      <c r="B3355" t="s">
        <v>1688</v>
      </c>
    </row>
    <row r="3356" spans="1:4" x14ac:dyDescent="0.2">
      <c r="A3356" t="s">
        <v>1549</v>
      </c>
      <c r="B3356" t="s">
        <v>1550</v>
      </c>
      <c r="C3356" t="s">
        <v>1551</v>
      </c>
      <c r="D3356" t="s">
        <v>1552</v>
      </c>
    </row>
    <row r="3357" spans="1:4" x14ac:dyDescent="0.2">
      <c r="A3357" t="s">
        <v>859</v>
      </c>
      <c r="B3357" t="s">
        <v>1553</v>
      </c>
      <c r="C3357" t="s">
        <v>1554</v>
      </c>
    </row>
    <row r="3358" spans="1:4" x14ac:dyDescent="0.2">
      <c r="A3358" t="s">
        <v>1555</v>
      </c>
      <c r="B3358" t="s">
        <v>1550</v>
      </c>
      <c r="C3358" t="s">
        <v>1551</v>
      </c>
      <c r="D3358" t="s">
        <v>1556</v>
      </c>
    </row>
    <row r="3359" spans="1:4" x14ac:dyDescent="0.2">
      <c r="A3359" t="s">
        <v>91</v>
      </c>
      <c r="B3359">
        <v>17.100000000000001</v>
      </c>
      <c r="C3359" t="s">
        <v>1558</v>
      </c>
    </row>
    <row r="3360" spans="1:4" x14ac:dyDescent="0.2">
      <c r="A3360" t="s">
        <v>29</v>
      </c>
      <c r="B3360">
        <v>4.95</v>
      </c>
      <c r="C3360" t="s">
        <v>1558</v>
      </c>
    </row>
    <row r="3361" spans="1:5" x14ac:dyDescent="0.2">
      <c r="A3361" t="s">
        <v>49</v>
      </c>
      <c r="B3361">
        <v>0.2</v>
      </c>
      <c r="C3361">
        <v>0.1</v>
      </c>
    </row>
    <row r="3362" spans="1:5" x14ac:dyDescent="0.2">
      <c r="A3362" t="s">
        <v>97</v>
      </c>
      <c r="B3362" t="s">
        <v>1545</v>
      </c>
      <c r="C3362">
        <v>0.03</v>
      </c>
      <c r="D3362" t="s">
        <v>1567</v>
      </c>
      <c r="E3362" t="s">
        <v>1568</v>
      </c>
    </row>
    <row r="3363" spans="1:5" x14ac:dyDescent="0.2">
      <c r="A3363" t="s">
        <v>95</v>
      </c>
      <c r="B3363" t="s">
        <v>1545</v>
      </c>
      <c r="C3363" t="s">
        <v>1593</v>
      </c>
      <c r="D3363">
        <v>0.2</v>
      </c>
    </row>
    <row r="3364" spans="1:5" x14ac:dyDescent="0.2">
      <c r="A3364" t="s">
        <v>94</v>
      </c>
      <c r="B3364" t="s">
        <v>1545</v>
      </c>
      <c r="C3364">
        <v>0.02</v>
      </c>
      <c r="D3364" t="s">
        <v>1568</v>
      </c>
    </row>
    <row r="3365" spans="1:5" x14ac:dyDescent="0.2">
      <c r="A3365" t="s">
        <v>133</v>
      </c>
      <c r="B3365" t="s">
        <v>1545</v>
      </c>
      <c r="C3365">
        <v>5.0000000000000001E-3</v>
      </c>
    </row>
    <row r="3366" spans="1:5" x14ac:dyDescent="0.2">
      <c r="A3366" t="s">
        <v>47</v>
      </c>
      <c r="B3366">
        <v>3.7</v>
      </c>
      <c r="C3366">
        <v>0.02</v>
      </c>
    </row>
    <row r="3367" spans="1:5" x14ac:dyDescent="0.2">
      <c r="A3367" t="s">
        <v>92</v>
      </c>
      <c r="B3367">
        <v>0.05</v>
      </c>
      <c r="C3367">
        <v>0.1</v>
      </c>
    </row>
    <row r="3368" spans="1:5" x14ac:dyDescent="0.2">
      <c r="A3368" t="s">
        <v>1704</v>
      </c>
      <c r="B3368" t="s">
        <v>34</v>
      </c>
    </row>
    <row r="3369" spans="1:5" x14ac:dyDescent="0.2">
      <c r="A3369" t="s">
        <v>48</v>
      </c>
      <c r="B3369">
        <v>2</v>
      </c>
      <c r="C3369" t="s">
        <v>1558</v>
      </c>
    </row>
    <row r="3370" spans="1:5" x14ac:dyDescent="0.2">
      <c r="A3370" t="s">
        <v>47</v>
      </c>
      <c r="B3370">
        <v>15.8</v>
      </c>
      <c r="C3370" t="s">
        <v>1557</v>
      </c>
    </row>
    <row r="3371" spans="1:5" x14ac:dyDescent="0.2">
      <c r="A3371" t="s">
        <v>1549</v>
      </c>
      <c r="B3371" t="s">
        <v>1550</v>
      </c>
      <c r="C3371" t="s">
        <v>1551</v>
      </c>
      <c r="D3371" t="s">
        <v>1552</v>
      </c>
    </row>
    <row r="3372" spans="1:5" x14ac:dyDescent="0.2">
      <c r="A3372" t="s">
        <v>859</v>
      </c>
      <c r="B3372" t="s">
        <v>1553</v>
      </c>
      <c r="C3372" t="s">
        <v>1554</v>
      </c>
    </row>
    <row r="3373" spans="1:5" x14ac:dyDescent="0.2">
      <c r="A3373" t="s">
        <v>1555</v>
      </c>
      <c r="B3373" t="s">
        <v>1550</v>
      </c>
      <c r="C3373" t="s">
        <v>1551</v>
      </c>
      <c r="D3373" t="s">
        <v>1556</v>
      </c>
    </row>
    <row r="3374" spans="1:5" x14ac:dyDescent="0.2">
      <c r="A3374" t="s">
        <v>153</v>
      </c>
      <c r="B3374">
        <v>10.5</v>
      </c>
      <c r="C3374" t="s">
        <v>1578</v>
      </c>
    </row>
    <row r="3375" spans="1:5" x14ac:dyDescent="0.2">
      <c r="A3375" t="s">
        <v>27</v>
      </c>
      <c r="B3375">
        <v>17.3</v>
      </c>
      <c r="C3375" t="s">
        <v>1630</v>
      </c>
    </row>
    <row r="3376" spans="1:5" x14ac:dyDescent="0.2">
      <c r="A3376" t="s">
        <v>29</v>
      </c>
      <c r="B3376">
        <v>4.75</v>
      </c>
      <c r="C3376" t="s">
        <v>1630</v>
      </c>
    </row>
    <row r="3377" spans="1:3" x14ac:dyDescent="0.2">
      <c r="A3377" t="s">
        <v>29</v>
      </c>
      <c r="B3377">
        <v>8.3000000000000007</v>
      </c>
      <c r="C3377">
        <v>-0.1</v>
      </c>
    </row>
    <row r="3378" spans="1:3" x14ac:dyDescent="0.2">
      <c r="A3378" t="s">
        <v>1579</v>
      </c>
      <c r="B3378">
        <v>11</v>
      </c>
      <c r="C3378" t="s">
        <v>1578</v>
      </c>
    </row>
    <row r="3379" spans="1:3" x14ac:dyDescent="0.2">
      <c r="A3379" t="s">
        <v>1579</v>
      </c>
      <c r="B3379">
        <v>6.65</v>
      </c>
      <c r="C3379">
        <v>0.1</v>
      </c>
    </row>
    <row r="3380" spans="1:3" x14ac:dyDescent="0.2">
      <c r="A3380" t="s">
        <v>1579</v>
      </c>
      <c r="B3380">
        <v>4.5999999999999996</v>
      </c>
      <c r="C3380" t="s">
        <v>1630</v>
      </c>
    </row>
    <row r="3381" spans="1:3" x14ac:dyDescent="0.2">
      <c r="A3381" t="s">
        <v>1579</v>
      </c>
      <c r="B3381" t="s">
        <v>1683</v>
      </c>
    </row>
    <row r="3382" spans="1:3" x14ac:dyDescent="0.2">
      <c r="A3382" t="s">
        <v>47</v>
      </c>
      <c r="B3382" t="s">
        <v>1689</v>
      </c>
    </row>
    <row r="3383" spans="1:3" x14ac:dyDescent="0.2">
      <c r="A3383" t="s">
        <v>47</v>
      </c>
      <c r="B3383">
        <v>13</v>
      </c>
      <c r="C3383" t="s">
        <v>1580</v>
      </c>
    </row>
    <row r="3384" spans="1:3" x14ac:dyDescent="0.2">
      <c r="A3384" t="s">
        <v>29</v>
      </c>
      <c r="B3384">
        <v>10.8</v>
      </c>
      <c r="C3384">
        <v>0.15</v>
      </c>
    </row>
    <row r="3385" spans="1:3" x14ac:dyDescent="0.2">
      <c r="A3385" t="s">
        <v>47</v>
      </c>
      <c r="B3385">
        <v>3.6</v>
      </c>
      <c r="C3385">
        <v>-0.1</v>
      </c>
    </row>
    <row r="3386" spans="1:3" x14ac:dyDescent="0.2">
      <c r="A3386" t="s">
        <v>47</v>
      </c>
      <c r="B3386" t="s">
        <v>1705</v>
      </c>
    </row>
    <row r="3387" spans="1:3" x14ac:dyDescent="0.2">
      <c r="A3387" t="s">
        <v>1686</v>
      </c>
      <c r="B3387" t="s">
        <v>1691</v>
      </c>
      <c r="C3387" t="s">
        <v>1687</v>
      </c>
    </row>
    <row r="3388" spans="1:3" x14ac:dyDescent="0.2">
      <c r="A3388" t="s">
        <v>47</v>
      </c>
      <c r="B3388">
        <v>14</v>
      </c>
      <c r="C3388" t="s">
        <v>1580</v>
      </c>
    </row>
    <row r="3389" spans="1:3" x14ac:dyDescent="0.2">
      <c r="A3389" t="s">
        <v>184</v>
      </c>
      <c r="B3389">
        <v>14.7</v>
      </c>
      <c r="C3389">
        <v>-0.2</v>
      </c>
    </row>
    <row r="3390" spans="1:3" x14ac:dyDescent="0.2">
      <c r="A3390" t="s">
        <v>34</v>
      </c>
      <c r="B3390">
        <v>21.02</v>
      </c>
      <c r="C3390">
        <v>0.03</v>
      </c>
    </row>
    <row r="3391" spans="1:3" x14ac:dyDescent="0.2">
      <c r="A3391" t="s">
        <v>34</v>
      </c>
      <c r="B3391">
        <v>15.02</v>
      </c>
      <c r="C3391">
        <v>0.03</v>
      </c>
    </row>
    <row r="3392" spans="1:3" x14ac:dyDescent="0.2">
      <c r="A3392" t="s">
        <v>34</v>
      </c>
      <c r="B3392">
        <v>18.3</v>
      </c>
      <c r="C3392" t="s">
        <v>1630</v>
      </c>
    </row>
    <row r="3393" spans="1:4" x14ac:dyDescent="0.2">
      <c r="A3393" t="s">
        <v>150</v>
      </c>
      <c r="B3393" t="s">
        <v>1692</v>
      </c>
    </row>
    <row r="3394" spans="1:4" x14ac:dyDescent="0.2">
      <c r="A3394" t="s">
        <v>47</v>
      </c>
      <c r="B3394">
        <v>2</v>
      </c>
      <c r="C3394" t="s">
        <v>1580</v>
      </c>
    </row>
    <row r="3395" spans="1:4" x14ac:dyDescent="0.2">
      <c r="A3395" t="s">
        <v>1693</v>
      </c>
      <c r="B3395" t="s">
        <v>1618</v>
      </c>
      <c r="C3395">
        <v>8</v>
      </c>
      <c r="D3395" t="s">
        <v>1578</v>
      </c>
    </row>
    <row r="3396" spans="1:4" x14ac:dyDescent="0.2">
      <c r="A3396" t="s">
        <v>97</v>
      </c>
      <c r="B3396" t="s">
        <v>1545</v>
      </c>
      <c r="C3396">
        <v>0.1</v>
      </c>
    </row>
    <row r="3397" spans="1:4" x14ac:dyDescent="0.2">
      <c r="A3397" t="s">
        <v>97</v>
      </c>
      <c r="B3397" t="s">
        <v>1545</v>
      </c>
      <c r="C3397">
        <v>0.04</v>
      </c>
    </row>
    <row r="3398" spans="1:4" x14ac:dyDescent="0.2">
      <c r="A3398" t="s">
        <v>1579</v>
      </c>
      <c r="B3398">
        <v>1.2</v>
      </c>
      <c r="C3398">
        <v>0.2</v>
      </c>
    </row>
    <row r="3399" spans="1:4" x14ac:dyDescent="0.2">
      <c r="A3399" t="s">
        <v>49</v>
      </c>
      <c r="B3399">
        <v>0.23</v>
      </c>
      <c r="C3399" t="s">
        <v>1589</v>
      </c>
    </row>
    <row r="3400" spans="1:4" x14ac:dyDescent="0.2">
      <c r="A3400" t="s">
        <v>49</v>
      </c>
      <c r="B3400">
        <v>0.4</v>
      </c>
      <c r="C3400" t="s">
        <v>1580</v>
      </c>
    </row>
    <row r="3401" spans="1:4" x14ac:dyDescent="0.2">
      <c r="A3401" t="s">
        <v>49</v>
      </c>
      <c r="B3401">
        <v>0.5</v>
      </c>
      <c r="C3401" t="s">
        <v>1578</v>
      </c>
    </row>
    <row r="3402" spans="1:4" x14ac:dyDescent="0.2">
      <c r="A3402" t="s">
        <v>49</v>
      </c>
      <c r="B3402" t="s">
        <v>1545</v>
      </c>
      <c r="C3402">
        <v>0.1</v>
      </c>
    </row>
    <row r="3403" spans="1:4" x14ac:dyDescent="0.2">
      <c r="A3403" t="s">
        <v>97</v>
      </c>
      <c r="B3403">
        <v>0.1</v>
      </c>
      <c r="C3403" t="s">
        <v>1567</v>
      </c>
      <c r="D3403" t="s">
        <v>1568</v>
      </c>
    </row>
    <row r="3404" spans="1:4" x14ac:dyDescent="0.2">
      <c r="A3404" t="s">
        <v>29</v>
      </c>
      <c r="B3404">
        <v>2.2000000000000002</v>
      </c>
      <c r="C3404" t="s">
        <v>1630</v>
      </c>
    </row>
    <row r="3405" spans="1:4" x14ac:dyDescent="0.2">
      <c r="A3405" t="s">
        <v>146</v>
      </c>
    </row>
    <row r="3406" spans="1:4" x14ac:dyDescent="0.2">
      <c r="A3406" t="s">
        <v>87</v>
      </c>
    </row>
    <row r="3407" spans="1:4" x14ac:dyDescent="0.2">
      <c r="A3407" t="s">
        <v>87</v>
      </c>
    </row>
    <row r="3408" spans="1:4" x14ac:dyDescent="0.2">
      <c r="A3408" t="s">
        <v>1549</v>
      </c>
      <c r="B3408" t="s">
        <v>1550</v>
      </c>
      <c r="C3408" t="s">
        <v>1551</v>
      </c>
      <c r="D3408" t="s">
        <v>1552</v>
      </c>
    </row>
    <row r="3409" spans="1:4" x14ac:dyDescent="0.2">
      <c r="A3409" t="s">
        <v>859</v>
      </c>
      <c r="B3409" t="s">
        <v>1553</v>
      </c>
      <c r="C3409" t="s">
        <v>1554</v>
      </c>
    </row>
    <row r="3410" spans="1:4" x14ac:dyDescent="0.2">
      <c r="A3410" t="s">
        <v>1555</v>
      </c>
      <c r="B3410" t="s">
        <v>1550</v>
      </c>
      <c r="C3410" t="s">
        <v>1551</v>
      </c>
      <c r="D3410" t="s">
        <v>1556</v>
      </c>
    </row>
    <row r="3411" spans="1:4" x14ac:dyDescent="0.2">
      <c r="A3411" t="s">
        <v>91</v>
      </c>
      <c r="B3411">
        <v>12.15</v>
      </c>
      <c r="C3411" t="s">
        <v>1558</v>
      </c>
    </row>
    <row r="3412" spans="1:4" x14ac:dyDescent="0.2">
      <c r="A3412" t="s">
        <v>29</v>
      </c>
      <c r="B3412">
        <v>4.95</v>
      </c>
      <c r="C3412" t="s">
        <v>1557</v>
      </c>
    </row>
    <row r="3413" spans="1:4" x14ac:dyDescent="0.2">
      <c r="A3413" t="s">
        <v>154</v>
      </c>
      <c r="B3413">
        <v>0.2</v>
      </c>
      <c r="C3413">
        <v>0.1</v>
      </c>
    </row>
    <row r="3414" spans="1:4" x14ac:dyDescent="0.2">
      <c r="A3414" t="s">
        <v>97</v>
      </c>
      <c r="B3414" t="s">
        <v>1545</v>
      </c>
      <c r="C3414">
        <v>0.03</v>
      </c>
    </row>
    <row r="3415" spans="1:4" x14ac:dyDescent="0.2">
      <c r="A3415" t="s">
        <v>95</v>
      </c>
      <c r="B3415" t="s">
        <v>1545</v>
      </c>
      <c r="C3415" t="s">
        <v>1593</v>
      </c>
      <c r="D3415">
        <v>0.2</v>
      </c>
    </row>
    <row r="3416" spans="1:4" x14ac:dyDescent="0.2">
      <c r="A3416" t="s">
        <v>94</v>
      </c>
      <c r="B3416" t="s">
        <v>1545</v>
      </c>
      <c r="C3416">
        <v>0.02</v>
      </c>
    </row>
    <row r="3417" spans="1:4" x14ac:dyDescent="0.2">
      <c r="A3417" t="s">
        <v>133</v>
      </c>
      <c r="B3417" t="s">
        <v>1545</v>
      </c>
      <c r="C3417">
        <v>5.0000000000000001E-3</v>
      </c>
    </row>
    <row r="3418" spans="1:4" x14ac:dyDescent="0.2">
      <c r="A3418" t="s">
        <v>47</v>
      </c>
      <c r="B3418">
        <v>3.7</v>
      </c>
      <c r="C3418">
        <v>0.02</v>
      </c>
    </row>
    <row r="3419" spans="1:4" x14ac:dyDescent="0.2">
      <c r="A3419" t="s">
        <v>92</v>
      </c>
      <c r="B3419">
        <v>0.05</v>
      </c>
      <c r="C3419">
        <v>0.1</v>
      </c>
    </row>
    <row r="3420" spans="1:4" x14ac:dyDescent="0.2">
      <c r="A3420" t="s">
        <v>48</v>
      </c>
      <c r="B3420">
        <v>2</v>
      </c>
      <c r="C3420" t="s">
        <v>1694</v>
      </c>
    </row>
    <row r="3421" spans="1:4" x14ac:dyDescent="0.2">
      <c r="A3421" t="s">
        <v>47</v>
      </c>
      <c r="B3421">
        <v>15.8</v>
      </c>
      <c r="C3421" t="s">
        <v>1557</v>
      </c>
    </row>
    <row r="3422" spans="1:4" x14ac:dyDescent="0.2">
      <c r="A3422" t="s">
        <v>1549</v>
      </c>
      <c r="B3422" t="s">
        <v>1550</v>
      </c>
      <c r="C3422" t="s">
        <v>1551</v>
      </c>
      <c r="D3422" t="s">
        <v>1552</v>
      </c>
    </row>
    <row r="3423" spans="1:4" x14ac:dyDescent="0.2">
      <c r="A3423" t="s">
        <v>859</v>
      </c>
      <c r="B3423" t="s">
        <v>1553</v>
      </c>
      <c r="C3423" t="s">
        <v>1554</v>
      </c>
    </row>
    <row r="3424" spans="1:4" x14ac:dyDescent="0.2">
      <c r="A3424" t="s">
        <v>1555</v>
      </c>
      <c r="B3424" t="s">
        <v>1550</v>
      </c>
      <c r="C3424" t="s">
        <v>1551</v>
      </c>
      <c r="D3424" t="s">
        <v>1556</v>
      </c>
    </row>
    <row r="3425" spans="1:3" x14ac:dyDescent="0.2">
      <c r="A3425" t="s">
        <v>91</v>
      </c>
      <c r="B3425">
        <v>17.3</v>
      </c>
      <c r="C3425" t="s">
        <v>1630</v>
      </c>
    </row>
    <row r="3426" spans="1:3" x14ac:dyDescent="0.2">
      <c r="A3426" t="s">
        <v>1579</v>
      </c>
      <c r="B3426">
        <v>4.2</v>
      </c>
      <c r="C3426" t="s">
        <v>1630</v>
      </c>
    </row>
    <row r="3427" spans="1:3" x14ac:dyDescent="0.2">
      <c r="A3427" t="s">
        <v>29</v>
      </c>
      <c r="B3427">
        <v>10.8</v>
      </c>
      <c r="C3427">
        <v>0.15</v>
      </c>
    </row>
    <row r="3428" spans="1:3" x14ac:dyDescent="0.2">
      <c r="A3428" t="s">
        <v>1579</v>
      </c>
      <c r="B3428">
        <v>11</v>
      </c>
      <c r="C3428" t="s">
        <v>1578</v>
      </c>
    </row>
    <row r="3429" spans="1:3" x14ac:dyDescent="0.2">
      <c r="A3429" t="s">
        <v>1579</v>
      </c>
      <c r="B3429">
        <v>6.65</v>
      </c>
      <c r="C3429">
        <v>0.1</v>
      </c>
    </row>
    <row r="3430" spans="1:3" x14ac:dyDescent="0.2">
      <c r="A3430" t="s">
        <v>1579</v>
      </c>
      <c r="B3430">
        <v>2.2000000000000002</v>
      </c>
      <c r="C3430" t="s">
        <v>1630</v>
      </c>
    </row>
    <row r="3431" spans="1:3" x14ac:dyDescent="0.2">
      <c r="A3431" t="s">
        <v>1579</v>
      </c>
      <c r="B3431">
        <v>4.5999999999999996</v>
      </c>
      <c r="C3431" t="s">
        <v>1630</v>
      </c>
    </row>
    <row r="3432" spans="1:3" x14ac:dyDescent="0.2">
      <c r="A3432" t="s">
        <v>47</v>
      </c>
      <c r="B3432">
        <v>15.8</v>
      </c>
      <c r="C3432" t="s">
        <v>1630</v>
      </c>
    </row>
    <row r="3433" spans="1:3" x14ac:dyDescent="0.2">
      <c r="A3433" t="s">
        <v>47</v>
      </c>
      <c r="B3433">
        <v>13</v>
      </c>
      <c r="C3433" t="s">
        <v>1580</v>
      </c>
    </row>
    <row r="3434" spans="1:3" x14ac:dyDescent="0.2">
      <c r="A3434" t="s">
        <v>47</v>
      </c>
      <c r="B3434">
        <v>3.9</v>
      </c>
      <c r="C3434">
        <v>-0.1</v>
      </c>
    </row>
    <row r="3435" spans="1:3" x14ac:dyDescent="0.2">
      <c r="A3435" t="s">
        <v>47</v>
      </c>
      <c r="B3435">
        <v>4</v>
      </c>
      <c r="C3435">
        <f>0.05/0.2</f>
        <v>0.25</v>
      </c>
    </row>
    <row r="3436" spans="1:3" x14ac:dyDescent="0.2">
      <c r="A3436" t="s">
        <v>47</v>
      </c>
      <c r="B3436">
        <v>14</v>
      </c>
      <c r="C3436" t="s">
        <v>1580</v>
      </c>
    </row>
    <row r="3437" spans="1:3" x14ac:dyDescent="0.2">
      <c r="A3437" t="s">
        <v>184</v>
      </c>
      <c r="B3437">
        <v>14.7</v>
      </c>
      <c r="C3437">
        <v>-0.2</v>
      </c>
    </row>
    <row r="3438" spans="1:3" x14ac:dyDescent="0.2">
      <c r="A3438" t="s">
        <v>34</v>
      </c>
      <c r="B3438">
        <v>21.02</v>
      </c>
      <c r="C3438">
        <v>0.03</v>
      </c>
    </row>
    <row r="3439" spans="1:3" x14ac:dyDescent="0.2">
      <c r="A3439" t="s">
        <v>34</v>
      </c>
      <c r="B3439">
        <v>15.02</v>
      </c>
      <c r="C3439">
        <v>0.03</v>
      </c>
    </row>
    <row r="3440" spans="1:3" x14ac:dyDescent="0.2">
      <c r="A3440" t="s">
        <v>34</v>
      </c>
      <c r="B3440">
        <v>18.3</v>
      </c>
      <c r="C3440" t="s">
        <v>1630</v>
      </c>
    </row>
    <row r="3441" spans="1:4" x14ac:dyDescent="0.2">
      <c r="A3441" t="s">
        <v>47</v>
      </c>
      <c r="B3441">
        <v>2</v>
      </c>
      <c r="C3441" t="s">
        <v>1580</v>
      </c>
    </row>
    <row r="3442" spans="1:4" x14ac:dyDescent="0.2">
      <c r="A3442" t="s">
        <v>1684</v>
      </c>
      <c r="B3442">
        <v>8</v>
      </c>
      <c r="C3442" t="s">
        <v>1559</v>
      </c>
    </row>
    <row r="3443" spans="1:4" x14ac:dyDescent="0.2">
      <c r="A3443" t="s">
        <v>150</v>
      </c>
      <c r="B3443">
        <v>9.5500000000000007</v>
      </c>
      <c r="C3443" t="s">
        <v>1667</v>
      </c>
    </row>
    <row r="3444" spans="1:4" x14ac:dyDescent="0.2">
      <c r="A3444" t="s">
        <v>97</v>
      </c>
      <c r="B3444" t="s">
        <v>1545</v>
      </c>
      <c r="C3444">
        <v>0.04</v>
      </c>
    </row>
    <row r="3445" spans="1:4" x14ac:dyDescent="0.2">
      <c r="A3445" t="s">
        <v>1579</v>
      </c>
      <c r="B3445" t="s">
        <v>1685</v>
      </c>
    </row>
    <row r="3446" spans="1:4" x14ac:dyDescent="0.2">
      <c r="A3446" t="s">
        <v>153</v>
      </c>
      <c r="B3446">
        <v>10.5</v>
      </c>
      <c r="C3446" t="s">
        <v>1595</v>
      </c>
      <c r="D3446">
        <v>0.2</v>
      </c>
    </row>
    <row r="3447" spans="1:4" x14ac:dyDescent="0.2">
      <c r="A3447" t="s">
        <v>29</v>
      </c>
      <c r="B3447">
        <v>8.3000000000000007</v>
      </c>
      <c r="C3447">
        <v>-0.1</v>
      </c>
    </row>
    <row r="3448" spans="1:4" x14ac:dyDescent="0.2">
      <c r="A3448" t="s">
        <v>1686</v>
      </c>
      <c r="B3448" t="s">
        <v>1545</v>
      </c>
      <c r="C3448">
        <v>0.2</v>
      </c>
      <c r="D3448" t="s">
        <v>1687</v>
      </c>
    </row>
    <row r="3449" spans="1:4" x14ac:dyDescent="0.2">
      <c r="A3449" t="s">
        <v>97</v>
      </c>
      <c r="B3449" t="s">
        <v>1545</v>
      </c>
      <c r="C3449">
        <v>0.1</v>
      </c>
    </row>
    <row r="3450" spans="1:4" x14ac:dyDescent="0.2">
      <c r="A3450" t="s">
        <v>49</v>
      </c>
      <c r="B3450">
        <v>0.23</v>
      </c>
      <c r="C3450" t="s">
        <v>1595</v>
      </c>
      <c r="D3450">
        <v>0.08</v>
      </c>
    </row>
    <row r="3451" spans="1:4" x14ac:dyDescent="0.2">
      <c r="A3451" t="s">
        <v>49</v>
      </c>
      <c r="B3451">
        <v>0.4</v>
      </c>
      <c r="C3451" t="s">
        <v>1595</v>
      </c>
      <c r="D3451">
        <v>0.1</v>
      </c>
    </row>
    <row r="3452" spans="1:4" x14ac:dyDescent="0.2">
      <c r="A3452" t="s">
        <v>49</v>
      </c>
      <c r="B3452">
        <v>0.5</v>
      </c>
      <c r="C3452" t="s">
        <v>1595</v>
      </c>
      <c r="D3452">
        <v>0.2</v>
      </c>
    </row>
    <row r="3453" spans="1:4" x14ac:dyDescent="0.2">
      <c r="A3453" t="s">
        <v>49</v>
      </c>
      <c r="B3453" t="s">
        <v>1545</v>
      </c>
      <c r="C3453">
        <v>0.1</v>
      </c>
    </row>
    <row r="3454" spans="1:4" x14ac:dyDescent="0.2">
      <c r="A3454" t="s">
        <v>97</v>
      </c>
      <c r="B3454">
        <v>0.05</v>
      </c>
      <c r="C3454" t="s">
        <v>1567</v>
      </c>
      <c r="D3454" t="s">
        <v>1568</v>
      </c>
    </row>
    <row r="3455" spans="1:4" x14ac:dyDescent="0.2">
      <c r="A3455" t="s">
        <v>29</v>
      </c>
      <c r="B3455">
        <v>2.2000000000000002</v>
      </c>
      <c r="C3455" t="s">
        <v>1595</v>
      </c>
      <c r="D3455">
        <v>0.05</v>
      </c>
    </row>
    <row r="3456" spans="1:4" x14ac:dyDescent="0.2">
      <c r="A3456" t="s">
        <v>146</v>
      </c>
    </row>
    <row r="3457" spans="1:4" x14ac:dyDescent="0.2">
      <c r="A3457" t="s">
        <v>87</v>
      </c>
    </row>
    <row r="3458" spans="1:4" x14ac:dyDescent="0.2">
      <c r="A3458" t="s">
        <v>87</v>
      </c>
    </row>
    <row r="3459" spans="1:4" x14ac:dyDescent="0.2">
      <c r="A3459" t="s">
        <v>1549</v>
      </c>
      <c r="B3459" t="s">
        <v>1550</v>
      </c>
      <c r="C3459" t="s">
        <v>1551</v>
      </c>
      <c r="D3459" t="s">
        <v>1552</v>
      </c>
    </row>
    <row r="3460" spans="1:4" x14ac:dyDescent="0.2">
      <c r="A3460" t="s">
        <v>859</v>
      </c>
      <c r="B3460" t="s">
        <v>1553</v>
      </c>
      <c r="C3460" t="s">
        <v>1554</v>
      </c>
    </row>
    <row r="3461" spans="1:4" x14ac:dyDescent="0.2">
      <c r="A3461" t="s">
        <v>1555</v>
      </c>
      <c r="B3461" t="s">
        <v>1550</v>
      </c>
      <c r="C3461" t="s">
        <v>1551</v>
      </c>
      <c r="D3461" t="s">
        <v>1556</v>
      </c>
    </row>
    <row r="3462" spans="1:4" x14ac:dyDescent="0.2">
      <c r="A3462" t="s">
        <v>91</v>
      </c>
      <c r="B3462">
        <v>12.15</v>
      </c>
      <c r="C3462" t="s">
        <v>1558</v>
      </c>
    </row>
    <row r="3463" spans="1:4" x14ac:dyDescent="0.2">
      <c r="A3463" t="s">
        <v>29</v>
      </c>
      <c r="B3463">
        <v>4.95</v>
      </c>
      <c r="C3463" t="s">
        <v>1557</v>
      </c>
    </row>
    <row r="3464" spans="1:4" x14ac:dyDescent="0.2">
      <c r="A3464" t="s">
        <v>49</v>
      </c>
      <c r="B3464">
        <v>0.2</v>
      </c>
      <c r="C3464">
        <v>0.1</v>
      </c>
    </row>
    <row r="3465" spans="1:4" x14ac:dyDescent="0.2">
      <c r="A3465" t="s">
        <v>97</v>
      </c>
      <c r="B3465" t="s">
        <v>1545</v>
      </c>
      <c r="C3465">
        <v>0.03</v>
      </c>
    </row>
    <row r="3466" spans="1:4" x14ac:dyDescent="0.2">
      <c r="A3466" t="s">
        <v>95</v>
      </c>
      <c r="B3466" t="s">
        <v>1545</v>
      </c>
      <c r="C3466" t="s">
        <v>1593</v>
      </c>
      <c r="D3466">
        <v>0.2</v>
      </c>
    </row>
    <row r="3467" spans="1:4" x14ac:dyDescent="0.2">
      <c r="A3467" t="s">
        <v>94</v>
      </c>
      <c r="B3467" t="s">
        <v>1545</v>
      </c>
      <c r="C3467">
        <v>0.02</v>
      </c>
      <c r="D3467" t="s">
        <v>1568</v>
      </c>
    </row>
    <row r="3468" spans="1:4" x14ac:dyDescent="0.2">
      <c r="A3468" t="s">
        <v>133</v>
      </c>
      <c r="B3468" t="s">
        <v>1545</v>
      </c>
      <c r="C3468">
        <v>5.0000000000000001E-3</v>
      </c>
    </row>
    <row r="3469" spans="1:4" x14ac:dyDescent="0.2">
      <c r="A3469" t="s">
        <v>47</v>
      </c>
      <c r="B3469">
        <v>3.7</v>
      </c>
      <c r="C3469">
        <v>0.02</v>
      </c>
    </row>
    <row r="3470" spans="1:4" x14ac:dyDescent="0.2">
      <c r="A3470" t="s">
        <v>92</v>
      </c>
      <c r="B3470">
        <v>0.05</v>
      </c>
      <c r="C3470">
        <v>0.1</v>
      </c>
    </row>
    <row r="3471" spans="1:4" x14ac:dyDescent="0.2">
      <c r="A3471" t="s">
        <v>1704</v>
      </c>
      <c r="B3471" t="s">
        <v>34</v>
      </c>
    </row>
    <row r="3472" spans="1:4" x14ac:dyDescent="0.2">
      <c r="A3472" t="s">
        <v>1549</v>
      </c>
      <c r="B3472" t="s">
        <v>1550</v>
      </c>
      <c r="C3472" t="s">
        <v>1551</v>
      </c>
      <c r="D3472" t="s">
        <v>1552</v>
      </c>
    </row>
    <row r="3473" spans="1:4" x14ac:dyDescent="0.2">
      <c r="A3473" t="s">
        <v>859</v>
      </c>
      <c r="B3473" t="s">
        <v>1553</v>
      </c>
      <c r="C3473" t="s">
        <v>1554</v>
      </c>
    </row>
    <row r="3474" spans="1:4" x14ac:dyDescent="0.2">
      <c r="A3474" t="s">
        <v>1555</v>
      </c>
      <c r="B3474" t="s">
        <v>1550</v>
      </c>
      <c r="C3474" t="s">
        <v>1551</v>
      </c>
      <c r="D3474" t="s">
        <v>1556</v>
      </c>
    </row>
    <row r="3475" spans="1:4" x14ac:dyDescent="0.2">
      <c r="A3475" t="s">
        <v>91</v>
      </c>
      <c r="B3475">
        <v>17.3</v>
      </c>
      <c r="C3475" t="s">
        <v>1630</v>
      </c>
    </row>
    <row r="3476" spans="1:4" x14ac:dyDescent="0.2">
      <c r="A3476" t="s">
        <v>1579</v>
      </c>
      <c r="B3476">
        <v>4.2</v>
      </c>
      <c r="C3476" t="s">
        <v>1630</v>
      </c>
    </row>
    <row r="3477" spans="1:4" x14ac:dyDescent="0.2">
      <c r="A3477" t="s">
        <v>29</v>
      </c>
      <c r="B3477">
        <v>10.8</v>
      </c>
      <c r="C3477">
        <v>0.15</v>
      </c>
    </row>
    <row r="3478" spans="1:4" x14ac:dyDescent="0.2">
      <c r="A3478" t="s">
        <v>1579</v>
      </c>
      <c r="B3478">
        <v>11</v>
      </c>
      <c r="C3478" t="s">
        <v>1578</v>
      </c>
    </row>
    <row r="3479" spans="1:4" x14ac:dyDescent="0.2">
      <c r="A3479" t="s">
        <v>1579</v>
      </c>
      <c r="B3479">
        <v>6.65</v>
      </c>
      <c r="C3479">
        <v>0.1</v>
      </c>
    </row>
    <row r="3480" spans="1:4" x14ac:dyDescent="0.2">
      <c r="A3480" t="s">
        <v>1579</v>
      </c>
      <c r="B3480">
        <v>2.2000000000000002</v>
      </c>
      <c r="C3480" t="s">
        <v>1630</v>
      </c>
    </row>
    <row r="3481" spans="1:4" x14ac:dyDescent="0.2">
      <c r="A3481" t="s">
        <v>1579</v>
      </c>
      <c r="B3481">
        <v>4.5999999999999996</v>
      </c>
      <c r="C3481" t="s">
        <v>1630</v>
      </c>
    </row>
    <row r="3482" spans="1:4" x14ac:dyDescent="0.2">
      <c r="A3482" t="s">
        <v>47</v>
      </c>
      <c r="B3482">
        <v>15.8</v>
      </c>
      <c r="C3482" t="s">
        <v>1630</v>
      </c>
    </row>
    <row r="3483" spans="1:4" x14ac:dyDescent="0.2">
      <c r="A3483" t="s">
        <v>47</v>
      </c>
      <c r="B3483">
        <v>13</v>
      </c>
      <c r="C3483" t="s">
        <v>1580</v>
      </c>
    </row>
    <row r="3484" spans="1:4" x14ac:dyDescent="0.2">
      <c r="A3484" t="s">
        <v>47</v>
      </c>
      <c r="B3484">
        <v>3.9</v>
      </c>
      <c r="C3484">
        <v>-0.1</v>
      </c>
    </row>
    <row r="3485" spans="1:4" x14ac:dyDescent="0.2">
      <c r="A3485" t="s">
        <v>47</v>
      </c>
      <c r="B3485">
        <v>4</v>
      </c>
      <c r="C3485">
        <f>0.05/0.2</f>
        <v>0.25</v>
      </c>
    </row>
    <row r="3486" spans="1:4" x14ac:dyDescent="0.2">
      <c r="A3486" t="s">
        <v>47</v>
      </c>
      <c r="B3486">
        <v>14</v>
      </c>
      <c r="C3486" t="s">
        <v>1580</v>
      </c>
    </row>
    <row r="3487" spans="1:4" x14ac:dyDescent="0.2">
      <c r="A3487" t="s">
        <v>184</v>
      </c>
      <c r="B3487">
        <v>14.7</v>
      </c>
      <c r="C3487">
        <v>-0.2</v>
      </c>
    </row>
    <row r="3488" spans="1:4" x14ac:dyDescent="0.2">
      <c r="A3488" t="s">
        <v>34</v>
      </c>
      <c r="B3488">
        <v>21.02</v>
      </c>
      <c r="C3488">
        <v>0.03</v>
      </c>
    </row>
    <row r="3489" spans="1:4" x14ac:dyDescent="0.2">
      <c r="A3489" t="s">
        <v>34</v>
      </c>
      <c r="B3489">
        <v>15.02</v>
      </c>
      <c r="C3489">
        <v>0.03</v>
      </c>
    </row>
    <row r="3490" spans="1:4" x14ac:dyDescent="0.2">
      <c r="A3490" t="s">
        <v>34</v>
      </c>
      <c r="B3490">
        <v>18.3</v>
      </c>
      <c r="C3490" t="s">
        <v>1630</v>
      </c>
    </row>
    <row r="3491" spans="1:4" x14ac:dyDescent="0.2">
      <c r="A3491" t="s">
        <v>47</v>
      </c>
      <c r="B3491">
        <v>2</v>
      </c>
      <c r="C3491" t="s">
        <v>1580</v>
      </c>
    </row>
    <row r="3492" spans="1:4" x14ac:dyDescent="0.2">
      <c r="A3492" t="s">
        <v>1684</v>
      </c>
      <c r="B3492">
        <v>8</v>
      </c>
      <c r="C3492" t="s">
        <v>1559</v>
      </c>
    </row>
    <row r="3493" spans="1:4" x14ac:dyDescent="0.2">
      <c r="A3493" t="s">
        <v>150</v>
      </c>
      <c r="B3493">
        <v>9.5500000000000007</v>
      </c>
      <c r="C3493" t="s">
        <v>1667</v>
      </c>
    </row>
    <row r="3494" spans="1:4" x14ac:dyDescent="0.2">
      <c r="A3494" t="s">
        <v>97</v>
      </c>
      <c r="B3494" t="s">
        <v>1545</v>
      </c>
      <c r="C3494">
        <v>0.04</v>
      </c>
    </row>
    <row r="3495" spans="1:4" x14ac:dyDescent="0.2">
      <c r="A3495" t="s">
        <v>1579</v>
      </c>
      <c r="B3495" t="s">
        <v>1685</v>
      </c>
    </row>
    <row r="3496" spans="1:4" x14ac:dyDescent="0.2">
      <c r="A3496" t="s">
        <v>153</v>
      </c>
      <c r="B3496">
        <v>10.5</v>
      </c>
      <c r="C3496" t="s">
        <v>1595</v>
      </c>
      <c r="D3496">
        <v>0.2</v>
      </c>
    </row>
    <row r="3497" spans="1:4" x14ac:dyDescent="0.2">
      <c r="A3497" t="s">
        <v>29</v>
      </c>
      <c r="B3497">
        <v>8.3000000000000007</v>
      </c>
      <c r="C3497">
        <v>-0.1</v>
      </c>
    </row>
    <row r="3498" spans="1:4" x14ac:dyDescent="0.2">
      <c r="A3498" t="s">
        <v>1686</v>
      </c>
      <c r="B3498" t="s">
        <v>1545</v>
      </c>
      <c r="C3498">
        <v>0.2</v>
      </c>
      <c r="D3498" t="s">
        <v>1687</v>
      </c>
    </row>
    <row r="3499" spans="1:4" x14ac:dyDescent="0.2">
      <c r="A3499" t="s">
        <v>97</v>
      </c>
      <c r="B3499" t="s">
        <v>1545</v>
      </c>
      <c r="C3499">
        <v>0.1</v>
      </c>
    </row>
    <row r="3500" spans="1:4" x14ac:dyDescent="0.2">
      <c r="A3500" t="s">
        <v>49</v>
      </c>
      <c r="B3500">
        <v>0.23</v>
      </c>
      <c r="C3500" t="s">
        <v>1595</v>
      </c>
      <c r="D3500">
        <v>0.08</v>
      </c>
    </row>
    <row r="3501" spans="1:4" x14ac:dyDescent="0.2">
      <c r="A3501" t="s">
        <v>49</v>
      </c>
      <c r="B3501">
        <v>0.4</v>
      </c>
      <c r="C3501" t="s">
        <v>1595</v>
      </c>
      <c r="D3501">
        <v>0.1</v>
      </c>
    </row>
    <row r="3502" spans="1:4" x14ac:dyDescent="0.2">
      <c r="A3502" t="s">
        <v>49</v>
      </c>
      <c r="B3502">
        <v>0.5</v>
      </c>
      <c r="C3502" t="s">
        <v>1595</v>
      </c>
      <c r="D3502">
        <v>0.2</v>
      </c>
    </row>
    <row r="3503" spans="1:4" x14ac:dyDescent="0.2">
      <c r="A3503" t="s">
        <v>49</v>
      </c>
      <c r="B3503" t="s">
        <v>1545</v>
      </c>
      <c r="C3503">
        <v>0.1</v>
      </c>
    </row>
    <row r="3504" spans="1:4" x14ac:dyDescent="0.2">
      <c r="A3504" t="s">
        <v>97</v>
      </c>
      <c r="B3504">
        <v>0.05</v>
      </c>
      <c r="C3504" t="s">
        <v>1567</v>
      </c>
      <c r="D3504" t="s">
        <v>1568</v>
      </c>
    </row>
    <row r="3505" spans="1:4" x14ac:dyDescent="0.2">
      <c r="A3505" t="s">
        <v>29</v>
      </c>
      <c r="B3505">
        <v>2.2000000000000002</v>
      </c>
      <c r="C3505" t="s">
        <v>1595</v>
      </c>
      <c r="D3505">
        <v>0.05</v>
      </c>
    </row>
    <row r="3506" spans="1:4" x14ac:dyDescent="0.2">
      <c r="A3506" t="s">
        <v>146</v>
      </c>
    </row>
    <row r="3507" spans="1:4" x14ac:dyDescent="0.2">
      <c r="A3507" t="s">
        <v>87</v>
      </c>
    </row>
    <row r="3508" spans="1:4" x14ac:dyDescent="0.2">
      <c r="A3508" t="s">
        <v>87</v>
      </c>
    </row>
    <row r="3509" spans="1:4" x14ac:dyDescent="0.2">
      <c r="A3509" t="s">
        <v>1549</v>
      </c>
      <c r="B3509" t="s">
        <v>1550</v>
      </c>
      <c r="C3509" t="s">
        <v>1551</v>
      </c>
      <c r="D3509" t="s">
        <v>1552</v>
      </c>
    </row>
    <row r="3510" spans="1:4" x14ac:dyDescent="0.2">
      <c r="A3510" t="s">
        <v>859</v>
      </c>
      <c r="B3510" t="s">
        <v>1553</v>
      </c>
      <c r="C3510" t="s">
        <v>1554</v>
      </c>
    </row>
    <row r="3511" spans="1:4" x14ac:dyDescent="0.2">
      <c r="A3511" t="s">
        <v>1555</v>
      </c>
      <c r="B3511" t="s">
        <v>1550</v>
      </c>
      <c r="C3511" t="s">
        <v>1551</v>
      </c>
      <c r="D3511" t="s">
        <v>1556</v>
      </c>
    </row>
    <row r="3512" spans="1:4" x14ac:dyDescent="0.2">
      <c r="A3512" t="s">
        <v>27</v>
      </c>
      <c r="B3512">
        <v>57.9</v>
      </c>
      <c r="C3512" t="s">
        <v>1557</v>
      </c>
    </row>
    <row r="3513" spans="1:4" x14ac:dyDescent="0.2">
      <c r="A3513" t="s">
        <v>29</v>
      </c>
      <c r="B3513">
        <v>27.5</v>
      </c>
      <c r="C3513" t="s">
        <v>1575</v>
      </c>
    </row>
    <row r="3514" spans="1:4" x14ac:dyDescent="0.2">
      <c r="A3514" t="s">
        <v>29</v>
      </c>
      <c r="B3514" s="9">
        <v>45502</v>
      </c>
      <c r="C3514">
        <f>0.17/-0.2</f>
        <v>-0.85</v>
      </c>
    </row>
    <row r="3515" spans="1:4" x14ac:dyDescent="0.2">
      <c r="A3515" t="s">
        <v>29</v>
      </c>
      <c r="B3515">
        <v>7</v>
      </c>
      <c r="C3515">
        <v>0.2</v>
      </c>
    </row>
    <row r="3516" spans="1:4" x14ac:dyDescent="0.2">
      <c r="A3516" t="s">
        <v>29</v>
      </c>
      <c r="B3516">
        <v>1.3</v>
      </c>
      <c r="C3516">
        <f>-0.016/-0.116</f>
        <v>0.13793103448275862</v>
      </c>
    </row>
    <row r="3517" spans="1:4" x14ac:dyDescent="0.2">
      <c r="A3517" t="s">
        <v>1812</v>
      </c>
      <c r="B3517">
        <f>0.11/0.03</f>
        <v>3.666666666666667</v>
      </c>
    </row>
    <row r="3518" spans="1:4" x14ac:dyDescent="0.2">
      <c r="A3518" t="s">
        <v>204</v>
      </c>
    </row>
    <row r="3519" spans="1:4" x14ac:dyDescent="0.2">
      <c r="A3519" t="s">
        <v>184</v>
      </c>
      <c r="B3519">
        <v>20.5</v>
      </c>
      <c r="C3519">
        <f>-0.02/-0.2</f>
        <v>9.9999999999999992E-2</v>
      </c>
    </row>
    <row r="3520" spans="1:4" x14ac:dyDescent="0.2">
      <c r="A3520" t="s">
        <v>1813</v>
      </c>
      <c r="B3520">
        <f>-0.016/-0.116</f>
        <v>0.13793103448275862</v>
      </c>
    </row>
    <row r="3521" spans="1:5" x14ac:dyDescent="0.2">
      <c r="A3521" t="s">
        <v>34</v>
      </c>
      <c r="B3521">
        <v>33.9</v>
      </c>
      <c r="C3521" t="s">
        <v>1814</v>
      </c>
    </row>
    <row r="3522" spans="1:5" x14ac:dyDescent="0.2">
      <c r="A3522" t="s">
        <v>34</v>
      </c>
      <c r="B3522">
        <v>16</v>
      </c>
      <c r="C3522">
        <f>-0.03/-0.066</f>
        <v>0.45454545454545453</v>
      </c>
    </row>
    <row r="3523" spans="1:5" x14ac:dyDescent="0.2">
      <c r="A3523" t="s">
        <v>47</v>
      </c>
      <c r="B3523">
        <v>8.8000000000000007</v>
      </c>
      <c r="C3523">
        <v>-0.05</v>
      </c>
    </row>
    <row r="3524" spans="1:5" x14ac:dyDescent="0.2">
      <c r="A3524" t="s">
        <v>36</v>
      </c>
      <c r="B3524" t="s">
        <v>1815</v>
      </c>
      <c r="C3524">
        <v>22</v>
      </c>
      <c r="D3524" t="s">
        <v>1100</v>
      </c>
      <c r="E3524" t="s">
        <v>1816</v>
      </c>
    </row>
    <row r="3525" spans="1:5" x14ac:dyDescent="0.2">
      <c r="A3525" t="s">
        <v>27</v>
      </c>
      <c r="B3525">
        <v>57.7</v>
      </c>
      <c r="C3525">
        <f>0.07/-0.11</f>
        <v>-0.63636363636363646</v>
      </c>
    </row>
    <row r="3526" spans="1:5" x14ac:dyDescent="0.2">
      <c r="A3526" t="s">
        <v>29</v>
      </c>
      <c r="B3526">
        <v>4</v>
      </c>
      <c r="C3526" t="s">
        <v>1558</v>
      </c>
    </row>
    <row r="3527" spans="1:5" x14ac:dyDescent="0.2">
      <c r="A3527" t="s">
        <v>48</v>
      </c>
      <c r="B3527">
        <v>15</v>
      </c>
      <c r="C3527" t="s">
        <v>1559</v>
      </c>
    </row>
    <row r="3528" spans="1:5" x14ac:dyDescent="0.2">
      <c r="A3528" t="s">
        <v>48</v>
      </c>
      <c r="B3528">
        <v>27</v>
      </c>
      <c r="C3528">
        <v>-0.1</v>
      </c>
    </row>
    <row r="3529" spans="1:5" x14ac:dyDescent="0.2">
      <c r="A3529" t="s">
        <v>150</v>
      </c>
      <c r="B3529">
        <v>6.2</v>
      </c>
      <c r="C3529">
        <v>0.1</v>
      </c>
    </row>
    <row r="3530" spans="1:5" x14ac:dyDescent="0.2">
      <c r="A3530" t="s">
        <v>1817</v>
      </c>
      <c r="B3530">
        <v>5</v>
      </c>
      <c r="C3530">
        <f>0.11/0.02</f>
        <v>5.5</v>
      </c>
    </row>
    <row r="3531" spans="1:5" x14ac:dyDescent="0.2">
      <c r="A3531" t="s">
        <v>150</v>
      </c>
      <c r="B3531">
        <v>20.9</v>
      </c>
      <c r="C3531">
        <v>-0.05</v>
      </c>
    </row>
    <row r="3532" spans="1:5" x14ac:dyDescent="0.2">
      <c r="A3532" t="s">
        <v>108</v>
      </c>
      <c r="B3532">
        <v>1.1000000000000001</v>
      </c>
      <c r="C3532">
        <f>0.12/0.02</f>
        <v>6</v>
      </c>
    </row>
    <row r="3533" spans="1:5" x14ac:dyDescent="0.2">
      <c r="A3533" t="s">
        <v>47</v>
      </c>
      <c r="B3533">
        <v>13.9</v>
      </c>
      <c r="C3533">
        <v>-0.05</v>
      </c>
    </row>
    <row r="3534" spans="1:5" x14ac:dyDescent="0.2">
      <c r="A3534" t="s">
        <v>47</v>
      </c>
      <c r="B3534">
        <v>16</v>
      </c>
      <c r="C3534">
        <f>0.16/0.02</f>
        <v>8</v>
      </c>
    </row>
    <row r="3535" spans="1:5" x14ac:dyDescent="0.2">
      <c r="A3535" t="s">
        <v>184</v>
      </c>
      <c r="B3535">
        <v>16.8</v>
      </c>
      <c r="C3535">
        <f>0.11/0.02</f>
        <v>5.5</v>
      </c>
    </row>
    <row r="3536" spans="1:5" x14ac:dyDescent="0.2">
      <c r="A3536" t="s">
        <v>184</v>
      </c>
      <c r="B3536">
        <v>30.05</v>
      </c>
      <c r="C3536">
        <f>0.16/0.03</f>
        <v>5.3333333333333339</v>
      </c>
    </row>
    <row r="3537" spans="1:6" x14ac:dyDescent="0.2">
      <c r="A3537" t="s">
        <v>117</v>
      </c>
      <c r="B3537">
        <v>14.54</v>
      </c>
      <c r="C3537">
        <v>-0.05</v>
      </c>
    </row>
    <row r="3538" spans="1:6" x14ac:dyDescent="0.2">
      <c r="A3538" t="s">
        <v>29</v>
      </c>
      <c r="B3538">
        <v>30.18</v>
      </c>
      <c r="C3538" t="s">
        <v>1575</v>
      </c>
    </row>
    <row r="3539" spans="1:6" x14ac:dyDescent="0.2">
      <c r="A3539" t="s">
        <v>34</v>
      </c>
      <c r="B3539">
        <v>31</v>
      </c>
      <c r="C3539" t="s">
        <v>1558</v>
      </c>
    </row>
    <row r="3540" spans="1:6" x14ac:dyDescent="0.2">
      <c r="A3540" t="s">
        <v>36</v>
      </c>
      <c r="B3540" t="s">
        <v>1818</v>
      </c>
      <c r="C3540" t="s">
        <v>1100</v>
      </c>
      <c r="D3540">
        <v>1</v>
      </c>
      <c r="E3540" t="s">
        <v>1562</v>
      </c>
      <c r="F3540" t="s">
        <v>1563</v>
      </c>
    </row>
    <row r="3541" spans="1:6" x14ac:dyDescent="0.2">
      <c r="A3541" t="s">
        <v>97</v>
      </c>
      <c r="B3541" t="s">
        <v>1545</v>
      </c>
      <c r="C3541">
        <v>0.03</v>
      </c>
      <c r="D3541" t="s">
        <v>1567</v>
      </c>
      <c r="E3541" t="s">
        <v>1568</v>
      </c>
    </row>
    <row r="3542" spans="1:6" x14ac:dyDescent="0.2">
      <c r="A3542" t="s">
        <v>150</v>
      </c>
      <c r="B3542">
        <v>21</v>
      </c>
      <c r="C3542">
        <v>-0.1</v>
      </c>
    </row>
    <row r="3543" spans="1:6" x14ac:dyDescent="0.2">
      <c r="A3543" t="s">
        <v>205</v>
      </c>
      <c r="B3543">
        <v>16.7</v>
      </c>
      <c r="C3543">
        <v>-0.1</v>
      </c>
    </row>
    <row r="3544" spans="1:6" x14ac:dyDescent="0.2">
      <c r="A3544" t="s">
        <v>205</v>
      </c>
      <c r="B3544">
        <v>20.7</v>
      </c>
      <c r="C3544">
        <v>0.1</v>
      </c>
    </row>
    <row r="3545" spans="1:6" x14ac:dyDescent="0.2">
      <c r="A3545" t="s">
        <v>97</v>
      </c>
      <c r="B3545" t="s">
        <v>1545</v>
      </c>
      <c r="C3545">
        <v>0.03</v>
      </c>
    </row>
    <row r="3546" spans="1:6" x14ac:dyDescent="0.2">
      <c r="A3546" t="s">
        <v>47</v>
      </c>
      <c r="B3546">
        <v>14</v>
      </c>
      <c r="C3546" t="s">
        <v>1819</v>
      </c>
      <c r="D3546" t="s">
        <v>1820</v>
      </c>
    </row>
    <row r="3547" spans="1:6" x14ac:dyDescent="0.2">
      <c r="A3547" t="s">
        <v>47</v>
      </c>
      <c r="B3547">
        <v>9</v>
      </c>
      <c r="C3547" t="s">
        <v>1665</v>
      </c>
    </row>
    <row r="3548" spans="1:6" x14ac:dyDescent="0.2">
      <c r="A3548" t="s">
        <v>95</v>
      </c>
      <c r="B3548" t="s">
        <v>1545</v>
      </c>
      <c r="C3548" t="s">
        <v>1593</v>
      </c>
      <c r="D3548">
        <v>1.6</v>
      </c>
    </row>
    <row r="3549" spans="1:6" x14ac:dyDescent="0.2">
      <c r="A3549" t="s">
        <v>92</v>
      </c>
      <c r="B3549">
        <v>0.2</v>
      </c>
      <c r="C3549">
        <v>0.1</v>
      </c>
    </row>
    <row r="3550" spans="1:6" x14ac:dyDescent="0.2">
      <c r="A3550" t="s">
        <v>29</v>
      </c>
      <c r="B3550">
        <v>0.1</v>
      </c>
      <c r="C3550">
        <v>0.05</v>
      </c>
    </row>
    <row r="3551" spans="1:6" x14ac:dyDescent="0.2">
      <c r="A3551" t="s">
        <v>54</v>
      </c>
      <c r="B3551" t="s">
        <v>1728</v>
      </c>
      <c r="C3551" t="s">
        <v>1821</v>
      </c>
    </row>
    <row r="3552" spans="1:6" x14ac:dyDescent="0.2">
      <c r="A3552" t="s">
        <v>95</v>
      </c>
      <c r="B3552" t="s">
        <v>1545</v>
      </c>
      <c r="C3552" t="s">
        <v>1593</v>
      </c>
      <c r="D3552">
        <v>0.8</v>
      </c>
    </row>
    <row r="3553" spans="1:4" x14ac:dyDescent="0.2">
      <c r="A3553" t="s">
        <v>27</v>
      </c>
      <c r="B3553">
        <v>6.5</v>
      </c>
      <c r="C3553" t="s">
        <v>1580</v>
      </c>
    </row>
    <row r="3554" spans="1:4" x14ac:dyDescent="0.2">
      <c r="A3554" t="s">
        <v>29</v>
      </c>
      <c r="B3554">
        <v>3</v>
      </c>
      <c r="C3554" t="s">
        <v>1580</v>
      </c>
    </row>
    <row r="3555" spans="1:4" x14ac:dyDescent="0.2">
      <c r="A3555" t="s">
        <v>34</v>
      </c>
      <c r="B3555">
        <v>34</v>
      </c>
      <c r="C3555">
        <v>-0.3</v>
      </c>
    </row>
    <row r="3556" spans="1:4" x14ac:dyDescent="0.2">
      <c r="A3556" t="s">
        <v>34</v>
      </c>
      <c r="B3556">
        <v>22.4</v>
      </c>
      <c r="C3556" t="s">
        <v>1580</v>
      </c>
    </row>
    <row r="3557" spans="1:4" x14ac:dyDescent="0.2">
      <c r="A3557" t="s">
        <v>47</v>
      </c>
      <c r="B3557">
        <v>18</v>
      </c>
      <c r="C3557">
        <v>0.06</v>
      </c>
    </row>
    <row r="3558" spans="1:4" x14ac:dyDescent="0.2">
      <c r="A3558" t="s">
        <v>38</v>
      </c>
      <c r="B3558">
        <v>0.4</v>
      </c>
      <c r="C3558" t="s">
        <v>1567</v>
      </c>
      <c r="D3558" t="s">
        <v>1568</v>
      </c>
    </row>
    <row r="3559" spans="1:4" x14ac:dyDescent="0.2">
      <c r="A3559" t="s">
        <v>56</v>
      </c>
      <c r="B3559" t="s">
        <v>1545</v>
      </c>
      <c r="C3559">
        <v>0.2</v>
      </c>
    </row>
    <row r="3560" spans="1:4" x14ac:dyDescent="0.2">
      <c r="A3560" t="s">
        <v>1569</v>
      </c>
      <c r="B3560" t="s">
        <v>1570</v>
      </c>
      <c r="C3560" t="s">
        <v>1571</v>
      </c>
    </row>
    <row r="3561" spans="1:4" x14ac:dyDescent="0.2">
      <c r="A3561" t="s">
        <v>1569</v>
      </c>
      <c r="B3561" t="s">
        <v>1572</v>
      </c>
      <c r="C3561" t="s">
        <v>1573</v>
      </c>
      <c r="D3561" t="s">
        <v>1571</v>
      </c>
    </row>
    <row r="3562" spans="1:4" x14ac:dyDescent="0.2">
      <c r="A3562" t="s">
        <v>27</v>
      </c>
      <c r="B3562">
        <v>6.5</v>
      </c>
      <c r="C3562" t="s">
        <v>1580</v>
      </c>
    </row>
    <row r="3563" spans="1:4" x14ac:dyDescent="0.2">
      <c r="A3563" t="s">
        <v>29</v>
      </c>
      <c r="B3563">
        <v>3</v>
      </c>
      <c r="C3563" t="s">
        <v>1580</v>
      </c>
    </row>
    <row r="3564" spans="1:4" x14ac:dyDescent="0.2">
      <c r="A3564" t="s">
        <v>34</v>
      </c>
      <c r="B3564">
        <v>34</v>
      </c>
      <c r="C3564">
        <v>-0.3</v>
      </c>
    </row>
    <row r="3565" spans="1:4" x14ac:dyDescent="0.2">
      <c r="A3565" t="s">
        <v>34</v>
      </c>
      <c r="B3565">
        <v>22.4</v>
      </c>
      <c r="C3565" t="s">
        <v>1580</v>
      </c>
    </row>
    <row r="3566" spans="1:4" x14ac:dyDescent="0.2">
      <c r="A3566" t="s">
        <v>47</v>
      </c>
      <c r="B3566">
        <v>18</v>
      </c>
      <c r="C3566">
        <v>0.06</v>
      </c>
    </row>
    <row r="3567" spans="1:4" x14ac:dyDescent="0.2">
      <c r="A3567" t="s">
        <v>38</v>
      </c>
      <c r="B3567">
        <v>0.4</v>
      </c>
      <c r="C3567" t="s">
        <v>1567</v>
      </c>
      <c r="D3567" t="s">
        <v>1568</v>
      </c>
    </row>
    <row r="3568" spans="1:4" x14ac:dyDescent="0.2">
      <c r="A3568" t="s">
        <v>56</v>
      </c>
      <c r="B3568" t="s">
        <v>1545</v>
      </c>
      <c r="C3568">
        <v>0.2</v>
      </c>
    </row>
    <row r="3569" spans="1:4" x14ac:dyDescent="0.2">
      <c r="A3569" t="s">
        <v>1569</v>
      </c>
      <c r="B3569" t="s">
        <v>1570</v>
      </c>
      <c r="C3569" t="s">
        <v>1571</v>
      </c>
    </row>
    <row r="3570" spans="1:4" x14ac:dyDescent="0.2">
      <c r="A3570" t="s">
        <v>1569</v>
      </c>
      <c r="B3570" t="s">
        <v>1572</v>
      </c>
      <c r="C3570" t="s">
        <v>1573</v>
      </c>
      <c r="D3570" t="s">
        <v>1571</v>
      </c>
    </row>
    <row r="3571" spans="1:4" x14ac:dyDescent="0.2">
      <c r="A3571" t="s">
        <v>27</v>
      </c>
      <c r="B3571">
        <v>54</v>
      </c>
      <c r="C3571" t="s">
        <v>1630</v>
      </c>
    </row>
    <row r="3572" spans="1:4" x14ac:dyDescent="0.2">
      <c r="A3572" t="s">
        <v>29</v>
      </c>
      <c r="B3572">
        <v>6</v>
      </c>
      <c r="C3572" t="s">
        <v>1700</v>
      </c>
    </row>
    <row r="3573" spans="1:4" x14ac:dyDescent="0.2">
      <c r="A3573" t="s">
        <v>47</v>
      </c>
      <c r="B3573">
        <v>29</v>
      </c>
      <c r="C3573" t="s">
        <v>1578</v>
      </c>
    </row>
    <row r="3574" spans="1:4" x14ac:dyDescent="0.2">
      <c r="A3574" t="s">
        <v>47</v>
      </c>
      <c r="B3574">
        <v>15</v>
      </c>
      <c r="C3574" t="s">
        <v>1822</v>
      </c>
    </row>
    <row r="3575" spans="1:4" x14ac:dyDescent="0.2">
      <c r="A3575" t="s">
        <v>97</v>
      </c>
      <c r="B3575">
        <v>0.2</v>
      </c>
      <c r="C3575" t="s">
        <v>1567</v>
      </c>
      <c r="D3575" t="s">
        <v>1568</v>
      </c>
    </row>
    <row r="3576" spans="1:4" x14ac:dyDescent="0.2">
      <c r="A3576" t="s">
        <v>49</v>
      </c>
      <c r="B3576">
        <v>0.2</v>
      </c>
      <c r="C3576" t="s">
        <v>1562</v>
      </c>
      <c r="D3576">
        <v>0.6</v>
      </c>
    </row>
    <row r="3577" spans="1:4" x14ac:dyDescent="0.2">
      <c r="A3577" t="s">
        <v>49</v>
      </c>
      <c r="B3577" t="s">
        <v>1545</v>
      </c>
      <c r="C3577">
        <v>0.5</v>
      </c>
    </row>
    <row r="3578" spans="1:4" x14ac:dyDescent="0.2">
      <c r="A3578" t="s">
        <v>154</v>
      </c>
      <c r="B3578">
        <v>3.5</v>
      </c>
      <c r="C3578" t="s">
        <v>1578</v>
      </c>
    </row>
    <row r="3579" spans="1:4" x14ac:dyDescent="0.2">
      <c r="A3579" t="s">
        <v>1569</v>
      </c>
      <c r="B3579" t="s">
        <v>1570</v>
      </c>
      <c r="C3579" t="s">
        <v>1571</v>
      </c>
    </row>
    <row r="3580" spans="1:4" x14ac:dyDescent="0.2">
      <c r="A3580" t="s">
        <v>1569</v>
      </c>
      <c r="B3580" t="s">
        <v>1572</v>
      </c>
      <c r="C3580" t="s">
        <v>1573</v>
      </c>
      <c r="D3580" t="s">
        <v>1571</v>
      </c>
    </row>
    <row r="3581" spans="1:4" x14ac:dyDescent="0.2">
      <c r="A3581" t="s">
        <v>27</v>
      </c>
      <c r="B3581" t="s">
        <v>1823</v>
      </c>
    </row>
    <row r="3582" spans="1:4" x14ac:dyDescent="0.2">
      <c r="A3582" t="s">
        <v>29</v>
      </c>
      <c r="B3582" t="s">
        <v>1824</v>
      </c>
    </row>
    <row r="3583" spans="1:4" x14ac:dyDescent="0.2">
      <c r="A3583" t="s">
        <v>29</v>
      </c>
      <c r="B3583" t="s">
        <v>1802</v>
      </c>
    </row>
    <row r="3584" spans="1:4" x14ac:dyDescent="0.2">
      <c r="A3584" t="s">
        <v>29</v>
      </c>
      <c r="B3584" t="s">
        <v>1825</v>
      </c>
    </row>
    <row r="3585" spans="1:3" x14ac:dyDescent="0.2">
      <c r="A3585" t="s">
        <v>29</v>
      </c>
      <c r="B3585" t="s">
        <v>1826</v>
      </c>
    </row>
    <row r="3586" spans="1:3" x14ac:dyDescent="0.2">
      <c r="A3586" t="s">
        <v>108</v>
      </c>
      <c r="B3586" t="s">
        <v>1827</v>
      </c>
    </row>
    <row r="3587" spans="1:3" x14ac:dyDescent="0.2">
      <c r="A3587" t="s">
        <v>184</v>
      </c>
      <c r="B3587" t="s">
        <v>1828</v>
      </c>
    </row>
    <row r="3588" spans="1:3" x14ac:dyDescent="0.2">
      <c r="A3588" t="s">
        <v>34</v>
      </c>
      <c r="B3588" t="s">
        <v>1829</v>
      </c>
    </row>
    <row r="3589" spans="1:3" x14ac:dyDescent="0.2">
      <c r="A3589" t="s">
        <v>34</v>
      </c>
      <c r="B3589">
        <v>12</v>
      </c>
      <c r="C3589">
        <v>-0.2</v>
      </c>
    </row>
    <row r="3590" spans="1:3" x14ac:dyDescent="0.2">
      <c r="A3590" t="s">
        <v>34</v>
      </c>
      <c r="B3590" t="s">
        <v>1830</v>
      </c>
    </row>
    <row r="3591" spans="1:3" x14ac:dyDescent="0.2">
      <c r="A3591" t="s">
        <v>34</v>
      </c>
      <c r="B3591" t="s">
        <v>1831</v>
      </c>
    </row>
    <row r="3592" spans="1:3" x14ac:dyDescent="0.2">
      <c r="A3592" t="s">
        <v>34</v>
      </c>
      <c r="B3592" t="s">
        <v>1832</v>
      </c>
    </row>
    <row r="3593" spans="1:3" x14ac:dyDescent="0.2">
      <c r="A3593" t="s">
        <v>47</v>
      </c>
      <c r="B3593">
        <v>4.2</v>
      </c>
      <c r="C3593">
        <v>0.2</v>
      </c>
    </row>
    <row r="3594" spans="1:3" x14ac:dyDescent="0.2">
      <c r="A3594" t="s">
        <v>47</v>
      </c>
      <c r="B3594">
        <v>5.65</v>
      </c>
      <c r="C3594" t="s">
        <v>1630</v>
      </c>
    </row>
    <row r="3595" spans="1:3" x14ac:dyDescent="0.2">
      <c r="A3595" t="s">
        <v>150</v>
      </c>
      <c r="B3595">
        <v>7.5</v>
      </c>
      <c r="C3595">
        <v>0.2</v>
      </c>
    </row>
    <row r="3596" spans="1:3" x14ac:dyDescent="0.2">
      <c r="A3596" t="s">
        <v>97</v>
      </c>
      <c r="B3596" t="s">
        <v>1545</v>
      </c>
      <c r="C3596">
        <v>0.2</v>
      </c>
    </row>
    <row r="3597" spans="1:3" x14ac:dyDescent="0.2">
      <c r="A3597" t="s">
        <v>174</v>
      </c>
      <c r="B3597" t="s">
        <v>1833</v>
      </c>
    </row>
    <row r="3598" spans="1:3" x14ac:dyDescent="0.2">
      <c r="A3598" t="s">
        <v>1579</v>
      </c>
      <c r="B3598">
        <v>5.5</v>
      </c>
      <c r="C3598">
        <v>0.3</v>
      </c>
    </row>
    <row r="3599" spans="1:3" x14ac:dyDescent="0.2">
      <c r="A3599" t="s">
        <v>1579</v>
      </c>
      <c r="B3599">
        <v>10.7</v>
      </c>
      <c r="C3599">
        <v>0.3</v>
      </c>
    </row>
    <row r="3600" spans="1:3" x14ac:dyDescent="0.2">
      <c r="A3600" t="s">
        <v>47</v>
      </c>
      <c r="B3600">
        <v>2.5</v>
      </c>
      <c r="C3600">
        <v>0.2</v>
      </c>
    </row>
    <row r="3601" spans="1:4" x14ac:dyDescent="0.2">
      <c r="A3601" t="s">
        <v>95</v>
      </c>
      <c r="B3601" t="s">
        <v>1593</v>
      </c>
      <c r="C3601">
        <v>1.6</v>
      </c>
    </row>
    <row r="3602" spans="1:4" x14ac:dyDescent="0.2">
      <c r="A3602" t="s">
        <v>186</v>
      </c>
      <c r="B3602" t="s">
        <v>1545</v>
      </c>
      <c r="C3602">
        <v>0.2</v>
      </c>
    </row>
    <row r="3603" spans="1:4" x14ac:dyDescent="0.2">
      <c r="A3603" t="s">
        <v>87</v>
      </c>
    </row>
    <row r="3604" spans="1:4" x14ac:dyDescent="0.2">
      <c r="A3604" t="s">
        <v>337</v>
      </c>
      <c r="B3604" t="s">
        <v>1834</v>
      </c>
    </row>
    <row r="3605" spans="1:4" x14ac:dyDescent="0.2">
      <c r="A3605" t="s">
        <v>87</v>
      </c>
      <c r="B3605" t="s">
        <v>1805</v>
      </c>
    </row>
    <row r="3606" spans="1:4" x14ac:dyDescent="0.2">
      <c r="A3606" t="s">
        <v>1549</v>
      </c>
      <c r="B3606" t="s">
        <v>1550</v>
      </c>
      <c r="C3606" t="s">
        <v>1551</v>
      </c>
      <c r="D3606" t="s">
        <v>1552</v>
      </c>
    </row>
    <row r="3607" spans="1:4" x14ac:dyDescent="0.2">
      <c r="A3607" t="s">
        <v>859</v>
      </c>
      <c r="B3607" t="s">
        <v>1553</v>
      </c>
      <c r="C3607" t="s">
        <v>1554</v>
      </c>
    </row>
    <row r="3608" spans="1:4" x14ac:dyDescent="0.2">
      <c r="A3608" t="s">
        <v>27</v>
      </c>
      <c r="B3608" t="s">
        <v>1823</v>
      </c>
    </row>
    <row r="3609" spans="1:4" x14ac:dyDescent="0.2">
      <c r="A3609" t="s">
        <v>29</v>
      </c>
      <c r="B3609" t="s">
        <v>1824</v>
      </c>
    </row>
    <row r="3610" spans="1:4" x14ac:dyDescent="0.2">
      <c r="A3610" t="s">
        <v>29</v>
      </c>
      <c r="B3610" t="s">
        <v>1802</v>
      </c>
    </row>
    <row r="3611" spans="1:4" x14ac:dyDescent="0.2">
      <c r="A3611" t="s">
        <v>29</v>
      </c>
      <c r="B3611" t="s">
        <v>1825</v>
      </c>
    </row>
    <row r="3612" spans="1:4" x14ac:dyDescent="0.2">
      <c r="A3612" t="s">
        <v>29</v>
      </c>
      <c r="B3612" t="s">
        <v>1826</v>
      </c>
    </row>
    <row r="3613" spans="1:4" x14ac:dyDescent="0.2">
      <c r="A3613" t="s">
        <v>108</v>
      </c>
      <c r="B3613" t="s">
        <v>1827</v>
      </c>
    </row>
    <row r="3614" spans="1:4" x14ac:dyDescent="0.2">
      <c r="A3614" t="s">
        <v>184</v>
      </c>
      <c r="B3614" t="s">
        <v>1828</v>
      </c>
    </row>
    <row r="3615" spans="1:4" x14ac:dyDescent="0.2">
      <c r="A3615" t="s">
        <v>34</v>
      </c>
      <c r="B3615" t="s">
        <v>1829</v>
      </c>
    </row>
    <row r="3616" spans="1:4" x14ac:dyDescent="0.2">
      <c r="A3616" t="s">
        <v>34</v>
      </c>
      <c r="B3616">
        <v>12</v>
      </c>
      <c r="C3616">
        <v>-0.2</v>
      </c>
    </row>
    <row r="3617" spans="1:3" x14ac:dyDescent="0.2">
      <c r="A3617" t="s">
        <v>34</v>
      </c>
      <c r="B3617" t="s">
        <v>1830</v>
      </c>
    </row>
    <row r="3618" spans="1:3" x14ac:dyDescent="0.2">
      <c r="A3618" t="s">
        <v>34</v>
      </c>
      <c r="B3618" t="s">
        <v>1831</v>
      </c>
    </row>
    <row r="3619" spans="1:3" x14ac:dyDescent="0.2">
      <c r="A3619" t="s">
        <v>34</v>
      </c>
      <c r="B3619" t="s">
        <v>1832</v>
      </c>
    </row>
    <row r="3620" spans="1:3" x14ac:dyDescent="0.2">
      <c r="A3620" t="s">
        <v>47</v>
      </c>
      <c r="B3620">
        <v>4.2</v>
      </c>
      <c r="C3620">
        <v>0.2</v>
      </c>
    </row>
    <row r="3621" spans="1:3" x14ac:dyDescent="0.2">
      <c r="A3621" t="s">
        <v>47</v>
      </c>
      <c r="B3621">
        <v>5.65</v>
      </c>
      <c r="C3621" t="s">
        <v>1630</v>
      </c>
    </row>
    <row r="3622" spans="1:3" x14ac:dyDescent="0.2">
      <c r="A3622" t="s">
        <v>150</v>
      </c>
      <c r="B3622">
        <v>7.5</v>
      </c>
      <c r="C3622">
        <v>0.2</v>
      </c>
    </row>
    <row r="3623" spans="1:3" x14ac:dyDescent="0.2">
      <c r="A3623" t="s">
        <v>97</v>
      </c>
      <c r="B3623" t="s">
        <v>1545</v>
      </c>
      <c r="C3623">
        <v>0.2</v>
      </c>
    </row>
    <row r="3624" spans="1:3" x14ac:dyDescent="0.2">
      <c r="A3624" t="s">
        <v>174</v>
      </c>
      <c r="B3624" t="s">
        <v>1833</v>
      </c>
    </row>
    <row r="3625" spans="1:3" x14ac:dyDescent="0.2">
      <c r="A3625" t="s">
        <v>1579</v>
      </c>
      <c r="B3625">
        <v>5.5</v>
      </c>
      <c r="C3625">
        <v>0.3</v>
      </c>
    </row>
    <row r="3626" spans="1:3" x14ac:dyDescent="0.2">
      <c r="A3626" t="s">
        <v>1579</v>
      </c>
      <c r="B3626">
        <v>10.7</v>
      </c>
      <c r="C3626">
        <v>0.3</v>
      </c>
    </row>
    <row r="3627" spans="1:3" x14ac:dyDescent="0.2">
      <c r="A3627" t="s">
        <v>47</v>
      </c>
      <c r="B3627">
        <v>2.5</v>
      </c>
      <c r="C3627">
        <v>0.2</v>
      </c>
    </row>
    <row r="3628" spans="1:3" x14ac:dyDescent="0.2">
      <c r="A3628" t="s">
        <v>95</v>
      </c>
      <c r="B3628" t="s">
        <v>1593</v>
      </c>
      <c r="C3628">
        <v>1.6</v>
      </c>
    </row>
    <row r="3629" spans="1:3" x14ac:dyDescent="0.2">
      <c r="A3629" t="s">
        <v>186</v>
      </c>
      <c r="B3629" t="s">
        <v>1545</v>
      </c>
      <c r="C3629">
        <v>0.2</v>
      </c>
    </row>
    <row r="3630" spans="1:3" x14ac:dyDescent="0.2">
      <c r="A3630" t="s">
        <v>87</v>
      </c>
    </row>
    <row r="3631" spans="1:3" x14ac:dyDescent="0.2">
      <c r="A3631" t="s">
        <v>337</v>
      </c>
      <c r="B3631" t="s">
        <v>1834</v>
      </c>
    </row>
    <row r="3632" spans="1:3" x14ac:dyDescent="0.2">
      <c r="A3632" t="s">
        <v>87</v>
      </c>
      <c r="B3632" t="s">
        <v>1805</v>
      </c>
    </row>
    <row r="3633" spans="1:5" x14ac:dyDescent="0.2">
      <c r="A3633" t="s">
        <v>1549</v>
      </c>
      <c r="B3633" t="s">
        <v>1550</v>
      </c>
      <c r="C3633" t="s">
        <v>1551</v>
      </c>
      <c r="D3633" t="s">
        <v>1552</v>
      </c>
    </row>
    <row r="3634" spans="1:5" x14ac:dyDescent="0.2">
      <c r="A3634" t="s">
        <v>859</v>
      </c>
      <c r="B3634" t="s">
        <v>1553</v>
      </c>
      <c r="C3634" t="s">
        <v>1554</v>
      </c>
    </row>
    <row r="3635" spans="1:5" x14ac:dyDescent="0.2">
      <c r="A3635" t="s">
        <v>27</v>
      </c>
      <c r="B3635">
        <v>9</v>
      </c>
      <c r="C3635">
        <v>-0.1</v>
      </c>
    </row>
    <row r="3636" spans="1:5" x14ac:dyDescent="0.2">
      <c r="A3636" t="s">
        <v>29</v>
      </c>
      <c r="B3636">
        <v>5</v>
      </c>
      <c r="C3636">
        <v>-0.1</v>
      </c>
    </row>
    <row r="3637" spans="1:5" x14ac:dyDescent="0.2">
      <c r="A3637" t="s">
        <v>1579</v>
      </c>
      <c r="B3637">
        <v>6.8</v>
      </c>
      <c r="C3637">
        <v>0.1</v>
      </c>
    </row>
    <row r="3638" spans="1:5" x14ac:dyDescent="0.2">
      <c r="A3638" t="s">
        <v>34</v>
      </c>
      <c r="B3638">
        <v>40</v>
      </c>
      <c r="C3638" t="s">
        <v>1580</v>
      </c>
    </row>
    <row r="3639" spans="1:5" x14ac:dyDescent="0.2">
      <c r="A3639" t="s">
        <v>34</v>
      </c>
      <c r="B3639">
        <v>35.950000000000003</v>
      </c>
      <c r="C3639" t="s">
        <v>1630</v>
      </c>
    </row>
    <row r="3640" spans="1:5" x14ac:dyDescent="0.2">
      <c r="A3640" t="s">
        <v>47</v>
      </c>
      <c r="B3640">
        <v>32</v>
      </c>
      <c r="C3640">
        <f>0.04/-0.03</f>
        <v>-1.3333333333333335</v>
      </c>
    </row>
    <row r="3641" spans="1:5" x14ac:dyDescent="0.2">
      <c r="A3641" t="s">
        <v>47</v>
      </c>
      <c r="B3641">
        <v>20.399999999999999</v>
      </c>
      <c r="C3641">
        <v>0.1</v>
      </c>
    </row>
    <row r="3642" spans="1:5" x14ac:dyDescent="0.2">
      <c r="A3642" t="s">
        <v>97</v>
      </c>
      <c r="B3642">
        <v>0.05</v>
      </c>
      <c r="C3642" t="s">
        <v>1567</v>
      </c>
      <c r="D3642" t="s">
        <v>1568</v>
      </c>
    </row>
    <row r="3643" spans="1:5" x14ac:dyDescent="0.2">
      <c r="A3643" t="s">
        <v>365</v>
      </c>
      <c r="B3643">
        <v>35.549999999999997</v>
      </c>
      <c r="C3643" t="s">
        <v>1578</v>
      </c>
    </row>
    <row r="3644" spans="1:5" x14ac:dyDescent="0.2">
      <c r="A3644" t="s">
        <v>49</v>
      </c>
      <c r="B3644">
        <v>0.2</v>
      </c>
      <c r="C3644" t="s">
        <v>1580</v>
      </c>
      <c r="D3644" t="s">
        <v>1100</v>
      </c>
      <c r="E3644" t="s">
        <v>1636</v>
      </c>
    </row>
    <row r="3645" spans="1:5" x14ac:dyDescent="0.2">
      <c r="A3645" t="s">
        <v>49</v>
      </c>
      <c r="B3645" t="s">
        <v>1545</v>
      </c>
      <c r="C3645">
        <v>0.15</v>
      </c>
    </row>
    <row r="3646" spans="1:5" x14ac:dyDescent="0.2">
      <c r="A3646" t="s">
        <v>87</v>
      </c>
    </row>
    <row r="3647" spans="1:5" x14ac:dyDescent="0.2">
      <c r="A3647" t="s">
        <v>1569</v>
      </c>
      <c r="B3647" t="s">
        <v>1570</v>
      </c>
      <c r="C3647" t="s">
        <v>1571</v>
      </c>
    </row>
    <row r="3648" spans="1:5" x14ac:dyDescent="0.2">
      <c r="A3648" t="s">
        <v>1569</v>
      </c>
      <c r="B3648" t="s">
        <v>1572</v>
      </c>
      <c r="C3648" t="s">
        <v>1573</v>
      </c>
      <c r="D3648" t="s">
        <v>1571</v>
      </c>
    </row>
    <row r="3649" spans="1:5" x14ac:dyDescent="0.2">
      <c r="A3649" t="s">
        <v>29</v>
      </c>
      <c r="B3649">
        <v>35.9</v>
      </c>
      <c r="C3649" t="s">
        <v>1558</v>
      </c>
    </row>
    <row r="3650" spans="1:5" x14ac:dyDescent="0.2">
      <c r="A3650" t="s">
        <v>29</v>
      </c>
      <c r="B3650">
        <v>8</v>
      </c>
      <c r="C3650" t="s">
        <v>1558</v>
      </c>
    </row>
    <row r="3651" spans="1:5" x14ac:dyDescent="0.2">
      <c r="A3651" t="s">
        <v>29</v>
      </c>
      <c r="B3651">
        <v>22.3</v>
      </c>
      <c r="C3651" t="s">
        <v>1557</v>
      </c>
    </row>
    <row r="3652" spans="1:5" x14ac:dyDescent="0.2">
      <c r="A3652" t="s">
        <v>29</v>
      </c>
      <c r="B3652">
        <v>24</v>
      </c>
      <c r="C3652" t="s">
        <v>1557</v>
      </c>
    </row>
    <row r="3653" spans="1:5" x14ac:dyDescent="0.2">
      <c r="A3653" t="s">
        <v>177</v>
      </c>
      <c r="B3653">
        <v>0.83</v>
      </c>
      <c r="C3653">
        <v>0.06</v>
      </c>
    </row>
    <row r="3654" spans="1:5" x14ac:dyDescent="0.2">
      <c r="A3654" t="s">
        <v>34</v>
      </c>
      <c r="B3654">
        <v>18.8</v>
      </c>
      <c r="C3654">
        <f>0.015/-0.06</f>
        <v>-0.25</v>
      </c>
    </row>
    <row r="3655" spans="1:5" x14ac:dyDescent="0.2">
      <c r="A3655" t="s">
        <v>211</v>
      </c>
    </row>
    <row r="3656" spans="1:5" x14ac:dyDescent="0.2">
      <c r="A3656" t="s">
        <v>174</v>
      </c>
      <c r="B3656" t="s">
        <v>1545</v>
      </c>
      <c r="C3656">
        <v>0.25</v>
      </c>
    </row>
    <row r="3657" spans="1:5" x14ac:dyDescent="0.2">
      <c r="A3657" t="s">
        <v>34</v>
      </c>
      <c r="B3657">
        <v>19.2</v>
      </c>
      <c r="C3657">
        <v>0.2</v>
      </c>
    </row>
    <row r="3658" spans="1:5" x14ac:dyDescent="0.2">
      <c r="A3658" t="s">
        <v>47</v>
      </c>
      <c r="B3658">
        <v>6</v>
      </c>
      <c r="C3658" t="s">
        <v>1559</v>
      </c>
    </row>
    <row r="3659" spans="1:5" x14ac:dyDescent="0.2">
      <c r="A3659" t="s">
        <v>48</v>
      </c>
      <c r="B3659">
        <v>12</v>
      </c>
      <c r="C3659" t="s">
        <v>1559</v>
      </c>
    </row>
    <row r="3660" spans="1:5" x14ac:dyDescent="0.2">
      <c r="A3660" t="s">
        <v>97</v>
      </c>
      <c r="B3660" t="s">
        <v>1545</v>
      </c>
      <c r="C3660">
        <v>0.2</v>
      </c>
      <c r="D3660" t="s">
        <v>1567</v>
      </c>
      <c r="E3660" t="s">
        <v>1568</v>
      </c>
    </row>
    <row r="3661" spans="1:5" x14ac:dyDescent="0.2">
      <c r="A3661" t="s">
        <v>97</v>
      </c>
      <c r="B3661" t="s">
        <v>1545</v>
      </c>
      <c r="C3661">
        <v>0.02</v>
      </c>
      <c r="D3661" t="s">
        <v>1567</v>
      </c>
      <c r="E3661" t="s">
        <v>1568</v>
      </c>
    </row>
    <row r="3662" spans="1:5" x14ac:dyDescent="0.2">
      <c r="A3662" t="s">
        <v>29</v>
      </c>
      <c r="B3662">
        <v>29.5</v>
      </c>
      <c r="C3662" t="s">
        <v>1557</v>
      </c>
    </row>
    <row r="3663" spans="1:5" x14ac:dyDescent="0.2">
      <c r="A3663" t="s">
        <v>29</v>
      </c>
      <c r="B3663">
        <v>35.9</v>
      </c>
      <c r="C3663" t="s">
        <v>1558</v>
      </c>
    </row>
    <row r="3664" spans="1:5" x14ac:dyDescent="0.2">
      <c r="A3664" t="s">
        <v>29</v>
      </c>
      <c r="B3664">
        <v>27.8</v>
      </c>
      <c r="C3664" t="s">
        <v>1557</v>
      </c>
    </row>
    <row r="3665" spans="1:4" x14ac:dyDescent="0.2">
      <c r="A3665" t="s">
        <v>177</v>
      </c>
      <c r="B3665">
        <v>0.83</v>
      </c>
      <c r="C3665">
        <v>0.06</v>
      </c>
    </row>
    <row r="3666" spans="1:4" x14ac:dyDescent="0.2">
      <c r="A3666" t="s">
        <v>34</v>
      </c>
      <c r="B3666">
        <v>18.8</v>
      </c>
      <c r="C3666">
        <f>0.015/-0.06</f>
        <v>-0.25</v>
      </c>
    </row>
    <row r="3667" spans="1:4" x14ac:dyDescent="0.2">
      <c r="A3667" t="s">
        <v>1662</v>
      </c>
      <c r="B3667" t="s">
        <v>1835</v>
      </c>
    </row>
    <row r="3668" spans="1:4" x14ac:dyDescent="0.2">
      <c r="A3668" t="s">
        <v>97</v>
      </c>
      <c r="B3668" t="s">
        <v>1545</v>
      </c>
      <c r="C3668">
        <v>0.02</v>
      </c>
      <c r="D3668" t="s">
        <v>1568</v>
      </c>
    </row>
    <row r="3669" spans="1:4" x14ac:dyDescent="0.2">
      <c r="A3669" t="s">
        <v>29</v>
      </c>
      <c r="B3669">
        <v>47.73</v>
      </c>
      <c r="C3669" t="s">
        <v>1557</v>
      </c>
    </row>
    <row r="3670" spans="1:4" x14ac:dyDescent="0.2">
      <c r="A3670" t="s">
        <v>47</v>
      </c>
      <c r="B3670">
        <v>4.024</v>
      </c>
      <c r="C3670" t="s">
        <v>1836</v>
      </c>
    </row>
    <row r="3671" spans="1:4" x14ac:dyDescent="0.2">
      <c r="A3671" t="s">
        <v>1579</v>
      </c>
      <c r="B3671">
        <v>13.654999999999999</v>
      </c>
      <c r="C3671" t="s">
        <v>1580</v>
      </c>
    </row>
    <row r="3672" spans="1:4" x14ac:dyDescent="0.2">
      <c r="A3672" t="s">
        <v>1579</v>
      </c>
      <c r="B3672">
        <v>13.5</v>
      </c>
      <c r="C3672" t="s">
        <v>1557</v>
      </c>
    </row>
    <row r="3673" spans="1:4" x14ac:dyDescent="0.2">
      <c r="A3673" t="s">
        <v>29</v>
      </c>
      <c r="B3673">
        <v>9.5</v>
      </c>
      <c r="C3673" t="s">
        <v>1559</v>
      </c>
    </row>
    <row r="3674" spans="1:4" x14ac:dyDescent="0.2">
      <c r="A3674" t="s">
        <v>29</v>
      </c>
      <c r="B3674">
        <v>8</v>
      </c>
      <c r="C3674" t="s">
        <v>1559</v>
      </c>
    </row>
    <row r="3675" spans="1:4" x14ac:dyDescent="0.2">
      <c r="A3675" t="s">
        <v>29</v>
      </c>
      <c r="B3675">
        <v>29.7</v>
      </c>
      <c r="C3675" t="s">
        <v>1558</v>
      </c>
    </row>
    <row r="3676" spans="1:4" x14ac:dyDescent="0.2">
      <c r="A3676" t="s">
        <v>1579</v>
      </c>
      <c r="B3676">
        <v>5.9</v>
      </c>
      <c r="C3676" t="s">
        <v>1557</v>
      </c>
    </row>
    <row r="3677" spans="1:4" x14ac:dyDescent="0.2">
      <c r="A3677" t="s">
        <v>150</v>
      </c>
      <c r="B3677">
        <v>7.5</v>
      </c>
      <c r="C3677" t="s">
        <v>1578</v>
      </c>
    </row>
    <row r="3678" spans="1:4" x14ac:dyDescent="0.2">
      <c r="A3678" t="s">
        <v>574</v>
      </c>
      <c r="B3678">
        <v>0.2</v>
      </c>
      <c r="C3678" t="s">
        <v>1557</v>
      </c>
    </row>
    <row r="3679" spans="1:4" x14ac:dyDescent="0.2">
      <c r="A3679" t="s">
        <v>108</v>
      </c>
      <c r="B3679">
        <v>12.1</v>
      </c>
      <c r="C3679" t="s">
        <v>1580</v>
      </c>
    </row>
    <row r="3680" spans="1:4" x14ac:dyDescent="0.2">
      <c r="A3680" t="s">
        <v>108</v>
      </c>
      <c r="B3680">
        <v>8.8000000000000007</v>
      </c>
      <c r="C3680" t="s">
        <v>1558</v>
      </c>
    </row>
    <row r="3681" spans="1:3" x14ac:dyDescent="0.2">
      <c r="A3681" t="s">
        <v>108</v>
      </c>
      <c r="B3681">
        <v>5.4</v>
      </c>
      <c r="C3681" t="s">
        <v>1558</v>
      </c>
    </row>
    <row r="3682" spans="1:3" x14ac:dyDescent="0.2">
      <c r="A3682" t="s">
        <v>34</v>
      </c>
      <c r="B3682">
        <v>17.95</v>
      </c>
      <c r="C3682" t="s">
        <v>1557</v>
      </c>
    </row>
    <row r="3683" spans="1:3" x14ac:dyDescent="0.2">
      <c r="A3683" t="s">
        <v>34</v>
      </c>
      <c r="B3683">
        <v>18.8</v>
      </c>
      <c r="C3683" t="s">
        <v>1632</v>
      </c>
    </row>
    <row r="3684" spans="1:3" x14ac:dyDescent="0.2">
      <c r="A3684" t="s">
        <v>184</v>
      </c>
      <c r="B3684">
        <v>16.75</v>
      </c>
      <c r="C3684" t="s">
        <v>1632</v>
      </c>
    </row>
    <row r="3685" spans="1:3" x14ac:dyDescent="0.2">
      <c r="A3685" t="s">
        <v>184</v>
      </c>
      <c r="B3685">
        <v>16.945</v>
      </c>
      <c r="C3685" t="s">
        <v>1837</v>
      </c>
    </row>
    <row r="3686" spans="1:3" x14ac:dyDescent="0.2">
      <c r="A3686" t="s">
        <v>184</v>
      </c>
      <c r="B3686">
        <v>16</v>
      </c>
      <c r="C3686" t="s">
        <v>1559</v>
      </c>
    </row>
    <row r="3687" spans="1:3" x14ac:dyDescent="0.2">
      <c r="A3687" t="s">
        <v>34</v>
      </c>
      <c r="B3687">
        <v>42.65</v>
      </c>
      <c r="C3687" t="s">
        <v>1558</v>
      </c>
    </row>
    <row r="3688" spans="1:3" x14ac:dyDescent="0.2">
      <c r="A3688" t="s">
        <v>153</v>
      </c>
      <c r="B3688">
        <v>20.75</v>
      </c>
      <c r="C3688" t="s">
        <v>1575</v>
      </c>
    </row>
    <row r="3689" spans="1:3" x14ac:dyDescent="0.2">
      <c r="A3689" t="s">
        <v>153</v>
      </c>
      <c r="B3689">
        <v>33.700000000000003</v>
      </c>
      <c r="C3689" t="s">
        <v>1575</v>
      </c>
    </row>
    <row r="3690" spans="1:3" x14ac:dyDescent="0.2">
      <c r="A3690" t="s">
        <v>47</v>
      </c>
      <c r="B3690">
        <v>8</v>
      </c>
      <c r="C3690" t="s">
        <v>1558</v>
      </c>
    </row>
    <row r="3691" spans="1:3" x14ac:dyDescent="0.2">
      <c r="A3691" t="s">
        <v>47</v>
      </c>
      <c r="B3691">
        <v>16.100000000000001</v>
      </c>
      <c r="C3691" t="s">
        <v>1557</v>
      </c>
    </row>
    <row r="3692" spans="1:3" x14ac:dyDescent="0.2">
      <c r="A3692" t="s">
        <v>47</v>
      </c>
      <c r="B3692">
        <v>40.65</v>
      </c>
      <c r="C3692" t="s">
        <v>1558</v>
      </c>
    </row>
    <row r="3693" spans="1:3" x14ac:dyDescent="0.2">
      <c r="A3693" t="s">
        <v>108</v>
      </c>
      <c r="B3693">
        <v>2.2000000000000002</v>
      </c>
      <c r="C3693" t="s">
        <v>1558</v>
      </c>
    </row>
    <row r="3694" spans="1:3" x14ac:dyDescent="0.2">
      <c r="A3694" t="s">
        <v>108</v>
      </c>
      <c r="B3694">
        <v>2.2999999999999998</v>
      </c>
      <c r="C3694" t="s">
        <v>1558</v>
      </c>
    </row>
    <row r="3695" spans="1:3" x14ac:dyDescent="0.2">
      <c r="A3695" t="s">
        <v>1579</v>
      </c>
      <c r="B3695">
        <v>4.25</v>
      </c>
      <c r="C3695" t="s">
        <v>1557</v>
      </c>
    </row>
    <row r="3696" spans="1:3" x14ac:dyDescent="0.2">
      <c r="A3696" t="s">
        <v>47</v>
      </c>
      <c r="B3696">
        <v>5.83</v>
      </c>
      <c r="C3696" t="s">
        <v>1575</v>
      </c>
    </row>
    <row r="3697" spans="1:6" x14ac:dyDescent="0.2">
      <c r="A3697" t="s">
        <v>95</v>
      </c>
      <c r="B3697" t="s">
        <v>1545</v>
      </c>
      <c r="C3697">
        <v>0.6</v>
      </c>
      <c r="D3697" t="s">
        <v>1594</v>
      </c>
      <c r="E3697" t="s">
        <v>1584</v>
      </c>
      <c r="F3697">
        <v>12</v>
      </c>
    </row>
    <row r="3698" spans="1:6" x14ac:dyDescent="0.2">
      <c r="A3698" t="s">
        <v>1579</v>
      </c>
      <c r="B3698">
        <v>37.15</v>
      </c>
      <c r="C3698" t="s">
        <v>1667</v>
      </c>
    </row>
    <row r="3699" spans="1:6" x14ac:dyDescent="0.2">
      <c r="A3699" t="s">
        <v>29</v>
      </c>
      <c r="B3699">
        <v>7</v>
      </c>
      <c r="C3699" t="s">
        <v>1574</v>
      </c>
    </row>
    <row r="3700" spans="1:6" x14ac:dyDescent="0.2">
      <c r="A3700" t="s">
        <v>29</v>
      </c>
      <c r="B3700">
        <v>28.85</v>
      </c>
      <c r="C3700" t="s">
        <v>1574</v>
      </c>
    </row>
    <row r="3701" spans="1:6" x14ac:dyDescent="0.2">
      <c r="A3701" t="s">
        <v>29</v>
      </c>
      <c r="B3701">
        <v>14</v>
      </c>
      <c r="C3701" t="s">
        <v>1574</v>
      </c>
    </row>
    <row r="3702" spans="1:6" x14ac:dyDescent="0.2">
      <c r="A3702" t="s">
        <v>29</v>
      </c>
      <c r="B3702">
        <v>19.399999999999999</v>
      </c>
      <c r="C3702" t="s">
        <v>1558</v>
      </c>
    </row>
    <row r="3703" spans="1:6" x14ac:dyDescent="0.2">
      <c r="A3703" t="s">
        <v>29</v>
      </c>
      <c r="B3703">
        <v>21</v>
      </c>
      <c r="C3703" t="s">
        <v>1706</v>
      </c>
    </row>
    <row r="3704" spans="1:6" x14ac:dyDescent="0.2">
      <c r="A3704" t="s">
        <v>1579</v>
      </c>
      <c r="B3704">
        <v>3.9</v>
      </c>
      <c r="C3704">
        <v>0.3</v>
      </c>
    </row>
    <row r="3705" spans="1:6" x14ac:dyDescent="0.2">
      <c r="A3705" t="s">
        <v>34</v>
      </c>
      <c r="B3705">
        <v>22</v>
      </c>
      <c r="C3705" t="s">
        <v>1838</v>
      </c>
      <c r="D3705" t="s">
        <v>1839</v>
      </c>
    </row>
    <row r="3706" spans="1:6" x14ac:dyDescent="0.2">
      <c r="A3706" t="s">
        <v>34</v>
      </c>
      <c r="B3706">
        <v>15.7</v>
      </c>
      <c r="C3706" t="s">
        <v>1840</v>
      </c>
      <c r="D3706" t="s">
        <v>1841</v>
      </c>
    </row>
    <row r="3707" spans="1:6" x14ac:dyDescent="0.2">
      <c r="A3707" t="s">
        <v>47</v>
      </c>
      <c r="B3707">
        <v>7</v>
      </c>
      <c r="C3707" t="s">
        <v>1842</v>
      </c>
      <c r="D3707" t="s">
        <v>1843</v>
      </c>
    </row>
    <row r="3708" spans="1:6" x14ac:dyDescent="0.2">
      <c r="A3708" t="s">
        <v>47</v>
      </c>
      <c r="B3708">
        <v>8.5</v>
      </c>
      <c r="C3708" t="s">
        <v>1842</v>
      </c>
      <c r="D3708" t="s">
        <v>1843</v>
      </c>
    </row>
    <row r="3709" spans="1:6" x14ac:dyDescent="0.2">
      <c r="A3709" t="s">
        <v>97</v>
      </c>
      <c r="B3709" t="s">
        <v>1545</v>
      </c>
      <c r="C3709">
        <v>0.1</v>
      </c>
      <c r="D3709" t="s">
        <v>1567</v>
      </c>
      <c r="E3709" t="s">
        <v>1568</v>
      </c>
    </row>
    <row r="3710" spans="1:6" x14ac:dyDescent="0.2">
      <c r="A3710" t="s">
        <v>27</v>
      </c>
      <c r="B3710">
        <v>44.6</v>
      </c>
      <c r="C3710">
        <v>0.2</v>
      </c>
    </row>
    <row r="3711" spans="1:6" x14ac:dyDescent="0.2">
      <c r="A3711" t="s">
        <v>29</v>
      </c>
      <c r="B3711">
        <v>11.65</v>
      </c>
      <c r="C3711" t="s">
        <v>1580</v>
      </c>
    </row>
    <row r="3712" spans="1:6" x14ac:dyDescent="0.2">
      <c r="A3712" t="s">
        <v>29</v>
      </c>
      <c r="B3712">
        <v>8.56</v>
      </c>
      <c r="C3712" t="s">
        <v>1844</v>
      </c>
    </row>
    <row r="3713" spans="1:6" x14ac:dyDescent="0.2">
      <c r="A3713" t="s">
        <v>29</v>
      </c>
      <c r="B3713">
        <v>23.15</v>
      </c>
      <c r="C3713" t="s">
        <v>1588</v>
      </c>
    </row>
    <row r="3714" spans="1:6" x14ac:dyDescent="0.2">
      <c r="A3714" t="s">
        <v>29</v>
      </c>
      <c r="B3714" t="s">
        <v>1845</v>
      </c>
    </row>
    <row r="3715" spans="1:6" x14ac:dyDescent="0.2">
      <c r="A3715" t="s">
        <v>34</v>
      </c>
      <c r="B3715">
        <v>22.2</v>
      </c>
      <c r="C3715" t="s">
        <v>1616</v>
      </c>
    </row>
    <row r="3716" spans="1:6" x14ac:dyDescent="0.2">
      <c r="A3716" t="s">
        <v>34</v>
      </c>
      <c r="B3716">
        <v>25.1</v>
      </c>
      <c r="C3716" t="s">
        <v>1840</v>
      </c>
      <c r="D3716">
        <v>-0.21</v>
      </c>
    </row>
    <row r="3717" spans="1:6" x14ac:dyDescent="0.2">
      <c r="A3717" t="s">
        <v>34</v>
      </c>
      <c r="B3717">
        <v>19.2</v>
      </c>
      <c r="C3717">
        <v>-0.2</v>
      </c>
    </row>
    <row r="3718" spans="1:6" x14ac:dyDescent="0.2">
      <c r="A3718" t="s">
        <v>34</v>
      </c>
      <c r="B3718">
        <v>18.7</v>
      </c>
      <c r="C3718" t="s">
        <v>1840</v>
      </c>
      <c r="D3718">
        <v>-0.21</v>
      </c>
    </row>
    <row r="3719" spans="1:6" x14ac:dyDescent="0.2">
      <c r="A3719" t="s">
        <v>34</v>
      </c>
      <c r="B3719">
        <v>15.8</v>
      </c>
      <c r="C3719">
        <v>0.1</v>
      </c>
    </row>
    <row r="3720" spans="1:6" x14ac:dyDescent="0.2">
      <c r="A3720" t="s">
        <v>34</v>
      </c>
      <c r="B3720">
        <v>15.7</v>
      </c>
      <c r="C3720" t="s">
        <v>1840</v>
      </c>
      <c r="D3720">
        <v>-0.18</v>
      </c>
    </row>
    <row r="3721" spans="1:6" x14ac:dyDescent="0.2">
      <c r="A3721" t="s">
        <v>47</v>
      </c>
      <c r="B3721">
        <v>16</v>
      </c>
      <c r="C3721" t="s">
        <v>1846</v>
      </c>
    </row>
    <row r="3722" spans="1:6" x14ac:dyDescent="0.2">
      <c r="A3722" t="s">
        <v>1579</v>
      </c>
      <c r="B3722">
        <v>14.5</v>
      </c>
      <c r="C3722">
        <v>-0.2</v>
      </c>
    </row>
    <row r="3723" spans="1:6" x14ac:dyDescent="0.2">
      <c r="A3723" t="s">
        <v>36</v>
      </c>
      <c r="B3723" t="s">
        <v>1847</v>
      </c>
      <c r="C3723" t="s">
        <v>1100</v>
      </c>
      <c r="D3723">
        <v>1.5</v>
      </c>
      <c r="E3723" t="s">
        <v>1562</v>
      </c>
      <c r="F3723" t="s">
        <v>1848</v>
      </c>
    </row>
    <row r="3724" spans="1:6" x14ac:dyDescent="0.2">
      <c r="A3724" t="s">
        <v>29</v>
      </c>
      <c r="B3724">
        <v>2.5</v>
      </c>
      <c r="C3724">
        <v>0.3</v>
      </c>
    </row>
    <row r="3725" spans="1:6" x14ac:dyDescent="0.2">
      <c r="A3725" t="s">
        <v>97</v>
      </c>
      <c r="B3725" t="s">
        <v>1676</v>
      </c>
    </row>
    <row r="3726" spans="1:6" x14ac:dyDescent="0.2">
      <c r="A3726" t="s">
        <v>56</v>
      </c>
      <c r="B3726" t="s">
        <v>1545</v>
      </c>
      <c r="C3726">
        <v>0.2</v>
      </c>
    </row>
    <row r="3727" spans="1:6" x14ac:dyDescent="0.2">
      <c r="A3727" t="s">
        <v>27</v>
      </c>
      <c r="B3727">
        <v>60.73</v>
      </c>
      <c r="C3727" t="s">
        <v>1630</v>
      </c>
    </row>
    <row r="3728" spans="1:6" x14ac:dyDescent="0.2">
      <c r="A3728" t="s">
        <v>29</v>
      </c>
      <c r="B3728">
        <v>29.3</v>
      </c>
      <c r="C3728">
        <v>-0.2</v>
      </c>
    </row>
    <row r="3729" spans="1:4" x14ac:dyDescent="0.2">
      <c r="A3729" t="s">
        <v>557</v>
      </c>
      <c r="B3729">
        <v>24.225000000000001</v>
      </c>
      <c r="C3729" t="s">
        <v>1580</v>
      </c>
    </row>
    <row r="3730" spans="1:4" x14ac:dyDescent="0.2">
      <c r="A3730" t="s">
        <v>556</v>
      </c>
      <c r="B3730">
        <v>29.925000000000001</v>
      </c>
      <c r="C3730">
        <f>0.095/-0.125</f>
        <v>-0.76</v>
      </c>
    </row>
    <row r="3731" spans="1:4" x14ac:dyDescent="0.2">
      <c r="A3731" t="s">
        <v>1579</v>
      </c>
      <c r="B3731">
        <v>12.9</v>
      </c>
      <c r="C3731">
        <v>-0.1</v>
      </c>
    </row>
    <row r="3732" spans="1:4" x14ac:dyDescent="0.2">
      <c r="A3732" t="s">
        <v>1579</v>
      </c>
      <c r="B3732">
        <v>26.6</v>
      </c>
      <c r="C3732">
        <v>-0.1</v>
      </c>
    </row>
    <row r="3733" spans="1:4" x14ac:dyDescent="0.2">
      <c r="A3733" t="s">
        <v>47</v>
      </c>
      <c r="B3733">
        <v>30.25</v>
      </c>
      <c r="C3733" t="s">
        <v>1580</v>
      </c>
    </row>
    <row r="3734" spans="1:4" x14ac:dyDescent="0.2">
      <c r="A3734" t="s">
        <v>47</v>
      </c>
      <c r="B3734">
        <v>25.2</v>
      </c>
      <c r="C3734">
        <v>-0.2</v>
      </c>
    </row>
    <row r="3735" spans="1:4" x14ac:dyDescent="0.2">
      <c r="A3735" t="s">
        <v>1693</v>
      </c>
      <c r="B3735" t="s">
        <v>1618</v>
      </c>
      <c r="C3735">
        <v>15</v>
      </c>
      <c r="D3735">
        <v>0.2</v>
      </c>
    </row>
    <row r="3736" spans="1:4" x14ac:dyDescent="0.2">
      <c r="A3736" t="s">
        <v>34</v>
      </c>
      <c r="B3736">
        <v>35</v>
      </c>
      <c r="C3736">
        <v>-0.2</v>
      </c>
    </row>
    <row r="3737" spans="1:4" x14ac:dyDescent="0.2">
      <c r="A3737" t="s">
        <v>34</v>
      </c>
      <c r="B3737">
        <v>23</v>
      </c>
      <c r="C3737" t="s">
        <v>1630</v>
      </c>
    </row>
    <row r="3738" spans="1:4" x14ac:dyDescent="0.2">
      <c r="A3738" t="s">
        <v>174</v>
      </c>
      <c r="B3738">
        <v>0.3</v>
      </c>
      <c r="C3738" t="s">
        <v>1567</v>
      </c>
      <c r="D3738" t="s">
        <v>1568</v>
      </c>
    </row>
    <row r="3739" spans="1:4" x14ac:dyDescent="0.2">
      <c r="A3739" t="s">
        <v>97</v>
      </c>
      <c r="B3739" t="s">
        <v>1545</v>
      </c>
      <c r="C3739">
        <v>0.2</v>
      </c>
    </row>
    <row r="3740" spans="1:4" x14ac:dyDescent="0.2">
      <c r="A3740" t="s">
        <v>1849</v>
      </c>
      <c r="B3740">
        <v>0.2</v>
      </c>
      <c r="C3740" t="s">
        <v>1850</v>
      </c>
      <c r="D3740">
        <v>0.4</v>
      </c>
    </row>
    <row r="3741" spans="1:4" x14ac:dyDescent="0.2">
      <c r="A3741" t="s">
        <v>95</v>
      </c>
      <c r="B3741" t="s">
        <v>1629</v>
      </c>
      <c r="C3741">
        <v>25</v>
      </c>
    </row>
    <row r="3742" spans="1:4" x14ac:dyDescent="0.2">
      <c r="A3742" t="s">
        <v>565</v>
      </c>
      <c r="B3742">
        <v>35.799999999999997</v>
      </c>
      <c r="C3742" t="s">
        <v>1558</v>
      </c>
    </row>
    <row r="3743" spans="1:4" x14ac:dyDescent="0.2">
      <c r="A3743" t="s">
        <v>29</v>
      </c>
      <c r="B3743">
        <v>8.5</v>
      </c>
      <c r="C3743" t="s">
        <v>1667</v>
      </c>
    </row>
    <row r="3744" spans="1:4" x14ac:dyDescent="0.2">
      <c r="A3744" t="s">
        <v>1579</v>
      </c>
      <c r="B3744">
        <v>12.9</v>
      </c>
      <c r="C3744">
        <v>-0.1</v>
      </c>
    </row>
    <row r="3745" spans="1:4" x14ac:dyDescent="0.2">
      <c r="A3745" t="s">
        <v>1579</v>
      </c>
      <c r="B3745">
        <v>26.6</v>
      </c>
      <c r="C3745">
        <v>-0.1</v>
      </c>
    </row>
    <row r="3746" spans="1:4" x14ac:dyDescent="0.2">
      <c r="A3746" t="s">
        <v>47</v>
      </c>
      <c r="B3746">
        <v>30.25</v>
      </c>
      <c r="C3746" t="s">
        <v>1591</v>
      </c>
    </row>
    <row r="3747" spans="1:4" x14ac:dyDescent="0.2">
      <c r="A3747" t="s">
        <v>47</v>
      </c>
      <c r="B3747">
        <v>25.2</v>
      </c>
      <c r="C3747">
        <v>-0.2</v>
      </c>
    </row>
    <row r="3748" spans="1:4" x14ac:dyDescent="0.2">
      <c r="A3748" t="s">
        <v>1693</v>
      </c>
      <c r="B3748" t="s">
        <v>1618</v>
      </c>
      <c r="C3748">
        <v>15</v>
      </c>
      <c r="D3748">
        <v>0.2</v>
      </c>
    </row>
    <row r="3749" spans="1:4" x14ac:dyDescent="0.2">
      <c r="A3749" t="s">
        <v>1662</v>
      </c>
      <c r="B3749">
        <v>34.6</v>
      </c>
      <c r="C3749" t="s">
        <v>1558</v>
      </c>
    </row>
    <row r="3750" spans="1:4" x14ac:dyDescent="0.2">
      <c r="A3750" t="s">
        <v>34</v>
      </c>
      <c r="B3750" t="s">
        <v>1851</v>
      </c>
    </row>
    <row r="3751" spans="1:4" x14ac:dyDescent="0.2">
      <c r="A3751" t="s">
        <v>108</v>
      </c>
      <c r="B3751">
        <v>9.6999999999999993</v>
      </c>
      <c r="C3751" t="s">
        <v>1578</v>
      </c>
    </row>
    <row r="3752" spans="1:4" x14ac:dyDescent="0.2">
      <c r="A3752" t="s">
        <v>184</v>
      </c>
      <c r="B3752">
        <v>17</v>
      </c>
      <c r="C3752" t="s">
        <v>1578</v>
      </c>
    </row>
    <row r="3753" spans="1:4" x14ac:dyDescent="0.2">
      <c r="A3753" t="s">
        <v>97</v>
      </c>
      <c r="B3753" t="s">
        <v>1545</v>
      </c>
      <c r="C3753">
        <v>0.25</v>
      </c>
    </row>
    <row r="3754" spans="1:4" x14ac:dyDescent="0.2">
      <c r="A3754" t="s">
        <v>49</v>
      </c>
      <c r="B3754" t="s">
        <v>1545</v>
      </c>
      <c r="C3754">
        <v>0.4</v>
      </c>
    </row>
    <row r="3755" spans="1:4" x14ac:dyDescent="0.2">
      <c r="A3755" t="s">
        <v>95</v>
      </c>
      <c r="B3755" t="s">
        <v>1629</v>
      </c>
      <c r="C3755">
        <v>25</v>
      </c>
    </row>
    <row r="3756" spans="1:4" x14ac:dyDescent="0.2">
      <c r="A3756" t="s">
        <v>87</v>
      </c>
      <c r="B3756" t="s">
        <v>1577</v>
      </c>
    </row>
    <row r="3757" spans="1:4" x14ac:dyDescent="0.2">
      <c r="A3757" t="s">
        <v>146</v>
      </c>
      <c r="B3757" t="s">
        <v>1577</v>
      </c>
    </row>
    <row r="3758" spans="1:4" x14ac:dyDescent="0.2">
      <c r="A3758" t="s">
        <v>29</v>
      </c>
      <c r="B3758">
        <v>23.4</v>
      </c>
      <c r="C3758" t="s">
        <v>1558</v>
      </c>
    </row>
    <row r="3759" spans="1:4" x14ac:dyDescent="0.2">
      <c r="A3759" t="s">
        <v>29</v>
      </c>
      <c r="B3759">
        <v>7.28</v>
      </c>
      <c r="C3759" t="s">
        <v>1559</v>
      </c>
    </row>
    <row r="3760" spans="1:4" x14ac:dyDescent="0.2">
      <c r="A3760" t="s">
        <v>34</v>
      </c>
      <c r="B3760" t="s">
        <v>1852</v>
      </c>
    </row>
    <row r="3761" spans="1:4" x14ac:dyDescent="0.2">
      <c r="A3761" t="s">
        <v>1853</v>
      </c>
      <c r="B3761" t="s">
        <v>1545</v>
      </c>
      <c r="C3761">
        <v>1.5</v>
      </c>
    </row>
    <row r="3762" spans="1:4" x14ac:dyDescent="0.2">
      <c r="A3762" t="s">
        <v>56</v>
      </c>
      <c r="B3762">
        <v>0.1</v>
      </c>
    </row>
    <row r="3763" spans="1:4" x14ac:dyDescent="0.2">
      <c r="A3763" t="s">
        <v>565</v>
      </c>
      <c r="B3763" t="s">
        <v>1854</v>
      </c>
    </row>
    <row r="3764" spans="1:4" x14ac:dyDescent="0.2">
      <c r="A3764" t="s">
        <v>29</v>
      </c>
      <c r="B3764">
        <v>8</v>
      </c>
      <c r="C3764" t="s">
        <v>1667</v>
      </c>
    </row>
    <row r="3765" spans="1:4" x14ac:dyDescent="0.2">
      <c r="A3765" t="s">
        <v>1579</v>
      </c>
      <c r="B3765">
        <v>12.9</v>
      </c>
      <c r="C3765">
        <v>-0.1</v>
      </c>
    </row>
    <row r="3766" spans="1:4" x14ac:dyDescent="0.2">
      <c r="A3766" t="s">
        <v>1579</v>
      </c>
      <c r="B3766">
        <v>26.6</v>
      </c>
      <c r="C3766">
        <v>-0.1</v>
      </c>
    </row>
    <row r="3767" spans="1:4" x14ac:dyDescent="0.2">
      <c r="A3767" t="s">
        <v>47</v>
      </c>
      <c r="B3767">
        <v>30.25</v>
      </c>
      <c r="C3767" t="s">
        <v>1591</v>
      </c>
    </row>
    <row r="3768" spans="1:4" x14ac:dyDescent="0.2">
      <c r="A3768" t="s">
        <v>47</v>
      </c>
      <c r="B3768">
        <v>25.2</v>
      </c>
      <c r="C3768">
        <v>-0.2</v>
      </c>
    </row>
    <row r="3769" spans="1:4" x14ac:dyDescent="0.2">
      <c r="A3769" t="s">
        <v>1693</v>
      </c>
      <c r="B3769" t="s">
        <v>1618</v>
      </c>
      <c r="C3769">
        <v>15</v>
      </c>
      <c r="D3769">
        <v>0.2</v>
      </c>
    </row>
    <row r="3770" spans="1:4" x14ac:dyDescent="0.2">
      <c r="A3770" t="s">
        <v>1662</v>
      </c>
      <c r="B3770" t="s">
        <v>1855</v>
      </c>
    </row>
    <row r="3771" spans="1:4" x14ac:dyDescent="0.2">
      <c r="A3771" t="s">
        <v>34</v>
      </c>
      <c r="B3771">
        <v>18.8</v>
      </c>
      <c r="C3771">
        <f>0.015/-0.06</f>
        <v>-0.25</v>
      </c>
    </row>
    <row r="3772" spans="1:4" x14ac:dyDescent="0.2">
      <c r="A3772" t="s">
        <v>34</v>
      </c>
      <c r="B3772" t="s">
        <v>1856</v>
      </c>
    </row>
    <row r="3773" spans="1:4" x14ac:dyDescent="0.2">
      <c r="A3773" t="s">
        <v>97</v>
      </c>
      <c r="B3773">
        <v>0.02</v>
      </c>
      <c r="C3773" t="s">
        <v>1567</v>
      </c>
      <c r="D3773" t="s">
        <v>1568</v>
      </c>
    </row>
    <row r="3774" spans="1:4" x14ac:dyDescent="0.2">
      <c r="A3774" t="s">
        <v>108</v>
      </c>
      <c r="B3774">
        <v>9.6999999999999993</v>
      </c>
      <c r="C3774" t="s">
        <v>1578</v>
      </c>
    </row>
    <row r="3775" spans="1:4" x14ac:dyDescent="0.2">
      <c r="A3775" t="s">
        <v>184</v>
      </c>
      <c r="B3775">
        <v>17</v>
      </c>
      <c r="C3775" t="s">
        <v>1578</v>
      </c>
    </row>
    <row r="3776" spans="1:4" x14ac:dyDescent="0.2">
      <c r="A3776" t="s">
        <v>1857</v>
      </c>
      <c r="B3776">
        <v>22</v>
      </c>
      <c r="C3776" t="s">
        <v>1630</v>
      </c>
    </row>
    <row r="3777" spans="1:7" x14ac:dyDescent="0.2">
      <c r="A3777" t="s">
        <v>174</v>
      </c>
      <c r="B3777">
        <v>0.25</v>
      </c>
    </row>
    <row r="3778" spans="1:7" x14ac:dyDescent="0.2">
      <c r="A3778" t="s">
        <v>97</v>
      </c>
      <c r="B3778" t="s">
        <v>1545</v>
      </c>
      <c r="C3778">
        <v>0.2</v>
      </c>
    </row>
    <row r="3779" spans="1:7" x14ac:dyDescent="0.2">
      <c r="A3779" t="s">
        <v>49</v>
      </c>
      <c r="B3779" t="s">
        <v>1545</v>
      </c>
      <c r="C3779">
        <v>0.4</v>
      </c>
    </row>
    <row r="3780" spans="1:7" x14ac:dyDescent="0.2">
      <c r="A3780" t="s">
        <v>95</v>
      </c>
      <c r="B3780" t="s">
        <v>1629</v>
      </c>
      <c r="C3780">
        <v>16</v>
      </c>
      <c r="D3780" t="s">
        <v>1594</v>
      </c>
      <c r="E3780" t="s">
        <v>1629</v>
      </c>
      <c r="F3780">
        <v>25</v>
      </c>
    </row>
    <row r="3781" spans="1:7" x14ac:dyDescent="0.2">
      <c r="A3781" t="s">
        <v>217</v>
      </c>
    </row>
    <row r="3782" spans="1:7" x14ac:dyDescent="0.2">
      <c r="A3782" t="s">
        <v>1834</v>
      </c>
      <c r="B3782" t="s">
        <v>1858</v>
      </c>
    </row>
    <row r="3783" spans="1:7" x14ac:dyDescent="0.2">
      <c r="A3783">
        <v>2</v>
      </c>
      <c r="B3783" t="s">
        <v>1100</v>
      </c>
      <c r="C3783" t="s">
        <v>1859</v>
      </c>
      <c r="D3783" t="s">
        <v>1787</v>
      </c>
      <c r="E3783" t="s">
        <v>1860</v>
      </c>
      <c r="F3783" t="s">
        <v>16</v>
      </c>
      <c r="G3783" t="s">
        <v>1788</v>
      </c>
    </row>
    <row r="3784" spans="1:7" x14ac:dyDescent="0.2">
      <c r="A3784" t="s">
        <v>218</v>
      </c>
    </row>
    <row r="3785" spans="1:7" x14ac:dyDescent="0.2">
      <c r="A3785" t="s">
        <v>29</v>
      </c>
      <c r="B3785" t="s">
        <v>1861</v>
      </c>
    </row>
    <row r="3786" spans="1:7" x14ac:dyDescent="0.2">
      <c r="A3786" t="s">
        <v>1862</v>
      </c>
      <c r="B3786">
        <v>0.83</v>
      </c>
      <c r="C3786">
        <v>0.06</v>
      </c>
    </row>
    <row r="3787" spans="1:7" x14ac:dyDescent="0.2">
      <c r="A3787" t="s">
        <v>29</v>
      </c>
      <c r="B3787">
        <v>7</v>
      </c>
      <c r="C3787" t="s">
        <v>1559</v>
      </c>
    </row>
    <row r="3788" spans="1:7" x14ac:dyDescent="0.2">
      <c r="A3788" t="s">
        <v>34</v>
      </c>
      <c r="B3788" t="s">
        <v>1852</v>
      </c>
    </row>
    <row r="3789" spans="1:7" x14ac:dyDescent="0.2">
      <c r="A3789" t="s">
        <v>47</v>
      </c>
      <c r="B3789">
        <v>6</v>
      </c>
      <c r="C3789" t="s">
        <v>1578</v>
      </c>
    </row>
    <row r="3790" spans="1:7" x14ac:dyDescent="0.2">
      <c r="A3790" t="s">
        <v>1579</v>
      </c>
      <c r="B3790">
        <v>12</v>
      </c>
      <c r="C3790" t="s">
        <v>1578</v>
      </c>
    </row>
    <row r="3791" spans="1:7" x14ac:dyDescent="0.2">
      <c r="A3791" t="s">
        <v>1853</v>
      </c>
      <c r="B3791" t="s">
        <v>1545</v>
      </c>
      <c r="C3791">
        <v>1.5</v>
      </c>
    </row>
    <row r="3792" spans="1:7" x14ac:dyDescent="0.2">
      <c r="A3792" t="s">
        <v>56</v>
      </c>
      <c r="B3792">
        <v>0.1</v>
      </c>
    </row>
    <row r="3793" spans="1:4" x14ac:dyDescent="0.2">
      <c r="A3793" t="s">
        <v>1579</v>
      </c>
      <c r="B3793">
        <v>12.9</v>
      </c>
      <c r="C3793">
        <v>-0.3</v>
      </c>
    </row>
    <row r="3794" spans="1:4" x14ac:dyDescent="0.2">
      <c r="A3794" t="s">
        <v>1549</v>
      </c>
      <c r="B3794" t="s">
        <v>1550</v>
      </c>
      <c r="C3794" t="s">
        <v>1551</v>
      </c>
      <c r="D3794" t="s">
        <v>1552</v>
      </c>
    </row>
    <row r="3795" spans="1:4" x14ac:dyDescent="0.2">
      <c r="A3795" t="s">
        <v>859</v>
      </c>
      <c r="B3795" t="s">
        <v>1553</v>
      </c>
      <c r="C3795" t="s">
        <v>1554</v>
      </c>
    </row>
    <row r="3796" spans="1:4" x14ac:dyDescent="0.2">
      <c r="A3796" t="s">
        <v>91</v>
      </c>
      <c r="B3796">
        <v>67.099999999999994</v>
      </c>
      <c r="C3796" t="s">
        <v>1557</v>
      </c>
    </row>
    <row r="3797" spans="1:4" x14ac:dyDescent="0.2">
      <c r="A3797" t="s">
        <v>29</v>
      </c>
      <c r="B3797">
        <v>48.174999999999997</v>
      </c>
      <c r="C3797" t="s">
        <v>1557</v>
      </c>
    </row>
    <row r="3798" spans="1:4" x14ac:dyDescent="0.2">
      <c r="A3798" t="s">
        <v>47</v>
      </c>
      <c r="B3798">
        <v>4.024</v>
      </c>
      <c r="C3798" t="s">
        <v>1836</v>
      </c>
    </row>
    <row r="3799" spans="1:4" x14ac:dyDescent="0.2">
      <c r="A3799" t="s">
        <v>1579</v>
      </c>
      <c r="B3799" t="s">
        <v>1863</v>
      </c>
    </row>
    <row r="3800" spans="1:4" x14ac:dyDescent="0.2">
      <c r="A3800" t="s">
        <v>1579</v>
      </c>
      <c r="B3800">
        <v>13.025</v>
      </c>
      <c r="C3800" t="s">
        <v>1580</v>
      </c>
    </row>
    <row r="3801" spans="1:4" x14ac:dyDescent="0.2">
      <c r="A3801" t="s">
        <v>1579</v>
      </c>
      <c r="B3801">
        <v>13.6</v>
      </c>
      <c r="C3801" t="s">
        <v>1557</v>
      </c>
    </row>
    <row r="3802" spans="1:4" x14ac:dyDescent="0.2">
      <c r="A3802" t="s">
        <v>29</v>
      </c>
      <c r="B3802">
        <v>9.5</v>
      </c>
      <c r="C3802" t="s">
        <v>1559</v>
      </c>
    </row>
    <row r="3803" spans="1:4" x14ac:dyDescent="0.2">
      <c r="A3803" t="s">
        <v>29</v>
      </c>
      <c r="B3803">
        <v>29.7</v>
      </c>
      <c r="C3803" t="s">
        <v>1558</v>
      </c>
    </row>
    <row r="3804" spans="1:4" x14ac:dyDescent="0.2">
      <c r="A3804" t="s">
        <v>29</v>
      </c>
      <c r="B3804">
        <v>8</v>
      </c>
      <c r="C3804" t="s">
        <v>1559</v>
      </c>
    </row>
    <row r="3805" spans="1:4" x14ac:dyDescent="0.2">
      <c r="A3805" t="s">
        <v>1579</v>
      </c>
      <c r="B3805">
        <v>5.9</v>
      </c>
      <c r="C3805" t="s">
        <v>1557</v>
      </c>
    </row>
    <row r="3806" spans="1:4" x14ac:dyDescent="0.2">
      <c r="A3806" t="s">
        <v>1579</v>
      </c>
      <c r="B3806">
        <v>2</v>
      </c>
      <c r="C3806" t="s">
        <v>1608</v>
      </c>
      <c r="D3806">
        <v>0.2</v>
      </c>
    </row>
    <row r="3807" spans="1:4" x14ac:dyDescent="0.2">
      <c r="A3807" t="s">
        <v>150</v>
      </c>
      <c r="B3807">
        <v>7.5</v>
      </c>
      <c r="C3807" t="s">
        <v>1578</v>
      </c>
    </row>
    <row r="3808" spans="1:4" x14ac:dyDescent="0.2">
      <c r="A3808" t="s">
        <v>574</v>
      </c>
      <c r="B3808">
        <v>0.2</v>
      </c>
      <c r="C3808" t="s">
        <v>1557</v>
      </c>
    </row>
    <row r="3809" spans="1:4" x14ac:dyDescent="0.2">
      <c r="A3809" t="s">
        <v>1607</v>
      </c>
      <c r="B3809" t="s">
        <v>1864</v>
      </c>
    </row>
    <row r="3810" spans="1:4" x14ac:dyDescent="0.2">
      <c r="A3810" t="s">
        <v>1607</v>
      </c>
      <c r="B3810" t="s">
        <v>1865</v>
      </c>
    </row>
    <row r="3811" spans="1:4" x14ac:dyDescent="0.2">
      <c r="A3811" t="s">
        <v>1607</v>
      </c>
      <c r="B3811" t="s">
        <v>1866</v>
      </c>
    </row>
    <row r="3812" spans="1:4" x14ac:dyDescent="0.2">
      <c r="A3812" t="s">
        <v>54</v>
      </c>
      <c r="B3812" t="s">
        <v>1867</v>
      </c>
      <c r="C3812" t="s">
        <v>1608</v>
      </c>
      <c r="D3812" t="s">
        <v>1868</v>
      </c>
    </row>
    <row r="3813" spans="1:4" x14ac:dyDescent="0.2">
      <c r="A3813" t="s">
        <v>34</v>
      </c>
      <c r="B3813">
        <v>17.95</v>
      </c>
      <c r="C3813" t="s">
        <v>1557</v>
      </c>
    </row>
    <row r="3814" spans="1:4" x14ac:dyDescent="0.2">
      <c r="A3814" t="s">
        <v>34</v>
      </c>
      <c r="B3814">
        <v>18.79</v>
      </c>
      <c r="C3814" t="s">
        <v>1632</v>
      </c>
    </row>
    <row r="3815" spans="1:4" x14ac:dyDescent="0.2">
      <c r="A3815" t="s">
        <v>34</v>
      </c>
      <c r="B3815">
        <v>18.8</v>
      </c>
      <c r="C3815" t="s">
        <v>1632</v>
      </c>
    </row>
    <row r="3816" spans="1:4" x14ac:dyDescent="0.2">
      <c r="A3816" t="s">
        <v>184</v>
      </c>
      <c r="B3816">
        <v>16.75</v>
      </c>
      <c r="C3816" t="s">
        <v>1632</v>
      </c>
    </row>
    <row r="3817" spans="1:4" x14ac:dyDescent="0.2">
      <c r="A3817" t="s">
        <v>184</v>
      </c>
      <c r="B3817">
        <v>16.945</v>
      </c>
      <c r="C3817" t="s">
        <v>1837</v>
      </c>
    </row>
    <row r="3818" spans="1:4" x14ac:dyDescent="0.2">
      <c r="A3818" t="s">
        <v>184</v>
      </c>
      <c r="B3818">
        <v>16</v>
      </c>
      <c r="C3818" t="s">
        <v>1559</v>
      </c>
    </row>
    <row r="3819" spans="1:4" x14ac:dyDescent="0.2">
      <c r="A3819" t="s">
        <v>34</v>
      </c>
      <c r="B3819">
        <v>32.774999999999999</v>
      </c>
      <c r="C3819" t="s">
        <v>1558</v>
      </c>
    </row>
    <row r="3820" spans="1:4" x14ac:dyDescent="0.2">
      <c r="A3820" t="s">
        <v>96</v>
      </c>
      <c r="B3820" t="s">
        <v>1869</v>
      </c>
    </row>
    <row r="3821" spans="1:4" x14ac:dyDescent="0.2">
      <c r="A3821" t="s">
        <v>96</v>
      </c>
      <c r="B3821" t="s">
        <v>1870</v>
      </c>
    </row>
    <row r="3822" spans="1:4" x14ac:dyDescent="0.2">
      <c r="A3822" t="s">
        <v>47</v>
      </c>
      <c r="B3822">
        <v>8</v>
      </c>
      <c r="C3822" t="s">
        <v>1558</v>
      </c>
    </row>
    <row r="3823" spans="1:4" x14ac:dyDescent="0.2">
      <c r="A3823" t="s">
        <v>47</v>
      </c>
      <c r="B3823">
        <v>16.100000000000001</v>
      </c>
      <c r="C3823" t="s">
        <v>1557</v>
      </c>
    </row>
    <row r="3824" spans="1:4" x14ac:dyDescent="0.2">
      <c r="A3824" t="s">
        <v>47</v>
      </c>
      <c r="B3824">
        <v>30.774999999999999</v>
      </c>
      <c r="C3824" t="s">
        <v>1557</v>
      </c>
    </row>
    <row r="3825" spans="1:5" x14ac:dyDescent="0.2">
      <c r="A3825" t="s">
        <v>108</v>
      </c>
      <c r="B3825">
        <v>2.2999999999999998</v>
      </c>
      <c r="C3825" t="s">
        <v>1558</v>
      </c>
    </row>
    <row r="3826" spans="1:5" x14ac:dyDescent="0.2">
      <c r="A3826" t="s">
        <v>108</v>
      </c>
      <c r="B3826">
        <v>2.2000000000000002</v>
      </c>
      <c r="C3826" t="s">
        <v>1558</v>
      </c>
    </row>
    <row r="3827" spans="1:5" x14ac:dyDescent="0.2">
      <c r="A3827" t="s">
        <v>97</v>
      </c>
      <c r="B3827" t="s">
        <v>1545</v>
      </c>
      <c r="C3827">
        <v>0.05</v>
      </c>
      <c r="D3827" t="s">
        <v>1567</v>
      </c>
      <c r="E3827" t="s">
        <v>16</v>
      </c>
    </row>
    <row r="3828" spans="1:5" x14ac:dyDescent="0.2">
      <c r="A3828" t="s">
        <v>1604</v>
      </c>
      <c r="B3828" t="s">
        <v>1618</v>
      </c>
      <c r="C3828" t="s">
        <v>1871</v>
      </c>
    </row>
    <row r="3829" spans="1:5" x14ac:dyDescent="0.2">
      <c r="A3829" t="s">
        <v>47</v>
      </c>
      <c r="B3829" t="s">
        <v>1872</v>
      </c>
    </row>
    <row r="3830" spans="1:5" x14ac:dyDescent="0.2">
      <c r="A3830" t="s">
        <v>47</v>
      </c>
      <c r="B3830">
        <v>5.83</v>
      </c>
      <c r="C3830" t="s">
        <v>1575</v>
      </c>
    </row>
    <row r="3831" spans="1:5" x14ac:dyDescent="0.2">
      <c r="A3831" t="s">
        <v>47</v>
      </c>
      <c r="B3831" t="s">
        <v>1873</v>
      </c>
    </row>
    <row r="3832" spans="1:5" x14ac:dyDescent="0.2">
      <c r="A3832" t="s">
        <v>133</v>
      </c>
      <c r="B3832" t="s">
        <v>1874</v>
      </c>
      <c r="C3832" t="s">
        <v>1875</v>
      </c>
    </row>
    <row r="3833" spans="1:5" x14ac:dyDescent="0.2">
      <c r="A3833" t="s">
        <v>94</v>
      </c>
      <c r="B3833" t="s">
        <v>1545</v>
      </c>
      <c r="C3833">
        <v>0.03</v>
      </c>
      <c r="D3833" t="s">
        <v>1567</v>
      </c>
      <c r="E3833" t="s">
        <v>1568</v>
      </c>
    </row>
    <row r="3834" spans="1:5" x14ac:dyDescent="0.2">
      <c r="A3834" t="s">
        <v>1876</v>
      </c>
      <c r="B3834">
        <v>5.0000000000000001E-3</v>
      </c>
      <c r="C3834" t="s">
        <v>1608</v>
      </c>
      <c r="D3834">
        <v>4.0000000000000001E-3</v>
      </c>
    </row>
    <row r="3835" spans="1:5" x14ac:dyDescent="0.2">
      <c r="A3835" t="s">
        <v>220</v>
      </c>
      <c r="B3835" t="s">
        <v>1545</v>
      </c>
      <c r="C3835">
        <v>0.04</v>
      </c>
      <c r="D3835" t="s">
        <v>1568</v>
      </c>
    </row>
    <row r="3836" spans="1:5" x14ac:dyDescent="0.2">
      <c r="A3836" t="s">
        <v>95</v>
      </c>
      <c r="B3836" t="s">
        <v>1545</v>
      </c>
      <c r="C3836" t="s">
        <v>1629</v>
      </c>
      <c r="D3836">
        <v>10</v>
      </c>
    </row>
    <row r="3837" spans="1:5" x14ac:dyDescent="0.2">
      <c r="A3837" t="s">
        <v>92</v>
      </c>
      <c r="B3837">
        <v>1.0249999999999999</v>
      </c>
      <c r="C3837" t="s">
        <v>1632</v>
      </c>
    </row>
    <row r="3838" spans="1:5" x14ac:dyDescent="0.2">
      <c r="A3838" t="s">
        <v>150</v>
      </c>
      <c r="B3838" t="s">
        <v>1877</v>
      </c>
    </row>
    <row r="3839" spans="1:5" x14ac:dyDescent="0.2">
      <c r="A3839" t="s">
        <v>87</v>
      </c>
    </row>
    <row r="3840" spans="1:5" x14ac:dyDescent="0.2">
      <c r="A3840" t="s">
        <v>97</v>
      </c>
      <c r="B3840" t="s">
        <v>1676</v>
      </c>
      <c r="C3840" t="s">
        <v>1568</v>
      </c>
      <c r="D3840" t="s">
        <v>1878</v>
      </c>
      <c r="E3840" t="s">
        <v>1879</v>
      </c>
    </row>
    <row r="3841" spans="1:5" x14ac:dyDescent="0.2">
      <c r="A3841" t="s">
        <v>97</v>
      </c>
      <c r="B3841" t="s">
        <v>1676</v>
      </c>
      <c r="C3841" t="s">
        <v>1568</v>
      </c>
      <c r="D3841" t="s">
        <v>1880</v>
      </c>
      <c r="E3841" t="s">
        <v>1881</v>
      </c>
    </row>
    <row r="3842" spans="1:5" x14ac:dyDescent="0.2">
      <c r="A3842" t="s">
        <v>150</v>
      </c>
      <c r="B3842" s="9">
        <v>45421</v>
      </c>
      <c r="C3842" t="s">
        <v>1608</v>
      </c>
      <c r="D3842" t="s">
        <v>1882</v>
      </c>
    </row>
    <row r="3843" spans="1:5" x14ac:dyDescent="0.2">
      <c r="A3843" t="s">
        <v>174</v>
      </c>
      <c r="B3843" t="s">
        <v>1545</v>
      </c>
      <c r="C3843">
        <v>0.5</v>
      </c>
    </row>
    <row r="3844" spans="1:5" x14ac:dyDescent="0.2">
      <c r="A3844" t="s">
        <v>221</v>
      </c>
    </row>
    <row r="3845" spans="1:5" x14ac:dyDescent="0.2">
      <c r="A3845" t="s">
        <v>27</v>
      </c>
      <c r="B3845">
        <v>53.65</v>
      </c>
      <c r="C3845" t="s">
        <v>1587</v>
      </c>
    </row>
    <row r="3846" spans="1:5" x14ac:dyDescent="0.2">
      <c r="A3846" t="s">
        <v>29</v>
      </c>
      <c r="B3846">
        <v>8.1999999999999993</v>
      </c>
      <c r="C3846">
        <v>0.2</v>
      </c>
    </row>
    <row r="3847" spans="1:5" x14ac:dyDescent="0.2">
      <c r="A3847" t="s">
        <v>29</v>
      </c>
      <c r="B3847">
        <v>3.2</v>
      </c>
      <c r="C3847" t="s">
        <v>1580</v>
      </c>
    </row>
    <row r="3848" spans="1:5" x14ac:dyDescent="0.2">
      <c r="A3848" t="s">
        <v>1579</v>
      </c>
      <c r="B3848">
        <v>13.25</v>
      </c>
      <c r="C3848">
        <v>1</v>
      </c>
    </row>
    <row r="3849" spans="1:5" x14ac:dyDescent="0.2">
      <c r="A3849" t="s">
        <v>1579</v>
      </c>
      <c r="B3849">
        <v>38.450000000000003</v>
      </c>
      <c r="C3849">
        <v>1</v>
      </c>
    </row>
    <row r="3850" spans="1:5" x14ac:dyDescent="0.2">
      <c r="A3850" t="s">
        <v>1883</v>
      </c>
      <c r="B3850">
        <v>13.5</v>
      </c>
      <c r="C3850">
        <v>0.02</v>
      </c>
      <c r="D3850" t="s">
        <v>1594</v>
      </c>
      <c r="E3850">
        <v>7.0000000000000007E-2</v>
      </c>
    </row>
    <row r="3851" spans="1:5" x14ac:dyDescent="0.2">
      <c r="A3851" t="s">
        <v>47</v>
      </c>
      <c r="B3851">
        <v>13.1</v>
      </c>
      <c r="C3851" t="s">
        <v>1838</v>
      </c>
      <c r="D3851">
        <v>0.18</v>
      </c>
    </row>
    <row r="3852" spans="1:5" x14ac:dyDescent="0.2">
      <c r="A3852" t="s">
        <v>47</v>
      </c>
      <c r="B3852">
        <v>12.8</v>
      </c>
      <c r="C3852" t="s">
        <v>1838</v>
      </c>
      <c r="D3852">
        <v>0.18</v>
      </c>
    </row>
    <row r="3853" spans="1:5" x14ac:dyDescent="0.2">
      <c r="A3853" t="s">
        <v>34</v>
      </c>
      <c r="B3853">
        <v>17.600000000000001</v>
      </c>
      <c r="C3853" t="s">
        <v>1884</v>
      </c>
      <c r="D3853">
        <v>-0.43</v>
      </c>
    </row>
    <row r="3854" spans="1:5" x14ac:dyDescent="0.2">
      <c r="A3854" t="s">
        <v>34</v>
      </c>
      <c r="B3854">
        <v>15</v>
      </c>
      <c r="C3854">
        <v>-0.01</v>
      </c>
      <c r="D3854" t="s">
        <v>1885</v>
      </c>
    </row>
    <row r="3855" spans="1:5" x14ac:dyDescent="0.2">
      <c r="A3855" t="s">
        <v>34</v>
      </c>
      <c r="B3855">
        <v>14.5</v>
      </c>
      <c r="C3855" t="s">
        <v>1840</v>
      </c>
      <c r="D3855">
        <v>-0.18</v>
      </c>
    </row>
    <row r="3856" spans="1:5" x14ac:dyDescent="0.2">
      <c r="A3856" t="s">
        <v>34</v>
      </c>
      <c r="B3856">
        <v>14.4</v>
      </c>
      <c r="C3856" t="s">
        <v>1840</v>
      </c>
      <c r="D3856">
        <v>-0.18</v>
      </c>
    </row>
    <row r="3857" spans="1:4" x14ac:dyDescent="0.2">
      <c r="A3857" t="s">
        <v>97</v>
      </c>
      <c r="B3857" t="s">
        <v>1545</v>
      </c>
      <c r="C3857">
        <v>0.1</v>
      </c>
    </row>
    <row r="3858" spans="1:4" x14ac:dyDescent="0.2">
      <c r="A3858" t="s">
        <v>36</v>
      </c>
      <c r="B3858" t="s">
        <v>1886</v>
      </c>
    </row>
    <row r="3859" spans="1:4" x14ac:dyDescent="0.2">
      <c r="A3859" t="s">
        <v>1887</v>
      </c>
      <c r="B3859" t="s">
        <v>1629</v>
      </c>
      <c r="C3859">
        <v>16</v>
      </c>
    </row>
    <row r="3860" spans="1:4" x14ac:dyDescent="0.2">
      <c r="A3860" t="s">
        <v>223</v>
      </c>
    </row>
    <row r="3861" spans="1:4" x14ac:dyDescent="0.2">
      <c r="A3861" t="s">
        <v>27</v>
      </c>
      <c r="B3861">
        <v>53.2</v>
      </c>
      <c r="C3861">
        <f>0.03/-0.02</f>
        <v>-1.5</v>
      </c>
    </row>
    <row r="3862" spans="1:4" x14ac:dyDescent="0.2">
      <c r="A3862" t="s">
        <v>29</v>
      </c>
      <c r="B3862">
        <v>7.33</v>
      </c>
      <c r="C3862" t="s">
        <v>1557</v>
      </c>
    </row>
    <row r="3863" spans="1:4" x14ac:dyDescent="0.2">
      <c r="A3863" t="s">
        <v>34</v>
      </c>
      <c r="B3863">
        <v>16.5</v>
      </c>
      <c r="C3863" t="s">
        <v>1840</v>
      </c>
      <c r="D3863" t="s">
        <v>1841</v>
      </c>
    </row>
    <row r="3864" spans="1:4" x14ac:dyDescent="0.2">
      <c r="A3864" t="s">
        <v>49</v>
      </c>
      <c r="B3864">
        <v>0.34</v>
      </c>
      <c r="C3864" t="s">
        <v>1786</v>
      </c>
    </row>
    <row r="3865" spans="1:4" x14ac:dyDescent="0.2">
      <c r="A3865" t="s">
        <v>29</v>
      </c>
      <c r="B3865">
        <v>0.8</v>
      </c>
      <c r="C3865" t="s">
        <v>1558</v>
      </c>
    </row>
    <row r="3866" spans="1:4" x14ac:dyDescent="0.2">
      <c r="A3866" t="s">
        <v>34</v>
      </c>
      <c r="B3866">
        <v>15</v>
      </c>
      <c r="C3866" t="s">
        <v>1840</v>
      </c>
      <c r="D3866" t="s">
        <v>1841</v>
      </c>
    </row>
    <row r="3867" spans="1:4" x14ac:dyDescent="0.2">
      <c r="A3867" t="s">
        <v>97</v>
      </c>
      <c r="B3867" t="s">
        <v>1545</v>
      </c>
      <c r="C3867">
        <v>0.1</v>
      </c>
    </row>
    <row r="3868" spans="1:4" x14ac:dyDescent="0.2">
      <c r="A3868" t="s">
        <v>1888</v>
      </c>
      <c r="B3868" t="s">
        <v>1546</v>
      </c>
      <c r="C3868" t="s">
        <v>1547</v>
      </c>
      <c r="D3868" t="s">
        <v>1548</v>
      </c>
    </row>
    <row r="3869" spans="1:4" x14ac:dyDescent="0.2">
      <c r="A3869" t="s">
        <v>27</v>
      </c>
      <c r="B3869">
        <v>53.37</v>
      </c>
      <c r="C3869">
        <v>0.05</v>
      </c>
    </row>
    <row r="3870" spans="1:4" x14ac:dyDescent="0.2">
      <c r="A3870" t="s">
        <v>49</v>
      </c>
      <c r="B3870" t="s">
        <v>1545</v>
      </c>
      <c r="C3870">
        <v>0.2</v>
      </c>
    </row>
    <row r="3871" spans="1:4" x14ac:dyDescent="0.2">
      <c r="A3871" t="s">
        <v>27</v>
      </c>
      <c r="B3871">
        <v>37.700000000000003</v>
      </c>
      <c r="C3871">
        <v>0.2</v>
      </c>
    </row>
    <row r="3872" spans="1:4" x14ac:dyDescent="0.2">
      <c r="A3872" t="s">
        <v>29</v>
      </c>
      <c r="B3872">
        <v>5.5</v>
      </c>
      <c r="C3872" t="s">
        <v>1889</v>
      </c>
    </row>
    <row r="3873" spans="1:6" x14ac:dyDescent="0.2">
      <c r="A3873" t="s">
        <v>29</v>
      </c>
      <c r="B3873">
        <v>15.25</v>
      </c>
      <c r="C3873" t="s">
        <v>1588</v>
      </c>
    </row>
    <row r="3874" spans="1:6" x14ac:dyDescent="0.2">
      <c r="A3874" t="s">
        <v>108</v>
      </c>
      <c r="B3874">
        <v>2.5</v>
      </c>
      <c r="C3874" t="s">
        <v>1630</v>
      </c>
    </row>
    <row r="3875" spans="1:6" x14ac:dyDescent="0.2">
      <c r="A3875" t="s">
        <v>29</v>
      </c>
      <c r="B3875">
        <v>17.8</v>
      </c>
      <c r="C3875" t="s">
        <v>1580</v>
      </c>
    </row>
    <row r="3876" spans="1:6" x14ac:dyDescent="0.2">
      <c r="A3876" t="s">
        <v>29</v>
      </c>
      <c r="B3876">
        <v>7.23</v>
      </c>
      <c r="C3876" t="s">
        <v>1700</v>
      </c>
    </row>
    <row r="3877" spans="1:6" x14ac:dyDescent="0.2">
      <c r="A3877" t="s">
        <v>1579</v>
      </c>
      <c r="B3877">
        <v>11.1</v>
      </c>
      <c r="C3877">
        <v>-0.2</v>
      </c>
    </row>
    <row r="3878" spans="1:6" x14ac:dyDescent="0.2">
      <c r="A3878" t="s">
        <v>47</v>
      </c>
      <c r="B3878">
        <v>12</v>
      </c>
      <c r="C3878" t="s">
        <v>1578</v>
      </c>
    </row>
    <row r="3879" spans="1:6" x14ac:dyDescent="0.2">
      <c r="A3879" t="s">
        <v>34</v>
      </c>
      <c r="B3879">
        <v>11.76</v>
      </c>
      <c r="C3879" t="s">
        <v>1588</v>
      </c>
    </row>
    <row r="3880" spans="1:6" x14ac:dyDescent="0.2">
      <c r="A3880" t="s">
        <v>34</v>
      </c>
      <c r="B3880">
        <v>12.45</v>
      </c>
      <c r="C3880" t="s">
        <v>1630</v>
      </c>
    </row>
    <row r="3881" spans="1:6" x14ac:dyDescent="0.2">
      <c r="A3881" t="s">
        <v>34</v>
      </c>
      <c r="B3881">
        <v>14.75</v>
      </c>
      <c r="C3881" t="s">
        <v>1630</v>
      </c>
    </row>
    <row r="3882" spans="1:6" x14ac:dyDescent="0.2">
      <c r="A3882" t="s">
        <v>34</v>
      </c>
      <c r="B3882">
        <v>18.100000000000001</v>
      </c>
      <c r="C3882">
        <v>-0.4</v>
      </c>
    </row>
    <row r="3883" spans="1:6" x14ac:dyDescent="0.2">
      <c r="A3883" t="s">
        <v>34</v>
      </c>
      <c r="B3883">
        <v>15.15</v>
      </c>
      <c r="C3883" t="s">
        <v>1630</v>
      </c>
    </row>
    <row r="3884" spans="1:6" x14ac:dyDescent="0.2">
      <c r="A3884" t="s">
        <v>34</v>
      </c>
      <c r="B3884">
        <v>18.75</v>
      </c>
      <c r="C3884" t="s">
        <v>1616</v>
      </c>
    </row>
    <row r="3885" spans="1:6" x14ac:dyDescent="0.2">
      <c r="A3885" t="s">
        <v>97</v>
      </c>
      <c r="B3885" t="s">
        <v>1545</v>
      </c>
      <c r="C3885">
        <v>0.1</v>
      </c>
    </row>
    <row r="3886" spans="1:6" x14ac:dyDescent="0.2">
      <c r="A3886" t="s">
        <v>36</v>
      </c>
      <c r="B3886" t="s">
        <v>1890</v>
      </c>
      <c r="C3886" t="s">
        <v>1100</v>
      </c>
      <c r="D3886">
        <v>1.5</v>
      </c>
      <c r="E3886" t="s">
        <v>1562</v>
      </c>
      <c r="F3886" t="s">
        <v>1891</v>
      </c>
    </row>
    <row r="3887" spans="1:6" x14ac:dyDescent="0.2">
      <c r="A3887" t="s">
        <v>223</v>
      </c>
    </row>
    <row r="3888" spans="1:6" x14ac:dyDescent="0.2">
      <c r="A3888" t="s">
        <v>95</v>
      </c>
      <c r="B3888" t="s">
        <v>1545</v>
      </c>
      <c r="C3888" t="s">
        <v>1629</v>
      </c>
      <c r="D3888">
        <v>4</v>
      </c>
    </row>
    <row r="3889" spans="1:4" x14ac:dyDescent="0.2">
      <c r="A3889" t="s">
        <v>48</v>
      </c>
      <c r="B3889">
        <v>31.75</v>
      </c>
      <c r="C3889" t="s">
        <v>1558</v>
      </c>
    </row>
    <row r="3890" spans="1:4" x14ac:dyDescent="0.2">
      <c r="A3890" t="s">
        <v>150</v>
      </c>
      <c r="B3890">
        <v>5.5</v>
      </c>
      <c r="C3890" t="s">
        <v>1558</v>
      </c>
    </row>
    <row r="3891" spans="1:4" x14ac:dyDescent="0.2">
      <c r="A3891" t="s">
        <v>48</v>
      </c>
      <c r="B3891">
        <v>11.39</v>
      </c>
      <c r="C3891" t="s">
        <v>1558</v>
      </c>
    </row>
    <row r="3892" spans="1:4" x14ac:dyDescent="0.2">
      <c r="A3892" t="s">
        <v>150</v>
      </c>
      <c r="B3892">
        <v>16.5</v>
      </c>
      <c r="C3892" t="s">
        <v>1558</v>
      </c>
    </row>
    <row r="3893" spans="1:4" x14ac:dyDescent="0.2">
      <c r="A3893" t="s">
        <v>150</v>
      </c>
      <c r="B3893">
        <v>1.5</v>
      </c>
      <c r="C3893" t="s">
        <v>1558</v>
      </c>
    </row>
    <row r="3894" spans="1:4" x14ac:dyDescent="0.2">
      <c r="A3894" t="s">
        <v>150</v>
      </c>
      <c r="B3894">
        <v>1</v>
      </c>
      <c r="C3894" t="s">
        <v>1558</v>
      </c>
    </row>
    <row r="3895" spans="1:4" x14ac:dyDescent="0.2">
      <c r="A3895" t="s">
        <v>150</v>
      </c>
      <c r="B3895">
        <v>4.5</v>
      </c>
      <c r="C3895" t="s">
        <v>1558</v>
      </c>
    </row>
    <row r="3896" spans="1:4" x14ac:dyDescent="0.2">
      <c r="A3896" t="s">
        <v>29</v>
      </c>
      <c r="B3896">
        <v>22</v>
      </c>
      <c r="C3896" t="s">
        <v>1558</v>
      </c>
    </row>
    <row r="3897" spans="1:4" x14ac:dyDescent="0.2">
      <c r="A3897" t="s">
        <v>29</v>
      </c>
      <c r="B3897">
        <v>19</v>
      </c>
      <c r="C3897" t="s">
        <v>1558</v>
      </c>
    </row>
    <row r="3898" spans="1:4" x14ac:dyDescent="0.2">
      <c r="A3898" t="s">
        <v>34</v>
      </c>
      <c r="B3898">
        <v>18.55</v>
      </c>
      <c r="C3898" t="s">
        <v>1557</v>
      </c>
    </row>
    <row r="3899" spans="1:4" x14ac:dyDescent="0.2">
      <c r="A3899" t="s">
        <v>97</v>
      </c>
      <c r="B3899" t="s">
        <v>1545</v>
      </c>
      <c r="C3899">
        <v>0.1</v>
      </c>
    </row>
    <row r="3900" spans="1:4" x14ac:dyDescent="0.2">
      <c r="A3900" t="s">
        <v>47</v>
      </c>
      <c r="B3900">
        <v>4</v>
      </c>
      <c r="C3900" t="s">
        <v>1575</v>
      </c>
    </row>
    <row r="3901" spans="1:4" x14ac:dyDescent="0.2">
      <c r="A3901" t="s">
        <v>47</v>
      </c>
      <c r="B3901">
        <v>6.45</v>
      </c>
      <c r="C3901" t="s">
        <v>1557</v>
      </c>
    </row>
    <row r="3902" spans="1:4" x14ac:dyDescent="0.2">
      <c r="A3902" t="s">
        <v>47</v>
      </c>
      <c r="B3902">
        <v>9.25</v>
      </c>
      <c r="C3902" t="s">
        <v>1583</v>
      </c>
    </row>
    <row r="3903" spans="1:4" x14ac:dyDescent="0.2">
      <c r="A3903" t="s">
        <v>47</v>
      </c>
      <c r="B3903">
        <v>12.74</v>
      </c>
      <c r="C3903" t="s">
        <v>1583</v>
      </c>
    </row>
    <row r="3904" spans="1:4" x14ac:dyDescent="0.2">
      <c r="A3904" t="s">
        <v>36</v>
      </c>
      <c r="B3904" t="s">
        <v>1890</v>
      </c>
      <c r="C3904" t="s">
        <v>1100</v>
      </c>
      <c r="D3904" t="s">
        <v>1892</v>
      </c>
    </row>
    <row r="3905" spans="1:4" x14ac:dyDescent="0.2">
      <c r="A3905" t="s">
        <v>87</v>
      </c>
      <c r="B3905" t="s">
        <v>1546</v>
      </c>
      <c r="C3905" t="s">
        <v>1547</v>
      </c>
      <c r="D3905" t="s">
        <v>1548</v>
      </c>
    </row>
    <row r="3906" spans="1:4" x14ac:dyDescent="0.2">
      <c r="A3906" t="s">
        <v>95</v>
      </c>
      <c r="B3906" t="s">
        <v>1545</v>
      </c>
      <c r="C3906" t="s">
        <v>1629</v>
      </c>
      <c r="D3906">
        <v>4</v>
      </c>
    </row>
    <row r="3907" spans="1:4" x14ac:dyDescent="0.2">
      <c r="A3907" t="s">
        <v>1579</v>
      </c>
      <c r="B3907">
        <v>30.75</v>
      </c>
      <c r="C3907" t="s">
        <v>1558</v>
      </c>
    </row>
    <row r="3908" spans="1:4" x14ac:dyDescent="0.2">
      <c r="A3908" t="s">
        <v>150</v>
      </c>
      <c r="B3908">
        <v>6.5</v>
      </c>
      <c r="C3908" t="s">
        <v>1558</v>
      </c>
    </row>
    <row r="3909" spans="1:4" x14ac:dyDescent="0.2">
      <c r="A3909" t="s">
        <v>1579</v>
      </c>
      <c r="B3909">
        <v>11.39</v>
      </c>
      <c r="C3909" t="s">
        <v>1558</v>
      </c>
    </row>
    <row r="3910" spans="1:4" x14ac:dyDescent="0.2">
      <c r="A3910" t="s">
        <v>1579</v>
      </c>
      <c r="B3910" s="9">
        <v>45427</v>
      </c>
      <c r="C3910" t="s">
        <v>1558</v>
      </c>
    </row>
    <row r="3911" spans="1:4" x14ac:dyDescent="0.2">
      <c r="A3911" t="s">
        <v>150</v>
      </c>
      <c r="B3911" s="9">
        <v>45413</v>
      </c>
      <c r="C3911" t="s">
        <v>1558</v>
      </c>
    </row>
    <row r="3912" spans="1:4" x14ac:dyDescent="0.2">
      <c r="A3912" t="s">
        <v>150</v>
      </c>
      <c r="B3912">
        <v>1</v>
      </c>
      <c r="C3912" t="s">
        <v>1558</v>
      </c>
    </row>
    <row r="3913" spans="1:4" x14ac:dyDescent="0.2">
      <c r="A3913" t="s">
        <v>150</v>
      </c>
      <c r="B3913" s="9">
        <v>45417</v>
      </c>
      <c r="C3913" t="s">
        <v>1558</v>
      </c>
    </row>
    <row r="3914" spans="1:4" x14ac:dyDescent="0.2">
      <c r="A3914" t="s">
        <v>29</v>
      </c>
      <c r="B3914">
        <v>22</v>
      </c>
      <c r="C3914" t="s">
        <v>1558</v>
      </c>
    </row>
    <row r="3915" spans="1:4" x14ac:dyDescent="0.2">
      <c r="A3915" t="s">
        <v>29</v>
      </c>
      <c r="B3915">
        <v>19</v>
      </c>
      <c r="C3915" t="s">
        <v>1558</v>
      </c>
    </row>
    <row r="3916" spans="1:4" x14ac:dyDescent="0.2">
      <c r="A3916" t="s">
        <v>34</v>
      </c>
      <c r="B3916" t="s">
        <v>1893</v>
      </c>
      <c r="C3916" t="s">
        <v>1557</v>
      </c>
    </row>
    <row r="3917" spans="1:4" x14ac:dyDescent="0.2">
      <c r="A3917" t="s">
        <v>97</v>
      </c>
      <c r="B3917" t="s">
        <v>1545</v>
      </c>
      <c r="C3917" t="s">
        <v>1894</v>
      </c>
    </row>
    <row r="3918" spans="1:4" x14ac:dyDescent="0.2">
      <c r="A3918" t="s">
        <v>47</v>
      </c>
      <c r="B3918">
        <v>4</v>
      </c>
      <c r="C3918" t="s">
        <v>1575</v>
      </c>
    </row>
    <row r="3919" spans="1:4" x14ac:dyDescent="0.2">
      <c r="A3919" t="s">
        <v>47</v>
      </c>
      <c r="B3919">
        <v>6.45</v>
      </c>
      <c r="C3919" t="s">
        <v>1557</v>
      </c>
    </row>
    <row r="3920" spans="1:4" x14ac:dyDescent="0.2">
      <c r="A3920" t="s">
        <v>47</v>
      </c>
      <c r="B3920">
        <v>9.25</v>
      </c>
      <c r="C3920" t="s">
        <v>1583</v>
      </c>
    </row>
    <row r="3921" spans="1:6" x14ac:dyDescent="0.2">
      <c r="A3921" t="s">
        <v>47</v>
      </c>
      <c r="B3921" s="10">
        <v>27364</v>
      </c>
      <c r="C3921" t="s">
        <v>1583</v>
      </c>
    </row>
    <row r="3922" spans="1:6" x14ac:dyDescent="0.2">
      <c r="A3922" t="s">
        <v>36</v>
      </c>
      <c r="B3922" t="s">
        <v>1890</v>
      </c>
      <c r="C3922" t="s">
        <v>1100</v>
      </c>
      <c r="D3922" t="s">
        <v>1892</v>
      </c>
    </row>
    <row r="3923" spans="1:6" x14ac:dyDescent="0.2">
      <c r="A3923" t="s">
        <v>27</v>
      </c>
      <c r="B3923">
        <v>37.700000000000003</v>
      </c>
      <c r="C3923">
        <v>0.2</v>
      </c>
    </row>
    <row r="3924" spans="1:6" x14ac:dyDescent="0.2">
      <c r="A3924" t="s">
        <v>29</v>
      </c>
      <c r="B3924">
        <v>15.25</v>
      </c>
      <c r="C3924" t="s">
        <v>1588</v>
      </c>
    </row>
    <row r="3925" spans="1:6" x14ac:dyDescent="0.2">
      <c r="A3925" t="s">
        <v>29</v>
      </c>
      <c r="B3925">
        <v>17.8</v>
      </c>
      <c r="C3925" t="s">
        <v>1580</v>
      </c>
    </row>
    <row r="3926" spans="1:6" x14ac:dyDescent="0.2">
      <c r="A3926" t="s">
        <v>29</v>
      </c>
      <c r="B3926">
        <v>7.23</v>
      </c>
      <c r="C3926" t="s">
        <v>1700</v>
      </c>
    </row>
    <row r="3927" spans="1:6" x14ac:dyDescent="0.2">
      <c r="A3927" t="s">
        <v>1579</v>
      </c>
      <c r="B3927">
        <v>11.1</v>
      </c>
      <c r="C3927">
        <v>-0.2</v>
      </c>
    </row>
    <row r="3928" spans="1:6" x14ac:dyDescent="0.2">
      <c r="A3928" t="s">
        <v>47</v>
      </c>
      <c r="B3928">
        <v>12</v>
      </c>
      <c r="C3928" t="s">
        <v>1578</v>
      </c>
    </row>
    <row r="3929" spans="1:6" x14ac:dyDescent="0.2">
      <c r="A3929" t="s">
        <v>34</v>
      </c>
      <c r="B3929">
        <v>11.76</v>
      </c>
      <c r="C3929" t="s">
        <v>1588</v>
      </c>
    </row>
    <row r="3930" spans="1:6" x14ac:dyDescent="0.2">
      <c r="A3930" t="s">
        <v>34</v>
      </c>
      <c r="B3930">
        <v>12.45</v>
      </c>
      <c r="C3930" t="s">
        <v>1630</v>
      </c>
    </row>
    <row r="3931" spans="1:6" x14ac:dyDescent="0.2">
      <c r="A3931" t="s">
        <v>34</v>
      </c>
      <c r="B3931">
        <v>14.75</v>
      </c>
      <c r="C3931" t="s">
        <v>1630</v>
      </c>
    </row>
    <row r="3932" spans="1:6" x14ac:dyDescent="0.2">
      <c r="A3932" t="s">
        <v>34</v>
      </c>
      <c r="B3932">
        <v>18.100000000000001</v>
      </c>
      <c r="C3932">
        <v>-0.4</v>
      </c>
    </row>
    <row r="3933" spans="1:6" x14ac:dyDescent="0.2">
      <c r="A3933" t="s">
        <v>34</v>
      </c>
      <c r="B3933">
        <v>15.15</v>
      </c>
      <c r="C3933" t="s">
        <v>1630</v>
      </c>
    </row>
    <row r="3934" spans="1:6" x14ac:dyDescent="0.2">
      <c r="A3934" t="s">
        <v>34</v>
      </c>
      <c r="B3934">
        <v>18.75</v>
      </c>
      <c r="C3934" t="s">
        <v>1616</v>
      </c>
    </row>
    <row r="3935" spans="1:6" x14ac:dyDescent="0.2">
      <c r="A3935" t="s">
        <v>97</v>
      </c>
      <c r="B3935" t="s">
        <v>1545</v>
      </c>
      <c r="C3935">
        <v>0.1</v>
      </c>
    </row>
    <row r="3936" spans="1:6" x14ac:dyDescent="0.2">
      <c r="A3936" t="s">
        <v>36</v>
      </c>
      <c r="B3936" t="s">
        <v>1890</v>
      </c>
      <c r="C3936" t="s">
        <v>1100</v>
      </c>
      <c r="D3936">
        <v>1.5</v>
      </c>
      <c r="E3936" t="s">
        <v>1562</v>
      </c>
      <c r="F3936" t="s">
        <v>1891</v>
      </c>
    </row>
    <row r="3937" spans="1:4" x14ac:dyDescent="0.2">
      <c r="A3937" t="s">
        <v>146</v>
      </c>
    </row>
    <row r="3938" spans="1:4" x14ac:dyDescent="0.2">
      <c r="A3938" t="s">
        <v>29</v>
      </c>
      <c r="B3938">
        <v>5.5</v>
      </c>
      <c r="C3938" t="s">
        <v>1895</v>
      </c>
    </row>
    <row r="3939" spans="1:4" x14ac:dyDescent="0.2">
      <c r="A3939" t="s">
        <v>108</v>
      </c>
      <c r="B3939">
        <v>2.5</v>
      </c>
      <c r="C3939" t="s">
        <v>1595</v>
      </c>
      <c r="D3939">
        <v>0.05</v>
      </c>
    </row>
    <row r="3940" spans="1:4" x14ac:dyDescent="0.2">
      <c r="A3940" t="s">
        <v>27</v>
      </c>
      <c r="B3940">
        <v>39.5</v>
      </c>
      <c r="C3940">
        <v>0.1</v>
      </c>
    </row>
    <row r="3941" spans="1:4" x14ac:dyDescent="0.2">
      <c r="A3941" t="s">
        <v>565</v>
      </c>
      <c r="B3941">
        <v>9</v>
      </c>
      <c r="C3941" t="s">
        <v>1580</v>
      </c>
    </row>
    <row r="3942" spans="1:4" x14ac:dyDescent="0.2">
      <c r="A3942" t="s">
        <v>1579</v>
      </c>
      <c r="B3942">
        <v>23.5</v>
      </c>
      <c r="C3942" t="s">
        <v>1580</v>
      </c>
    </row>
    <row r="3943" spans="1:4" x14ac:dyDescent="0.2">
      <c r="A3943" t="s">
        <v>1579</v>
      </c>
      <c r="B3943">
        <v>3</v>
      </c>
      <c r="C3943">
        <v>0.1</v>
      </c>
    </row>
    <row r="3944" spans="1:4" x14ac:dyDescent="0.2">
      <c r="A3944" t="s">
        <v>177</v>
      </c>
      <c r="B3944">
        <v>0.9</v>
      </c>
      <c r="C3944">
        <v>-0.1</v>
      </c>
    </row>
    <row r="3945" spans="1:4" x14ac:dyDescent="0.2">
      <c r="A3945" t="s">
        <v>47</v>
      </c>
      <c r="B3945">
        <v>25.1</v>
      </c>
      <c r="C3945">
        <v>0.1</v>
      </c>
    </row>
    <row r="3946" spans="1:4" x14ac:dyDescent="0.2">
      <c r="A3946" t="s">
        <v>47</v>
      </c>
      <c r="B3946">
        <v>18.2</v>
      </c>
      <c r="C3946">
        <v>0.1</v>
      </c>
    </row>
    <row r="3947" spans="1:4" x14ac:dyDescent="0.2">
      <c r="A3947" t="s">
        <v>47</v>
      </c>
      <c r="B3947">
        <v>3</v>
      </c>
      <c r="C3947">
        <v>-0.2</v>
      </c>
    </row>
    <row r="3948" spans="1:4" x14ac:dyDescent="0.2">
      <c r="A3948" t="s">
        <v>34</v>
      </c>
      <c r="B3948">
        <v>27</v>
      </c>
      <c r="C3948">
        <v>-0.1</v>
      </c>
    </row>
    <row r="3949" spans="1:4" x14ac:dyDescent="0.2">
      <c r="A3949" t="s">
        <v>626</v>
      </c>
      <c r="B3949" t="s">
        <v>1896</v>
      </c>
      <c r="C3949">
        <v>29.56</v>
      </c>
    </row>
    <row r="3950" spans="1:4" x14ac:dyDescent="0.2">
      <c r="A3950" t="s">
        <v>36</v>
      </c>
      <c r="B3950" t="s">
        <v>1897</v>
      </c>
      <c r="C3950" t="s">
        <v>1898</v>
      </c>
      <c r="D3950" t="s">
        <v>1899</v>
      </c>
    </row>
    <row r="3951" spans="1:4" x14ac:dyDescent="0.2">
      <c r="A3951" t="s">
        <v>1569</v>
      </c>
      <c r="B3951" t="s">
        <v>1570</v>
      </c>
      <c r="C3951" t="s">
        <v>1571</v>
      </c>
    </row>
    <row r="3952" spans="1:4" x14ac:dyDescent="0.2">
      <c r="A3952" t="s">
        <v>1569</v>
      </c>
      <c r="B3952" t="s">
        <v>1572</v>
      </c>
      <c r="C3952" t="s">
        <v>1573</v>
      </c>
      <c r="D3952" t="s">
        <v>1571</v>
      </c>
    </row>
    <row r="3953" spans="1:3" x14ac:dyDescent="0.2">
      <c r="A3953" t="s">
        <v>27</v>
      </c>
      <c r="B3953">
        <v>39.200000000000003</v>
      </c>
      <c r="C3953" t="s">
        <v>1580</v>
      </c>
    </row>
    <row r="3954" spans="1:3" x14ac:dyDescent="0.2">
      <c r="A3954" t="s">
        <v>29</v>
      </c>
      <c r="B3954">
        <v>8</v>
      </c>
      <c r="C3954" t="s">
        <v>1580</v>
      </c>
    </row>
    <row r="3955" spans="1:3" x14ac:dyDescent="0.2">
      <c r="A3955" t="s">
        <v>29</v>
      </c>
      <c r="B3955">
        <v>15</v>
      </c>
      <c r="C3955" t="s">
        <v>1580</v>
      </c>
    </row>
    <row r="3956" spans="1:3" x14ac:dyDescent="0.2">
      <c r="A3956" t="s">
        <v>29</v>
      </c>
      <c r="B3956">
        <v>10.1</v>
      </c>
      <c r="C3956">
        <v>0.1</v>
      </c>
    </row>
    <row r="3957" spans="1:3" x14ac:dyDescent="0.2">
      <c r="A3957" t="s">
        <v>29</v>
      </c>
      <c r="B3957">
        <v>2</v>
      </c>
      <c r="C3957">
        <v>-0.1</v>
      </c>
    </row>
    <row r="3958" spans="1:3" x14ac:dyDescent="0.2">
      <c r="A3958" t="s">
        <v>29</v>
      </c>
      <c r="B3958">
        <v>1</v>
      </c>
      <c r="C3958">
        <v>0.1</v>
      </c>
    </row>
    <row r="3959" spans="1:3" x14ac:dyDescent="0.2">
      <c r="A3959" t="s">
        <v>47</v>
      </c>
      <c r="B3959">
        <v>17.100000000000001</v>
      </c>
      <c r="C3959">
        <v>0.1</v>
      </c>
    </row>
    <row r="3960" spans="1:3" x14ac:dyDescent="0.2">
      <c r="A3960" t="s">
        <v>47</v>
      </c>
      <c r="B3960">
        <v>11.5</v>
      </c>
      <c r="C3960">
        <v>0.2</v>
      </c>
    </row>
    <row r="3961" spans="1:3" x14ac:dyDescent="0.2">
      <c r="A3961" t="s">
        <v>47</v>
      </c>
      <c r="B3961">
        <v>7.2</v>
      </c>
      <c r="C3961">
        <v>0.1</v>
      </c>
    </row>
    <row r="3962" spans="1:3" x14ac:dyDescent="0.2">
      <c r="A3962" t="s">
        <v>47</v>
      </c>
      <c r="B3962">
        <v>6.07</v>
      </c>
      <c r="C3962">
        <v>0.04</v>
      </c>
    </row>
    <row r="3963" spans="1:3" x14ac:dyDescent="0.2">
      <c r="A3963" t="s">
        <v>34</v>
      </c>
      <c r="B3963">
        <v>19</v>
      </c>
      <c r="C3963">
        <v>-0.1</v>
      </c>
    </row>
    <row r="3964" spans="1:3" x14ac:dyDescent="0.2">
      <c r="A3964" t="s">
        <v>34</v>
      </c>
      <c r="B3964">
        <v>9.6999999999999993</v>
      </c>
      <c r="C3964">
        <v>-0.2</v>
      </c>
    </row>
    <row r="3965" spans="1:3" x14ac:dyDescent="0.2">
      <c r="A3965" t="s">
        <v>117</v>
      </c>
      <c r="B3965">
        <v>18.100000000000001</v>
      </c>
      <c r="C3965" t="s">
        <v>1580</v>
      </c>
    </row>
    <row r="3966" spans="1:3" x14ac:dyDescent="0.2">
      <c r="A3966" t="s">
        <v>36</v>
      </c>
      <c r="B3966" t="s">
        <v>1900</v>
      </c>
    </row>
    <row r="3967" spans="1:3" x14ac:dyDescent="0.2">
      <c r="A3967" t="s">
        <v>626</v>
      </c>
      <c r="B3967" t="s">
        <v>1901</v>
      </c>
    </row>
    <row r="3968" spans="1:3" x14ac:dyDescent="0.2">
      <c r="A3968" t="s">
        <v>1569</v>
      </c>
      <c r="B3968" t="s">
        <v>1570</v>
      </c>
      <c r="C3968" t="s">
        <v>1571</v>
      </c>
    </row>
    <row r="3969" spans="1:4" x14ac:dyDescent="0.2">
      <c r="A3969" t="s">
        <v>1569</v>
      </c>
      <c r="B3969" t="s">
        <v>1572</v>
      </c>
      <c r="C3969" t="s">
        <v>1573</v>
      </c>
      <c r="D3969" t="s">
        <v>1571</v>
      </c>
    </row>
    <row r="3970" spans="1:4" x14ac:dyDescent="0.2">
      <c r="A3970" t="s">
        <v>27</v>
      </c>
      <c r="B3970">
        <v>39.5</v>
      </c>
      <c r="C3970">
        <v>0.1</v>
      </c>
    </row>
    <row r="3971" spans="1:4" x14ac:dyDescent="0.2">
      <c r="A3971" t="s">
        <v>565</v>
      </c>
      <c r="B3971" t="s">
        <v>1826</v>
      </c>
    </row>
    <row r="3972" spans="1:4" x14ac:dyDescent="0.2">
      <c r="A3972" t="s">
        <v>29</v>
      </c>
      <c r="B3972">
        <v>2.5</v>
      </c>
      <c r="C3972">
        <v>0.1</v>
      </c>
    </row>
    <row r="3973" spans="1:4" x14ac:dyDescent="0.2">
      <c r="A3973" t="s">
        <v>29</v>
      </c>
      <c r="B3973">
        <v>0.9</v>
      </c>
      <c r="C3973">
        <v>-0.1</v>
      </c>
    </row>
    <row r="3974" spans="1:4" x14ac:dyDescent="0.2">
      <c r="A3974" t="s">
        <v>1579</v>
      </c>
      <c r="B3974">
        <v>24</v>
      </c>
      <c r="C3974">
        <v>0.1</v>
      </c>
    </row>
    <row r="3975" spans="1:4" x14ac:dyDescent="0.2">
      <c r="A3975" t="s">
        <v>47</v>
      </c>
      <c r="B3975">
        <v>25.1</v>
      </c>
      <c r="C3975">
        <v>0.1</v>
      </c>
    </row>
    <row r="3976" spans="1:4" x14ac:dyDescent="0.2">
      <c r="A3976" t="s">
        <v>47</v>
      </c>
      <c r="B3976">
        <v>18.2</v>
      </c>
      <c r="C3976">
        <v>0.1</v>
      </c>
    </row>
    <row r="3977" spans="1:4" x14ac:dyDescent="0.2">
      <c r="A3977" t="s">
        <v>47</v>
      </c>
      <c r="B3977">
        <v>3</v>
      </c>
      <c r="C3977">
        <v>-0.2</v>
      </c>
    </row>
    <row r="3978" spans="1:4" x14ac:dyDescent="0.2">
      <c r="A3978" t="s">
        <v>34</v>
      </c>
      <c r="B3978">
        <v>27</v>
      </c>
      <c r="C3978">
        <v>-0.1</v>
      </c>
    </row>
    <row r="3979" spans="1:4" x14ac:dyDescent="0.2">
      <c r="A3979" t="s">
        <v>36</v>
      </c>
      <c r="B3979" t="s">
        <v>1897</v>
      </c>
      <c r="C3979" t="s">
        <v>1902</v>
      </c>
    </row>
    <row r="3980" spans="1:4" x14ac:dyDescent="0.2">
      <c r="A3980">
        <v>15</v>
      </c>
      <c r="B3980" t="s">
        <v>1667</v>
      </c>
    </row>
    <row r="3981" spans="1:4" x14ac:dyDescent="0.2">
      <c r="A3981" t="s">
        <v>29</v>
      </c>
      <c r="B3981">
        <v>3</v>
      </c>
      <c r="C3981" t="s">
        <v>1580</v>
      </c>
    </row>
    <row r="3982" spans="1:4" x14ac:dyDescent="0.2">
      <c r="A3982" t="s">
        <v>49</v>
      </c>
      <c r="B3982">
        <v>0.5</v>
      </c>
      <c r="C3982" t="s">
        <v>1580</v>
      </c>
    </row>
    <row r="3983" spans="1:4" x14ac:dyDescent="0.2">
      <c r="A3983" t="s">
        <v>626</v>
      </c>
      <c r="B3983" t="s">
        <v>1896</v>
      </c>
      <c r="C3983">
        <v>29.56</v>
      </c>
    </row>
    <row r="3984" spans="1:4" x14ac:dyDescent="0.2">
      <c r="A3984" t="s">
        <v>97</v>
      </c>
      <c r="B3984">
        <v>0.2</v>
      </c>
    </row>
    <row r="3985" spans="1:4" x14ac:dyDescent="0.2">
      <c r="A3985" t="s">
        <v>1569</v>
      </c>
      <c r="B3985" t="s">
        <v>1570</v>
      </c>
      <c r="C3985" t="s">
        <v>1571</v>
      </c>
    </row>
    <row r="3986" spans="1:4" x14ac:dyDescent="0.2">
      <c r="A3986" t="s">
        <v>1569</v>
      </c>
      <c r="B3986" t="s">
        <v>1572</v>
      </c>
      <c r="C3986" t="s">
        <v>1573</v>
      </c>
      <c r="D3986" t="s">
        <v>1571</v>
      </c>
    </row>
    <row r="3987" spans="1:4" x14ac:dyDescent="0.2">
      <c r="A3987" t="s">
        <v>29</v>
      </c>
      <c r="B3987">
        <v>25.5</v>
      </c>
      <c r="C3987" t="s">
        <v>1608</v>
      </c>
      <c r="D3987">
        <v>0.15</v>
      </c>
    </row>
    <row r="3988" spans="1:4" x14ac:dyDescent="0.2">
      <c r="A3988" t="s">
        <v>29</v>
      </c>
      <c r="B3988">
        <v>9</v>
      </c>
      <c r="C3988" t="s">
        <v>1608</v>
      </c>
      <c r="D3988">
        <v>0.15</v>
      </c>
    </row>
    <row r="3989" spans="1:4" x14ac:dyDescent="0.2">
      <c r="A3989" t="s">
        <v>29</v>
      </c>
      <c r="B3989" t="s">
        <v>1903</v>
      </c>
    </row>
    <row r="3990" spans="1:4" x14ac:dyDescent="0.2">
      <c r="A3990" t="s">
        <v>29</v>
      </c>
      <c r="B3990">
        <v>0.5</v>
      </c>
      <c r="C3990">
        <v>0.1</v>
      </c>
    </row>
    <row r="3991" spans="1:4" x14ac:dyDescent="0.2">
      <c r="A3991" t="s">
        <v>29</v>
      </c>
      <c r="B3991">
        <v>3.05</v>
      </c>
      <c r="C3991" t="s">
        <v>1608</v>
      </c>
      <c r="D3991">
        <v>0.05</v>
      </c>
    </row>
    <row r="3992" spans="1:4" x14ac:dyDescent="0.2">
      <c r="A3992" t="s">
        <v>153</v>
      </c>
      <c r="B3992">
        <v>23.8</v>
      </c>
      <c r="C3992" t="s">
        <v>1562</v>
      </c>
      <c r="D3992">
        <v>0.1</v>
      </c>
    </row>
    <row r="3993" spans="1:4" x14ac:dyDescent="0.2">
      <c r="A3993" t="s">
        <v>153</v>
      </c>
      <c r="B3993">
        <v>23.8</v>
      </c>
      <c r="C3993" t="s">
        <v>1562</v>
      </c>
      <c r="D3993">
        <v>0.25</v>
      </c>
    </row>
    <row r="3994" spans="1:4" x14ac:dyDescent="0.2">
      <c r="A3994" t="s">
        <v>47</v>
      </c>
      <c r="B3994">
        <v>18.2</v>
      </c>
      <c r="C3994" t="s">
        <v>1613</v>
      </c>
      <c r="D3994">
        <v>0.1</v>
      </c>
    </row>
    <row r="3995" spans="1:4" x14ac:dyDescent="0.2">
      <c r="A3995" t="s">
        <v>47</v>
      </c>
      <c r="B3995">
        <v>21.1</v>
      </c>
      <c r="C3995" t="s">
        <v>1613</v>
      </c>
      <c r="D3995">
        <v>0.1</v>
      </c>
    </row>
    <row r="3996" spans="1:4" x14ac:dyDescent="0.2">
      <c r="A3996" t="s">
        <v>36</v>
      </c>
      <c r="B3996" t="s">
        <v>1897</v>
      </c>
      <c r="C3996" t="s">
        <v>1904</v>
      </c>
    </row>
    <row r="3997" spans="1:4" x14ac:dyDescent="0.2">
      <c r="A3997" t="s">
        <v>47</v>
      </c>
      <c r="B3997">
        <v>3</v>
      </c>
      <c r="C3997" t="s">
        <v>1613</v>
      </c>
      <c r="D3997">
        <v>0.2</v>
      </c>
    </row>
    <row r="3998" spans="1:4" x14ac:dyDescent="0.2">
      <c r="A3998" t="s">
        <v>1905</v>
      </c>
      <c r="B3998" t="s">
        <v>38</v>
      </c>
    </row>
    <row r="3999" spans="1:4" x14ac:dyDescent="0.2">
      <c r="A3999" t="s">
        <v>223</v>
      </c>
    </row>
    <row r="4000" spans="1:4" x14ac:dyDescent="0.2">
      <c r="A4000" t="s">
        <v>1549</v>
      </c>
      <c r="B4000" t="s">
        <v>1550</v>
      </c>
      <c r="C4000" t="s">
        <v>1551</v>
      </c>
      <c r="D4000" t="s">
        <v>1552</v>
      </c>
    </row>
    <row r="4001" spans="1:4" x14ac:dyDescent="0.2">
      <c r="A4001" t="s">
        <v>859</v>
      </c>
      <c r="B4001" t="s">
        <v>1553</v>
      </c>
      <c r="C4001" t="s">
        <v>1554</v>
      </c>
    </row>
    <row r="4002" spans="1:4" x14ac:dyDescent="0.2">
      <c r="A4002" t="s">
        <v>1555</v>
      </c>
      <c r="B4002" t="s">
        <v>1550</v>
      </c>
      <c r="C4002" t="s">
        <v>1551</v>
      </c>
      <c r="D4002" t="s">
        <v>1556</v>
      </c>
    </row>
    <row r="4003" spans="1:4" x14ac:dyDescent="0.2">
      <c r="A4003" t="s">
        <v>1569</v>
      </c>
      <c r="B4003" t="s">
        <v>1570</v>
      </c>
      <c r="C4003" t="s">
        <v>1571</v>
      </c>
    </row>
    <row r="4004" spans="1:4" x14ac:dyDescent="0.2">
      <c r="A4004" t="s">
        <v>1569</v>
      </c>
      <c r="B4004" t="s">
        <v>1572</v>
      </c>
      <c r="C4004" t="s">
        <v>1573</v>
      </c>
      <c r="D4004" t="s">
        <v>1571</v>
      </c>
    </row>
    <row r="4005" spans="1:4" x14ac:dyDescent="0.2">
      <c r="A4005" t="s">
        <v>91</v>
      </c>
      <c r="B4005">
        <v>13.5</v>
      </c>
      <c r="C4005" t="s">
        <v>1580</v>
      </c>
    </row>
    <row r="4006" spans="1:4" x14ac:dyDescent="0.2">
      <c r="A4006" t="s">
        <v>29</v>
      </c>
      <c r="B4006">
        <v>5</v>
      </c>
      <c r="C4006" t="s">
        <v>1630</v>
      </c>
    </row>
    <row r="4007" spans="1:4" x14ac:dyDescent="0.2">
      <c r="A4007" t="s">
        <v>1579</v>
      </c>
      <c r="B4007">
        <v>0.75</v>
      </c>
      <c r="C4007" t="s">
        <v>1630</v>
      </c>
    </row>
    <row r="4008" spans="1:4" x14ac:dyDescent="0.2">
      <c r="A4008" t="s">
        <v>1579</v>
      </c>
      <c r="B4008">
        <v>1.4</v>
      </c>
      <c r="C4008" t="s">
        <v>1580</v>
      </c>
    </row>
    <row r="4009" spans="1:4" x14ac:dyDescent="0.2">
      <c r="A4009" t="s">
        <v>1579</v>
      </c>
      <c r="B4009">
        <v>6</v>
      </c>
      <c r="C4009" t="s">
        <v>1580</v>
      </c>
    </row>
    <row r="4010" spans="1:4" x14ac:dyDescent="0.2">
      <c r="A4010" t="s">
        <v>1579</v>
      </c>
      <c r="B4010">
        <v>8.5</v>
      </c>
      <c r="C4010" t="s">
        <v>1580</v>
      </c>
    </row>
    <row r="4011" spans="1:4" x14ac:dyDescent="0.2">
      <c r="A4011" t="s">
        <v>1579</v>
      </c>
      <c r="B4011">
        <v>9.5</v>
      </c>
      <c r="C4011" t="s">
        <v>1580</v>
      </c>
    </row>
    <row r="4012" spans="1:4" x14ac:dyDescent="0.2">
      <c r="A4012" t="s">
        <v>565</v>
      </c>
      <c r="B4012">
        <v>7.5</v>
      </c>
      <c r="C4012">
        <v>0.15</v>
      </c>
    </row>
    <row r="4013" spans="1:4" x14ac:dyDescent="0.2">
      <c r="A4013" t="s">
        <v>47</v>
      </c>
      <c r="B4013">
        <v>3</v>
      </c>
      <c r="C4013">
        <v>0.2</v>
      </c>
    </row>
    <row r="4014" spans="1:4" x14ac:dyDescent="0.2">
      <c r="A4014" t="s">
        <v>47</v>
      </c>
      <c r="B4014">
        <v>15</v>
      </c>
      <c r="C4014" t="s">
        <v>1580</v>
      </c>
    </row>
    <row r="4015" spans="1:4" x14ac:dyDescent="0.2">
      <c r="A4015" t="s">
        <v>47</v>
      </c>
      <c r="B4015">
        <v>19.149999999999999</v>
      </c>
      <c r="C4015" t="s">
        <v>1630</v>
      </c>
    </row>
    <row r="4016" spans="1:4" x14ac:dyDescent="0.2">
      <c r="A4016" t="s">
        <v>47</v>
      </c>
      <c r="B4016">
        <v>22</v>
      </c>
      <c r="C4016">
        <v>0.1</v>
      </c>
    </row>
    <row r="4017" spans="1:4" x14ac:dyDescent="0.2">
      <c r="A4017" t="s">
        <v>1719</v>
      </c>
      <c r="B4017">
        <v>8.75</v>
      </c>
      <c r="C4017">
        <v>-0.1</v>
      </c>
    </row>
    <row r="4018" spans="1:4" x14ac:dyDescent="0.2">
      <c r="A4018" t="s">
        <v>184</v>
      </c>
      <c r="B4018">
        <v>23.7</v>
      </c>
      <c r="C4018">
        <v>0.2</v>
      </c>
    </row>
    <row r="4019" spans="1:4" x14ac:dyDescent="0.2">
      <c r="A4019" t="s">
        <v>36</v>
      </c>
      <c r="B4019" t="s">
        <v>1906</v>
      </c>
    </row>
    <row r="4020" spans="1:4" x14ac:dyDescent="0.2">
      <c r="A4020" t="s">
        <v>117</v>
      </c>
      <c r="B4020">
        <v>23</v>
      </c>
      <c r="C4020">
        <v>-0.1</v>
      </c>
    </row>
    <row r="4021" spans="1:4" x14ac:dyDescent="0.2">
      <c r="A4021" t="s">
        <v>49</v>
      </c>
      <c r="B4021">
        <v>0.5</v>
      </c>
      <c r="C4021" t="s">
        <v>1580</v>
      </c>
    </row>
    <row r="4022" spans="1:4" x14ac:dyDescent="0.2">
      <c r="A4022" t="s">
        <v>231</v>
      </c>
    </row>
    <row r="4023" spans="1:4" x14ac:dyDescent="0.2">
      <c r="A4023" t="s">
        <v>1569</v>
      </c>
      <c r="B4023" t="s">
        <v>1570</v>
      </c>
      <c r="C4023" t="s">
        <v>1571</v>
      </c>
    </row>
    <row r="4024" spans="1:4" x14ac:dyDescent="0.2">
      <c r="A4024" t="s">
        <v>1569</v>
      </c>
      <c r="B4024" t="s">
        <v>1572</v>
      </c>
      <c r="C4024" t="s">
        <v>1573</v>
      </c>
      <c r="D4024" t="s">
        <v>1571</v>
      </c>
    </row>
    <row r="4025" spans="1:4" x14ac:dyDescent="0.2">
      <c r="A4025" t="s">
        <v>27</v>
      </c>
      <c r="B4025" t="s">
        <v>1907</v>
      </c>
    </row>
    <row r="4026" spans="1:4" x14ac:dyDescent="0.2">
      <c r="A4026" t="s">
        <v>29</v>
      </c>
      <c r="B4026" t="s">
        <v>1908</v>
      </c>
    </row>
    <row r="4027" spans="1:4" x14ac:dyDescent="0.2">
      <c r="A4027" t="s">
        <v>29</v>
      </c>
      <c r="B4027" t="s">
        <v>1909</v>
      </c>
    </row>
    <row r="4028" spans="1:4" x14ac:dyDescent="0.2">
      <c r="A4028" t="s">
        <v>29</v>
      </c>
      <c r="B4028" t="s">
        <v>1910</v>
      </c>
    </row>
    <row r="4029" spans="1:4" x14ac:dyDescent="0.2">
      <c r="A4029" t="s">
        <v>29</v>
      </c>
      <c r="B4029" t="s">
        <v>1911</v>
      </c>
    </row>
    <row r="4030" spans="1:4" x14ac:dyDescent="0.2">
      <c r="A4030" t="s">
        <v>1579</v>
      </c>
      <c r="B4030" t="s">
        <v>1912</v>
      </c>
    </row>
    <row r="4031" spans="1:4" x14ac:dyDescent="0.2">
      <c r="A4031" t="s">
        <v>1579</v>
      </c>
      <c r="B4031" t="s">
        <v>1545</v>
      </c>
      <c r="C4031">
        <v>15.65</v>
      </c>
    </row>
    <row r="4032" spans="1:4" x14ac:dyDescent="0.2">
      <c r="A4032" t="s">
        <v>1579</v>
      </c>
      <c r="B4032" t="s">
        <v>1913</v>
      </c>
    </row>
    <row r="4033" spans="1:4" x14ac:dyDescent="0.2">
      <c r="A4033" t="s">
        <v>47</v>
      </c>
      <c r="B4033" t="s">
        <v>1914</v>
      </c>
    </row>
    <row r="4034" spans="1:4" x14ac:dyDescent="0.2">
      <c r="A4034" t="s">
        <v>47</v>
      </c>
      <c r="B4034" t="s">
        <v>1910</v>
      </c>
    </row>
    <row r="4035" spans="1:4" x14ac:dyDescent="0.2">
      <c r="A4035" t="s">
        <v>34</v>
      </c>
      <c r="B4035" t="s">
        <v>1915</v>
      </c>
    </row>
    <row r="4036" spans="1:4" x14ac:dyDescent="0.2">
      <c r="A4036" t="s">
        <v>34</v>
      </c>
      <c r="B4036" t="s">
        <v>1916</v>
      </c>
    </row>
    <row r="4037" spans="1:4" x14ac:dyDescent="0.2">
      <c r="A4037" t="s">
        <v>34</v>
      </c>
      <c r="B4037" t="s">
        <v>1917</v>
      </c>
    </row>
    <row r="4038" spans="1:4" x14ac:dyDescent="0.2">
      <c r="A4038" t="s">
        <v>184</v>
      </c>
      <c r="B4038">
        <v>11.1</v>
      </c>
      <c r="C4038">
        <v>-4.2999999999999997E-2</v>
      </c>
    </row>
    <row r="4039" spans="1:4" x14ac:dyDescent="0.2">
      <c r="A4039" t="s">
        <v>184</v>
      </c>
      <c r="B4039" t="s">
        <v>1918</v>
      </c>
    </row>
    <row r="4040" spans="1:4" x14ac:dyDescent="0.2">
      <c r="A4040" t="s">
        <v>233</v>
      </c>
    </row>
    <row r="4041" spans="1:4" x14ac:dyDescent="0.2">
      <c r="A4041" t="s">
        <v>108</v>
      </c>
      <c r="B4041" t="s">
        <v>1919</v>
      </c>
    </row>
    <row r="4042" spans="1:4" x14ac:dyDescent="0.2">
      <c r="A4042" t="s">
        <v>36</v>
      </c>
      <c r="B4042" t="s">
        <v>1920</v>
      </c>
      <c r="C4042" t="s">
        <v>1921</v>
      </c>
      <c r="D4042" t="s">
        <v>1922</v>
      </c>
    </row>
    <row r="4043" spans="1:4" x14ac:dyDescent="0.2">
      <c r="A4043" t="s">
        <v>1923</v>
      </c>
      <c r="B4043" t="s">
        <v>1567</v>
      </c>
      <c r="C4043" t="s">
        <v>1568</v>
      </c>
    </row>
    <row r="4044" spans="1:4" x14ac:dyDescent="0.2">
      <c r="A4044" t="s">
        <v>362</v>
      </c>
      <c r="B4044" t="s">
        <v>1924</v>
      </c>
      <c r="C4044" t="s">
        <v>1925</v>
      </c>
    </row>
    <row r="4045" spans="1:4" x14ac:dyDescent="0.2">
      <c r="A4045" t="s">
        <v>1549</v>
      </c>
      <c r="B4045" t="s">
        <v>1550</v>
      </c>
      <c r="C4045" t="s">
        <v>1551</v>
      </c>
      <c r="D4045" t="s">
        <v>1552</v>
      </c>
    </row>
    <row r="4046" spans="1:4" x14ac:dyDescent="0.2">
      <c r="A4046" t="s">
        <v>859</v>
      </c>
      <c r="B4046" t="s">
        <v>1553</v>
      </c>
      <c r="C4046" t="s">
        <v>1554</v>
      </c>
    </row>
    <row r="4047" spans="1:4" x14ac:dyDescent="0.2">
      <c r="A4047" t="s">
        <v>1555</v>
      </c>
      <c r="B4047" t="s">
        <v>1550</v>
      </c>
      <c r="C4047" t="s">
        <v>1551</v>
      </c>
      <c r="D4047" t="s">
        <v>1556</v>
      </c>
    </row>
    <row r="4048" spans="1:4" x14ac:dyDescent="0.2">
      <c r="A4048" t="s">
        <v>27</v>
      </c>
      <c r="B4048">
        <v>110</v>
      </c>
      <c r="C4048" t="s">
        <v>1706</v>
      </c>
    </row>
    <row r="4049" spans="1:3" x14ac:dyDescent="0.2">
      <c r="A4049" t="s">
        <v>29</v>
      </c>
      <c r="B4049">
        <v>20</v>
      </c>
      <c r="C4049" t="s">
        <v>1559</v>
      </c>
    </row>
    <row r="4050" spans="1:3" x14ac:dyDescent="0.2">
      <c r="A4050" t="s">
        <v>34</v>
      </c>
      <c r="B4050">
        <v>11.95</v>
      </c>
      <c r="C4050">
        <v>-0.1</v>
      </c>
    </row>
    <row r="4051" spans="1:3" x14ac:dyDescent="0.2">
      <c r="A4051" t="s">
        <v>97</v>
      </c>
      <c r="B4051" t="s">
        <v>1545</v>
      </c>
      <c r="C4051">
        <v>0.05</v>
      </c>
    </row>
    <row r="4052" spans="1:3" x14ac:dyDescent="0.2">
      <c r="A4052" t="s">
        <v>27</v>
      </c>
      <c r="B4052">
        <v>27.5</v>
      </c>
      <c r="C4052" t="s">
        <v>1667</v>
      </c>
    </row>
    <row r="4053" spans="1:3" x14ac:dyDescent="0.2">
      <c r="A4053" t="s">
        <v>29</v>
      </c>
      <c r="B4053">
        <v>13.5</v>
      </c>
      <c r="C4053">
        <v>-0.15</v>
      </c>
    </row>
    <row r="4054" spans="1:3" x14ac:dyDescent="0.2">
      <c r="A4054" t="s">
        <v>29</v>
      </c>
      <c r="B4054">
        <v>3</v>
      </c>
      <c r="C4054" t="s">
        <v>1580</v>
      </c>
    </row>
    <row r="4055" spans="1:3" x14ac:dyDescent="0.2">
      <c r="A4055" t="s">
        <v>1579</v>
      </c>
      <c r="B4055" t="s">
        <v>1926</v>
      </c>
    </row>
    <row r="4056" spans="1:3" x14ac:dyDescent="0.2">
      <c r="A4056" t="s">
        <v>1579</v>
      </c>
      <c r="B4056">
        <v>1.5</v>
      </c>
      <c r="C4056" t="s">
        <v>1580</v>
      </c>
    </row>
    <row r="4057" spans="1:3" x14ac:dyDescent="0.2">
      <c r="A4057" t="s">
        <v>1579</v>
      </c>
      <c r="B4057">
        <v>13.5</v>
      </c>
      <c r="C4057" t="s">
        <v>1580</v>
      </c>
    </row>
    <row r="4058" spans="1:3" x14ac:dyDescent="0.2">
      <c r="A4058" t="s">
        <v>1579</v>
      </c>
      <c r="B4058">
        <v>0.8</v>
      </c>
      <c r="C4058">
        <v>0.2</v>
      </c>
    </row>
    <row r="4059" spans="1:3" x14ac:dyDescent="0.2">
      <c r="A4059" t="s">
        <v>47</v>
      </c>
      <c r="B4059" t="s">
        <v>1927</v>
      </c>
    </row>
    <row r="4060" spans="1:3" x14ac:dyDescent="0.2">
      <c r="A4060" t="s">
        <v>1928</v>
      </c>
      <c r="B4060">
        <v>7</v>
      </c>
      <c r="C4060" t="s">
        <v>1578</v>
      </c>
    </row>
    <row r="4061" spans="1:3" x14ac:dyDescent="0.2">
      <c r="A4061" t="s">
        <v>1928</v>
      </c>
      <c r="B4061">
        <v>8.4</v>
      </c>
      <c r="C4061" t="s">
        <v>1578</v>
      </c>
    </row>
    <row r="4062" spans="1:3" x14ac:dyDescent="0.2">
      <c r="A4062" t="s">
        <v>1928</v>
      </c>
      <c r="B4062">
        <v>8</v>
      </c>
      <c r="C4062">
        <v>0.2</v>
      </c>
    </row>
    <row r="4063" spans="1:3" x14ac:dyDescent="0.2">
      <c r="A4063" t="s">
        <v>1929</v>
      </c>
      <c r="B4063">
        <v>4.5</v>
      </c>
      <c r="C4063" t="s">
        <v>1580</v>
      </c>
    </row>
    <row r="4064" spans="1:3" x14ac:dyDescent="0.2">
      <c r="A4064" t="s">
        <v>36</v>
      </c>
      <c r="B4064" t="s">
        <v>1930</v>
      </c>
      <c r="C4064" t="s">
        <v>1931</v>
      </c>
    </row>
    <row r="4065" spans="1:4" x14ac:dyDescent="0.2">
      <c r="A4065" t="s">
        <v>1719</v>
      </c>
      <c r="B4065">
        <v>14</v>
      </c>
      <c r="C4065">
        <v>-0.1</v>
      </c>
    </row>
    <row r="4066" spans="1:4" x14ac:dyDescent="0.2">
      <c r="A4066" t="s">
        <v>34</v>
      </c>
      <c r="B4066">
        <v>22</v>
      </c>
      <c r="C4066" t="s">
        <v>1578</v>
      </c>
    </row>
    <row r="4067" spans="1:4" x14ac:dyDescent="0.2">
      <c r="A4067" t="s">
        <v>626</v>
      </c>
      <c r="B4067">
        <v>24.5</v>
      </c>
      <c r="C4067" t="s">
        <v>1580</v>
      </c>
    </row>
    <row r="4068" spans="1:4" x14ac:dyDescent="0.2">
      <c r="A4068" t="s">
        <v>117</v>
      </c>
      <c r="B4068">
        <v>12</v>
      </c>
      <c r="C4068" t="s">
        <v>1578</v>
      </c>
    </row>
    <row r="4069" spans="1:4" x14ac:dyDescent="0.2">
      <c r="A4069" t="s">
        <v>95</v>
      </c>
      <c r="B4069" t="s">
        <v>1629</v>
      </c>
      <c r="C4069" t="s">
        <v>1619</v>
      </c>
      <c r="D4069">
        <v>8</v>
      </c>
    </row>
    <row r="4070" spans="1:4" x14ac:dyDescent="0.2">
      <c r="A4070" t="s">
        <v>236</v>
      </c>
    </row>
    <row r="4071" spans="1:4" x14ac:dyDescent="0.2">
      <c r="A4071" t="s">
        <v>223</v>
      </c>
    </row>
    <row r="4072" spans="1:4" x14ac:dyDescent="0.2">
      <c r="A4072" t="s">
        <v>87</v>
      </c>
    </row>
    <row r="4073" spans="1:4" x14ac:dyDescent="0.2">
      <c r="A4073" t="s">
        <v>146</v>
      </c>
    </row>
    <row r="4074" spans="1:4" x14ac:dyDescent="0.2">
      <c r="A4074" t="s">
        <v>27</v>
      </c>
      <c r="B4074">
        <v>83</v>
      </c>
      <c r="C4074" t="s">
        <v>1558</v>
      </c>
    </row>
    <row r="4075" spans="1:4" x14ac:dyDescent="0.2">
      <c r="A4075" t="s">
        <v>29</v>
      </c>
      <c r="B4075">
        <v>6.5</v>
      </c>
      <c r="C4075" t="s">
        <v>1558</v>
      </c>
    </row>
    <row r="4076" spans="1:4" x14ac:dyDescent="0.2">
      <c r="A4076" t="s">
        <v>1662</v>
      </c>
      <c r="B4076">
        <v>8</v>
      </c>
      <c r="C4076" t="s">
        <v>1679</v>
      </c>
      <c r="D4076">
        <f>0.028/0.019</f>
        <v>1.4736842105263159</v>
      </c>
    </row>
    <row r="4077" spans="1:4" x14ac:dyDescent="0.2">
      <c r="A4077" t="s">
        <v>29</v>
      </c>
      <c r="B4077">
        <v>7</v>
      </c>
      <c r="C4077">
        <v>-0.1</v>
      </c>
    </row>
    <row r="4078" spans="1:4" x14ac:dyDescent="0.2">
      <c r="A4078" t="s">
        <v>34</v>
      </c>
      <c r="B4078">
        <v>7.5</v>
      </c>
      <c r="C4078" t="s">
        <v>1557</v>
      </c>
    </row>
    <row r="4079" spans="1:4" x14ac:dyDescent="0.2">
      <c r="A4079" t="s">
        <v>91</v>
      </c>
      <c r="B4079">
        <v>58</v>
      </c>
      <c r="C4079" t="s">
        <v>1558</v>
      </c>
    </row>
    <row r="4080" spans="1:4" x14ac:dyDescent="0.2">
      <c r="A4080" t="s">
        <v>1579</v>
      </c>
      <c r="B4080">
        <v>44.2</v>
      </c>
      <c r="C4080">
        <v>-0.3</v>
      </c>
    </row>
    <row r="4081" spans="1:4" x14ac:dyDescent="0.2">
      <c r="A4081" t="s">
        <v>47</v>
      </c>
      <c r="B4081">
        <v>19</v>
      </c>
      <c r="C4081" t="s">
        <v>1635</v>
      </c>
      <c r="D4081" t="s">
        <v>1702</v>
      </c>
    </row>
    <row r="4082" spans="1:4" x14ac:dyDescent="0.2">
      <c r="A4082" t="s">
        <v>95</v>
      </c>
      <c r="B4082" t="s">
        <v>1545</v>
      </c>
      <c r="C4082" t="s">
        <v>1593</v>
      </c>
      <c r="D4082">
        <v>0.6</v>
      </c>
    </row>
    <row r="4083" spans="1:4" x14ac:dyDescent="0.2">
      <c r="A4083" t="s">
        <v>240</v>
      </c>
    </row>
    <row r="4084" spans="1:4" x14ac:dyDescent="0.2">
      <c r="A4084" t="s">
        <v>27</v>
      </c>
      <c r="B4084">
        <v>58</v>
      </c>
      <c r="C4084" t="s">
        <v>1580</v>
      </c>
    </row>
    <row r="4085" spans="1:4" x14ac:dyDescent="0.2">
      <c r="A4085" t="s">
        <v>29</v>
      </c>
      <c r="B4085">
        <v>46.7</v>
      </c>
      <c r="C4085" t="s">
        <v>1700</v>
      </c>
    </row>
    <row r="4086" spans="1:4" x14ac:dyDescent="0.2">
      <c r="A4086" t="s">
        <v>1579</v>
      </c>
      <c r="B4086">
        <v>44.3</v>
      </c>
      <c r="C4086">
        <v>0.1</v>
      </c>
    </row>
    <row r="4087" spans="1:4" x14ac:dyDescent="0.2">
      <c r="A4087" t="s">
        <v>1932</v>
      </c>
      <c r="B4087">
        <v>0.15</v>
      </c>
      <c r="C4087">
        <v>0.15</v>
      </c>
    </row>
    <row r="4088" spans="1:4" x14ac:dyDescent="0.2">
      <c r="A4088" t="s">
        <v>1933</v>
      </c>
      <c r="B4088">
        <v>14</v>
      </c>
      <c r="C4088" t="s">
        <v>1578</v>
      </c>
    </row>
    <row r="4089" spans="1:4" x14ac:dyDescent="0.2">
      <c r="A4089" t="s">
        <v>557</v>
      </c>
      <c r="B4089">
        <v>21.8</v>
      </c>
      <c r="C4089" t="s">
        <v>1578</v>
      </c>
    </row>
    <row r="4090" spans="1:4" x14ac:dyDescent="0.2">
      <c r="A4090" t="s">
        <v>34</v>
      </c>
      <c r="B4090">
        <v>22.55</v>
      </c>
      <c r="C4090">
        <f>0.01/-0.04</f>
        <v>-0.25</v>
      </c>
    </row>
    <row r="4091" spans="1:4" x14ac:dyDescent="0.2">
      <c r="A4091" t="s">
        <v>1934</v>
      </c>
      <c r="B4091">
        <v>0.1</v>
      </c>
    </row>
    <row r="4092" spans="1:4" x14ac:dyDescent="0.2">
      <c r="A4092" t="s">
        <v>34</v>
      </c>
      <c r="B4092">
        <v>17</v>
      </c>
      <c r="C4092" t="s">
        <v>1578</v>
      </c>
    </row>
    <row r="4093" spans="1:4" x14ac:dyDescent="0.2">
      <c r="A4093" t="s">
        <v>49</v>
      </c>
      <c r="B4093" t="s">
        <v>1935</v>
      </c>
      <c r="C4093" t="s">
        <v>1100</v>
      </c>
      <c r="D4093" t="s">
        <v>1636</v>
      </c>
    </row>
    <row r="4094" spans="1:4" x14ac:dyDescent="0.2">
      <c r="A4094" t="s">
        <v>49</v>
      </c>
      <c r="B4094" t="s">
        <v>1545</v>
      </c>
      <c r="C4094">
        <v>0.2</v>
      </c>
    </row>
    <row r="4095" spans="1:4" x14ac:dyDescent="0.2">
      <c r="A4095" t="s">
        <v>38</v>
      </c>
      <c r="B4095" t="s">
        <v>1545</v>
      </c>
      <c r="C4095">
        <v>0.1</v>
      </c>
    </row>
    <row r="4096" spans="1:4" x14ac:dyDescent="0.2">
      <c r="A4096" t="s">
        <v>49</v>
      </c>
      <c r="B4096" t="s">
        <v>1936</v>
      </c>
      <c r="C4096" t="s">
        <v>1100</v>
      </c>
      <c r="D4096" t="s">
        <v>1636</v>
      </c>
    </row>
    <row r="4097" spans="1:4" x14ac:dyDescent="0.2">
      <c r="A4097" t="s">
        <v>1937</v>
      </c>
      <c r="B4097">
        <v>0.03</v>
      </c>
    </row>
    <row r="4098" spans="1:4" x14ac:dyDescent="0.2">
      <c r="A4098" t="s">
        <v>95</v>
      </c>
      <c r="B4098" t="s">
        <v>1938</v>
      </c>
      <c r="C4098">
        <v>25</v>
      </c>
    </row>
    <row r="4099" spans="1:4" x14ac:dyDescent="0.2">
      <c r="A4099" t="s">
        <v>1569</v>
      </c>
      <c r="B4099" t="s">
        <v>1570</v>
      </c>
      <c r="C4099" t="s">
        <v>1571</v>
      </c>
    </row>
    <row r="4100" spans="1:4" x14ac:dyDescent="0.2">
      <c r="A4100" t="s">
        <v>1569</v>
      </c>
      <c r="B4100" t="s">
        <v>1572</v>
      </c>
      <c r="C4100" t="s">
        <v>1573</v>
      </c>
      <c r="D4100" t="s">
        <v>1571</v>
      </c>
    </row>
    <row r="4101" spans="1:4" x14ac:dyDescent="0.2">
      <c r="A4101" t="s">
        <v>1569</v>
      </c>
      <c r="B4101" t="s">
        <v>1570</v>
      </c>
      <c r="C4101" t="s">
        <v>1571</v>
      </c>
    </row>
    <row r="4102" spans="1:4" x14ac:dyDescent="0.2">
      <c r="A4102" t="s">
        <v>1569</v>
      </c>
      <c r="B4102" t="s">
        <v>1572</v>
      </c>
      <c r="C4102" t="s">
        <v>1573</v>
      </c>
      <c r="D4102" t="s">
        <v>1571</v>
      </c>
    </row>
    <row r="4103" spans="1:4" x14ac:dyDescent="0.2">
      <c r="A4103" t="s">
        <v>1928</v>
      </c>
      <c r="B4103">
        <v>44</v>
      </c>
      <c r="C4103">
        <f>0.045/0.02</f>
        <v>2.25</v>
      </c>
    </row>
    <row r="4104" spans="1:4" x14ac:dyDescent="0.2">
      <c r="A4104" t="s">
        <v>95</v>
      </c>
      <c r="B4104" t="s">
        <v>1545</v>
      </c>
      <c r="C4104" t="s">
        <v>1593</v>
      </c>
      <c r="D4104">
        <v>0.6</v>
      </c>
    </row>
    <row r="4105" spans="1:4" x14ac:dyDescent="0.2">
      <c r="A4105" t="s">
        <v>91</v>
      </c>
      <c r="B4105">
        <v>211.8</v>
      </c>
      <c r="C4105">
        <v>0.5</v>
      </c>
    </row>
    <row r="4106" spans="1:4" x14ac:dyDescent="0.2">
      <c r="A4106" t="s">
        <v>34</v>
      </c>
      <c r="B4106">
        <v>61.5</v>
      </c>
      <c r="C4106" t="s">
        <v>1575</v>
      </c>
    </row>
    <row r="4107" spans="1:4" x14ac:dyDescent="0.2">
      <c r="A4107" t="s">
        <v>27</v>
      </c>
      <c r="B4107">
        <v>70.7</v>
      </c>
      <c r="C4107" t="s">
        <v>1558</v>
      </c>
    </row>
    <row r="4108" spans="1:4" x14ac:dyDescent="0.2">
      <c r="A4108" t="s">
        <v>1579</v>
      </c>
      <c r="B4108">
        <v>49.7</v>
      </c>
      <c r="C4108">
        <v>0.1</v>
      </c>
    </row>
    <row r="4109" spans="1:4" x14ac:dyDescent="0.2">
      <c r="A4109" t="s">
        <v>29</v>
      </c>
      <c r="B4109">
        <v>21.4</v>
      </c>
      <c r="C4109" t="s">
        <v>1558</v>
      </c>
    </row>
    <row r="4110" spans="1:4" x14ac:dyDescent="0.2">
      <c r="A4110" t="s">
        <v>1932</v>
      </c>
      <c r="B4110">
        <v>0.15</v>
      </c>
      <c r="C4110">
        <v>0.15</v>
      </c>
    </row>
    <row r="4111" spans="1:4" x14ac:dyDescent="0.2">
      <c r="A4111" t="s">
        <v>97</v>
      </c>
      <c r="B4111" t="s">
        <v>1545</v>
      </c>
      <c r="C4111">
        <v>0.1</v>
      </c>
    </row>
    <row r="4112" spans="1:4" x14ac:dyDescent="0.2">
      <c r="A4112" t="s">
        <v>47</v>
      </c>
      <c r="B4112">
        <v>21.7</v>
      </c>
      <c r="C4112">
        <v>-0.15</v>
      </c>
    </row>
    <row r="4113" spans="1:4" x14ac:dyDescent="0.2">
      <c r="A4113" t="s">
        <v>34</v>
      </c>
      <c r="B4113">
        <v>25.7</v>
      </c>
      <c r="C4113" t="s">
        <v>1558</v>
      </c>
    </row>
    <row r="4114" spans="1:4" x14ac:dyDescent="0.2">
      <c r="A4114" t="s">
        <v>34</v>
      </c>
      <c r="B4114">
        <v>26.04</v>
      </c>
      <c r="C4114">
        <f>0.01/-0.04</f>
        <v>-0.25</v>
      </c>
    </row>
    <row r="4115" spans="1:4" x14ac:dyDescent="0.2">
      <c r="A4115" t="s">
        <v>49</v>
      </c>
      <c r="B4115">
        <v>0.25</v>
      </c>
      <c r="C4115">
        <v>0.1</v>
      </c>
    </row>
    <row r="4116" spans="1:4" x14ac:dyDescent="0.2">
      <c r="A4116" t="s">
        <v>49</v>
      </c>
      <c r="B4116" t="s">
        <v>1545</v>
      </c>
      <c r="C4116">
        <v>0.3</v>
      </c>
    </row>
    <row r="4117" spans="1:4" x14ac:dyDescent="0.2">
      <c r="A4117" t="s">
        <v>557</v>
      </c>
      <c r="B4117">
        <v>25.2</v>
      </c>
      <c r="C4117" t="s">
        <v>1574</v>
      </c>
    </row>
    <row r="4118" spans="1:4" x14ac:dyDescent="0.2">
      <c r="A4118" t="s">
        <v>1933</v>
      </c>
      <c r="B4118">
        <v>14.2</v>
      </c>
      <c r="C4118">
        <v>0.2</v>
      </c>
    </row>
    <row r="4119" spans="1:4" x14ac:dyDescent="0.2">
      <c r="A4119" t="s">
        <v>95</v>
      </c>
      <c r="B4119" t="s">
        <v>1938</v>
      </c>
      <c r="C4119">
        <v>25</v>
      </c>
    </row>
    <row r="4120" spans="1:4" x14ac:dyDescent="0.2">
      <c r="A4120" t="s">
        <v>1937</v>
      </c>
      <c r="B4120">
        <v>0.03</v>
      </c>
    </row>
    <row r="4121" spans="1:4" x14ac:dyDescent="0.2">
      <c r="A4121" t="s">
        <v>91</v>
      </c>
      <c r="B4121">
        <v>70.7</v>
      </c>
      <c r="C4121" t="s">
        <v>1558</v>
      </c>
    </row>
    <row r="4122" spans="1:4" x14ac:dyDescent="0.2">
      <c r="A4122" t="s">
        <v>1579</v>
      </c>
      <c r="B4122">
        <v>49.3</v>
      </c>
      <c r="C4122">
        <v>0.3</v>
      </c>
    </row>
    <row r="4123" spans="1:4" x14ac:dyDescent="0.2">
      <c r="A4123" t="s">
        <v>47</v>
      </c>
      <c r="B4123">
        <v>22</v>
      </c>
      <c r="C4123" t="s">
        <v>1635</v>
      </c>
      <c r="D4123" t="s">
        <v>1702</v>
      </c>
    </row>
    <row r="4124" spans="1:4" x14ac:dyDescent="0.2">
      <c r="A4124" t="s">
        <v>95</v>
      </c>
      <c r="B4124" t="s">
        <v>1545</v>
      </c>
      <c r="C4124" t="s">
        <v>1593</v>
      </c>
      <c r="D4124">
        <v>0.6</v>
      </c>
    </row>
    <row r="4125" spans="1:4" x14ac:dyDescent="0.2">
      <c r="A4125" t="s">
        <v>240</v>
      </c>
    </row>
    <row r="4126" spans="1:4" x14ac:dyDescent="0.2">
      <c r="A4126" t="s">
        <v>1939</v>
      </c>
      <c r="B4126">
        <f>0.045/0.02</f>
        <v>2.25</v>
      </c>
    </row>
    <row r="4127" spans="1:4" x14ac:dyDescent="0.2">
      <c r="A4127" t="s">
        <v>95</v>
      </c>
      <c r="B4127" t="s">
        <v>1619</v>
      </c>
      <c r="C4127">
        <v>0.6</v>
      </c>
    </row>
    <row r="4128" spans="1:4" x14ac:dyDescent="0.2">
      <c r="A4128" t="s">
        <v>91</v>
      </c>
      <c r="B4128">
        <v>145.5</v>
      </c>
      <c r="C4128">
        <v>0.5</v>
      </c>
    </row>
    <row r="4129" spans="1:4" x14ac:dyDescent="0.2">
      <c r="A4129" t="s">
        <v>34</v>
      </c>
      <c r="B4129">
        <v>46.6</v>
      </c>
      <c r="C4129" t="s">
        <v>1575</v>
      </c>
    </row>
    <row r="4130" spans="1:4" x14ac:dyDescent="0.2">
      <c r="A4130" t="s">
        <v>29</v>
      </c>
      <c r="B4130">
        <v>40</v>
      </c>
      <c r="C4130" t="s">
        <v>1940</v>
      </c>
    </row>
    <row r="4131" spans="1:4" x14ac:dyDescent="0.2">
      <c r="A4131" t="s">
        <v>27</v>
      </c>
      <c r="B4131">
        <v>121</v>
      </c>
      <c r="C4131">
        <f>0.1/-0.15</f>
        <v>-0.66666666666666674</v>
      </c>
    </row>
    <row r="4132" spans="1:4" x14ac:dyDescent="0.2">
      <c r="A4132" t="s">
        <v>1817</v>
      </c>
      <c r="B4132">
        <v>107</v>
      </c>
      <c r="C4132">
        <f>0.05/-0.13</f>
        <v>-0.38461538461538464</v>
      </c>
    </row>
    <row r="4133" spans="1:4" x14ac:dyDescent="0.2">
      <c r="A4133" t="s">
        <v>1607</v>
      </c>
      <c r="B4133">
        <v>10</v>
      </c>
      <c r="C4133">
        <f>0.15/-0.2</f>
        <v>-0.74999999999999989</v>
      </c>
    </row>
    <row r="4134" spans="1:4" x14ac:dyDescent="0.2">
      <c r="A4134" t="s">
        <v>1941</v>
      </c>
      <c r="B4134">
        <v>35.25</v>
      </c>
      <c r="C4134" t="s">
        <v>1665</v>
      </c>
    </row>
    <row r="4135" spans="1:4" x14ac:dyDescent="0.2">
      <c r="A4135" t="s">
        <v>34</v>
      </c>
      <c r="B4135">
        <v>36</v>
      </c>
      <c r="C4135">
        <f>-0.04/-0.055</f>
        <v>0.72727272727272729</v>
      </c>
    </row>
    <row r="4136" spans="1:4" x14ac:dyDescent="0.2">
      <c r="A4136" t="s">
        <v>184</v>
      </c>
      <c r="B4136">
        <v>33.5</v>
      </c>
      <c r="C4136">
        <v>0.08</v>
      </c>
    </row>
    <row r="4137" spans="1:4" x14ac:dyDescent="0.2">
      <c r="A4137" t="s">
        <v>108</v>
      </c>
      <c r="B4137">
        <v>2</v>
      </c>
      <c r="C4137">
        <f>0.13/-0.05</f>
        <v>-2.6</v>
      </c>
    </row>
    <row r="4138" spans="1:4" x14ac:dyDescent="0.2">
      <c r="A4138" t="s">
        <v>47</v>
      </c>
      <c r="B4138">
        <v>31</v>
      </c>
      <c r="C4138">
        <f>0.05/0.035</f>
        <v>1.4285714285714286</v>
      </c>
    </row>
    <row r="4139" spans="1:4" x14ac:dyDescent="0.2">
      <c r="A4139" t="s">
        <v>95</v>
      </c>
      <c r="B4139" t="s">
        <v>1545</v>
      </c>
      <c r="C4139" t="s">
        <v>1593</v>
      </c>
      <c r="D4139">
        <v>0.6</v>
      </c>
    </row>
    <row r="4140" spans="1:4" x14ac:dyDescent="0.2">
      <c r="A4140" t="s">
        <v>246</v>
      </c>
      <c r="B4140" t="s">
        <v>1942</v>
      </c>
    </row>
    <row r="4141" spans="1:4" x14ac:dyDescent="0.2">
      <c r="A4141" t="s">
        <v>56</v>
      </c>
    </row>
    <row r="4142" spans="1:4" x14ac:dyDescent="0.2">
      <c r="A4142" t="s">
        <v>91</v>
      </c>
      <c r="B4142">
        <v>211.8</v>
      </c>
      <c r="C4142">
        <v>0.5</v>
      </c>
    </row>
    <row r="4143" spans="1:4" x14ac:dyDescent="0.2">
      <c r="A4143" t="s">
        <v>34</v>
      </c>
      <c r="B4143">
        <v>61</v>
      </c>
      <c r="C4143" t="s">
        <v>1575</v>
      </c>
    </row>
    <row r="4144" spans="1:4" x14ac:dyDescent="0.2">
      <c r="A4144" t="s">
        <v>29</v>
      </c>
      <c r="B4144">
        <v>100</v>
      </c>
      <c r="C4144">
        <v>-0.5</v>
      </c>
    </row>
    <row r="4145" spans="1:4" x14ac:dyDescent="0.2">
      <c r="A4145" t="s">
        <v>1943</v>
      </c>
      <c r="B4145">
        <f>0.045/0.02</f>
        <v>2.25</v>
      </c>
    </row>
    <row r="4146" spans="1:4" x14ac:dyDescent="0.2">
      <c r="A4146" t="s">
        <v>95</v>
      </c>
      <c r="B4146" t="s">
        <v>1545</v>
      </c>
      <c r="C4146" t="s">
        <v>1593</v>
      </c>
      <c r="D4146">
        <v>0.6</v>
      </c>
    </row>
    <row r="4147" spans="1:4" x14ac:dyDescent="0.2">
      <c r="A4147" t="s">
        <v>27</v>
      </c>
      <c r="B4147">
        <v>70.7</v>
      </c>
      <c r="C4147" t="s">
        <v>1580</v>
      </c>
    </row>
    <row r="4148" spans="1:4" x14ac:dyDescent="0.2">
      <c r="A4148" t="s">
        <v>1579</v>
      </c>
      <c r="B4148">
        <v>49.7</v>
      </c>
      <c r="C4148">
        <v>0.1</v>
      </c>
    </row>
    <row r="4149" spans="1:4" x14ac:dyDescent="0.2">
      <c r="A4149" t="s">
        <v>29</v>
      </c>
      <c r="B4149">
        <v>21.4</v>
      </c>
      <c r="C4149" t="s">
        <v>1580</v>
      </c>
    </row>
    <row r="4150" spans="1:4" x14ac:dyDescent="0.2">
      <c r="A4150" t="s">
        <v>1932</v>
      </c>
      <c r="B4150">
        <v>0.15</v>
      </c>
      <c r="C4150">
        <v>0.15</v>
      </c>
    </row>
    <row r="4151" spans="1:4" x14ac:dyDescent="0.2">
      <c r="A4151" t="s">
        <v>97</v>
      </c>
      <c r="B4151" t="s">
        <v>1545</v>
      </c>
      <c r="C4151">
        <v>0.1</v>
      </c>
    </row>
    <row r="4152" spans="1:4" x14ac:dyDescent="0.2">
      <c r="A4152" t="s">
        <v>47</v>
      </c>
      <c r="B4152">
        <v>21.7</v>
      </c>
      <c r="C4152">
        <v>-0.1</v>
      </c>
    </row>
    <row r="4153" spans="1:4" x14ac:dyDescent="0.2">
      <c r="A4153" t="s">
        <v>34</v>
      </c>
      <c r="B4153">
        <v>25.7</v>
      </c>
      <c r="C4153" t="s">
        <v>1580</v>
      </c>
    </row>
    <row r="4154" spans="1:4" x14ac:dyDescent="0.2">
      <c r="A4154" t="s">
        <v>34</v>
      </c>
      <c r="B4154">
        <v>26.04</v>
      </c>
      <c r="C4154">
        <f>0.01/-0.04</f>
        <v>-0.25</v>
      </c>
    </row>
    <row r="4155" spans="1:4" x14ac:dyDescent="0.2">
      <c r="A4155" t="s">
        <v>49</v>
      </c>
      <c r="B4155">
        <v>0.25</v>
      </c>
      <c r="C4155">
        <v>0.1</v>
      </c>
    </row>
    <row r="4156" spans="1:4" x14ac:dyDescent="0.2">
      <c r="A4156" t="s">
        <v>49</v>
      </c>
      <c r="B4156" t="s">
        <v>1545</v>
      </c>
      <c r="C4156">
        <v>0.3</v>
      </c>
    </row>
    <row r="4157" spans="1:4" x14ac:dyDescent="0.2">
      <c r="A4157" t="s">
        <v>557</v>
      </c>
      <c r="B4157">
        <v>25.2</v>
      </c>
      <c r="C4157" t="s">
        <v>1667</v>
      </c>
    </row>
    <row r="4158" spans="1:4" x14ac:dyDescent="0.2">
      <c r="A4158" t="s">
        <v>1933</v>
      </c>
      <c r="B4158">
        <v>14.2</v>
      </c>
      <c r="C4158">
        <v>0.2</v>
      </c>
    </row>
    <row r="4159" spans="1:4" x14ac:dyDescent="0.2">
      <c r="A4159" t="s">
        <v>95</v>
      </c>
      <c r="B4159" t="s">
        <v>1930</v>
      </c>
      <c r="C4159" t="s">
        <v>1619</v>
      </c>
      <c r="D4159">
        <v>25</v>
      </c>
    </row>
    <row r="4160" spans="1:4" x14ac:dyDescent="0.2">
      <c r="A4160" t="s">
        <v>1937</v>
      </c>
      <c r="B4160">
        <v>0.03</v>
      </c>
    </row>
    <row r="4161" spans="1:4" x14ac:dyDescent="0.2">
      <c r="A4161" t="s">
        <v>29</v>
      </c>
      <c r="B4161">
        <v>10</v>
      </c>
      <c r="C4161" t="s">
        <v>1559</v>
      </c>
    </row>
    <row r="4162" spans="1:4" x14ac:dyDescent="0.2">
      <c r="A4162" t="s">
        <v>29</v>
      </c>
      <c r="B4162">
        <v>20</v>
      </c>
      <c r="C4162" t="s">
        <v>1559</v>
      </c>
    </row>
    <row r="4163" spans="1:4" x14ac:dyDescent="0.2">
      <c r="A4163" t="s">
        <v>184</v>
      </c>
      <c r="B4163">
        <v>32.799999999999997</v>
      </c>
      <c r="C4163" t="s">
        <v>1557</v>
      </c>
    </row>
    <row r="4164" spans="1:4" x14ac:dyDescent="0.2">
      <c r="A4164" t="s">
        <v>108</v>
      </c>
      <c r="B4164">
        <v>2.2999999999999998</v>
      </c>
      <c r="C4164" t="s">
        <v>1558</v>
      </c>
    </row>
    <row r="4165" spans="1:4" x14ac:dyDescent="0.2">
      <c r="A4165" t="s">
        <v>34</v>
      </c>
      <c r="B4165">
        <v>35</v>
      </c>
      <c r="C4165" t="s">
        <v>1575</v>
      </c>
    </row>
    <row r="4166" spans="1:4" x14ac:dyDescent="0.2">
      <c r="A4166" t="s">
        <v>1569</v>
      </c>
      <c r="B4166" t="s">
        <v>1570</v>
      </c>
      <c r="C4166" t="s">
        <v>1571</v>
      </c>
    </row>
    <row r="4167" spans="1:4" x14ac:dyDescent="0.2">
      <c r="A4167" t="s">
        <v>1569</v>
      </c>
      <c r="B4167" t="s">
        <v>1572</v>
      </c>
      <c r="C4167" t="s">
        <v>1573</v>
      </c>
      <c r="D4167" t="s">
        <v>1571</v>
      </c>
    </row>
    <row r="4168" spans="1:4" x14ac:dyDescent="0.2">
      <c r="A4168" t="s">
        <v>1662</v>
      </c>
      <c r="B4168">
        <v>22.5</v>
      </c>
      <c r="C4168">
        <f>-0.05/-0.071</f>
        <v>0.70422535211267612</v>
      </c>
    </row>
    <row r="4169" spans="1:4" x14ac:dyDescent="0.2">
      <c r="A4169" t="s">
        <v>95</v>
      </c>
      <c r="B4169" t="s">
        <v>1545</v>
      </c>
      <c r="C4169" t="s">
        <v>1593</v>
      </c>
      <c r="D4169">
        <v>0.6</v>
      </c>
    </row>
    <row r="4170" spans="1:4" x14ac:dyDescent="0.2">
      <c r="A4170" t="s">
        <v>1569</v>
      </c>
      <c r="B4170" t="s">
        <v>1570</v>
      </c>
      <c r="C4170" t="s">
        <v>1571</v>
      </c>
    </row>
    <row r="4171" spans="1:4" x14ac:dyDescent="0.2">
      <c r="A4171" t="s">
        <v>1569</v>
      </c>
      <c r="B4171" t="s">
        <v>1572</v>
      </c>
      <c r="C4171" t="s">
        <v>1573</v>
      </c>
      <c r="D4171" t="s">
        <v>1571</v>
      </c>
    </row>
    <row r="4172" spans="1:4" x14ac:dyDescent="0.2">
      <c r="A4172" t="s">
        <v>91</v>
      </c>
      <c r="B4172">
        <v>67.5</v>
      </c>
      <c r="C4172" t="s">
        <v>1558</v>
      </c>
    </row>
    <row r="4173" spans="1:4" x14ac:dyDescent="0.2">
      <c r="A4173" t="s">
        <v>1579</v>
      </c>
      <c r="B4173">
        <v>44.2</v>
      </c>
      <c r="C4173">
        <v>-0.3</v>
      </c>
    </row>
    <row r="4174" spans="1:4" x14ac:dyDescent="0.2">
      <c r="A4174" t="s">
        <v>47</v>
      </c>
      <c r="B4174">
        <v>19</v>
      </c>
      <c r="C4174" t="s">
        <v>1635</v>
      </c>
      <c r="D4174" t="s">
        <v>1702</v>
      </c>
    </row>
    <row r="4175" spans="1:4" x14ac:dyDescent="0.2">
      <c r="A4175" t="s">
        <v>365</v>
      </c>
      <c r="B4175">
        <v>0.35</v>
      </c>
      <c r="C4175">
        <v>0.05</v>
      </c>
    </row>
    <row r="4176" spans="1:4" x14ac:dyDescent="0.2">
      <c r="A4176" t="s">
        <v>95</v>
      </c>
      <c r="B4176" t="s">
        <v>1545</v>
      </c>
      <c r="C4176" t="s">
        <v>1593</v>
      </c>
      <c r="D4176">
        <v>0.6</v>
      </c>
    </row>
    <row r="4177" spans="1:4" x14ac:dyDescent="0.2">
      <c r="A4177" t="s">
        <v>1569</v>
      </c>
      <c r="B4177" t="s">
        <v>1570</v>
      </c>
      <c r="C4177" t="s">
        <v>1571</v>
      </c>
    </row>
    <row r="4178" spans="1:4" x14ac:dyDescent="0.2">
      <c r="A4178" t="s">
        <v>1569</v>
      </c>
      <c r="B4178" t="s">
        <v>1572</v>
      </c>
      <c r="C4178" t="s">
        <v>1573</v>
      </c>
      <c r="D4178" t="s">
        <v>1571</v>
      </c>
    </row>
    <row r="4179" spans="1:4" x14ac:dyDescent="0.2">
      <c r="A4179" t="s">
        <v>1569</v>
      </c>
      <c r="B4179" t="s">
        <v>1570</v>
      </c>
      <c r="C4179" t="s">
        <v>1571</v>
      </c>
    </row>
    <row r="4180" spans="1:4" x14ac:dyDescent="0.2">
      <c r="A4180" t="s">
        <v>1569</v>
      </c>
      <c r="B4180" t="s">
        <v>1572</v>
      </c>
      <c r="C4180" t="s">
        <v>1573</v>
      </c>
      <c r="D4180" t="s">
        <v>1571</v>
      </c>
    </row>
    <row r="4181" spans="1:4" x14ac:dyDescent="0.2">
      <c r="A4181" t="s">
        <v>27</v>
      </c>
      <c r="B4181">
        <v>27</v>
      </c>
      <c r="C4181" t="s">
        <v>1562</v>
      </c>
      <c r="D4181">
        <v>0.5</v>
      </c>
    </row>
    <row r="4182" spans="1:4" x14ac:dyDescent="0.2">
      <c r="A4182" t="s">
        <v>29</v>
      </c>
      <c r="B4182">
        <v>4.8499999999999996</v>
      </c>
      <c r="C4182" t="s">
        <v>1589</v>
      </c>
    </row>
    <row r="4183" spans="1:4" x14ac:dyDescent="0.2">
      <c r="A4183" t="s">
        <v>29</v>
      </c>
      <c r="B4183">
        <v>6</v>
      </c>
      <c r="C4183" t="s">
        <v>1608</v>
      </c>
      <c r="D4183">
        <v>0.15</v>
      </c>
    </row>
    <row r="4184" spans="1:4" x14ac:dyDescent="0.2">
      <c r="A4184" t="s">
        <v>47</v>
      </c>
      <c r="B4184">
        <v>13.65</v>
      </c>
      <c r="C4184">
        <v>0.1</v>
      </c>
    </row>
    <row r="4185" spans="1:4" x14ac:dyDescent="0.2">
      <c r="A4185" t="s">
        <v>47</v>
      </c>
      <c r="B4185">
        <v>4</v>
      </c>
      <c r="C4185" t="s">
        <v>1580</v>
      </c>
    </row>
    <row r="4186" spans="1:4" x14ac:dyDescent="0.2">
      <c r="A4186" t="s">
        <v>117</v>
      </c>
      <c r="B4186">
        <v>15.96</v>
      </c>
      <c r="C4186" t="s">
        <v>1580</v>
      </c>
    </row>
    <row r="4187" spans="1:4" x14ac:dyDescent="0.2">
      <c r="A4187" t="s">
        <v>97</v>
      </c>
      <c r="B4187" t="s">
        <v>1619</v>
      </c>
      <c r="C4187">
        <v>0.2</v>
      </c>
    </row>
    <row r="4188" spans="1:4" x14ac:dyDescent="0.2">
      <c r="A4188" t="s">
        <v>1944</v>
      </c>
      <c r="B4188">
        <v>11.9</v>
      </c>
      <c r="C4188" t="s">
        <v>1608</v>
      </c>
      <c r="D4188">
        <v>0.1</v>
      </c>
    </row>
    <row r="4189" spans="1:4" x14ac:dyDescent="0.2">
      <c r="A4189" t="s">
        <v>95</v>
      </c>
      <c r="B4189" t="s">
        <v>1629</v>
      </c>
      <c r="C4189">
        <v>25</v>
      </c>
    </row>
    <row r="4190" spans="1:4" x14ac:dyDescent="0.2">
      <c r="A4190" t="s">
        <v>95</v>
      </c>
      <c r="B4190" t="s">
        <v>1629</v>
      </c>
      <c r="C4190">
        <v>63</v>
      </c>
    </row>
    <row r="4191" spans="1:4" x14ac:dyDescent="0.2">
      <c r="A4191" t="s">
        <v>1945</v>
      </c>
      <c r="B4191" t="s">
        <v>1946</v>
      </c>
    </row>
    <row r="4192" spans="1:4" x14ac:dyDescent="0.2">
      <c r="A4192" t="s">
        <v>859</v>
      </c>
      <c r="B4192" t="s">
        <v>1553</v>
      </c>
      <c r="C4192" t="s">
        <v>1554</v>
      </c>
    </row>
    <row r="4193" spans="1:4" x14ac:dyDescent="0.2">
      <c r="A4193" t="s">
        <v>1549</v>
      </c>
      <c r="B4193" t="s">
        <v>1550</v>
      </c>
      <c r="C4193" t="s">
        <v>1551</v>
      </c>
      <c r="D4193" t="s">
        <v>1552</v>
      </c>
    </row>
    <row r="4194" spans="1:4" x14ac:dyDescent="0.2">
      <c r="A4194" t="s">
        <v>1569</v>
      </c>
      <c r="B4194" t="s">
        <v>1570</v>
      </c>
      <c r="C4194" t="s">
        <v>1571</v>
      </c>
    </row>
    <row r="4195" spans="1:4" x14ac:dyDescent="0.2">
      <c r="A4195" t="s">
        <v>1569</v>
      </c>
      <c r="B4195" t="s">
        <v>1572</v>
      </c>
      <c r="C4195" t="s">
        <v>1573</v>
      </c>
      <c r="D4195" t="s">
        <v>1571</v>
      </c>
    </row>
    <row r="4196" spans="1:4" x14ac:dyDescent="0.2">
      <c r="A4196" t="s">
        <v>27</v>
      </c>
      <c r="B4196">
        <v>47.5</v>
      </c>
      <c r="C4196">
        <f>-0.02/-0.2</f>
        <v>9.9999999999999992E-2</v>
      </c>
    </row>
    <row r="4197" spans="1:4" x14ac:dyDescent="0.2">
      <c r="A4197" t="s">
        <v>565</v>
      </c>
      <c r="B4197">
        <v>11</v>
      </c>
      <c r="C4197" t="s">
        <v>1578</v>
      </c>
    </row>
    <row r="4198" spans="1:4" x14ac:dyDescent="0.2">
      <c r="A4198" t="s">
        <v>1579</v>
      </c>
      <c r="B4198">
        <v>12.5</v>
      </c>
      <c r="C4198" t="s">
        <v>1580</v>
      </c>
    </row>
    <row r="4199" spans="1:4" x14ac:dyDescent="0.2">
      <c r="A4199" t="s">
        <v>1579</v>
      </c>
      <c r="B4199">
        <v>17.8</v>
      </c>
      <c r="C4199" t="s">
        <v>1580</v>
      </c>
    </row>
    <row r="4200" spans="1:4" x14ac:dyDescent="0.2">
      <c r="A4200" t="s">
        <v>1579</v>
      </c>
      <c r="B4200">
        <v>22.5</v>
      </c>
      <c r="C4200" t="s">
        <v>1578</v>
      </c>
    </row>
    <row r="4201" spans="1:4" x14ac:dyDescent="0.2">
      <c r="A4201" t="s">
        <v>1579</v>
      </c>
      <c r="B4201">
        <v>2.2000000000000002</v>
      </c>
      <c r="C4201">
        <v>0.2</v>
      </c>
    </row>
    <row r="4202" spans="1:4" x14ac:dyDescent="0.2">
      <c r="A4202" t="s">
        <v>1579</v>
      </c>
      <c r="B4202">
        <v>6.1</v>
      </c>
      <c r="C4202" t="s">
        <v>1630</v>
      </c>
    </row>
    <row r="4203" spans="1:4" x14ac:dyDescent="0.2">
      <c r="A4203" t="s">
        <v>253</v>
      </c>
    </row>
    <row r="4204" spans="1:4" x14ac:dyDescent="0.2">
      <c r="A4204" t="s">
        <v>1947</v>
      </c>
      <c r="B4204">
        <v>0.2</v>
      </c>
    </row>
    <row r="4205" spans="1:4" x14ac:dyDescent="0.2">
      <c r="A4205" t="s">
        <v>1948</v>
      </c>
      <c r="B4205">
        <f>0.04/0.12</f>
        <v>0.33333333333333337</v>
      </c>
    </row>
    <row r="4206" spans="1:4" x14ac:dyDescent="0.2">
      <c r="A4206" t="s">
        <v>47</v>
      </c>
      <c r="B4206">
        <v>8.6999999999999993</v>
      </c>
      <c r="C4206">
        <v>-0.2</v>
      </c>
    </row>
    <row r="4207" spans="1:4" x14ac:dyDescent="0.2">
      <c r="A4207" t="s">
        <v>47</v>
      </c>
      <c r="B4207">
        <v>3.8</v>
      </c>
      <c r="C4207">
        <v>-0.1</v>
      </c>
    </row>
    <row r="4208" spans="1:4" x14ac:dyDescent="0.2">
      <c r="A4208" t="s">
        <v>34</v>
      </c>
      <c r="B4208">
        <v>26.9</v>
      </c>
      <c r="C4208">
        <f>-0.04/-0.12</f>
        <v>0.33333333333333337</v>
      </c>
    </row>
    <row r="4209" spans="1:6" x14ac:dyDescent="0.2">
      <c r="A4209" t="s">
        <v>34</v>
      </c>
      <c r="B4209">
        <v>26</v>
      </c>
      <c r="C4209">
        <f>-0.04/-0.12</f>
        <v>0.33333333333333337</v>
      </c>
    </row>
    <row r="4210" spans="1:6" x14ac:dyDescent="0.2">
      <c r="A4210" t="s">
        <v>34</v>
      </c>
      <c r="B4210">
        <v>16.8</v>
      </c>
      <c r="C4210">
        <f>0.15/-0.2</f>
        <v>-0.74999999999999989</v>
      </c>
    </row>
    <row r="4211" spans="1:6" x14ac:dyDescent="0.2">
      <c r="A4211" t="s">
        <v>184</v>
      </c>
      <c r="B4211">
        <v>9.6999999999999993</v>
      </c>
      <c r="C4211">
        <v>-0.1</v>
      </c>
    </row>
    <row r="4212" spans="1:6" x14ac:dyDescent="0.2">
      <c r="A4212" t="s">
        <v>626</v>
      </c>
      <c r="B4212" t="s">
        <v>1949</v>
      </c>
    </row>
    <row r="4213" spans="1:6" x14ac:dyDescent="0.2">
      <c r="A4213" t="s">
        <v>36</v>
      </c>
      <c r="B4213" t="s">
        <v>1708</v>
      </c>
      <c r="C4213" t="s">
        <v>1100</v>
      </c>
      <c r="D4213">
        <v>1.5</v>
      </c>
      <c r="E4213" t="s">
        <v>1562</v>
      </c>
      <c r="F4213" t="s">
        <v>1891</v>
      </c>
    </row>
    <row r="4214" spans="1:6" x14ac:dyDescent="0.2">
      <c r="A4214" t="s">
        <v>95</v>
      </c>
      <c r="B4214" t="s">
        <v>1629</v>
      </c>
      <c r="C4214">
        <v>6.3</v>
      </c>
      <c r="D4214" t="s">
        <v>1594</v>
      </c>
      <c r="E4214" t="s">
        <v>1629</v>
      </c>
      <c r="F4214">
        <v>25</v>
      </c>
    </row>
    <row r="4215" spans="1:6" x14ac:dyDescent="0.2">
      <c r="A4215" t="s">
        <v>38</v>
      </c>
      <c r="B4215">
        <v>0.15</v>
      </c>
      <c r="C4215" t="s">
        <v>1567</v>
      </c>
      <c r="D4215" t="s">
        <v>1633</v>
      </c>
    </row>
    <row r="4216" spans="1:6" x14ac:dyDescent="0.2">
      <c r="A4216" t="s">
        <v>49</v>
      </c>
      <c r="B4216">
        <v>0.5</v>
      </c>
      <c r="C4216" t="s">
        <v>1578</v>
      </c>
    </row>
    <row r="4217" spans="1:6" x14ac:dyDescent="0.2">
      <c r="A4217" t="s">
        <v>38</v>
      </c>
      <c r="B4217">
        <v>0.15</v>
      </c>
      <c r="C4217" t="s">
        <v>1567</v>
      </c>
      <c r="D4217" t="s">
        <v>1633</v>
      </c>
    </row>
    <row r="4218" spans="1:6" x14ac:dyDescent="0.2">
      <c r="A4218" t="s">
        <v>1950</v>
      </c>
      <c r="B4218" t="s">
        <v>1682</v>
      </c>
      <c r="C4218">
        <v>6</v>
      </c>
      <c r="D4218" t="s">
        <v>1951</v>
      </c>
    </row>
    <row r="4219" spans="1:6" x14ac:dyDescent="0.2">
      <c r="A4219" t="s">
        <v>150</v>
      </c>
      <c r="B4219">
        <v>2.2000000000000002</v>
      </c>
      <c r="C4219">
        <v>0.2</v>
      </c>
    </row>
    <row r="4220" spans="1:6" x14ac:dyDescent="0.2">
      <c r="A4220" t="s">
        <v>150</v>
      </c>
      <c r="B4220">
        <v>18</v>
      </c>
      <c r="C4220" t="s">
        <v>1558</v>
      </c>
    </row>
    <row r="4221" spans="1:6" x14ac:dyDescent="0.2">
      <c r="A4221" t="s">
        <v>254</v>
      </c>
    </row>
    <row r="4222" spans="1:6" x14ac:dyDescent="0.2">
      <c r="A4222" t="s">
        <v>47</v>
      </c>
      <c r="B4222">
        <v>9</v>
      </c>
      <c r="C4222" t="s">
        <v>1952</v>
      </c>
      <c r="D4222" t="s">
        <v>1953</v>
      </c>
    </row>
    <row r="4223" spans="1:6" x14ac:dyDescent="0.2">
      <c r="A4223" t="s">
        <v>1954</v>
      </c>
      <c r="B4223">
        <f>0.06/0.02</f>
        <v>3</v>
      </c>
    </row>
    <row r="4224" spans="1:6" x14ac:dyDescent="0.2">
      <c r="A4224" t="s">
        <v>95</v>
      </c>
      <c r="B4224" t="s">
        <v>1545</v>
      </c>
      <c r="C4224" t="s">
        <v>1629</v>
      </c>
      <c r="D4224">
        <v>6.3</v>
      </c>
    </row>
    <row r="4225" spans="1:4" x14ac:dyDescent="0.2">
      <c r="A4225" t="s">
        <v>87</v>
      </c>
      <c r="B4225" t="s">
        <v>1546</v>
      </c>
      <c r="C4225" t="s">
        <v>1547</v>
      </c>
      <c r="D4225" t="s">
        <v>1548</v>
      </c>
    </row>
    <row r="4226" spans="1:4" x14ac:dyDescent="0.2">
      <c r="A4226" t="s">
        <v>150</v>
      </c>
      <c r="B4226">
        <v>2.2000000000000002</v>
      </c>
      <c r="C4226">
        <v>0.2</v>
      </c>
    </row>
    <row r="4227" spans="1:4" x14ac:dyDescent="0.2">
      <c r="A4227" t="s">
        <v>150</v>
      </c>
      <c r="B4227">
        <v>18</v>
      </c>
      <c r="C4227" t="s">
        <v>1558</v>
      </c>
    </row>
    <row r="4228" spans="1:4" x14ac:dyDescent="0.2">
      <c r="A4228" t="s">
        <v>254</v>
      </c>
    </row>
    <row r="4229" spans="1:4" x14ac:dyDescent="0.2">
      <c r="A4229" t="s">
        <v>47</v>
      </c>
      <c r="B4229">
        <v>9</v>
      </c>
      <c r="C4229" t="s">
        <v>1952</v>
      </c>
      <c r="D4229" t="s">
        <v>1953</v>
      </c>
    </row>
    <row r="4230" spans="1:4" x14ac:dyDescent="0.2">
      <c r="A4230" t="s">
        <v>1954</v>
      </c>
      <c r="B4230">
        <f>0.06/0.02</f>
        <v>3</v>
      </c>
    </row>
    <row r="4231" spans="1:4" x14ac:dyDescent="0.2">
      <c r="A4231" t="s">
        <v>95</v>
      </c>
      <c r="B4231" t="s">
        <v>1545</v>
      </c>
      <c r="C4231" t="s">
        <v>1629</v>
      </c>
      <c r="D4231">
        <v>6.3</v>
      </c>
    </row>
    <row r="4232" spans="1:4" x14ac:dyDescent="0.2">
      <c r="A4232" t="s">
        <v>87</v>
      </c>
      <c r="B4232" t="s">
        <v>1546</v>
      </c>
      <c r="C4232" t="s">
        <v>1547</v>
      </c>
      <c r="D4232" t="s">
        <v>1548</v>
      </c>
    </row>
    <row r="4233" spans="1:4" x14ac:dyDescent="0.2">
      <c r="A4233" t="s">
        <v>150</v>
      </c>
      <c r="B4233">
        <v>2.2000000000000002</v>
      </c>
      <c r="C4233">
        <v>0.2</v>
      </c>
    </row>
    <row r="4234" spans="1:4" x14ac:dyDescent="0.2">
      <c r="A4234" t="s">
        <v>150</v>
      </c>
      <c r="B4234" t="s">
        <v>1955</v>
      </c>
    </row>
    <row r="4235" spans="1:4" x14ac:dyDescent="0.2">
      <c r="A4235" t="s">
        <v>254</v>
      </c>
    </row>
    <row r="4236" spans="1:4" x14ac:dyDescent="0.2">
      <c r="A4236" t="s">
        <v>47</v>
      </c>
      <c r="B4236">
        <v>9</v>
      </c>
      <c r="C4236" t="s">
        <v>1952</v>
      </c>
      <c r="D4236" t="s">
        <v>1953</v>
      </c>
    </row>
    <row r="4237" spans="1:4" x14ac:dyDescent="0.2">
      <c r="A4237" t="s">
        <v>1954</v>
      </c>
      <c r="B4237">
        <f>0.06/0.02</f>
        <v>3</v>
      </c>
    </row>
    <row r="4238" spans="1:4" x14ac:dyDescent="0.2">
      <c r="A4238" t="s">
        <v>95</v>
      </c>
      <c r="B4238" t="s">
        <v>1545</v>
      </c>
      <c r="C4238" t="s">
        <v>1629</v>
      </c>
      <c r="D4238">
        <v>6.3</v>
      </c>
    </row>
    <row r="4239" spans="1:4" x14ac:dyDescent="0.2">
      <c r="A4239" t="s">
        <v>27</v>
      </c>
      <c r="B4239" t="s">
        <v>1956</v>
      </c>
    </row>
    <row r="4240" spans="1:4" x14ac:dyDescent="0.2">
      <c r="A4240" t="s">
        <v>565</v>
      </c>
      <c r="B4240" t="s">
        <v>1957</v>
      </c>
    </row>
    <row r="4241" spans="1:3" x14ac:dyDescent="0.2">
      <c r="A4241" t="s">
        <v>1579</v>
      </c>
      <c r="B4241" t="s">
        <v>1958</v>
      </c>
    </row>
    <row r="4242" spans="1:3" x14ac:dyDescent="0.2">
      <c r="A4242" t="s">
        <v>1579</v>
      </c>
      <c r="B4242" t="s">
        <v>1959</v>
      </c>
    </row>
    <row r="4243" spans="1:3" x14ac:dyDescent="0.2">
      <c r="A4243" t="s">
        <v>1579</v>
      </c>
      <c r="B4243" t="s">
        <v>1960</v>
      </c>
    </row>
    <row r="4244" spans="1:3" x14ac:dyDescent="0.2">
      <c r="A4244" t="s">
        <v>1579</v>
      </c>
      <c r="B4244" t="s">
        <v>1961</v>
      </c>
    </row>
    <row r="4245" spans="1:3" x14ac:dyDescent="0.2">
      <c r="A4245" t="s">
        <v>1962</v>
      </c>
      <c r="B4245" t="s">
        <v>1919</v>
      </c>
    </row>
    <row r="4246" spans="1:3" x14ac:dyDescent="0.2">
      <c r="A4246" t="s">
        <v>154</v>
      </c>
      <c r="B4246">
        <v>0.5</v>
      </c>
      <c r="C4246" t="s">
        <v>1578</v>
      </c>
    </row>
    <row r="4247" spans="1:3" x14ac:dyDescent="0.2">
      <c r="A4247" t="s">
        <v>47</v>
      </c>
      <c r="B4247" t="s">
        <v>1963</v>
      </c>
    </row>
    <row r="4248" spans="1:3" x14ac:dyDescent="0.2">
      <c r="A4248" t="s">
        <v>47</v>
      </c>
      <c r="B4248" t="s">
        <v>1964</v>
      </c>
    </row>
    <row r="4249" spans="1:3" x14ac:dyDescent="0.2">
      <c r="A4249" t="s">
        <v>47</v>
      </c>
      <c r="B4249" t="s">
        <v>1965</v>
      </c>
    </row>
    <row r="4250" spans="1:3" x14ac:dyDescent="0.2">
      <c r="A4250" t="s">
        <v>47</v>
      </c>
      <c r="B4250" t="s">
        <v>1966</v>
      </c>
    </row>
    <row r="4251" spans="1:3" x14ac:dyDescent="0.2">
      <c r="A4251" t="s">
        <v>47</v>
      </c>
      <c r="B4251" t="s">
        <v>1967</v>
      </c>
    </row>
    <row r="4252" spans="1:3" x14ac:dyDescent="0.2">
      <c r="A4252" t="s">
        <v>153</v>
      </c>
      <c r="B4252" t="s">
        <v>1968</v>
      </c>
    </row>
    <row r="4253" spans="1:3" x14ac:dyDescent="0.2">
      <c r="A4253" t="s">
        <v>153</v>
      </c>
      <c r="B4253" t="s">
        <v>1969</v>
      </c>
    </row>
    <row r="4254" spans="1:3" x14ac:dyDescent="0.2">
      <c r="A4254" t="s">
        <v>153</v>
      </c>
      <c r="B4254" t="s">
        <v>1970</v>
      </c>
    </row>
    <row r="4255" spans="1:3" x14ac:dyDescent="0.2">
      <c r="A4255" t="s">
        <v>153</v>
      </c>
      <c r="B4255" t="s">
        <v>1949</v>
      </c>
    </row>
    <row r="4256" spans="1:3" x14ac:dyDescent="0.2">
      <c r="A4256" t="s">
        <v>36</v>
      </c>
      <c r="B4256" t="s">
        <v>1897</v>
      </c>
      <c r="C4256" t="s">
        <v>1898</v>
      </c>
    </row>
    <row r="4257" spans="1:4" x14ac:dyDescent="0.2">
      <c r="A4257" t="s">
        <v>95</v>
      </c>
      <c r="B4257" t="s">
        <v>1629</v>
      </c>
      <c r="C4257">
        <v>25</v>
      </c>
    </row>
    <row r="4258" spans="1:4" x14ac:dyDescent="0.2">
      <c r="A4258" t="s">
        <v>95</v>
      </c>
      <c r="B4258" t="s">
        <v>1629</v>
      </c>
      <c r="C4258">
        <v>10</v>
      </c>
    </row>
    <row r="4259" spans="1:4" x14ac:dyDescent="0.2">
      <c r="A4259" t="s">
        <v>38</v>
      </c>
      <c r="B4259">
        <v>0.15</v>
      </c>
      <c r="C4259" t="s">
        <v>1567</v>
      </c>
      <c r="D4259" t="s">
        <v>1568</v>
      </c>
    </row>
    <row r="4260" spans="1:4" x14ac:dyDescent="0.2">
      <c r="A4260" t="s">
        <v>38</v>
      </c>
      <c r="B4260">
        <v>0.15</v>
      </c>
      <c r="C4260" t="s">
        <v>1567</v>
      </c>
      <c r="D4260" t="s">
        <v>1568</v>
      </c>
    </row>
    <row r="4261" spans="1:4" x14ac:dyDescent="0.2">
      <c r="A4261" t="s">
        <v>1950</v>
      </c>
      <c r="B4261" t="s">
        <v>1682</v>
      </c>
      <c r="C4261" t="s">
        <v>1971</v>
      </c>
    </row>
    <row r="4262" spans="1:4" x14ac:dyDescent="0.2">
      <c r="A4262" t="s">
        <v>27</v>
      </c>
      <c r="B4262" t="s">
        <v>1956</v>
      </c>
    </row>
    <row r="4263" spans="1:4" x14ac:dyDescent="0.2">
      <c r="A4263" t="s">
        <v>565</v>
      </c>
      <c r="B4263" t="s">
        <v>1957</v>
      </c>
    </row>
    <row r="4264" spans="1:4" x14ac:dyDescent="0.2">
      <c r="A4264" t="s">
        <v>1579</v>
      </c>
      <c r="B4264" t="s">
        <v>1958</v>
      </c>
    </row>
    <row r="4265" spans="1:4" x14ac:dyDescent="0.2">
      <c r="A4265" t="s">
        <v>1579</v>
      </c>
      <c r="B4265" t="s">
        <v>1959</v>
      </c>
    </row>
    <row r="4266" spans="1:4" x14ac:dyDescent="0.2">
      <c r="A4266" t="s">
        <v>1579</v>
      </c>
      <c r="B4266" t="s">
        <v>1960</v>
      </c>
    </row>
    <row r="4267" spans="1:4" x14ac:dyDescent="0.2">
      <c r="A4267" t="s">
        <v>1579</v>
      </c>
      <c r="B4267" t="s">
        <v>1961</v>
      </c>
    </row>
    <row r="4268" spans="1:4" x14ac:dyDescent="0.2">
      <c r="A4268" t="s">
        <v>1962</v>
      </c>
      <c r="B4268" t="s">
        <v>1919</v>
      </c>
    </row>
    <row r="4269" spans="1:4" x14ac:dyDescent="0.2">
      <c r="A4269" t="s">
        <v>154</v>
      </c>
      <c r="B4269">
        <v>0.5</v>
      </c>
      <c r="C4269" t="s">
        <v>1578</v>
      </c>
    </row>
    <row r="4270" spans="1:4" x14ac:dyDescent="0.2">
      <c r="A4270" t="s">
        <v>47</v>
      </c>
      <c r="B4270" t="s">
        <v>1963</v>
      </c>
    </row>
    <row r="4271" spans="1:4" x14ac:dyDescent="0.2">
      <c r="A4271" t="s">
        <v>47</v>
      </c>
      <c r="B4271" t="s">
        <v>1964</v>
      </c>
    </row>
    <row r="4272" spans="1:4" x14ac:dyDescent="0.2">
      <c r="A4272" t="s">
        <v>47</v>
      </c>
      <c r="B4272" t="s">
        <v>1965</v>
      </c>
    </row>
    <row r="4273" spans="1:4" x14ac:dyDescent="0.2">
      <c r="A4273" t="s">
        <v>47</v>
      </c>
      <c r="B4273" t="s">
        <v>1966</v>
      </c>
    </row>
    <row r="4274" spans="1:4" x14ac:dyDescent="0.2">
      <c r="A4274" t="s">
        <v>47</v>
      </c>
      <c r="B4274" t="s">
        <v>1967</v>
      </c>
    </row>
    <row r="4275" spans="1:4" x14ac:dyDescent="0.2">
      <c r="A4275" t="s">
        <v>153</v>
      </c>
      <c r="B4275" t="s">
        <v>1968</v>
      </c>
    </row>
    <row r="4276" spans="1:4" x14ac:dyDescent="0.2">
      <c r="A4276" t="s">
        <v>153</v>
      </c>
      <c r="B4276" t="s">
        <v>1969</v>
      </c>
    </row>
    <row r="4277" spans="1:4" x14ac:dyDescent="0.2">
      <c r="A4277" t="s">
        <v>153</v>
      </c>
      <c r="B4277" t="s">
        <v>1970</v>
      </c>
    </row>
    <row r="4278" spans="1:4" x14ac:dyDescent="0.2">
      <c r="A4278" t="s">
        <v>153</v>
      </c>
      <c r="B4278" t="s">
        <v>1949</v>
      </c>
    </row>
    <row r="4279" spans="1:4" x14ac:dyDescent="0.2">
      <c r="A4279" t="s">
        <v>36</v>
      </c>
      <c r="B4279" t="s">
        <v>1897</v>
      </c>
      <c r="C4279" t="s">
        <v>1898</v>
      </c>
    </row>
    <row r="4280" spans="1:4" x14ac:dyDescent="0.2">
      <c r="A4280" t="s">
        <v>95</v>
      </c>
      <c r="B4280" t="s">
        <v>1629</v>
      </c>
      <c r="C4280">
        <v>25</v>
      </c>
    </row>
    <row r="4281" spans="1:4" x14ac:dyDescent="0.2">
      <c r="A4281" t="s">
        <v>95</v>
      </c>
      <c r="B4281" t="s">
        <v>1629</v>
      </c>
      <c r="C4281">
        <v>10</v>
      </c>
    </row>
    <row r="4282" spans="1:4" x14ac:dyDescent="0.2">
      <c r="A4282" t="s">
        <v>38</v>
      </c>
      <c r="B4282">
        <v>0.15</v>
      </c>
      <c r="C4282" t="s">
        <v>1567</v>
      </c>
      <c r="D4282" t="s">
        <v>1568</v>
      </c>
    </row>
    <row r="4283" spans="1:4" x14ac:dyDescent="0.2">
      <c r="A4283" t="s">
        <v>38</v>
      </c>
      <c r="B4283">
        <v>0.15</v>
      </c>
      <c r="C4283" t="s">
        <v>1567</v>
      </c>
      <c r="D4283" t="s">
        <v>1568</v>
      </c>
    </row>
    <row r="4284" spans="1:4" x14ac:dyDescent="0.2">
      <c r="A4284" t="s">
        <v>1950</v>
      </c>
      <c r="B4284" t="s">
        <v>1682</v>
      </c>
      <c r="C4284" t="s">
        <v>1971</v>
      </c>
    </row>
    <row r="4285" spans="1:4" x14ac:dyDescent="0.2">
      <c r="A4285" t="s">
        <v>1579</v>
      </c>
      <c r="B4285">
        <v>2.2000000000000002</v>
      </c>
      <c r="C4285">
        <v>0.5</v>
      </c>
    </row>
    <row r="4286" spans="1:4" x14ac:dyDescent="0.2">
      <c r="A4286" t="s">
        <v>254</v>
      </c>
    </row>
    <row r="4287" spans="1:4" x14ac:dyDescent="0.2">
      <c r="A4287" t="s">
        <v>47</v>
      </c>
      <c r="B4287">
        <v>9</v>
      </c>
      <c r="C4287" t="s">
        <v>1952</v>
      </c>
      <c r="D4287" t="s">
        <v>1953</v>
      </c>
    </row>
    <row r="4288" spans="1:4" x14ac:dyDescent="0.2">
      <c r="A4288" t="s">
        <v>95</v>
      </c>
      <c r="B4288" t="s">
        <v>1972</v>
      </c>
      <c r="C4288">
        <v>6.3</v>
      </c>
    </row>
    <row r="4289" spans="1:3" x14ac:dyDescent="0.2">
      <c r="A4289" t="s">
        <v>27</v>
      </c>
      <c r="B4289" t="s">
        <v>1973</v>
      </c>
    </row>
    <row r="4290" spans="1:3" x14ac:dyDescent="0.2">
      <c r="A4290" t="s">
        <v>565</v>
      </c>
      <c r="B4290">
        <v>10</v>
      </c>
      <c r="C4290">
        <v>0.2</v>
      </c>
    </row>
    <row r="4291" spans="1:3" x14ac:dyDescent="0.2">
      <c r="A4291" t="s">
        <v>1579</v>
      </c>
      <c r="B4291">
        <v>2.2000000000000002</v>
      </c>
      <c r="C4291" t="s">
        <v>1580</v>
      </c>
    </row>
    <row r="4292" spans="1:3" x14ac:dyDescent="0.2">
      <c r="A4292" t="s">
        <v>29</v>
      </c>
      <c r="B4292" t="s">
        <v>1974</v>
      </c>
    </row>
    <row r="4293" spans="1:3" x14ac:dyDescent="0.2">
      <c r="A4293" t="s">
        <v>1579</v>
      </c>
      <c r="B4293">
        <v>1.5</v>
      </c>
      <c r="C4293">
        <v>-0.05</v>
      </c>
    </row>
    <row r="4294" spans="1:3" x14ac:dyDescent="0.2">
      <c r="A4294" t="s">
        <v>1579</v>
      </c>
      <c r="B4294">
        <v>17.899999999999999</v>
      </c>
      <c r="C4294" t="s">
        <v>1580</v>
      </c>
    </row>
    <row r="4295" spans="1:3" x14ac:dyDescent="0.2">
      <c r="A4295" t="s">
        <v>1579</v>
      </c>
      <c r="B4295" t="s">
        <v>1975</v>
      </c>
    </row>
    <row r="4296" spans="1:3" x14ac:dyDescent="0.2">
      <c r="A4296" t="s">
        <v>1579</v>
      </c>
      <c r="B4296" t="s">
        <v>1976</v>
      </c>
    </row>
    <row r="4297" spans="1:3" x14ac:dyDescent="0.2">
      <c r="A4297" t="s">
        <v>47</v>
      </c>
      <c r="B4297" t="s">
        <v>1977</v>
      </c>
    </row>
    <row r="4298" spans="1:3" x14ac:dyDescent="0.2">
      <c r="A4298" t="s">
        <v>47</v>
      </c>
      <c r="B4298" t="s">
        <v>1978</v>
      </c>
    </row>
    <row r="4299" spans="1:3" x14ac:dyDescent="0.2">
      <c r="A4299" t="s">
        <v>47</v>
      </c>
      <c r="B4299" t="s">
        <v>1979</v>
      </c>
    </row>
    <row r="4300" spans="1:3" x14ac:dyDescent="0.2">
      <c r="A4300" t="s">
        <v>47</v>
      </c>
      <c r="B4300" t="s">
        <v>1980</v>
      </c>
    </row>
    <row r="4301" spans="1:3" x14ac:dyDescent="0.2">
      <c r="A4301" t="s">
        <v>47</v>
      </c>
      <c r="B4301" t="s">
        <v>1981</v>
      </c>
    </row>
    <row r="4302" spans="1:3" x14ac:dyDescent="0.2">
      <c r="A4302" t="s">
        <v>47</v>
      </c>
      <c r="B4302" t="s">
        <v>1982</v>
      </c>
    </row>
    <row r="4303" spans="1:3" x14ac:dyDescent="0.2">
      <c r="A4303" t="s">
        <v>34</v>
      </c>
      <c r="B4303" t="s">
        <v>1983</v>
      </c>
    </row>
    <row r="4304" spans="1:3" x14ac:dyDescent="0.2">
      <c r="A4304" t="s">
        <v>34</v>
      </c>
      <c r="B4304" t="s">
        <v>1984</v>
      </c>
    </row>
    <row r="4305" spans="1:4" x14ac:dyDescent="0.2">
      <c r="A4305" t="s">
        <v>34</v>
      </c>
      <c r="B4305" t="s">
        <v>1985</v>
      </c>
    </row>
    <row r="4306" spans="1:4" x14ac:dyDescent="0.2">
      <c r="A4306" t="s">
        <v>34</v>
      </c>
      <c r="B4306" t="s">
        <v>1986</v>
      </c>
    </row>
    <row r="4307" spans="1:4" x14ac:dyDescent="0.2">
      <c r="A4307" t="s">
        <v>36</v>
      </c>
      <c r="B4307" t="s">
        <v>1987</v>
      </c>
      <c r="C4307" t="s">
        <v>1988</v>
      </c>
    </row>
    <row r="4308" spans="1:4" x14ac:dyDescent="0.2">
      <c r="A4308" t="s">
        <v>49</v>
      </c>
      <c r="B4308" t="s">
        <v>1989</v>
      </c>
    </row>
    <row r="4309" spans="1:4" x14ac:dyDescent="0.2">
      <c r="A4309" t="s">
        <v>38</v>
      </c>
      <c r="B4309" t="s">
        <v>1990</v>
      </c>
      <c r="C4309" t="s">
        <v>1567</v>
      </c>
      <c r="D4309" t="s">
        <v>1633</v>
      </c>
    </row>
    <row r="4310" spans="1:4" x14ac:dyDescent="0.2">
      <c r="A4310" t="s">
        <v>626</v>
      </c>
      <c r="B4310" t="s">
        <v>1991</v>
      </c>
    </row>
    <row r="4311" spans="1:4" x14ac:dyDescent="0.2">
      <c r="A4311" t="s">
        <v>95</v>
      </c>
      <c r="B4311" t="s">
        <v>1629</v>
      </c>
      <c r="C4311">
        <v>10</v>
      </c>
    </row>
    <row r="4312" spans="1:4" x14ac:dyDescent="0.2">
      <c r="A4312" t="s">
        <v>27</v>
      </c>
      <c r="B4312">
        <v>37.200000000000003</v>
      </c>
      <c r="C4312">
        <f>-0.02/-0.2</f>
        <v>9.9999999999999992E-2</v>
      </c>
    </row>
    <row r="4313" spans="1:4" x14ac:dyDescent="0.2">
      <c r="A4313" t="s">
        <v>565</v>
      </c>
      <c r="B4313">
        <v>9</v>
      </c>
      <c r="C4313" t="s">
        <v>1578</v>
      </c>
    </row>
    <row r="4314" spans="1:4" x14ac:dyDescent="0.2">
      <c r="A4314" t="s">
        <v>1579</v>
      </c>
      <c r="B4314">
        <v>5.5</v>
      </c>
      <c r="C4314" t="s">
        <v>1580</v>
      </c>
    </row>
    <row r="4315" spans="1:4" x14ac:dyDescent="0.2">
      <c r="A4315" t="s">
        <v>1579</v>
      </c>
      <c r="B4315">
        <v>14.2</v>
      </c>
      <c r="C4315" t="s">
        <v>1578</v>
      </c>
    </row>
    <row r="4316" spans="1:4" x14ac:dyDescent="0.2">
      <c r="A4316" t="s">
        <v>150</v>
      </c>
      <c r="B4316">
        <v>16.5</v>
      </c>
      <c r="C4316" t="s">
        <v>1580</v>
      </c>
    </row>
    <row r="4317" spans="1:4" x14ac:dyDescent="0.2">
      <c r="A4317" t="s">
        <v>1579</v>
      </c>
      <c r="B4317">
        <v>6.1</v>
      </c>
      <c r="C4317" t="s">
        <v>1630</v>
      </c>
    </row>
    <row r="4318" spans="1:4" x14ac:dyDescent="0.2">
      <c r="A4318" t="s">
        <v>1992</v>
      </c>
      <c r="B4318">
        <f>0.06/0.02</f>
        <v>3</v>
      </c>
    </row>
    <row r="4319" spans="1:4" x14ac:dyDescent="0.2">
      <c r="A4319" t="s">
        <v>1993</v>
      </c>
      <c r="B4319">
        <f>0.12/0.04</f>
        <v>3</v>
      </c>
    </row>
    <row r="4320" spans="1:4" x14ac:dyDescent="0.2">
      <c r="A4320" t="s">
        <v>47</v>
      </c>
      <c r="B4320">
        <v>22</v>
      </c>
      <c r="C4320">
        <v>0.2</v>
      </c>
    </row>
    <row r="4321" spans="1:4" x14ac:dyDescent="0.2">
      <c r="A4321" t="s">
        <v>47</v>
      </c>
      <c r="B4321">
        <v>8.6999999999999993</v>
      </c>
      <c r="C4321">
        <v>-0.2</v>
      </c>
    </row>
    <row r="4322" spans="1:4" x14ac:dyDescent="0.2">
      <c r="A4322" t="s">
        <v>47</v>
      </c>
      <c r="B4322">
        <v>3.8</v>
      </c>
      <c r="C4322">
        <v>-0.1</v>
      </c>
    </row>
    <row r="4323" spans="1:4" x14ac:dyDescent="0.2">
      <c r="A4323" t="s">
        <v>34</v>
      </c>
      <c r="B4323">
        <v>26.9</v>
      </c>
      <c r="C4323">
        <f>-0.04/-0.12</f>
        <v>0.33333333333333337</v>
      </c>
    </row>
    <row r="4324" spans="1:4" x14ac:dyDescent="0.2">
      <c r="A4324" t="s">
        <v>150</v>
      </c>
      <c r="B4324">
        <v>2.2000000000000002</v>
      </c>
      <c r="C4324">
        <v>0.2</v>
      </c>
    </row>
    <row r="4325" spans="1:4" x14ac:dyDescent="0.2">
      <c r="A4325" t="s">
        <v>184</v>
      </c>
      <c r="B4325">
        <v>26</v>
      </c>
      <c r="C4325">
        <f>-0.04/-0.12</f>
        <v>0.33333333333333337</v>
      </c>
    </row>
    <row r="4326" spans="1:4" x14ac:dyDescent="0.2">
      <c r="A4326" t="s">
        <v>34</v>
      </c>
      <c r="B4326">
        <v>26</v>
      </c>
      <c r="C4326" t="s">
        <v>1630</v>
      </c>
    </row>
    <row r="4327" spans="1:4" x14ac:dyDescent="0.2">
      <c r="A4327" t="s">
        <v>34</v>
      </c>
      <c r="B4327">
        <v>30</v>
      </c>
      <c r="C4327">
        <f>-0.05/-0.3</f>
        <v>0.16666666666666669</v>
      </c>
    </row>
    <row r="4328" spans="1:4" x14ac:dyDescent="0.2">
      <c r="A4328" t="s">
        <v>38</v>
      </c>
      <c r="B4328">
        <v>7.0000000000000007E-2</v>
      </c>
      <c r="C4328" t="s">
        <v>1567</v>
      </c>
      <c r="D4328" t="s">
        <v>1568</v>
      </c>
    </row>
    <row r="4329" spans="1:4" x14ac:dyDescent="0.2">
      <c r="A4329" t="s">
        <v>36</v>
      </c>
      <c r="B4329" t="s">
        <v>1994</v>
      </c>
      <c r="C4329">
        <v>-0.03</v>
      </c>
    </row>
    <row r="4330" spans="1:4" x14ac:dyDescent="0.2">
      <c r="A4330" t="s">
        <v>38</v>
      </c>
      <c r="B4330">
        <v>0.15</v>
      </c>
      <c r="C4330" t="s">
        <v>1567</v>
      </c>
      <c r="D4330" t="s">
        <v>1633</v>
      </c>
    </row>
    <row r="4331" spans="1:4" x14ac:dyDescent="0.2">
      <c r="A4331" t="s">
        <v>150</v>
      </c>
      <c r="B4331">
        <v>16.7</v>
      </c>
      <c r="C4331" t="s">
        <v>1580</v>
      </c>
    </row>
    <row r="4332" spans="1:4" x14ac:dyDescent="0.2">
      <c r="A4332" t="s">
        <v>150</v>
      </c>
      <c r="B4332">
        <v>2.2000000000000002</v>
      </c>
      <c r="C4332">
        <v>0.2</v>
      </c>
    </row>
    <row r="4333" spans="1:4" x14ac:dyDescent="0.2">
      <c r="A4333" t="s">
        <v>1954</v>
      </c>
      <c r="B4333">
        <f>0.06/0.02</f>
        <v>3</v>
      </c>
    </row>
    <row r="4334" spans="1:4" x14ac:dyDescent="0.2">
      <c r="A4334" t="s">
        <v>47</v>
      </c>
      <c r="B4334">
        <v>9</v>
      </c>
      <c r="C4334" t="s">
        <v>1952</v>
      </c>
      <c r="D4334" t="s">
        <v>1953</v>
      </c>
    </row>
    <row r="4335" spans="1:4" x14ac:dyDescent="0.2">
      <c r="A4335" t="s">
        <v>254</v>
      </c>
    </row>
    <row r="4336" spans="1:4" x14ac:dyDescent="0.2">
      <c r="A4336" t="s">
        <v>95</v>
      </c>
      <c r="B4336" t="s">
        <v>1545</v>
      </c>
      <c r="C4336" t="s">
        <v>1629</v>
      </c>
      <c r="D4336">
        <v>6.3</v>
      </c>
    </row>
    <row r="4337" spans="1:3" x14ac:dyDescent="0.2">
      <c r="A4337" t="s">
        <v>27</v>
      </c>
      <c r="B4337">
        <v>45.5</v>
      </c>
      <c r="C4337">
        <v>-0.2</v>
      </c>
    </row>
    <row r="4338" spans="1:3" x14ac:dyDescent="0.2">
      <c r="A4338" t="s">
        <v>565</v>
      </c>
      <c r="B4338" t="s">
        <v>1957</v>
      </c>
    </row>
    <row r="4339" spans="1:3" x14ac:dyDescent="0.2">
      <c r="A4339" t="s">
        <v>48</v>
      </c>
      <c r="B4339">
        <v>12.5</v>
      </c>
      <c r="C4339" t="s">
        <v>1580</v>
      </c>
    </row>
    <row r="4340" spans="1:3" x14ac:dyDescent="0.2">
      <c r="A4340" t="s">
        <v>48</v>
      </c>
      <c r="B4340">
        <v>17.8</v>
      </c>
      <c r="C4340" t="s">
        <v>1580</v>
      </c>
    </row>
    <row r="4341" spans="1:3" x14ac:dyDescent="0.2">
      <c r="A4341" t="s">
        <v>48</v>
      </c>
      <c r="B4341">
        <v>22.5</v>
      </c>
      <c r="C4341" t="s">
        <v>1578</v>
      </c>
    </row>
    <row r="4342" spans="1:3" x14ac:dyDescent="0.2">
      <c r="A4342" t="s">
        <v>48</v>
      </c>
      <c r="B4342">
        <v>2.2000000000000002</v>
      </c>
      <c r="C4342">
        <v>0.2</v>
      </c>
    </row>
    <row r="4343" spans="1:3" x14ac:dyDescent="0.2">
      <c r="A4343" t="s">
        <v>48</v>
      </c>
      <c r="B4343">
        <v>6.1</v>
      </c>
      <c r="C4343" t="s">
        <v>1630</v>
      </c>
    </row>
    <row r="4344" spans="1:3" x14ac:dyDescent="0.2">
      <c r="A4344" t="s">
        <v>253</v>
      </c>
    </row>
    <row r="4345" spans="1:3" x14ac:dyDescent="0.2">
      <c r="A4345" t="s">
        <v>47</v>
      </c>
      <c r="B4345" t="s">
        <v>1995</v>
      </c>
    </row>
    <row r="4346" spans="1:3" x14ac:dyDescent="0.2">
      <c r="A4346" t="s">
        <v>47</v>
      </c>
      <c r="B4346" t="s">
        <v>1996</v>
      </c>
    </row>
    <row r="4347" spans="1:3" x14ac:dyDescent="0.2">
      <c r="A4347" t="s">
        <v>47</v>
      </c>
      <c r="B4347" t="s">
        <v>1981</v>
      </c>
    </row>
    <row r="4348" spans="1:3" x14ac:dyDescent="0.2">
      <c r="A4348" t="s">
        <v>47</v>
      </c>
      <c r="B4348" t="s">
        <v>1982</v>
      </c>
    </row>
    <row r="4349" spans="1:3" x14ac:dyDescent="0.2">
      <c r="A4349" t="s">
        <v>260</v>
      </c>
    </row>
    <row r="4350" spans="1:3" x14ac:dyDescent="0.2">
      <c r="A4350" t="s">
        <v>153</v>
      </c>
      <c r="B4350" t="s">
        <v>1997</v>
      </c>
    </row>
    <row r="4351" spans="1:3" x14ac:dyDescent="0.2">
      <c r="A4351" t="s">
        <v>153</v>
      </c>
      <c r="B4351" t="s">
        <v>1998</v>
      </c>
    </row>
    <row r="4352" spans="1:3" x14ac:dyDescent="0.2">
      <c r="A4352" t="s">
        <v>626</v>
      </c>
      <c r="B4352" t="s">
        <v>1999</v>
      </c>
    </row>
    <row r="4353" spans="1:4" x14ac:dyDescent="0.2">
      <c r="A4353" t="s">
        <v>2000</v>
      </c>
      <c r="B4353" t="s">
        <v>2001</v>
      </c>
    </row>
    <row r="4354" spans="1:4" x14ac:dyDescent="0.2">
      <c r="A4354" t="s">
        <v>95</v>
      </c>
      <c r="B4354" t="s">
        <v>1629</v>
      </c>
      <c r="C4354">
        <v>25</v>
      </c>
    </row>
    <row r="4355" spans="1:4" x14ac:dyDescent="0.2">
      <c r="A4355" t="s">
        <v>38</v>
      </c>
      <c r="B4355">
        <v>0.15</v>
      </c>
      <c r="C4355" t="s">
        <v>1567</v>
      </c>
      <c r="D4355" t="s">
        <v>1633</v>
      </c>
    </row>
    <row r="4356" spans="1:4" x14ac:dyDescent="0.2">
      <c r="A4356" t="s">
        <v>38</v>
      </c>
      <c r="B4356">
        <v>0.15</v>
      </c>
      <c r="C4356" t="s">
        <v>1567</v>
      </c>
      <c r="D4356" t="s">
        <v>1633</v>
      </c>
    </row>
    <row r="4357" spans="1:4" x14ac:dyDescent="0.2">
      <c r="A4357" t="s">
        <v>1950</v>
      </c>
      <c r="B4357" t="s">
        <v>1682</v>
      </c>
      <c r="C4357" t="s">
        <v>1971</v>
      </c>
    </row>
    <row r="4358" spans="1:4" x14ac:dyDescent="0.2">
      <c r="A4358" t="s">
        <v>38</v>
      </c>
      <c r="B4358">
        <v>0.14000000000000001</v>
      </c>
      <c r="C4358" t="s">
        <v>1567</v>
      </c>
      <c r="D4358" t="s">
        <v>1568</v>
      </c>
    </row>
    <row r="4359" spans="1:4" x14ac:dyDescent="0.2">
      <c r="A4359" t="s">
        <v>49</v>
      </c>
      <c r="B4359">
        <v>0.5</v>
      </c>
      <c r="C4359" t="s">
        <v>1578</v>
      </c>
    </row>
    <row r="4360" spans="1:4" x14ac:dyDescent="0.2">
      <c r="A4360" t="s">
        <v>87</v>
      </c>
    </row>
    <row r="4361" spans="1:4" x14ac:dyDescent="0.2">
      <c r="A4361" t="s">
        <v>146</v>
      </c>
    </row>
    <row r="4362" spans="1:4" x14ac:dyDescent="0.2">
      <c r="A4362" t="s">
        <v>150</v>
      </c>
      <c r="B4362">
        <v>2.2000000000000002</v>
      </c>
      <c r="C4362">
        <v>0.2</v>
      </c>
    </row>
    <row r="4363" spans="1:4" x14ac:dyDescent="0.2">
      <c r="A4363" t="s">
        <v>150</v>
      </c>
      <c r="B4363">
        <v>18</v>
      </c>
      <c r="C4363" t="s">
        <v>1558</v>
      </c>
    </row>
    <row r="4364" spans="1:4" x14ac:dyDescent="0.2">
      <c r="A4364" t="s">
        <v>261</v>
      </c>
    </row>
    <row r="4365" spans="1:4" x14ac:dyDescent="0.2">
      <c r="A4365" t="s">
        <v>47</v>
      </c>
      <c r="B4365">
        <v>9</v>
      </c>
      <c r="C4365" t="s">
        <v>1952</v>
      </c>
      <c r="D4365" t="s">
        <v>1953</v>
      </c>
    </row>
    <row r="4366" spans="1:4" x14ac:dyDescent="0.2">
      <c r="A4366" t="s">
        <v>1954</v>
      </c>
      <c r="B4366">
        <f>0.06/0.02</f>
        <v>3</v>
      </c>
    </row>
    <row r="4367" spans="1:4" x14ac:dyDescent="0.2">
      <c r="A4367" t="s">
        <v>95</v>
      </c>
      <c r="B4367" t="s">
        <v>1545</v>
      </c>
      <c r="C4367" t="s">
        <v>1629</v>
      </c>
      <c r="D4367">
        <v>6.3</v>
      </c>
    </row>
    <row r="4368" spans="1:4" x14ac:dyDescent="0.2">
      <c r="A4368" t="s">
        <v>47</v>
      </c>
      <c r="B4368">
        <v>9</v>
      </c>
      <c r="C4368" t="s">
        <v>1952</v>
      </c>
      <c r="D4368" t="s">
        <v>1953</v>
      </c>
    </row>
    <row r="4369" spans="1:4" x14ac:dyDescent="0.2">
      <c r="A4369" t="s">
        <v>1928</v>
      </c>
      <c r="B4369" t="s">
        <v>2002</v>
      </c>
    </row>
    <row r="4370" spans="1:4" x14ac:dyDescent="0.2">
      <c r="A4370" t="s">
        <v>150</v>
      </c>
      <c r="B4370">
        <v>2.2000000000000002</v>
      </c>
      <c r="C4370">
        <v>0.5</v>
      </c>
    </row>
    <row r="4371" spans="1:4" x14ac:dyDescent="0.2">
      <c r="A4371" t="s">
        <v>150</v>
      </c>
      <c r="B4371">
        <v>1.5</v>
      </c>
      <c r="C4371">
        <v>-0.05</v>
      </c>
    </row>
    <row r="4372" spans="1:4" x14ac:dyDescent="0.2">
      <c r="A4372" t="s">
        <v>150</v>
      </c>
      <c r="B4372">
        <v>17.899999999999999</v>
      </c>
      <c r="C4372" t="s">
        <v>1580</v>
      </c>
    </row>
    <row r="4373" spans="1:4" x14ac:dyDescent="0.2">
      <c r="A4373" t="s">
        <v>47</v>
      </c>
      <c r="B4373">
        <v>12</v>
      </c>
      <c r="C4373">
        <f>0.05/0.01</f>
        <v>5</v>
      </c>
    </row>
    <row r="4374" spans="1:4" x14ac:dyDescent="0.2">
      <c r="A4374" t="s">
        <v>2003</v>
      </c>
      <c r="B4374">
        <f>0.06/0.02</f>
        <v>3</v>
      </c>
    </row>
    <row r="4375" spans="1:4" x14ac:dyDescent="0.2">
      <c r="A4375" t="s">
        <v>95</v>
      </c>
      <c r="B4375" t="s">
        <v>1545</v>
      </c>
      <c r="C4375" t="s">
        <v>1629</v>
      </c>
      <c r="D4375">
        <v>6.3</v>
      </c>
    </row>
    <row r="4376" spans="1:4" x14ac:dyDescent="0.2">
      <c r="A4376" t="s">
        <v>27</v>
      </c>
      <c r="B4376" t="s">
        <v>2004</v>
      </c>
    </row>
    <row r="4377" spans="1:4" x14ac:dyDescent="0.2">
      <c r="A4377" t="s">
        <v>565</v>
      </c>
      <c r="B4377" t="s">
        <v>2005</v>
      </c>
    </row>
    <row r="4378" spans="1:4" x14ac:dyDescent="0.2">
      <c r="A4378" t="s">
        <v>1579</v>
      </c>
      <c r="B4378" t="s">
        <v>1976</v>
      </c>
    </row>
    <row r="4379" spans="1:4" x14ac:dyDescent="0.2">
      <c r="A4379" t="s">
        <v>1579</v>
      </c>
      <c r="B4379" t="s">
        <v>2006</v>
      </c>
    </row>
    <row r="4380" spans="1:4" x14ac:dyDescent="0.2">
      <c r="A4380" t="s">
        <v>1579</v>
      </c>
      <c r="B4380" t="s">
        <v>1975</v>
      </c>
    </row>
    <row r="4381" spans="1:4" x14ac:dyDescent="0.2">
      <c r="A4381" t="s">
        <v>1579</v>
      </c>
      <c r="B4381" t="s">
        <v>2007</v>
      </c>
    </row>
    <row r="4382" spans="1:4" x14ac:dyDescent="0.2">
      <c r="A4382" t="s">
        <v>1579</v>
      </c>
      <c r="B4382" t="s">
        <v>2008</v>
      </c>
    </row>
    <row r="4383" spans="1:4" x14ac:dyDescent="0.2">
      <c r="A4383" t="s">
        <v>2009</v>
      </c>
      <c r="B4383" t="s">
        <v>1580</v>
      </c>
    </row>
    <row r="4384" spans="1:4" x14ac:dyDescent="0.2">
      <c r="A4384" t="s">
        <v>47</v>
      </c>
      <c r="B4384" t="s">
        <v>1977</v>
      </c>
    </row>
    <row r="4385" spans="1:5" x14ac:dyDescent="0.2">
      <c r="A4385" t="s">
        <v>47</v>
      </c>
      <c r="B4385" t="s">
        <v>1978</v>
      </c>
    </row>
    <row r="4386" spans="1:5" x14ac:dyDescent="0.2">
      <c r="A4386" t="s">
        <v>47</v>
      </c>
      <c r="B4386" t="s">
        <v>2010</v>
      </c>
    </row>
    <row r="4387" spans="1:5" x14ac:dyDescent="0.2">
      <c r="A4387" t="s">
        <v>47</v>
      </c>
      <c r="B4387">
        <v>11.7</v>
      </c>
      <c r="C4387">
        <v>-0.2</v>
      </c>
    </row>
    <row r="4388" spans="1:5" x14ac:dyDescent="0.2">
      <c r="A4388" t="s">
        <v>47</v>
      </c>
      <c r="B4388" t="s">
        <v>1981</v>
      </c>
    </row>
    <row r="4389" spans="1:5" x14ac:dyDescent="0.2">
      <c r="A4389" t="s">
        <v>47</v>
      </c>
      <c r="B4389" t="s">
        <v>1982</v>
      </c>
    </row>
    <row r="4390" spans="1:5" x14ac:dyDescent="0.2">
      <c r="A4390" t="s">
        <v>153</v>
      </c>
      <c r="B4390" t="s">
        <v>1983</v>
      </c>
    </row>
    <row r="4391" spans="1:5" x14ac:dyDescent="0.2">
      <c r="A4391" t="s">
        <v>153</v>
      </c>
      <c r="B4391" t="s">
        <v>1984</v>
      </c>
    </row>
    <row r="4392" spans="1:5" x14ac:dyDescent="0.2">
      <c r="A4392" t="s">
        <v>153</v>
      </c>
      <c r="B4392" t="s">
        <v>1991</v>
      </c>
    </row>
    <row r="4393" spans="1:5" x14ac:dyDescent="0.2">
      <c r="A4393" t="s">
        <v>36</v>
      </c>
      <c r="B4393" t="s">
        <v>1897</v>
      </c>
      <c r="C4393" t="s">
        <v>1898</v>
      </c>
      <c r="D4393" t="s">
        <v>2011</v>
      </c>
    </row>
    <row r="4394" spans="1:5" x14ac:dyDescent="0.2">
      <c r="A4394" t="s">
        <v>95</v>
      </c>
      <c r="B4394" t="s">
        <v>2012</v>
      </c>
    </row>
    <row r="4395" spans="1:5" x14ac:dyDescent="0.2">
      <c r="A4395" t="s">
        <v>38</v>
      </c>
      <c r="B4395">
        <v>0.15</v>
      </c>
      <c r="C4395" t="s">
        <v>1567</v>
      </c>
      <c r="D4395" t="s">
        <v>1568</v>
      </c>
    </row>
    <row r="4396" spans="1:5" x14ac:dyDescent="0.2">
      <c r="A4396" t="s">
        <v>2013</v>
      </c>
      <c r="B4396" t="s">
        <v>2014</v>
      </c>
      <c r="C4396">
        <v>0.3</v>
      </c>
    </row>
    <row r="4397" spans="1:5" x14ac:dyDescent="0.2">
      <c r="A4397" t="s">
        <v>1950</v>
      </c>
      <c r="B4397" t="s">
        <v>1682</v>
      </c>
      <c r="C4397">
        <v>6</v>
      </c>
      <c r="D4397" t="s">
        <v>1562</v>
      </c>
      <c r="E4397" t="s">
        <v>2015</v>
      </c>
    </row>
    <row r="4398" spans="1:5" x14ac:dyDescent="0.2">
      <c r="A4398" t="s">
        <v>150</v>
      </c>
      <c r="B4398">
        <v>2.2000000000000002</v>
      </c>
      <c r="C4398">
        <v>0.2</v>
      </c>
    </row>
    <row r="4399" spans="1:5" x14ac:dyDescent="0.2">
      <c r="A4399" t="s">
        <v>150</v>
      </c>
      <c r="B4399">
        <v>18</v>
      </c>
      <c r="C4399" t="s">
        <v>1558</v>
      </c>
    </row>
    <row r="4400" spans="1:5" x14ac:dyDescent="0.2">
      <c r="A4400" t="s">
        <v>1928</v>
      </c>
      <c r="B4400" t="s">
        <v>2002</v>
      </c>
    </row>
    <row r="4401" spans="1:4" x14ac:dyDescent="0.2">
      <c r="A4401" t="s">
        <v>47</v>
      </c>
      <c r="B4401">
        <v>9</v>
      </c>
      <c r="C4401" t="s">
        <v>1952</v>
      </c>
      <c r="D4401" t="s">
        <v>1953</v>
      </c>
    </row>
    <row r="4402" spans="1:4" x14ac:dyDescent="0.2">
      <c r="A4402" t="s">
        <v>1928</v>
      </c>
      <c r="B4402">
        <v>22.5</v>
      </c>
      <c r="C4402">
        <f>0.06/0.02</f>
        <v>3</v>
      </c>
    </row>
    <row r="4403" spans="1:4" x14ac:dyDescent="0.2">
      <c r="A4403" t="s">
        <v>95</v>
      </c>
      <c r="B4403" t="s">
        <v>1545</v>
      </c>
      <c r="C4403" t="s">
        <v>1629</v>
      </c>
      <c r="D4403">
        <v>6.3</v>
      </c>
    </row>
    <row r="4404" spans="1:4" x14ac:dyDescent="0.2">
      <c r="A4404" t="s">
        <v>27</v>
      </c>
      <c r="B4404">
        <v>45.5</v>
      </c>
      <c r="C4404">
        <v>-0.2</v>
      </c>
    </row>
    <row r="4405" spans="1:4" x14ac:dyDescent="0.2">
      <c r="A4405" t="s">
        <v>565</v>
      </c>
      <c r="B4405" t="s">
        <v>1957</v>
      </c>
    </row>
    <row r="4406" spans="1:4" x14ac:dyDescent="0.2">
      <c r="A4406" t="s">
        <v>1579</v>
      </c>
      <c r="B4406">
        <v>12.5</v>
      </c>
      <c r="C4406" t="s">
        <v>1580</v>
      </c>
    </row>
    <row r="4407" spans="1:4" x14ac:dyDescent="0.2">
      <c r="A4407" t="s">
        <v>1579</v>
      </c>
      <c r="B4407">
        <v>17.8</v>
      </c>
      <c r="C4407" t="s">
        <v>1580</v>
      </c>
    </row>
    <row r="4408" spans="1:4" x14ac:dyDescent="0.2">
      <c r="A4408" t="s">
        <v>1579</v>
      </c>
      <c r="B4408">
        <v>22.5</v>
      </c>
      <c r="C4408" t="s">
        <v>1578</v>
      </c>
    </row>
    <row r="4409" spans="1:4" x14ac:dyDescent="0.2">
      <c r="A4409" t="s">
        <v>1579</v>
      </c>
      <c r="B4409">
        <v>6.1</v>
      </c>
      <c r="C4409" t="s">
        <v>1630</v>
      </c>
    </row>
    <row r="4410" spans="1:4" x14ac:dyDescent="0.2">
      <c r="A4410" t="s">
        <v>264</v>
      </c>
    </row>
    <row r="4411" spans="1:4" x14ac:dyDescent="0.2">
      <c r="A4411" t="s">
        <v>47</v>
      </c>
      <c r="B4411" t="s">
        <v>2016</v>
      </c>
    </row>
    <row r="4412" spans="1:4" x14ac:dyDescent="0.2">
      <c r="A4412" t="s">
        <v>47</v>
      </c>
      <c r="B4412" t="s">
        <v>1995</v>
      </c>
    </row>
    <row r="4413" spans="1:4" x14ac:dyDescent="0.2">
      <c r="A4413" t="s">
        <v>47</v>
      </c>
      <c r="B4413" t="s">
        <v>1981</v>
      </c>
    </row>
    <row r="4414" spans="1:4" x14ac:dyDescent="0.2">
      <c r="A4414" t="s">
        <v>47</v>
      </c>
      <c r="B4414" t="s">
        <v>1982</v>
      </c>
    </row>
    <row r="4415" spans="1:4" x14ac:dyDescent="0.2">
      <c r="A4415" t="s">
        <v>153</v>
      </c>
      <c r="B4415" t="s">
        <v>2017</v>
      </c>
    </row>
    <row r="4416" spans="1:4" x14ac:dyDescent="0.2">
      <c r="A4416" t="s">
        <v>1579</v>
      </c>
      <c r="B4416" t="s">
        <v>2018</v>
      </c>
    </row>
    <row r="4417" spans="1:4" x14ac:dyDescent="0.2">
      <c r="A4417" t="s">
        <v>153</v>
      </c>
      <c r="B4417" t="s">
        <v>1997</v>
      </c>
    </row>
    <row r="4418" spans="1:4" x14ac:dyDescent="0.2">
      <c r="A4418" t="s">
        <v>153</v>
      </c>
      <c r="B4418" t="s">
        <v>1998</v>
      </c>
    </row>
    <row r="4419" spans="1:4" x14ac:dyDescent="0.2">
      <c r="A4419" t="s">
        <v>153</v>
      </c>
      <c r="B4419" t="s">
        <v>1999</v>
      </c>
    </row>
    <row r="4420" spans="1:4" x14ac:dyDescent="0.2">
      <c r="A4420" t="s">
        <v>36</v>
      </c>
      <c r="B4420" t="s">
        <v>2019</v>
      </c>
    </row>
    <row r="4421" spans="1:4" x14ac:dyDescent="0.2">
      <c r="A4421" t="s">
        <v>97</v>
      </c>
      <c r="B4421" t="s">
        <v>2020</v>
      </c>
    </row>
    <row r="4422" spans="1:4" x14ac:dyDescent="0.2">
      <c r="A4422" t="s">
        <v>38</v>
      </c>
      <c r="B4422">
        <v>0.15</v>
      </c>
      <c r="C4422" t="s">
        <v>1567</v>
      </c>
      <c r="D4422" t="s">
        <v>1633</v>
      </c>
    </row>
    <row r="4423" spans="1:4" x14ac:dyDescent="0.2">
      <c r="A4423" t="s">
        <v>95</v>
      </c>
      <c r="B4423" t="s">
        <v>2012</v>
      </c>
    </row>
    <row r="4424" spans="1:4" x14ac:dyDescent="0.2">
      <c r="A4424" t="s">
        <v>95</v>
      </c>
      <c r="B4424" t="s">
        <v>1715</v>
      </c>
    </row>
    <row r="4425" spans="1:4" x14ac:dyDescent="0.2">
      <c r="A4425" t="s">
        <v>87</v>
      </c>
    </row>
    <row r="4426" spans="1:4" x14ac:dyDescent="0.2">
      <c r="A4426" t="s">
        <v>27</v>
      </c>
      <c r="B4426">
        <v>37.200000000000003</v>
      </c>
      <c r="C4426">
        <f>-0.02/-0.2</f>
        <v>9.9999999999999992E-2</v>
      </c>
    </row>
    <row r="4427" spans="1:4" x14ac:dyDescent="0.2">
      <c r="A4427" t="s">
        <v>565</v>
      </c>
      <c r="B4427">
        <v>9</v>
      </c>
      <c r="C4427" t="s">
        <v>1578</v>
      </c>
    </row>
    <row r="4428" spans="1:4" x14ac:dyDescent="0.2">
      <c r="A4428" t="s">
        <v>1579</v>
      </c>
      <c r="B4428">
        <v>5.5</v>
      </c>
      <c r="C4428" t="s">
        <v>1580</v>
      </c>
    </row>
    <row r="4429" spans="1:4" x14ac:dyDescent="0.2">
      <c r="A4429" t="s">
        <v>1579</v>
      </c>
      <c r="B4429">
        <v>14.2</v>
      </c>
      <c r="C4429" t="s">
        <v>1578</v>
      </c>
    </row>
    <row r="4430" spans="1:4" x14ac:dyDescent="0.2">
      <c r="A4430" t="s">
        <v>1579</v>
      </c>
      <c r="B4430" t="s">
        <v>2021</v>
      </c>
    </row>
    <row r="4431" spans="1:4" x14ac:dyDescent="0.2">
      <c r="A4431" t="s">
        <v>266</v>
      </c>
    </row>
    <row r="4432" spans="1:4" x14ac:dyDescent="0.2">
      <c r="A4432" t="s">
        <v>1992</v>
      </c>
      <c r="B4432">
        <f>0.06/0.02</f>
        <v>3</v>
      </c>
    </row>
    <row r="4433" spans="1:4" x14ac:dyDescent="0.2">
      <c r="A4433" t="s">
        <v>267</v>
      </c>
    </row>
    <row r="4434" spans="1:4" x14ac:dyDescent="0.2">
      <c r="A4434" t="s">
        <v>47</v>
      </c>
      <c r="B4434" t="s">
        <v>2022</v>
      </c>
    </row>
    <row r="4435" spans="1:4" x14ac:dyDescent="0.2">
      <c r="A4435" t="s">
        <v>47</v>
      </c>
      <c r="B4435" t="s">
        <v>2023</v>
      </c>
    </row>
    <row r="4436" spans="1:4" x14ac:dyDescent="0.2">
      <c r="A4436" t="s">
        <v>47</v>
      </c>
      <c r="B4436">
        <v>3</v>
      </c>
      <c r="C4436" t="s">
        <v>1580</v>
      </c>
    </row>
    <row r="4437" spans="1:4" x14ac:dyDescent="0.2">
      <c r="A4437" t="s">
        <v>34</v>
      </c>
      <c r="B4437">
        <v>26.9</v>
      </c>
      <c r="C4437">
        <f>-0.04/-0.12</f>
        <v>0.33333333333333337</v>
      </c>
    </row>
    <row r="4438" spans="1:4" x14ac:dyDescent="0.2">
      <c r="A4438" t="s">
        <v>1579</v>
      </c>
      <c r="B4438" t="s">
        <v>1919</v>
      </c>
    </row>
    <row r="4439" spans="1:4" x14ac:dyDescent="0.2">
      <c r="A4439" t="s">
        <v>184</v>
      </c>
      <c r="B4439">
        <v>26</v>
      </c>
      <c r="C4439">
        <f>-0.04/-0.12</f>
        <v>0.33333333333333337</v>
      </c>
    </row>
    <row r="4440" spans="1:4" x14ac:dyDescent="0.2">
      <c r="A4440" t="s">
        <v>34</v>
      </c>
      <c r="B4440">
        <v>26</v>
      </c>
      <c r="C4440">
        <f>0.15/-0.2</f>
        <v>-0.74999999999999989</v>
      </c>
    </row>
    <row r="4441" spans="1:4" x14ac:dyDescent="0.2">
      <c r="A4441" t="s">
        <v>34</v>
      </c>
      <c r="B4441">
        <v>30</v>
      </c>
      <c r="C4441">
        <f>-0.05/-0.3</f>
        <v>0.16666666666666669</v>
      </c>
    </row>
    <row r="4442" spans="1:4" x14ac:dyDescent="0.2">
      <c r="A4442" t="s">
        <v>38</v>
      </c>
      <c r="B4442">
        <v>0.15</v>
      </c>
      <c r="C4442" t="s">
        <v>1567</v>
      </c>
      <c r="D4442" t="s">
        <v>1568</v>
      </c>
    </row>
    <row r="4443" spans="1:4" x14ac:dyDescent="0.2">
      <c r="A4443" t="s">
        <v>36</v>
      </c>
      <c r="B4443" t="s">
        <v>2024</v>
      </c>
      <c r="C4443">
        <v>-0.03</v>
      </c>
    </row>
    <row r="4444" spans="1:4" x14ac:dyDescent="0.2">
      <c r="A4444" t="s">
        <v>95</v>
      </c>
      <c r="B4444" t="s">
        <v>1629</v>
      </c>
      <c r="C4444">
        <v>25</v>
      </c>
    </row>
    <row r="4445" spans="1:4" x14ac:dyDescent="0.2">
      <c r="A4445" t="s">
        <v>95</v>
      </c>
      <c r="B4445" t="s">
        <v>1629</v>
      </c>
      <c r="C4445">
        <v>10</v>
      </c>
    </row>
    <row r="4446" spans="1:4" x14ac:dyDescent="0.2">
      <c r="A4446" t="s">
        <v>223</v>
      </c>
    </row>
    <row r="4447" spans="1:4" x14ac:dyDescent="0.2">
      <c r="A4447" t="s">
        <v>146</v>
      </c>
      <c r="B4447" t="s">
        <v>1577</v>
      </c>
    </row>
    <row r="4448" spans="1:4" x14ac:dyDescent="0.2">
      <c r="A4448" t="s">
        <v>27</v>
      </c>
      <c r="B4448">
        <v>41</v>
      </c>
      <c r="C4448">
        <v>-0.2</v>
      </c>
    </row>
    <row r="4449" spans="1:3" x14ac:dyDescent="0.2">
      <c r="A4449" t="s">
        <v>565</v>
      </c>
      <c r="B4449" t="s">
        <v>2005</v>
      </c>
    </row>
    <row r="4450" spans="1:3" x14ac:dyDescent="0.2">
      <c r="A4450" t="s">
        <v>1579</v>
      </c>
      <c r="B4450" t="s">
        <v>1975</v>
      </c>
    </row>
    <row r="4451" spans="1:3" x14ac:dyDescent="0.2">
      <c r="A4451" t="s">
        <v>1579</v>
      </c>
      <c r="B4451" t="s">
        <v>1976</v>
      </c>
    </row>
    <row r="4452" spans="1:3" x14ac:dyDescent="0.2">
      <c r="A4452" t="s">
        <v>1579</v>
      </c>
      <c r="B4452" t="s">
        <v>2025</v>
      </c>
    </row>
    <row r="4453" spans="1:3" x14ac:dyDescent="0.2">
      <c r="A4453" t="s">
        <v>1579</v>
      </c>
      <c r="B4453" t="s">
        <v>2026</v>
      </c>
    </row>
    <row r="4454" spans="1:3" x14ac:dyDescent="0.2">
      <c r="A4454" t="s">
        <v>1579</v>
      </c>
      <c r="B4454" t="s">
        <v>2027</v>
      </c>
    </row>
    <row r="4455" spans="1:3" x14ac:dyDescent="0.2">
      <c r="A4455" t="s">
        <v>47</v>
      </c>
      <c r="B4455" t="s">
        <v>1977</v>
      </c>
    </row>
    <row r="4456" spans="1:3" x14ac:dyDescent="0.2">
      <c r="A4456" t="s">
        <v>47</v>
      </c>
      <c r="B4456" t="s">
        <v>1978</v>
      </c>
    </row>
    <row r="4457" spans="1:3" x14ac:dyDescent="0.2">
      <c r="A4457" t="s">
        <v>47</v>
      </c>
      <c r="B4457" t="s">
        <v>1979</v>
      </c>
    </row>
    <row r="4458" spans="1:3" x14ac:dyDescent="0.2">
      <c r="A4458" t="s">
        <v>47</v>
      </c>
      <c r="B4458" t="s">
        <v>2028</v>
      </c>
    </row>
    <row r="4459" spans="1:3" x14ac:dyDescent="0.2">
      <c r="A4459" t="s">
        <v>47</v>
      </c>
      <c r="B4459" t="s">
        <v>2029</v>
      </c>
    </row>
    <row r="4460" spans="1:3" x14ac:dyDescent="0.2">
      <c r="A4460" t="s">
        <v>47</v>
      </c>
      <c r="B4460" t="s">
        <v>1967</v>
      </c>
    </row>
    <row r="4461" spans="1:3" x14ac:dyDescent="0.2">
      <c r="A4461" t="s">
        <v>153</v>
      </c>
      <c r="B4461" t="s">
        <v>1983</v>
      </c>
    </row>
    <row r="4462" spans="1:3" x14ac:dyDescent="0.2">
      <c r="A4462" t="s">
        <v>153</v>
      </c>
      <c r="B4462" t="s">
        <v>1984</v>
      </c>
    </row>
    <row r="4463" spans="1:3" x14ac:dyDescent="0.2">
      <c r="A4463" t="s">
        <v>153</v>
      </c>
      <c r="B4463" t="s">
        <v>2030</v>
      </c>
    </row>
    <row r="4464" spans="1:3" x14ac:dyDescent="0.2">
      <c r="A4464" t="s">
        <v>36</v>
      </c>
      <c r="B4464" t="s">
        <v>2031</v>
      </c>
      <c r="C4464" t="s">
        <v>1568</v>
      </c>
    </row>
    <row r="4465" spans="1:5" x14ac:dyDescent="0.2">
      <c r="A4465" t="s">
        <v>97</v>
      </c>
      <c r="B4465" t="s">
        <v>1676</v>
      </c>
    </row>
    <row r="4466" spans="1:5" x14ac:dyDescent="0.2">
      <c r="A4466" t="s">
        <v>38</v>
      </c>
      <c r="B4466">
        <v>0.15</v>
      </c>
      <c r="C4466" t="s">
        <v>1567</v>
      </c>
      <c r="D4466" t="s">
        <v>1568</v>
      </c>
    </row>
    <row r="4467" spans="1:5" x14ac:dyDescent="0.2">
      <c r="A4467" t="s">
        <v>95</v>
      </c>
      <c r="B4467" t="s">
        <v>2012</v>
      </c>
    </row>
    <row r="4468" spans="1:5" x14ac:dyDescent="0.2">
      <c r="A4468" t="s">
        <v>95</v>
      </c>
      <c r="B4468" t="s">
        <v>1715</v>
      </c>
    </row>
    <row r="4469" spans="1:5" x14ac:dyDescent="0.2">
      <c r="A4469" t="s">
        <v>49</v>
      </c>
      <c r="B4469">
        <v>1</v>
      </c>
      <c r="C4469">
        <v>0.3</v>
      </c>
      <c r="D4469" t="s">
        <v>1100</v>
      </c>
      <c r="E4469" t="s">
        <v>1867</v>
      </c>
    </row>
    <row r="4470" spans="1:5" x14ac:dyDescent="0.2">
      <c r="A4470" t="s">
        <v>38</v>
      </c>
      <c r="B4470">
        <v>0.15</v>
      </c>
      <c r="C4470" t="s">
        <v>1567</v>
      </c>
      <c r="D4470" t="s">
        <v>1568</v>
      </c>
    </row>
    <row r="4471" spans="1:5" x14ac:dyDescent="0.2">
      <c r="A4471" t="s">
        <v>1950</v>
      </c>
      <c r="B4471" t="s">
        <v>1682</v>
      </c>
      <c r="C4471">
        <v>6</v>
      </c>
      <c r="D4471" t="s">
        <v>1562</v>
      </c>
      <c r="E4471" t="s">
        <v>2015</v>
      </c>
    </row>
    <row r="4472" spans="1:5" x14ac:dyDescent="0.2">
      <c r="A4472" t="s">
        <v>27</v>
      </c>
      <c r="B4472">
        <v>45.5</v>
      </c>
      <c r="C4472">
        <v>-0.2</v>
      </c>
    </row>
    <row r="4473" spans="1:5" x14ac:dyDescent="0.2">
      <c r="A4473" t="s">
        <v>565</v>
      </c>
      <c r="B4473" t="s">
        <v>1957</v>
      </c>
    </row>
    <row r="4474" spans="1:5" x14ac:dyDescent="0.2">
      <c r="A4474" t="s">
        <v>150</v>
      </c>
      <c r="B4474">
        <v>12.5</v>
      </c>
      <c r="C4474" t="s">
        <v>1580</v>
      </c>
    </row>
    <row r="4475" spans="1:5" x14ac:dyDescent="0.2">
      <c r="A4475" t="s">
        <v>150</v>
      </c>
      <c r="B4475">
        <v>17.8</v>
      </c>
      <c r="C4475" t="s">
        <v>1580</v>
      </c>
    </row>
    <row r="4476" spans="1:5" x14ac:dyDescent="0.2">
      <c r="A4476" t="s">
        <v>150</v>
      </c>
      <c r="B4476">
        <v>22.5</v>
      </c>
      <c r="C4476" t="s">
        <v>1578</v>
      </c>
    </row>
    <row r="4477" spans="1:5" x14ac:dyDescent="0.2">
      <c r="A4477" t="s">
        <v>150</v>
      </c>
      <c r="B4477">
        <v>2.2000000000000002</v>
      </c>
      <c r="C4477">
        <v>0.2</v>
      </c>
    </row>
    <row r="4478" spans="1:5" x14ac:dyDescent="0.2">
      <c r="A4478" t="s">
        <v>150</v>
      </c>
      <c r="B4478">
        <v>6.1</v>
      </c>
      <c r="C4478" t="s">
        <v>1630</v>
      </c>
    </row>
    <row r="4479" spans="1:5" x14ac:dyDescent="0.2">
      <c r="A4479" t="s">
        <v>253</v>
      </c>
    </row>
    <row r="4480" spans="1:5" x14ac:dyDescent="0.2">
      <c r="A4480" t="s">
        <v>47</v>
      </c>
      <c r="B4480" t="s">
        <v>1995</v>
      </c>
    </row>
    <row r="4481" spans="1:4" x14ac:dyDescent="0.2">
      <c r="A4481" t="s">
        <v>47</v>
      </c>
      <c r="B4481" t="s">
        <v>1996</v>
      </c>
    </row>
    <row r="4482" spans="1:4" x14ac:dyDescent="0.2">
      <c r="A4482" t="s">
        <v>47</v>
      </c>
      <c r="B4482" t="s">
        <v>1981</v>
      </c>
    </row>
    <row r="4483" spans="1:4" x14ac:dyDescent="0.2">
      <c r="A4483" t="s">
        <v>47</v>
      </c>
      <c r="B4483">
        <v>3.5</v>
      </c>
      <c r="C4483">
        <v>0.2</v>
      </c>
    </row>
    <row r="4484" spans="1:4" x14ac:dyDescent="0.2">
      <c r="A4484" t="s">
        <v>260</v>
      </c>
    </row>
    <row r="4485" spans="1:4" x14ac:dyDescent="0.2">
      <c r="A4485" t="s">
        <v>153</v>
      </c>
      <c r="B4485" t="s">
        <v>1997</v>
      </c>
    </row>
    <row r="4486" spans="1:4" x14ac:dyDescent="0.2">
      <c r="A4486" t="s">
        <v>153</v>
      </c>
      <c r="B4486" t="s">
        <v>1998</v>
      </c>
    </row>
    <row r="4487" spans="1:4" x14ac:dyDescent="0.2">
      <c r="A4487" t="s">
        <v>626</v>
      </c>
      <c r="B4487" t="s">
        <v>1999</v>
      </c>
    </row>
    <row r="4488" spans="1:4" x14ac:dyDescent="0.2">
      <c r="A4488" t="s">
        <v>36</v>
      </c>
      <c r="B4488" t="s">
        <v>1645</v>
      </c>
      <c r="C4488" s="9">
        <v>45383</v>
      </c>
    </row>
    <row r="4489" spans="1:4" x14ac:dyDescent="0.2">
      <c r="A4489" t="s">
        <v>95</v>
      </c>
      <c r="B4489" t="s">
        <v>1629</v>
      </c>
      <c r="C4489">
        <v>25</v>
      </c>
    </row>
    <row r="4490" spans="1:4" x14ac:dyDescent="0.2">
      <c r="A4490" t="s">
        <v>95</v>
      </c>
      <c r="B4490" t="s">
        <v>1629</v>
      </c>
      <c r="C4490">
        <v>10</v>
      </c>
    </row>
    <row r="4491" spans="1:4" x14ac:dyDescent="0.2">
      <c r="A4491" t="s">
        <v>38</v>
      </c>
      <c r="B4491">
        <v>0.15</v>
      </c>
      <c r="C4491" t="s">
        <v>1567</v>
      </c>
      <c r="D4491" t="s">
        <v>1633</v>
      </c>
    </row>
    <row r="4492" spans="1:4" x14ac:dyDescent="0.2">
      <c r="A4492" t="s">
        <v>38</v>
      </c>
      <c r="B4492">
        <v>0.1</v>
      </c>
      <c r="C4492" t="s">
        <v>1567</v>
      </c>
      <c r="D4492" t="s">
        <v>1568</v>
      </c>
    </row>
    <row r="4493" spans="1:4" x14ac:dyDescent="0.2">
      <c r="A4493" t="s">
        <v>49</v>
      </c>
      <c r="B4493">
        <v>0.5</v>
      </c>
      <c r="C4493" t="s">
        <v>1578</v>
      </c>
    </row>
    <row r="4494" spans="1:4" x14ac:dyDescent="0.2">
      <c r="A4494" t="s">
        <v>150</v>
      </c>
      <c r="B4494">
        <v>2.2000000000000002</v>
      </c>
      <c r="C4494">
        <v>0.2</v>
      </c>
    </row>
    <row r="4495" spans="1:4" x14ac:dyDescent="0.2">
      <c r="A4495" t="s">
        <v>150</v>
      </c>
      <c r="B4495">
        <v>18</v>
      </c>
      <c r="C4495" t="s">
        <v>1580</v>
      </c>
    </row>
    <row r="4496" spans="1:4" x14ac:dyDescent="0.2">
      <c r="A4496" t="s">
        <v>150</v>
      </c>
      <c r="B4496">
        <v>8.8000000000000007</v>
      </c>
      <c r="C4496">
        <v>0.5</v>
      </c>
    </row>
    <row r="4497" spans="1:4" x14ac:dyDescent="0.2">
      <c r="A4497" t="s">
        <v>2032</v>
      </c>
      <c r="B4497">
        <f>0.026/0.014</f>
        <v>1.857142857142857</v>
      </c>
    </row>
    <row r="4498" spans="1:4" x14ac:dyDescent="0.2">
      <c r="A4498" t="s">
        <v>47</v>
      </c>
      <c r="B4498">
        <v>9</v>
      </c>
      <c r="C4498" t="s">
        <v>1952</v>
      </c>
      <c r="D4498" t="s">
        <v>1953</v>
      </c>
    </row>
    <row r="4499" spans="1:4" x14ac:dyDescent="0.2">
      <c r="A4499" t="s">
        <v>1954</v>
      </c>
      <c r="B4499">
        <f>0.06/0.02</f>
        <v>3</v>
      </c>
    </row>
    <row r="4500" spans="1:4" x14ac:dyDescent="0.2">
      <c r="A4500" t="s">
        <v>95</v>
      </c>
      <c r="B4500" t="s">
        <v>1545</v>
      </c>
      <c r="C4500" t="s">
        <v>1629</v>
      </c>
      <c r="D4500">
        <v>6.3</v>
      </c>
    </row>
    <row r="4501" spans="1:4" x14ac:dyDescent="0.2">
      <c r="A4501" t="s">
        <v>27</v>
      </c>
      <c r="B4501">
        <v>44</v>
      </c>
      <c r="C4501">
        <v>-0.2</v>
      </c>
    </row>
    <row r="4502" spans="1:4" x14ac:dyDescent="0.2">
      <c r="A4502" t="s">
        <v>565</v>
      </c>
      <c r="B4502">
        <v>12</v>
      </c>
      <c r="C4502" t="s">
        <v>1578</v>
      </c>
    </row>
    <row r="4503" spans="1:4" x14ac:dyDescent="0.2">
      <c r="A4503" t="s">
        <v>1579</v>
      </c>
      <c r="B4503">
        <v>18.600000000000001</v>
      </c>
      <c r="C4503">
        <v>0.2</v>
      </c>
    </row>
    <row r="4504" spans="1:4" x14ac:dyDescent="0.2">
      <c r="A4504" t="s">
        <v>1579</v>
      </c>
      <c r="B4504">
        <v>7</v>
      </c>
      <c r="C4504" t="s">
        <v>1578</v>
      </c>
    </row>
    <row r="4505" spans="1:4" x14ac:dyDescent="0.2">
      <c r="A4505" t="s">
        <v>1579</v>
      </c>
      <c r="B4505">
        <v>15</v>
      </c>
      <c r="C4505" t="s">
        <v>1580</v>
      </c>
    </row>
    <row r="4506" spans="1:4" x14ac:dyDescent="0.2">
      <c r="A4506" t="s">
        <v>1579</v>
      </c>
      <c r="B4506">
        <v>2.2999999999999998</v>
      </c>
      <c r="C4506">
        <v>0.05</v>
      </c>
    </row>
    <row r="4507" spans="1:4" x14ac:dyDescent="0.2">
      <c r="A4507" t="s">
        <v>1579</v>
      </c>
      <c r="B4507">
        <v>3.5</v>
      </c>
      <c r="C4507" t="s">
        <v>1580</v>
      </c>
    </row>
    <row r="4508" spans="1:4" x14ac:dyDescent="0.2">
      <c r="A4508" t="s">
        <v>271</v>
      </c>
    </row>
    <row r="4509" spans="1:4" x14ac:dyDescent="0.2">
      <c r="A4509" t="s">
        <v>2033</v>
      </c>
      <c r="B4509">
        <f>0.04/0.12</f>
        <v>0.33333333333333337</v>
      </c>
    </row>
    <row r="4510" spans="1:4" x14ac:dyDescent="0.2">
      <c r="A4510" t="s">
        <v>2003</v>
      </c>
      <c r="B4510">
        <f>0.02/0.06</f>
        <v>0.33333333333333337</v>
      </c>
    </row>
    <row r="4511" spans="1:4" x14ac:dyDescent="0.2">
      <c r="A4511" t="s">
        <v>2034</v>
      </c>
      <c r="B4511">
        <f>0.02/0.06</f>
        <v>0.33333333333333337</v>
      </c>
    </row>
    <row r="4512" spans="1:4" x14ac:dyDescent="0.2">
      <c r="A4512" t="s">
        <v>272</v>
      </c>
    </row>
    <row r="4513" spans="1:5" x14ac:dyDescent="0.2">
      <c r="A4513" t="s">
        <v>1741</v>
      </c>
      <c r="B4513" t="s">
        <v>1580</v>
      </c>
    </row>
    <row r="4514" spans="1:5" x14ac:dyDescent="0.2">
      <c r="A4514" t="s">
        <v>34</v>
      </c>
      <c r="B4514">
        <v>24</v>
      </c>
      <c r="C4514">
        <f>-0.04/-0.12</f>
        <v>0.33333333333333337</v>
      </c>
    </row>
    <row r="4515" spans="1:5" x14ac:dyDescent="0.2">
      <c r="A4515" t="s">
        <v>184</v>
      </c>
      <c r="B4515">
        <v>23</v>
      </c>
      <c r="C4515">
        <f>-0.04/-0.12</f>
        <v>0.33333333333333337</v>
      </c>
    </row>
    <row r="4516" spans="1:5" x14ac:dyDescent="0.2">
      <c r="A4516" t="s">
        <v>626</v>
      </c>
      <c r="B4516">
        <v>26.4</v>
      </c>
      <c r="C4516">
        <f>-0.05/-0.2</f>
        <v>0.25</v>
      </c>
    </row>
    <row r="4517" spans="1:5" x14ac:dyDescent="0.2">
      <c r="A4517" t="s">
        <v>38</v>
      </c>
      <c r="B4517">
        <v>0.15</v>
      </c>
      <c r="C4517" t="s">
        <v>1567</v>
      </c>
      <c r="D4517" t="s">
        <v>1568</v>
      </c>
    </row>
    <row r="4518" spans="1:5" x14ac:dyDescent="0.2">
      <c r="A4518" t="s">
        <v>154</v>
      </c>
      <c r="B4518">
        <v>1.3</v>
      </c>
      <c r="C4518" t="s">
        <v>1580</v>
      </c>
    </row>
    <row r="4519" spans="1:5" x14ac:dyDescent="0.2">
      <c r="A4519" t="s">
        <v>95</v>
      </c>
      <c r="B4519" t="s">
        <v>1629</v>
      </c>
      <c r="C4519">
        <v>10</v>
      </c>
    </row>
    <row r="4520" spans="1:5" x14ac:dyDescent="0.2">
      <c r="A4520" t="s">
        <v>36</v>
      </c>
      <c r="B4520" t="s">
        <v>1930</v>
      </c>
      <c r="C4520" s="9">
        <v>45383</v>
      </c>
      <c r="D4520" t="s">
        <v>1898</v>
      </c>
      <c r="E4520" t="s">
        <v>2035</v>
      </c>
    </row>
    <row r="4521" spans="1:5" x14ac:dyDescent="0.2">
      <c r="A4521" t="s">
        <v>38</v>
      </c>
      <c r="B4521">
        <v>0.15</v>
      </c>
      <c r="C4521" t="s">
        <v>1567</v>
      </c>
      <c r="D4521" t="s">
        <v>1568</v>
      </c>
    </row>
    <row r="4522" spans="1:5" x14ac:dyDescent="0.2">
      <c r="A4522" t="s">
        <v>1950</v>
      </c>
      <c r="B4522" t="s">
        <v>1682</v>
      </c>
      <c r="C4522" t="s">
        <v>2036</v>
      </c>
    </row>
    <row r="4523" spans="1:5" x14ac:dyDescent="0.2">
      <c r="A4523" t="s">
        <v>27</v>
      </c>
      <c r="B4523" t="s">
        <v>1956</v>
      </c>
    </row>
    <row r="4524" spans="1:5" x14ac:dyDescent="0.2">
      <c r="A4524" t="s">
        <v>565</v>
      </c>
      <c r="B4524" t="s">
        <v>1957</v>
      </c>
    </row>
    <row r="4525" spans="1:5" x14ac:dyDescent="0.2">
      <c r="A4525" t="s">
        <v>1579</v>
      </c>
      <c r="B4525" t="s">
        <v>1958</v>
      </c>
    </row>
    <row r="4526" spans="1:5" x14ac:dyDescent="0.2">
      <c r="A4526" t="s">
        <v>1579</v>
      </c>
      <c r="B4526" t="s">
        <v>2037</v>
      </c>
    </row>
    <row r="4527" spans="1:5" x14ac:dyDescent="0.2">
      <c r="A4527" t="s">
        <v>1579</v>
      </c>
      <c r="B4527" t="s">
        <v>1960</v>
      </c>
    </row>
    <row r="4528" spans="1:5" x14ac:dyDescent="0.2">
      <c r="A4528" t="s">
        <v>1579</v>
      </c>
      <c r="B4528" t="s">
        <v>1873</v>
      </c>
    </row>
    <row r="4529" spans="1:4" x14ac:dyDescent="0.2">
      <c r="A4529" t="s">
        <v>264</v>
      </c>
    </row>
    <row r="4530" spans="1:4" x14ac:dyDescent="0.2">
      <c r="A4530" t="s">
        <v>274</v>
      </c>
    </row>
    <row r="4531" spans="1:4" x14ac:dyDescent="0.2">
      <c r="A4531" t="s">
        <v>47</v>
      </c>
      <c r="B4531" t="s">
        <v>2038</v>
      </c>
    </row>
    <row r="4532" spans="1:4" x14ac:dyDescent="0.2">
      <c r="A4532" t="s">
        <v>47</v>
      </c>
      <c r="B4532" t="s">
        <v>2039</v>
      </c>
    </row>
    <row r="4533" spans="1:4" x14ac:dyDescent="0.2">
      <c r="A4533" t="s">
        <v>47</v>
      </c>
      <c r="B4533" t="s">
        <v>1967</v>
      </c>
    </row>
    <row r="4534" spans="1:4" x14ac:dyDescent="0.2">
      <c r="A4534" t="s">
        <v>2040</v>
      </c>
      <c r="B4534" t="s">
        <v>2041</v>
      </c>
    </row>
    <row r="4535" spans="1:4" x14ac:dyDescent="0.2">
      <c r="A4535" t="s">
        <v>2040</v>
      </c>
      <c r="B4535" t="s">
        <v>1997</v>
      </c>
    </row>
    <row r="4536" spans="1:4" x14ac:dyDescent="0.2">
      <c r="A4536" t="s">
        <v>153</v>
      </c>
      <c r="B4536" t="s">
        <v>2042</v>
      </c>
    </row>
    <row r="4537" spans="1:4" x14ac:dyDescent="0.2">
      <c r="A4537" t="s">
        <v>153</v>
      </c>
      <c r="B4537">
        <v>30</v>
      </c>
      <c r="C4537">
        <f>-0.05/-0.3</f>
        <v>0.16666666666666669</v>
      </c>
    </row>
    <row r="4538" spans="1:4" x14ac:dyDescent="0.2">
      <c r="A4538" t="s">
        <v>36</v>
      </c>
      <c r="B4538" t="s">
        <v>1906</v>
      </c>
    </row>
    <row r="4539" spans="1:4" x14ac:dyDescent="0.2">
      <c r="A4539" t="s">
        <v>38</v>
      </c>
      <c r="B4539">
        <v>0.15</v>
      </c>
      <c r="C4539" t="s">
        <v>1567</v>
      </c>
      <c r="D4539" t="s">
        <v>1568</v>
      </c>
    </row>
    <row r="4540" spans="1:4" x14ac:dyDescent="0.2">
      <c r="A4540" t="s">
        <v>38</v>
      </c>
      <c r="B4540">
        <v>0.15</v>
      </c>
      <c r="C4540" t="s">
        <v>1567</v>
      </c>
      <c r="D4540" t="s">
        <v>1568</v>
      </c>
    </row>
    <row r="4541" spans="1:4" x14ac:dyDescent="0.2">
      <c r="A4541" t="s">
        <v>1950</v>
      </c>
      <c r="B4541" t="s">
        <v>1682</v>
      </c>
      <c r="C4541" t="s">
        <v>1971</v>
      </c>
    </row>
    <row r="4542" spans="1:4" x14ac:dyDescent="0.2">
      <c r="A4542" t="s">
        <v>95</v>
      </c>
      <c r="B4542" t="s">
        <v>1629</v>
      </c>
      <c r="C4542">
        <v>10</v>
      </c>
    </row>
    <row r="4543" spans="1:4" x14ac:dyDescent="0.2">
      <c r="A4543" t="s">
        <v>27</v>
      </c>
      <c r="B4543" t="s">
        <v>2004</v>
      </c>
    </row>
    <row r="4544" spans="1:4" x14ac:dyDescent="0.2">
      <c r="A4544" t="s">
        <v>565</v>
      </c>
      <c r="B4544" t="s">
        <v>2005</v>
      </c>
    </row>
    <row r="4545" spans="1:2" x14ac:dyDescent="0.2">
      <c r="A4545" t="s">
        <v>150</v>
      </c>
      <c r="B4545" t="s">
        <v>1975</v>
      </c>
    </row>
    <row r="4546" spans="1:2" x14ac:dyDescent="0.2">
      <c r="A4546" t="s">
        <v>150</v>
      </c>
      <c r="B4546" t="s">
        <v>1976</v>
      </c>
    </row>
    <row r="4547" spans="1:2" x14ac:dyDescent="0.2">
      <c r="A4547" t="s">
        <v>150</v>
      </c>
      <c r="B4547" t="s">
        <v>2043</v>
      </c>
    </row>
    <row r="4548" spans="1:2" x14ac:dyDescent="0.2">
      <c r="A4548" t="s">
        <v>150</v>
      </c>
      <c r="B4548" t="s">
        <v>2007</v>
      </c>
    </row>
    <row r="4549" spans="1:2" x14ac:dyDescent="0.2">
      <c r="A4549" t="s">
        <v>150</v>
      </c>
      <c r="B4549" t="s">
        <v>1695</v>
      </c>
    </row>
    <row r="4550" spans="1:2" x14ac:dyDescent="0.2">
      <c r="A4550" t="s">
        <v>276</v>
      </c>
    </row>
    <row r="4551" spans="1:2" x14ac:dyDescent="0.2">
      <c r="A4551" t="s">
        <v>47</v>
      </c>
      <c r="B4551" t="s">
        <v>1977</v>
      </c>
    </row>
    <row r="4552" spans="1:2" x14ac:dyDescent="0.2">
      <c r="A4552" t="s">
        <v>47</v>
      </c>
      <c r="B4552" t="s">
        <v>1978</v>
      </c>
    </row>
    <row r="4553" spans="1:2" x14ac:dyDescent="0.2">
      <c r="A4553" t="s">
        <v>47</v>
      </c>
      <c r="B4553" t="s">
        <v>2044</v>
      </c>
    </row>
    <row r="4554" spans="1:2" x14ac:dyDescent="0.2">
      <c r="A4554" t="s">
        <v>47</v>
      </c>
      <c r="B4554" t="s">
        <v>1980</v>
      </c>
    </row>
    <row r="4555" spans="1:2" x14ac:dyDescent="0.2">
      <c r="A4555" t="s">
        <v>47</v>
      </c>
      <c r="B4555" t="s">
        <v>1981</v>
      </c>
    </row>
    <row r="4556" spans="1:2" x14ac:dyDescent="0.2">
      <c r="A4556" t="s">
        <v>47</v>
      </c>
      <c r="B4556" t="s">
        <v>1982</v>
      </c>
    </row>
    <row r="4557" spans="1:2" x14ac:dyDescent="0.2">
      <c r="A4557" t="s">
        <v>153</v>
      </c>
      <c r="B4557" t="s">
        <v>1983</v>
      </c>
    </row>
    <row r="4558" spans="1:2" x14ac:dyDescent="0.2">
      <c r="A4558" t="s">
        <v>153</v>
      </c>
      <c r="B4558" t="s">
        <v>1984</v>
      </c>
    </row>
    <row r="4559" spans="1:2" x14ac:dyDescent="0.2">
      <c r="A4559" t="s">
        <v>153</v>
      </c>
      <c r="B4559" t="s">
        <v>1991</v>
      </c>
    </row>
    <row r="4560" spans="1:2" x14ac:dyDescent="0.2">
      <c r="A4560" t="s">
        <v>36</v>
      </c>
      <c r="B4560" t="s">
        <v>1900</v>
      </c>
    </row>
    <row r="4561" spans="1:4" x14ac:dyDescent="0.2">
      <c r="A4561" t="s">
        <v>95</v>
      </c>
      <c r="B4561" t="s">
        <v>2012</v>
      </c>
    </row>
    <row r="4562" spans="1:4" x14ac:dyDescent="0.2">
      <c r="A4562" t="s">
        <v>95</v>
      </c>
      <c r="B4562" t="s">
        <v>1715</v>
      </c>
    </row>
    <row r="4563" spans="1:4" x14ac:dyDescent="0.2">
      <c r="A4563" t="s">
        <v>38</v>
      </c>
      <c r="B4563">
        <v>0.15</v>
      </c>
      <c r="C4563" t="s">
        <v>1594</v>
      </c>
      <c r="D4563" t="s">
        <v>1633</v>
      </c>
    </row>
    <row r="4564" spans="1:4" x14ac:dyDescent="0.2">
      <c r="A4564" t="s">
        <v>1950</v>
      </c>
      <c r="B4564" t="s">
        <v>1682</v>
      </c>
      <c r="C4564">
        <v>6</v>
      </c>
      <c r="D4564" t="s">
        <v>1951</v>
      </c>
    </row>
    <row r="4565" spans="1:4" x14ac:dyDescent="0.2">
      <c r="A4565" t="s">
        <v>150</v>
      </c>
      <c r="B4565">
        <v>2.2000000000000002</v>
      </c>
      <c r="C4565">
        <v>0.5</v>
      </c>
    </row>
    <row r="4566" spans="1:4" x14ac:dyDescent="0.2">
      <c r="A4566" t="s">
        <v>254</v>
      </c>
    </row>
    <row r="4567" spans="1:4" x14ac:dyDescent="0.2">
      <c r="A4567" t="s">
        <v>47</v>
      </c>
      <c r="B4567">
        <v>9</v>
      </c>
      <c r="C4567" t="s">
        <v>1952</v>
      </c>
      <c r="D4567" t="s">
        <v>1953</v>
      </c>
    </row>
    <row r="4568" spans="1:4" x14ac:dyDescent="0.2">
      <c r="A4568" t="s">
        <v>95</v>
      </c>
      <c r="B4568" t="s">
        <v>1545</v>
      </c>
      <c r="C4568" t="s">
        <v>1629</v>
      </c>
      <c r="D4568">
        <v>6.3</v>
      </c>
    </row>
    <row r="4569" spans="1:4" x14ac:dyDescent="0.2">
      <c r="A4569" t="s">
        <v>27</v>
      </c>
      <c r="B4569" t="s">
        <v>2045</v>
      </c>
    </row>
    <row r="4570" spans="1:4" x14ac:dyDescent="0.2">
      <c r="A4570" t="s">
        <v>154</v>
      </c>
      <c r="B4570" t="s">
        <v>1989</v>
      </c>
    </row>
    <row r="4571" spans="1:4" x14ac:dyDescent="0.2">
      <c r="A4571" t="s">
        <v>2046</v>
      </c>
      <c r="B4571" t="s">
        <v>2047</v>
      </c>
    </row>
    <row r="4572" spans="1:4" x14ac:dyDescent="0.2">
      <c r="A4572" t="s">
        <v>150</v>
      </c>
      <c r="B4572" t="s">
        <v>1975</v>
      </c>
    </row>
    <row r="4573" spans="1:4" x14ac:dyDescent="0.2">
      <c r="A4573" t="s">
        <v>150</v>
      </c>
      <c r="B4573" t="s">
        <v>2025</v>
      </c>
    </row>
    <row r="4574" spans="1:4" x14ac:dyDescent="0.2">
      <c r="A4574" t="s">
        <v>150</v>
      </c>
      <c r="B4574" t="s">
        <v>2026</v>
      </c>
    </row>
    <row r="4575" spans="1:4" x14ac:dyDescent="0.2">
      <c r="A4575" t="s">
        <v>150</v>
      </c>
      <c r="B4575" t="s">
        <v>2027</v>
      </c>
    </row>
    <row r="4576" spans="1:4" x14ac:dyDescent="0.2">
      <c r="A4576" t="s">
        <v>47</v>
      </c>
      <c r="B4576" t="s">
        <v>2048</v>
      </c>
    </row>
    <row r="4577" spans="1:4" x14ac:dyDescent="0.2">
      <c r="A4577" t="s">
        <v>47</v>
      </c>
      <c r="B4577" t="s">
        <v>1978</v>
      </c>
    </row>
    <row r="4578" spans="1:4" x14ac:dyDescent="0.2">
      <c r="A4578" t="s">
        <v>47</v>
      </c>
      <c r="B4578" t="s">
        <v>1979</v>
      </c>
    </row>
    <row r="4579" spans="1:4" x14ac:dyDescent="0.2">
      <c r="A4579" t="s">
        <v>47</v>
      </c>
      <c r="B4579" t="s">
        <v>2028</v>
      </c>
    </row>
    <row r="4580" spans="1:4" x14ac:dyDescent="0.2">
      <c r="A4580" t="s">
        <v>278</v>
      </c>
    </row>
    <row r="4581" spans="1:4" x14ac:dyDescent="0.2">
      <c r="A4581" t="s">
        <v>47</v>
      </c>
      <c r="B4581" t="s">
        <v>1967</v>
      </c>
    </row>
    <row r="4582" spans="1:4" x14ac:dyDescent="0.2">
      <c r="A4582" t="s">
        <v>153</v>
      </c>
      <c r="B4582" t="s">
        <v>1983</v>
      </c>
    </row>
    <row r="4583" spans="1:4" x14ac:dyDescent="0.2">
      <c r="A4583" t="s">
        <v>153</v>
      </c>
      <c r="B4583" t="s">
        <v>2049</v>
      </c>
    </row>
    <row r="4584" spans="1:4" x14ac:dyDescent="0.2">
      <c r="A4584" t="s">
        <v>36</v>
      </c>
      <c r="B4584" t="s">
        <v>2050</v>
      </c>
      <c r="C4584" t="s">
        <v>2051</v>
      </c>
    </row>
    <row r="4585" spans="1:4" x14ac:dyDescent="0.2">
      <c r="A4585" t="s">
        <v>97</v>
      </c>
      <c r="B4585" t="s">
        <v>2052</v>
      </c>
    </row>
    <row r="4586" spans="1:4" x14ac:dyDescent="0.2">
      <c r="A4586" t="s">
        <v>95</v>
      </c>
      <c r="B4586" t="s">
        <v>1629</v>
      </c>
      <c r="C4586">
        <v>25</v>
      </c>
    </row>
    <row r="4587" spans="1:4" x14ac:dyDescent="0.2">
      <c r="A4587" t="s">
        <v>95</v>
      </c>
      <c r="B4587" t="s">
        <v>1629</v>
      </c>
      <c r="C4587">
        <v>10</v>
      </c>
    </row>
    <row r="4588" spans="1:4" x14ac:dyDescent="0.2">
      <c r="A4588" t="s">
        <v>150</v>
      </c>
      <c r="B4588">
        <v>18</v>
      </c>
      <c r="C4588" t="s">
        <v>1558</v>
      </c>
    </row>
    <row r="4589" spans="1:4" x14ac:dyDescent="0.2">
      <c r="A4589" t="s">
        <v>150</v>
      </c>
      <c r="B4589">
        <v>2.2000000000000002</v>
      </c>
      <c r="C4589">
        <v>0.2</v>
      </c>
    </row>
    <row r="4590" spans="1:4" x14ac:dyDescent="0.2">
      <c r="A4590" t="s">
        <v>2053</v>
      </c>
      <c r="B4590">
        <f>0.032/0.02</f>
        <v>1.6</v>
      </c>
    </row>
    <row r="4591" spans="1:4" x14ac:dyDescent="0.2">
      <c r="A4591" t="s">
        <v>47</v>
      </c>
      <c r="B4591">
        <v>9</v>
      </c>
      <c r="C4591" t="s">
        <v>1952</v>
      </c>
      <c r="D4591" t="s">
        <v>1953</v>
      </c>
    </row>
    <row r="4592" spans="1:4" x14ac:dyDescent="0.2">
      <c r="A4592" t="s">
        <v>1928</v>
      </c>
      <c r="B4592">
        <v>22.5</v>
      </c>
      <c r="C4592">
        <f>0.06/0.02</f>
        <v>3</v>
      </c>
    </row>
    <row r="4593" spans="1:4" x14ac:dyDescent="0.2">
      <c r="A4593" t="s">
        <v>95</v>
      </c>
      <c r="B4593" t="s">
        <v>1545</v>
      </c>
      <c r="C4593" t="s">
        <v>1629</v>
      </c>
      <c r="D4593">
        <v>6.3</v>
      </c>
    </row>
    <row r="4594" spans="1:4" x14ac:dyDescent="0.2">
      <c r="A4594" t="s">
        <v>27</v>
      </c>
      <c r="B4594" t="s">
        <v>2054</v>
      </c>
    </row>
    <row r="4595" spans="1:4" x14ac:dyDescent="0.2">
      <c r="A4595" t="s">
        <v>565</v>
      </c>
      <c r="B4595" t="s">
        <v>2055</v>
      </c>
    </row>
    <row r="4596" spans="1:4" x14ac:dyDescent="0.2">
      <c r="A4596" t="s">
        <v>1579</v>
      </c>
      <c r="B4596" t="s">
        <v>1958</v>
      </c>
    </row>
    <row r="4597" spans="1:4" x14ac:dyDescent="0.2">
      <c r="A4597" t="s">
        <v>1579</v>
      </c>
      <c r="B4597" t="s">
        <v>2056</v>
      </c>
    </row>
    <row r="4598" spans="1:4" x14ac:dyDescent="0.2">
      <c r="A4598" t="s">
        <v>1579</v>
      </c>
      <c r="B4598" t="s">
        <v>1960</v>
      </c>
    </row>
    <row r="4599" spans="1:4" x14ac:dyDescent="0.2">
      <c r="A4599" t="s">
        <v>1579</v>
      </c>
      <c r="B4599" t="s">
        <v>2018</v>
      </c>
    </row>
    <row r="4600" spans="1:4" x14ac:dyDescent="0.2">
      <c r="A4600" t="s">
        <v>150</v>
      </c>
      <c r="B4600" t="s">
        <v>2057</v>
      </c>
    </row>
    <row r="4601" spans="1:4" x14ac:dyDescent="0.2">
      <c r="A4601" t="s">
        <v>47</v>
      </c>
      <c r="B4601" t="s">
        <v>2058</v>
      </c>
    </row>
    <row r="4602" spans="1:4" x14ac:dyDescent="0.2">
      <c r="A4602" t="s">
        <v>47</v>
      </c>
      <c r="B4602" t="s">
        <v>1995</v>
      </c>
    </row>
    <row r="4603" spans="1:4" x14ac:dyDescent="0.2">
      <c r="A4603" t="s">
        <v>47</v>
      </c>
      <c r="B4603" t="s">
        <v>2059</v>
      </c>
    </row>
    <row r="4604" spans="1:4" x14ac:dyDescent="0.2">
      <c r="A4604" t="s">
        <v>47</v>
      </c>
      <c r="B4604" t="s">
        <v>1981</v>
      </c>
    </row>
    <row r="4605" spans="1:4" x14ac:dyDescent="0.2">
      <c r="A4605" t="s">
        <v>47</v>
      </c>
      <c r="B4605" t="s">
        <v>1982</v>
      </c>
    </row>
    <row r="4606" spans="1:4" x14ac:dyDescent="0.2">
      <c r="A4606" t="s">
        <v>260</v>
      </c>
    </row>
    <row r="4607" spans="1:4" x14ac:dyDescent="0.2">
      <c r="A4607" t="s">
        <v>184</v>
      </c>
      <c r="B4607" t="s">
        <v>1997</v>
      </c>
    </row>
    <row r="4608" spans="1:4" x14ac:dyDescent="0.2">
      <c r="A4608" t="s">
        <v>153</v>
      </c>
      <c r="B4608" t="s">
        <v>1998</v>
      </c>
    </row>
    <row r="4609" spans="1:4" x14ac:dyDescent="0.2">
      <c r="A4609" t="s">
        <v>626</v>
      </c>
      <c r="B4609" t="s">
        <v>1999</v>
      </c>
    </row>
    <row r="4610" spans="1:4" x14ac:dyDescent="0.2">
      <c r="A4610" t="s">
        <v>36</v>
      </c>
      <c r="B4610" t="s">
        <v>1994</v>
      </c>
    </row>
    <row r="4611" spans="1:4" x14ac:dyDescent="0.2">
      <c r="A4611" t="s">
        <v>2060</v>
      </c>
      <c r="B4611" t="s">
        <v>2061</v>
      </c>
    </row>
    <row r="4612" spans="1:4" x14ac:dyDescent="0.2">
      <c r="A4612" t="s">
        <v>49</v>
      </c>
      <c r="B4612" t="s">
        <v>1808</v>
      </c>
    </row>
    <row r="4613" spans="1:4" x14ac:dyDescent="0.2">
      <c r="A4613" t="s">
        <v>38</v>
      </c>
      <c r="B4613">
        <v>0.15</v>
      </c>
      <c r="C4613" t="s">
        <v>1567</v>
      </c>
      <c r="D4613" t="s">
        <v>1633</v>
      </c>
    </row>
    <row r="4614" spans="1:4" x14ac:dyDescent="0.2">
      <c r="A4614" t="s">
        <v>38</v>
      </c>
      <c r="B4614">
        <v>7.0000000000000007E-2</v>
      </c>
      <c r="C4614" t="s">
        <v>1567</v>
      </c>
      <c r="D4614" t="s">
        <v>1568</v>
      </c>
    </row>
    <row r="4615" spans="1:4" x14ac:dyDescent="0.2">
      <c r="A4615" t="s">
        <v>2062</v>
      </c>
      <c r="B4615" t="s">
        <v>1629</v>
      </c>
      <c r="C4615">
        <v>10</v>
      </c>
    </row>
    <row r="4616" spans="1:4" x14ac:dyDescent="0.2">
      <c r="A4616" t="s">
        <v>1950</v>
      </c>
      <c r="B4616" t="s">
        <v>1682</v>
      </c>
      <c r="C4616" t="s">
        <v>2036</v>
      </c>
    </row>
    <row r="4617" spans="1:4" x14ac:dyDescent="0.2">
      <c r="A4617" t="s">
        <v>27</v>
      </c>
      <c r="B4617">
        <v>47.5</v>
      </c>
      <c r="C4617" t="s">
        <v>2063</v>
      </c>
      <c r="D4617">
        <v>-0.2</v>
      </c>
    </row>
    <row r="4618" spans="1:4" x14ac:dyDescent="0.2">
      <c r="A4618" t="s">
        <v>565</v>
      </c>
      <c r="B4618" t="s">
        <v>2064</v>
      </c>
    </row>
    <row r="4619" spans="1:4" x14ac:dyDescent="0.2">
      <c r="A4619" t="s">
        <v>1579</v>
      </c>
      <c r="B4619">
        <v>12.5</v>
      </c>
      <c r="C4619" t="s">
        <v>1580</v>
      </c>
    </row>
    <row r="4620" spans="1:4" x14ac:dyDescent="0.2">
      <c r="A4620" t="s">
        <v>1579</v>
      </c>
      <c r="B4620">
        <v>17.8</v>
      </c>
      <c r="C4620" t="s">
        <v>1580</v>
      </c>
    </row>
    <row r="4621" spans="1:4" x14ac:dyDescent="0.2">
      <c r="A4621" t="s">
        <v>1579</v>
      </c>
      <c r="B4621">
        <v>22.5</v>
      </c>
      <c r="C4621" t="s">
        <v>1578</v>
      </c>
    </row>
    <row r="4622" spans="1:4" x14ac:dyDescent="0.2">
      <c r="A4622" t="s">
        <v>1579</v>
      </c>
      <c r="B4622">
        <v>2.2000000000000002</v>
      </c>
      <c r="C4622" t="s">
        <v>1578</v>
      </c>
    </row>
    <row r="4623" spans="1:4" x14ac:dyDescent="0.2">
      <c r="A4623" t="s">
        <v>1579</v>
      </c>
      <c r="B4623">
        <v>6.2</v>
      </c>
      <c r="C4623" t="s">
        <v>1630</v>
      </c>
    </row>
    <row r="4624" spans="1:4" x14ac:dyDescent="0.2">
      <c r="A4624" t="s">
        <v>253</v>
      </c>
    </row>
    <row r="4625" spans="1:4" x14ac:dyDescent="0.2">
      <c r="A4625" t="s">
        <v>47</v>
      </c>
      <c r="B4625" t="s">
        <v>1995</v>
      </c>
    </row>
    <row r="4626" spans="1:4" x14ac:dyDescent="0.2">
      <c r="A4626" t="s">
        <v>47</v>
      </c>
      <c r="B4626" t="s">
        <v>1996</v>
      </c>
    </row>
    <row r="4627" spans="1:4" x14ac:dyDescent="0.2">
      <c r="A4627" t="s">
        <v>47</v>
      </c>
      <c r="B4627" t="s">
        <v>1981</v>
      </c>
    </row>
    <row r="4628" spans="1:4" x14ac:dyDescent="0.2">
      <c r="A4628" t="s">
        <v>47</v>
      </c>
      <c r="B4628">
        <v>3.6</v>
      </c>
      <c r="C4628" t="s">
        <v>1580</v>
      </c>
    </row>
    <row r="4629" spans="1:4" x14ac:dyDescent="0.2">
      <c r="A4629" t="s">
        <v>260</v>
      </c>
    </row>
    <row r="4630" spans="1:4" x14ac:dyDescent="0.2">
      <c r="A4630" t="s">
        <v>153</v>
      </c>
      <c r="B4630" t="s">
        <v>1997</v>
      </c>
    </row>
    <row r="4631" spans="1:4" x14ac:dyDescent="0.2">
      <c r="A4631" t="s">
        <v>153</v>
      </c>
      <c r="B4631">
        <v>26</v>
      </c>
      <c r="C4631">
        <f>0.15/-0.2</f>
        <v>-0.74999999999999989</v>
      </c>
    </row>
    <row r="4632" spans="1:4" x14ac:dyDescent="0.2">
      <c r="A4632" t="s">
        <v>626</v>
      </c>
      <c r="B4632" t="s">
        <v>1999</v>
      </c>
    </row>
    <row r="4633" spans="1:4" x14ac:dyDescent="0.2">
      <c r="A4633" t="s">
        <v>36</v>
      </c>
      <c r="B4633" t="s">
        <v>2019</v>
      </c>
    </row>
    <row r="4634" spans="1:4" x14ac:dyDescent="0.2">
      <c r="A4634" t="s">
        <v>95</v>
      </c>
      <c r="B4634" t="s">
        <v>1629</v>
      </c>
      <c r="C4634">
        <v>25</v>
      </c>
    </row>
    <row r="4635" spans="1:4" x14ac:dyDescent="0.2">
      <c r="A4635" t="s">
        <v>38</v>
      </c>
      <c r="B4635">
        <v>0.15</v>
      </c>
      <c r="C4635" t="s">
        <v>1567</v>
      </c>
      <c r="D4635" t="s">
        <v>1633</v>
      </c>
    </row>
    <row r="4636" spans="1:4" x14ac:dyDescent="0.2">
      <c r="A4636" t="s">
        <v>184</v>
      </c>
      <c r="B4636">
        <v>11.9</v>
      </c>
      <c r="C4636">
        <v>-0.1</v>
      </c>
    </row>
    <row r="4637" spans="1:4" x14ac:dyDescent="0.2">
      <c r="A4637" t="s">
        <v>29</v>
      </c>
      <c r="B4637">
        <v>2.6</v>
      </c>
      <c r="C4637" t="s">
        <v>1630</v>
      </c>
    </row>
    <row r="4638" spans="1:4" x14ac:dyDescent="0.2">
      <c r="A4638" t="s">
        <v>1950</v>
      </c>
      <c r="B4638" t="s">
        <v>1682</v>
      </c>
      <c r="C4638">
        <v>-6</v>
      </c>
      <c r="D4638" t="s">
        <v>2065</v>
      </c>
    </row>
    <row r="4639" spans="1:4" x14ac:dyDescent="0.2">
      <c r="A4639" t="s">
        <v>29</v>
      </c>
      <c r="B4639">
        <v>11</v>
      </c>
      <c r="C4639" t="s">
        <v>1557</v>
      </c>
    </row>
    <row r="4640" spans="1:4" x14ac:dyDescent="0.2">
      <c r="A4640" t="s">
        <v>1579</v>
      </c>
      <c r="B4640">
        <v>13</v>
      </c>
      <c r="C4640" t="s">
        <v>1558</v>
      </c>
    </row>
    <row r="4641" spans="1:6" x14ac:dyDescent="0.2">
      <c r="A4641" t="s">
        <v>2066</v>
      </c>
      <c r="B4641">
        <v>11.07</v>
      </c>
      <c r="C4641" t="s">
        <v>1557</v>
      </c>
    </row>
    <row r="4642" spans="1:6" x14ac:dyDescent="0.2">
      <c r="A4642" t="s">
        <v>150</v>
      </c>
      <c r="B4642">
        <v>2.2000000000000002</v>
      </c>
      <c r="C4642" t="s">
        <v>1559</v>
      </c>
    </row>
    <row r="4643" spans="1:6" x14ac:dyDescent="0.2">
      <c r="A4643" t="s">
        <v>150</v>
      </c>
      <c r="B4643">
        <v>18</v>
      </c>
      <c r="C4643" t="s">
        <v>1580</v>
      </c>
    </row>
    <row r="4644" spans="1:6" x14ac:dyDescent="0.2">
      <c r="A4644" t="s">
        <v>97</v>
      </c>
      <c r="B4644" t="s">
        <v>1545</v>
      </c>
      <c r="C4644">
        <v>0.03</v>
      </c>
    </row>
    <row r="4645" spans="1:6" x14ac:dyDescent="0.2">
      <c r="A4645" t="s">
        <v>2067</v>
      </c>
      <c r="B4645">
        <f>0.12/-0.06</f>
        <v>-2</v>
      </c>
    </row>
    <row r="4646" spans="1:6" x14ac:dyDescent="0.2">
      <c r="A4646" t="s">
        <v>2032</v>
      </c>
      <c r="B4646">
        <f>0.026/0.014</f>
        <v>1.857142857142857</v>
      </c>
    </row>
    <row r="4647" spans="1:6" x14ac:dyDescent="0.2">
      <c r="A4647" t="s">
        <v>2068</v>
      </c>
      <c r="B4647">
        <f>0.033/0.018</f>
        <v>1.8333333333333335</v>
      </c>
    </row>
    <row r="4648" spans="1:6" x14ac:dyDescent="0.2">
      <c r="A4648" t="s">
        <v>47</v>
      </c>
      <c r="B4648">
        <v>9</v>
      </c>
      <c r="C4648" t="s">
        <v>1952</v>
      </c>
      <c r="D4648" t="s">
        <v>1953</v>
      </c>
    </row>
    <row r="4649" spans="1:6" x14ac:dyDescent="0.2">
      <c r="A4649" t="s">
        <v>1954</v>
      </c>
      <c r="B4649">
        <f>0.06/0.02</f>
        <v>3</v>
      </c>
    </row>
    <row r="4650" spans="1:6" x14ac:dyDescent="0.2">
      <c r="A4650" t="s">
        <v>184</v>
      </c>
      <c r="B4650">
        <v>8.3000000000000007</v>
      </c>
      <c r="C4650">
        <f>0.12/0.04</f>
        <v>3</v>
      </c>
    </row>
    <row r="4651" spans="1:6" x14ac:dyDescent="0.2">
      <c r="A4651" t="s">
        <v>281</v>
      </c>
    </row>
    <row r="4652" spans="1:6" x14ac:dyDescent="0.2">
      <c r="A4652" t="s">
        <v>95</v>
      </c>
      <c r="B4652" t="s">
        <v>1545</v>
      </c>
      <c r="C4652" t="s">
        <v>1629</v>
      </c>
      <c r="D4652">
        <v>6.3</v>
      </c>
    </row>
    <row r="4653" spans="1:6" x14ac:dyDescent="0.2">
      <c r="A4653" t="s">
        <v>36</v>
      </c>
      <c r="B4653" t="s">
        <v>1890</v>
      </c>
      <c r="C4653" t="s">
        <v>1100</v>
      </c>
      <c r="D4653">
        <v>1.5</v>
      </c>
      <c r="E4653" t="s">
        <v>1562</v>
      </c>
      <c r="F4653" t="s">
        <v>1891</v>
      </c>
    </row>
    <row r="4654" spans="1:6" x14ac:dyDescent="0.2">
      <c r="A4654" t="s">
        <v>27</v>
      </c>
      <c r="B4654" t="s">
        <v>2004</v>
      </c>
    </row>
    <row r="4655" spans="1:6" x14ac:dyDescent="0.2">
      <c r="A4655" t="s">
        <v>565</v>
      </c>
      <c r="B4655" t="s">
        <v>2005</v>
      </c>
    </row>
    <row r="4656" spans="1:6" x14ac:dyDescent="0.2">
      <c r="A4656" t="s">
        <v>1579</v>
      </c>
      <c r="B4656" t="s">
        <v>1975</v>
      </c>
    </row>
    <row r="4657" spans="1:4" x14ac:dyDescent="0.2">
      <c r="A4657" t="s">
        <v>1579</v>
      </c>
      <c r="B4657" t="s">
        <v>2025</v>
      </c>
    </row>
    <row r="4658" spans="1:4" x14ac:dyDescent="0.2">
      <c r="A4658" t="s">
        <v>1579</v>
      </c>
      <c r="B4658" t="s">
        <v>1976</v>
      </c>
    </row>
    <row r="4659" spans="1:4" x14ac:dyDescent="0.2">
      <c r="A4659" t="s">
        <v>1579</v>
      </c>
      <c r="B4659" t="s">
        <v>2026</v>
      </c>
    </row>
    <row r="4660" spans="1:4" x14ac:dyDescent="0.2">
      <c r="A4660" t="s">
        <v>1579</v>
      </c>
      <c r="B4660" t="s">
        <v>2027</v>
      </c>
    </row>
    <row r="4661" spans="1:4" x14ac:dyDescent="0.2">
      <c r="A4661" t="s">
        <v>47</v>
      </c>
      <c r="B4661" t="s">
        <v>1977</v>
      </c>
    </row>
    <row r="4662" spans="1:4" x14ac:dyDescent="0.2">
      <c r="A4662" t="s">
        <v>47</v>
      </c>
      <c r="B4662" t="s">
        <v>1978</v>
      </c>
    </row>
    <row r="4663" spans="1:4" x14ac:dyDescent="0.2">
      <c r="A4663" t="s">
        <v>47</v>
      </c>
      <c r="B4663" t="s">
        <v>1979</v>
      </c>
    </row>
    <row r="4664" spans="1:4" x14ac:dyDescent="0.2">
      <c r="A4664" t="s">
        <v>47</v>
      </c>
      <c r="B4664" t="s">
        <v>2028</v>
      </c>
    </row>
    <row r="4665" spans="1:4" x14ac:dyDescent="0.2">
      <c r="A4665" t="s">
        <v>47</v>
      </c>
      <c r="B4665" t="s">
        <v>2069</v>
      </c>
    </row>
    <row r="4666" spans="1:4" x14ac:dyDescent="0.2">
      <c r="A4666" t="s">
        <v>47</v>
      </c>
      <c r="B4666" t="s">
        <v>1967</v>
      </c>
    </row>
    <row r="4667" spans="1:4" x14ac:dyDescent="0.2">
      <c r="A4667" t="s">
        <v>283</v>
      </c>
    </row>
    <row r="4668" spans="1:4" x14ac:dyDescent="0.2">
      <c r="A4668" t="s">
        <v>284</v>
      </c>
    </row>
    <row r="4669" spans="1:4" x14ac:dyDescent="0.2">
      <c r="A4669" t="s">
        <v>153</v>
      </c>
      <c r="B4669" t="s">
        <v>2030</v>
      </c>
    </row>
    <row r="4670" spans="1:4" x14ac:dyDescent="0.2">
      <c r="A4670" t="s">
        <v>36</v>
      </c>
      <c r="B4670" t="s">
        <v>2019</v>
      </c>
    </row>
    <row r="4671" spans="1:4" x14ac:dyDescent="0.2">
      <c r="A4671" t="s">
        <v>154</v>
      </c>
      <c r="B4671">
        <v>1</v>
      </c>
      <c r="C4671">
        <v>0.3</v>
      </c>
    </row>
    <row r="4672" spans="1:4" x14ac:dyDescent="0.2">
      <c r="A4672" t="s">
        <v>38</v>
      </c>
      <c r="B4672">
        <v>0.15</v>
      </c>
      <c r="C4672" t="s">
        <v>1567</v>
      </c>
      <c r="D4672" t="s">
        <v>1568</v>
      </c>
    </row>
    <row r="4673" spans="1:3" x14ac:dyDescent="0.2">
      <c r="A4673" t="s">
        <v>95</v>
      </c>
      <c r="B4673" t="s">
        <v>2012</v>
      </c>
    </row>
    <row r="4674" spans="1:3" x14ac:dyDescent="0.2">
      <c r="A4674" t="s">
        <v>95</v>
      </c>
      <c r="B4674" t="s">
        <v>1715</v>
      </c>
    </row>
    <row r="4675" spans="1:3" x14ac:dyDescent="0.2">
      <c r="A4675" t="s">
        <v>27</v>
      </c>
      <c r="B4675">
        <v>41</v>
      </c>
      <c r="C4675" t="s">
        <v>2070</v>
      </c>
    </row>
    <row r="4676" spans="1:3" x14ac:dyDescent="0.2">
      <c r="A4676" t="s">
        <v>565</v>
      </c>
      <c r="B4676">
        <v>9</v>
      </c>
      <c r="C4676" t="s">
        <v>2071</v>
      </c>
    </row>
    <row r="4677" spans="1:3" x14ac:dyDescent="0.2">
      <c r="A4677" t="s">
        <v>47</v>
      </c>
      <c r="B4677">
        <v>23</v>
      </c>
      <c r="C4677" t="s">
        <v>2072</v>
      </c>
    </row>
    <row r="4678" spans="1:3" x14ac:dyDescent="0.2">
      <c r="A4678" t="s">
        <v>47</v>
      </c>
      <c r="B4678" t="s">
        <v>2073</v>
      </c>
    </row>
    <row r="4679" spans="1:3" x14ac:dyDescent="0.2">
      <c r="A4679" t="s">
        <v>47</v>
      </c>
      <c r="B4679" t="s">
        <v>2074</v>
      </c>
    </row>
    <row r="4680" spans="1:3" x14ac:dyDescent="0.2">
      <c r="A4680" t="s">
        <v>47</v>
      </c>
      <c r="B4680">
        <v>11.7</v>
      </c>
      <c r="C4680">
        <v>-0.2</v>
      </c>
    </row>
    <row r="4681" spans="1:3" x14ac:dyDescent="0.2">
      <c r="A4681" t="s">
        <v>47</v>
      </c>
      <c r="B4681" s="9">
        <v>45481</v>
      </c>
      <c r="C4681" t="s">
        <v>2070</v>
      </c>
    </row>
    <row r="4682" spans="1:3" x14ac:dyDescent="0.2">
      <c r="A4682" t="s">
        <v>47</v>
      </c>
      <c r="B4682" s="9">
        <v>45507</v>
      </c>
      <c r="C4682" t="s">
        <v>2075</v>
      </c>
    </row>
    <row r="4683" spans="1:3" x14ac:dyDescent="0.2">
      <c r="A4683" t="s">
        <v>1579</v>
      </c>
      <c r="B4683">
        <v>7</v>
      </c>
      <c r="C4683" t="s">
        <v>2076</v>
      </c>
    </row>
    <row r="4684" spans="1:3" x14ac:dyDescent="0.2">
      <c r="A4684" t="s">
        <v>1579</v>
      </c>
      <c r="B4684" s="9">
        <v>45490</v>
      </c>
      <c r="C4684" t="s">
        <v>2077</v>
      </c>
    </row>
    <row r="4685" spans="1:3" x14ac:dyDescent="0.2">
      <c r="A4685" t="s">
        <v>150</v>
      </c>
      <c r="B4685" s="9">
        <v>45413</v>
      </c>
      <c r="C4685" t="s">
        <v>2078</v>
      </c>
    </row>
    <row r="4686" spans="1:3" x14ac:dyDescent="0.2">
      <c r="A4686" t="s">
        <v>150</v>
      </c>
      <c r="B4686" s="9">
        <v>45384</v>
      </c>
      <c r="C4686" t="s">
        <v>2077</v>
      </c>
    </row>
    <row r="4687" spans="1:3" x14ac:dyDescent="0.2">
      <c r="A4687" t="s">
        <v>150</v>
      </c>
      <c r="B4687" s="9">
        <v>45448</v>
      </c>
      <c r="C4687" t="s">
        <v>1580</v>
      </c>
    </row>
    <row r="4688" spans="1:3" x14ac:dyDescent="0.2">
      <c r="A4688" t="s">
        <v>34</v>
      </c>
      <c r="B4688">
        <v>24</v>
      </c>
      <c r="C4688" t="s">
        <v>2079</v>
      </c>
    </row>
    <row r="4689" spans="1:4" x14ac:dyDescent="0.2">
      <c r="A4689" t="s">
        <v>34</v>
      </c>
      <c r="B4689">
        <v>23</v>
      </c>
      <c r="C4689">
        <f>-0.04/-0.12</f>
        <v>0.33333333333333337</v>
      </c>
    </row>
    <row r="4690" spans="1:4" x14ac:dyDescent="0.2">
      <c r="A4690" t="s">
        <v>626</v>
      </c>
      <c r="B4690" s="9">
        <v>45377</v>
      </c>
      <c r="C4690" t="s">
        <v>2080</v>
      </c>
    </row>
    <row r="4691" spans="1:4" x14ac:dyDescent="0.2">
      <c r="A4691" t="s">
        <v>36</v>
      </c>
      <c r="B4691" t="s">
        <v>1645</v>
      </c>
      <c r="C4691" s="9">
        <v>45383</v>
      </c>
      <c r="D4691" t="s">
        <v>1568</v>
      </c>
    </row>
    <row r="4692" spans="1:4" x14ac:dyDescent="0.2">
      <c r="A4692" t="s">
        <v>1579</v>
      </c>
      <c r="B4692" s="9">
        <v>45461</v>
      </c>
      <c r="C4692" t="s">
        <v>2071</v>
      </c>
    </row>
    <row r="4693" spans="1:4" x14ac:dyDescent="0.2">
      <c r="A4693" t="s">
        <v>95</v>
      </c>
      <c r="B4693">
        <v>25</v>
      </c>
    </row>
    <row r="4694" spans="1:4" x14ac:dyDescent="0.2">
      <c r="A4694" t="s">
        <v>38</v>
      </c>
      <c r="B4694" t="s">
        <v>2081</v>
      </c>
      <c r="C4694" t="s">
        <v>1567</v>
      </c>
      <c r="D4694" t="s">
        <v>1633</v>
      </c>
    </row>
    <row r="4695" spans="1:4" x14ac:dyDescent="0.2">
      <c r="A4695" t="s">
        <v>150</v>
      </c>
      <c r="B4695">
        <v>2.2000000000000002</v>
      </c>
      <c r="C4695">
        <v>0.5</v>
      </c>
    </row>
    <row r="4696" spans="1:4" x14ac:dyDescent="0.2">
      <c r="A4696" t="s">
        <v>150</v>
      </c>
      <c r="B4696">
        <v>1.5</v>
      </c>
      <c r="C4696">
        <v>-0.05</v>
      </c>
    </row>
    <row r="4697" spans="1:4" x14ac:dyDescent="0.2">
      <c r="A4697" t="s">
        <v>1817</v>
      </c>
      <c r="B4697">
        <v>19.7</v>
      </c>
      <c r="C4697" t="s">
        <v>1558</v>
      </c>
    </row>
    <row r="4698" spans="1:4" x14ac:dyDescent="0.2">
      <c r="A4698" t="s">
        <v>1928</v>
      </c>
      <c r="B4698" t="s">
        <v>2002</v>
      </c>
    </row>
    <row r="4699" spans="1:4" x14ac:dyDescent="0.2">
      <c r="A4699" t="s">
        <v>47</v>
      </c>
      <c r="B4699">
        <v>9</v>
      </c>
      <c r="C4699" t="s">
        <v>1952</v>
      </c>
      <c r="D4699" t="s">
        <v>1953</v>
      </c>
    </row>
    <row r="4700" spans="1:4" x14ac:dyDescent="0.2">
      <c r="A4700" t="s">
        <v>47</v>
      </c>
      <c r="B4700">
        <v>12</v>
      </c>
      <c r="C4700">
        <f>0.05/0.01</f>
        <v>5</v>
      </c>
    </row>
    <row r="4701" spans="1:4" x14ac:dyDescent="0.2">
      <c r="A4701" t="s">
        <v>2003</v>
      </c>
      <c r="B4701">
        <f>0.06/0.02</f>
        <v>3</v>
      </c>
    </row>
    <row r="4702" spans="1:4" x14ac:dyDescent="0.2">
      <c r="A4702" t="s">
        <v>95</v>
      </c>
      <c r="B4702" t="s">
        <v>1545</v>
      </c>
      <c r="C4702" t="s">
        <v>1629</v>
      </c>
      <c r="D4702">
        <v>6.3</v>
      </c>
    </row>
    <row r="4703" spans="1:4" x14ac:dyDescent="0.2">
      <c r="A4703" t="s">
        <v>27</v>
      </c>
      <c r="B4703" t="s">
        <v>2082</v>
      </c>
    </row>
    <row r="4704" spans="1:4" x14ac:dyDescent="0.2">
      <c r="A4704" t="s">
        <v>565</v>
      </c>
      <c r="B4704" t="s">
        <v>2083</v>
      </c>
    </row>
    <row r="4705" spans="1:3" x14ac:dyDescent="0.2">
      <c r="A4705" t="s">
        <v>150</v>
      </c>
      <c r="B4705" t="s">
        <v>1958</v>
      </c>
    </row>
    <row r="4706" spans="1:3" x14ac:dyDescent="0.2">
      <c r="A4706" t="s">
        <v>150</v>
      </c>
      <c r="B4706" t="s">
        <v>1959</v>
      </c>
    </row>
    <row r="4707" spans="1:3" x14ac:dyDescent="0.2">
      <c r="A4707" t="s">
        <v>150</v>
      </c>
      <c r="B4707" t="s">
        <v>1960</v>
      </c>
    </row>
    <row r="4708" spans="1:3" x14ac:dyDescent="0.2">
      <c r="A4708" t="s">
        <v>150</v>
      </c>
      <c r="B4708" t="s">
        <v>1961</v>
      </c>
    </row>
    <row r="4709" spans="1:3" x14ac:dyDescent="0.2">
      <c r="A4709" t="s">
        <v>150</v>
      </c>
      <c r="B4709" t="s">
        <v>1919</v>
      </c>
    </row>
    <row r="4710" spans="1:3" x14ac:dyDescent="0.2">
      <c r="A4710" t="s">
        <v>264</v>
      </c>
    </row>
    <row r="4711" spans="1:3" x14ac:dyDescent="0.2">
      <c r="A4711" t="s">
        <v>47</v>
      </c>
      <c r="B4711" t="s">
        <v>2016</v>
      </c>
    </row>
    <row r="4712" spans="1:3" x14ac:dyDescent="0.2">
      <c r="A4712" t="s">
        <v>47</v>
      </c>
      <c r="B4712" t="s">
        <v>2022</v>
      </c>
    </row>
    <row r="4713" spans="1:3" x14ac:dyDescent="0.2">
      <c r="A4713" t="s">
        <v>47</v>
      </c>
      <c r="B4713" t="s">
        <v>2084</v>
      </c>
    </row>
    <row r="4714" spans="1:3" x14ac:dyDescent="0.2">
      <c r="A4714" t="s">
        <v>47</v>
      </c>
      <c r="B4714" t="s">
        <v>1967</v>
      </c>
    </row>
    <row r="4715" spans="1:3" x14ac:dyDescent="0.2">
      <c r="A4715" t="s">
        <v>260</v>
      </c>
    </row>
    <row r="4716" spans="1:3" x14ac:dyDescent="0.2">
      <c r="A4716" t="s">
        <v>287</v>
      </c>
    </row>
    <row r="4717" spans="1:3" x14ac:dyDescent="0.2">
      <c r="A4717" t="s">
        <v>288</v>
      </c>
    </row>
    <row r="4718" spans="1:3" x14ac:dyDescent="0.2">
      <c r="A4718" t="s">
        <v>2040</v>
      </c>
      <c r="B4718" t="s">
        <v>2085</v>
      </c>
    </row>
    <row r="4719" spans="1:3" x14ac:dyDescent="0.2">
      <c r="A4719" t="s">
        <v>153</v>
      </c>
      <c r="B4719" t="s">
        <v>1999</v>
      </c>
    </row>
    <row r="4720" spans="1:3" x14ac:dyDescent="0.2">
      <c r="A4720" t="s">
        <v>36</v>
      </c>
      <c r="B4720" t="s">
        <v>1987</v>
      </c>
      <c r="C4720" t="s">
        <v>1988</v>
      </c>
    </row>
    <row r="4721" spans="1:3" x14ac:dyDescent="0.2">
      <c r="A4721" t="s">
        <v>97</v>
      </c>
      <c r="B4721" t="s">
        <v>1676</v>
      </c>
    </row>
    <row r="4722" spans="1:3" x14ac:dyDescent="0.2">
      <c r="A4722" t="s">
        <v>95</v>
      </c>
    </row>
    <row r="4723" spans="1:3" x14ac:dyDescent="0.2">
      <c r="A4723" t="s">
        <v>95</v>
      </c>
      <c r="B4723" t="s">
        <v>1629</v>
      </c>
      <c r="C4723">
        <v>10</v>
      </c>
    </row>
    <row r="4724" spans="1:3" x14ac:dyDescent="0.2">
      <c r="A4724" t="s">
        <v>27</v>
      </c>
      <c r="B4724" t="s">
        <v>2045</v>
      </c>
    </row>
    <row r="4725" spans="1:3" x14ac:dyDescent="0.2">
      <c r="A4725" t="s">
        <v>565</v>
      </c>
      <c r="B4725" t="s">
        <v>2047</v>
      </c>
    </row>
    <row r="4726" spans="1:3" x14ac:dyDescent="0.2">
      <c r="A4726" t="s">
        <v>47</v>
      </c>
      <c r="B4726" t="s">
        <v>1977</v>
      </c>
    </row>
    <row r="4727" spans="1:3" x14ac:dyDescent="0.2">
      <c r="A4727" t="s">
        <v>47</v>
      </c>
      <c r="B4727" t="s">
        <v>1978</v>
      </c>
    </row>
    <row r="4728" spans="1:3" x14ac:dyDescent="0.2">
      <c r="A4728" t="s">
        <v>47</v>
      </c>
      <c r="B4728" t="s">
        <v>1979</v>
      </c>
    </row>
    <row r="4729" spans="1:3" x14ac:dyDescent="0.2">
      <c r="A4729" t="s">
        <v>47</v>
      </c>
      <c r="B4729" t="s">
        <v>1980</v>
      </c>
    </row>
    <row r="4730" spans="1:3" x14ac:dyDescent="0.2">
      <c r="A4730" t="s">
        <v>47</v>
      </c>
      <c r="B4730" t="s">
        <v>1981</v>
      </c>
    </row>
    <row r="4731" spans="1:3" x14ac:dyDescent="0.2">
      <c r="A4731" t="s">
        <v>47</v>
      </c>
      <c r="B4731" t="s">
        <v>1982</v>
      </c>
    </row>
    <row r="4732" spans="1:3" x14ac:dyDescent="0.2">
      <c r="A4732" t="s">
        <v>150</v>
      </c>
      <c r="B4732" t="s">
        <v>1975</v>
      </c>
    </row>
    <row r="4733" spans="1:3" x14ac:dyDescent="0.2">
      <c r="A4733" t="s">
        <v>150</v>
      </c>
      <c r="B4733" t="s">
        <v>2043</v>
      </c>
    </row>
    <row r="4734" spans="1:3" x14ac:dyDescent="0.2">
      <c r="A4734" t="s">
        <v>150</v>
      </c>
      <c r="B4734" t="s">
        <v>2007</v>
      </c>
    </row>
    <row r="4735" spans="1:3" x14ac:dyDescent="0.2">
      <c r="A4735" t="s">
        <v>150</v>
      </c>
      <c r="B4735" t="s">
        <v>1695</v>
      </c>
    </row>
    <row r="4736" spans="1:3" x14ac:dyDescent="0.2">
      <c r="A4736" t="s">
        <v>290</v>
      </c>
    </row>
    <row r="4737" spans="1:4" x14ac:dyDescent="0.2">
      <c r="A4737" t="s">
        <v>153</v>
      </c>
      <c r="B4737" t="s">
        <v>1983</v>
      </c>
    </row>
    <row r="4738" spans="1:4" x14ac:dyDescent="0.2">
      <c r="A4738" t="s">
        <v>153</v>
      </c>
      <c r="B4738" t="s">
        <v>1984</v>
      </c>
    </row>
    <row r="4739" spans="1:4" x14ac:dyDescent="0.2">
      <c r="A4739" t="s">
        <v>153</v>
      </c>
      <c r="B4739" t="s">
        <v>2030</v>
      </c>
    </row>
    <row r="4740" spans="1:4" x14ac:dyDescent="0.2">
      <c r="A4740" t="s">
        <v>36</v>
      </c>
      <c r="B4740" t="s">
        <v>2051</v>
      </c>
      <c r="C4740" t="s">
        <v>2050</v>
      </c>
    </row>
    <row r="4741" spans="1:4" x14ac:dyDescent="0.2">
      <c r="A4741" t="s">
        <v>150</v>
      </c>
      <c r="B4741" t="s">
        <v>1976</v>
      </c>
    </row>
    <row r="4742" spans="1:4" x14ac:dyDescent="0.2">
      <c r="A4742" t="s">
        <v>95</v>
      </c>
      <c r="B4742" t="s">
        <v>2012</v>
      </c>
    </row>
    <row r="4743" spans="1:4" x14ac:dyDescent="0.2">
      <c r="A4743" t="s">
        <v>38</v>
      </c>
      <c r="B4743">
        <v>0.15</v>
      </c>
      <c r="C4743" t="s">
        <v>1567</v>
      </c>
      <c r="D4743" t="s">
        <v>1633</v>
      </c>
    </row>
    <row r="4744" spans="1:4" x14ac:dyDescent="0.2">
      <c r="A4744" t="s">
        <v>97</v>
      </c>
      <c r="B4744" t="s">
        <v>1545</v>
      </c>
      <c r="C4744">
        <v>0.1</v>
      </c>
    </row>
    <row r="4745" spans="1:4" x14ac:dyDescent="0.2">
      <c r="A4745" t="s">
        <v>150</v>
      </c>
      <c r="B4745">
        <v>2.2000000000000002</v>
      </c>
      <c r="C4745">
        <v>0.5</v>
      </c>
    </row>
    <row r="4746" spans="1:4" x14ac:dyDescent="0.2">
      <c r="A4746" t="s">
        <v>47</v>
      </c>
      <c r="B4746">
        <v>9</v>
      </c>
      <c r="C4746" t="s">
        <v>1952</v>
      </c>
      <c r="D4746" t="s">
        <v>1953</v>
      </c>
    </row>
    <row r="4747" spans="1:4" x14ac:dyDescent="0.2">
      <c r="A4747" t="s">
        <v>254</v>
      </c>
    </row>
    <row r="4748" spans="1:4" x14ac:dyDescent="0.2">
      <c r="A4748" t="s">
        <v>95</v>
      </c>
      <c r="B4748" t="s">
        <v>1545</v>
      </c>
      <c r="C4748" t="s">
        <v>1629</v>
      </c>
      <c r="D4748">
        <v>6.3</v>
      </c>
    </row>
    <row r="4749" spans="1:4" x14ac:dyDescent="0.2">
      <c r="A4749" t="s">
        <v>27</v>
      </c>
      <c r="B4749" t="s">
        <v>2086</v>
      </c>
      <c r="C4749" t="s">
        <v>1562</v>
      </c>
      <c r="D4749" t="s">
        <v>2087</v>
      </c>
    </row>
    <row r="4750" spans="1:4" x14ac:dyDescent="0.2">
      <c r="A4750" t="s">
        <v>565</v>
      </c>
      <c r="B4750">
        <v>9</v>
      </c>
      <c r="C4750" t="s">
        <v>1608</v>
      </c>
      <c r="D4750" t="s">
        <v>2087</v>
      </c>
    </row>
    <row r="4751" spans="1:4" x14ac:dyDescent="0.2">
      <c r="A4751" t="s">
        <v>36</v>
      </c>
      <c r="B4751" t="s">
        <v>2051</v>
      </c>
      <c r="C4751" t="s">
        <v>2088</v>
      </c>
    </row>
    <row r="4752" spans="1:4" x14ac:dyDescent="0.2">
      <c r="A4752" t="s">
        <v>34</v>
      </c>
      <c r="B4752">
        <v>26</v>
      </c>
      <c r="C4752" t="s">
        <v>1608</v>
      </c>
      <c r="D4752" t="s">
        <v>2087</v>
      </c>
    </row>
    <row r="4753" spans="1:6" x14ac:dyDescent="0.2">
      <c r="A4753" t="s">
        <v>626</v>
      </c>
      <c r="B4753" t="s">
        <v>2089</v>
      </c>
    </row>
    <row r="4754" spans="1:6" x14ac:dyDescent="0.2">
      <c r="A4754" t="s">
        <v>292</v>
      </c>
    </row>
    <row r="4755" spans="1:6" x14ac:dyDescent="0.2">
      <c r="A4755" t="s">
        <v>2090</v>
      </c>
      <c r="B4755">
        <f>-0.04/-0.12</f>
        <v>0.33333333333333337</v>
      </c>
    </row>
    <row r="4756" spans="1:6" x14ac:dyDescent="0.2">
      <c r="A4756" t="s">
        <v>1579</v>
      </c>
      <c r="B4756" s="9">
        <v>45424</v>
      </c>
      <c r="C4756" t="s">
        <v>1608</v>
      </c>
      <c r="D4756" t="s">
        <v>1894</v>
      </c>
    </row>
    <row r="4757" spans="1:6" x14ac:dyDescent="0.2">
      <c r="A4757" t="s">
        <v>1579</v>
      </c>
      <c r="B4757" s="9">
        <v>45434</v>
      </c>
      <c r="C4757" t="s">
        <v>1608</v>
      </c>
      <c r="D4757" t="s">
        <v>2087</v>
      </c>
    </row>
    <row r="4758" spans="1:6" x14ac:dyDescent="0.2">
      <c r="A4758" t="s">
        <v>2091</v>
      </c>
      <c r="B4758" s="9">
        <v>45338</v>
      </c>
      <c r="C4758" t="s">
        <v>1613</v>
      </c>
      <c r="D4758" t="s">
        <v>2087</v>
      </c>
    </row>
    <row r="4759" spans="1:6" x14ac:dyDescent="0.2">
      <c r="A4759" t="s">
        <v>2091</v>
      </c>
      <c r="B4759" s="9">
        <v>45414</v>
      </c>
      <c r="C4759" t="s">
        <v>1608</v>
      </c>
      <c r="D4759" t="s">
        <v>1894</v>
      </c>
    </row>
    <row r="4760" spans="1:6" x14ac:dyDescent="0.2">
      <c r="A4760" t="s">
        <v>293</v>
      </c>
    </row>
    <row r="4761" spans="1:6" x14ac:dyDescent="0.2">
      <c r="A4761" t="s">
        <v>294</v>
      </c>
    </row>
    <row r="4762" spans="1:6" x14ac:dyDescent="0.2">
      <c r="A4762" t="s">
        <v>295</v>
      </c>
    </row>
    <row r="4763" spans="1:6" x14ac:dyDescent="0.2">
      <c r="A4763" t="s">
        <v>296</v>
      </c>
    </row>
    <row r="4764" spans="1:6" x14ac:dyDescent="0.2">
      <c r="A4764" t="s">
        <v>1741</v>
      </c>
      <c r="B4764" t="s">
        <v>1608</v>
      </c>
      <c r="C4764" t="s">
        <v>1894</v>
      </c>
    </row>
    <row r="4765" spans="1:6" x14ac:dyDescent="0.2">
      <c r="A4765" t="s">
        <v>38</v>
      </c>
      <c r="B4765" t="s">
        <v>2081</v>
      </c>
      <c r="C4765" t="s">
        <v>1567</v>
      </c>
      <c r="D4765" t="s">
        <v>1568</v>
      </c>
    </row>
    <row r="4766" spans="1:6" x14ac:dyDescent="0.2">
      <c r="A4766" t="s">
        <v>95</v>
      </c>
      <c r="B4766" t="s">
        <v>1629</v>
      </c>
      <c r="C4766">
        <v>10</v>
      </c>
      <c r="D4766" t="s">
        <v>1594</v>
      </c>
      <c r="E4766" t="s">
        <v>1629</v>
      </c>
      <c r="F4766">
        <v>25</v>
      </c>
    </row>
    <row r="4767" spans="1:6" x14ac:dyDescent="0.2">
      <c r="A4767" t="s">
        <v>27</v>
      </c>
      <c r="B4767" t="s">
        <v>2004</v>
      </c>
    </row>
    <row r="4768" spans="1:6" x14ac:dyDescent="0.2">
      <c r="A4768" t="s">
        <v>565</v>
      </c>
      <c r="B4768" t="s">
        <v>2005</v>
      </c>
    </row>
    <row r="4769" spans="1:3" x14ac:dyDescent="0.2">
      <c r="A4769" t="s">
        <v>1579</v>
      </c>
      <c r="B4769">
        <v>18.600000000000001</v>
      </c>
      <c r="C4769">
        <v>0.2</v>
      </c>
    </row>
    <row r="4770" spans="1:3" x14ac:dyDescent="0.2">
      <c r="A4770" t="s">
        <v>1579</v>
      </c>
      <c r="B4770" t="s">
        <v>1975</v>
      </c>
    </row>
    <row r="4771" spans="1:3" x14ac:dyDescent="0.2">
      <c r="A4771" t="s">
        <v>1579</v>
      </c>
      <c r="B4771" t="s">
        <v>2043</v>
      </c>
    </row>
    <row r="4772" spans="1:3" x14ac:dyDescent="0.2">
      <c r="A4772" t="s">
        <v>1579</v>
      </c>
      <c r="B4772" t="s">
        <v>2007</v>
      </c>
    </row>
    <row r="4773" spans="1:3" x14ac:dyDescent="0.2">
      <c r="A4773" t="s">
        <v>1579</v>
      </c>
      <c r="B4773" t="s">
        <v>1695</v>
      </c>
    </row>
    <row r="4774" spans="1:3" x14ac:dyDescent="0.2">
      <c r="A4774" t="s">
        <v>298</v>
      </c>
    </row>
    <row r="4775" spans="1:3" x14ac:dyDescent="0.2">
      <c r="A4775" t="s">
        <v>154</v>
      </c>
      <c r="B4775" t="s">
        <v>1989</v>
      </c>
    </row>
    <row r="4776" spans="1:3" x14ac:dyDescent="0.2">
      <c r="A4776" t="s">
        <v>47</v>
      </c>
      <c r="B4776" t="s">
        <v>1977</v>
      </c>
    </row>
    <row r="4777" spans="1:3" x14ac:dyDescent="0.2">
      <c r="A4777" t="s">
        <v>47</v>
      </c>
      <c r="B4777" t="s">
        <v>1978</v>
      </c>
    </row>
    <row r="4778" spans="1:3" x14ac:dyDescent="0.2">
      <c r="A4778" t="s">
        <v>47</v>
      </c>
      <c r="B4778" t="s">
        <v>1979</v>
      </c>
    </row>
    <row r="4779" spans="1:3" x14ac:dyDescent="0.2">
      <c r="A4779" t="s">
        <v>47</v>
      </c>
      <c r="B4779" t="s">
        <v>1980</v>
      </c>
    </row>
    <row r="4780" spans="1:3" x14ac:dyDescent="0.2">
      <c r="A4780" t="s">
        <v>47</v>
      </c>
      <c r="B4780" t="s">
        <v>1981</v>
      </c>
    </row>
    <row r="4781" spans="1:3" x14ac:dyDescent="0.2">
      <c r="A4781" t="s">
        <v>47</v>
      </c>
      <c r="B4781" t="s">
        <v>1982</v>
      </c>
    </row>
    <row r="4782" spans="1:3" x14ac:dyDescent="0.2">
      <c r="A4782" t="s">
        <v>153</v>
      </c>
      <c r="B4782" t="s">
        <v>1983</v>
      </c>
    </row>
    <row r="4783" spans="1:3" x14ac:dyDescent="0.2">
      <c r="A4783" t="s">
        <v>153</v>
      </c>
      <c r="B4783" t="s">
        <v>1984</v>
      </c>
    </row>
    <row r="4784" spans="1:3" x14ac:dyDescent="0.2">
      <c r="A4784" t="s">
        <v>153</v>
      </c>
      <c r="B4784" t="s">
        <v>1991</v>
      </c>
    </row>
    <row r="4785" spans="1:5" x14ac:dyDescent="0.2">
      <c r="A4785" t="s">
        <v>36</v>
      </c>
      <c r="B4785" s="9">
        <v>45505</v>
      </c>
      <c r="C4785" t="s">
        <v>2051</v>
      </c>
    </row>
    <row r="4786" spans="1:5" x14ac:dyDescent="0.2">
      <c r="A4786" t="s">
        <v>95</v>
      </c>
      <c r="B4786" t="s">
        <v>2012</v>
      </c>
    </row>
    <row r="4787" spans="1:5" x14ac:dyDescent="0.2">
      <c r="A4787" t="s">
        <v>38</v>
      </c>
      <c r="B4787">
        <v>0.15</v>
      </c>
      <c r="C4787" t="s">
        <v>1567</v>
      </c>
      <c r="D4787" t="s">
        <v>1633</v>
      </c>
    </row>
    <row r="4788" spans="1:5" x14ac:dyDescent="0.2">
      <c r="A4788" t="s">
        <v>38</v>
      </c>
      <c r="B4788" t="s">
        <v>1545</v>
      </c>
      <c r="C4788">
        <v>0.15</v>
      </c>
      <c r="D4788" t="s">
        <v>1567</v>
      </c>
      <c r="E4788" t="s">
        <v>1633</v>
      </c>
    </row>
    <row r="4789" spans="1:5" x14ac:dyDescent="0.2">
      <c r="A4789" t="s">
        <v>1950</v>
      </c>
      <c r="B4789" t="s">
        <v>1682</v>
      </c>
      <c r="C4789" t="s">
        <v>1971</v>
      </c>
    </row>
    <row r="4790" spans="1:5" x14ac:dyDescent="0.2">
      <c r="A4790" t="s">
        <v>38</v>
      </c>
      <c r="B4790" t="s">
        <v>1545</v>
      </c>
      <c r="C4790">
        <v>0.15</v>
      </c>
      <c r="D4790" t="s">
        <v>1567</v>
      </c>
      <c r="E4790" t="s">
        <v>1633</v>
      </c>
    </row>
    <row r="4791" spans="1:5" x14ac:dyDescent="0.2">
      <c r="A4791" t="s">
        <v>47</v>
      </c>
      <c r="B4791">
        <v>9</v>
      </c>
      <c r="C4791" t="s">
        <v>1952</v>
      </c>
      <c r="D4791" t="s">
        <v>1953</v>
      </c>
    </row>
    <row r="4792" spans="1:5" x14ac:dyDescent="0.2">
      <c r="A4792" t="s">
        <v>254</v>
      </c>
    </row>
    <row r="4793" spans="1:5" x14ac:dyDescent="0.2">
      <c r="A4793" t="s">
        <v>150</v>
      </c>
      <c r="B4793">
        <v>2.2000000000000002</v>
      </c>
      <c r="C4793">
        <v>0.5</v>
      </c>
    </row>
    <row r="4794" spans="1:5" x14ac:dyDescent="0.2">
      <c r="A4794" t="s">
        <v>95</v>
      </c>
      <c r="B4794" t="s">
        <v>1545</v>
      </c>
      <c r="C4794" t="s">
        <v>1629</v>
      </c>
      <c r="D4794">
        <v>6.3</v>
      </c>
    </row>
    <row r="4795" spans="1:5" x14ac:dyDescent="0.2">
      <c r="A4795" t="s">
        <v>27</v>
      </c>
      <c r="B4795" t="s">
        <v>2004</v>
      </c>
    </row>
    <row r="4796" spans="1:5" x14ac:dyDescent="0.2">
      <c r="A4796" t="s">
        <v>565</v>
      </c>
      <c r="B4796" t="s">
        <v>2005</v>
      </c>
    </row>
    <row r="4797" spans="1:5" x14ac:dyDescent="0.2">
      <c r="A4797" t="s">
        <v>29</v>
      </c>
      <c r="B4797" t="s">
        <v>1967</v>
      </c>
    </row>
    <row r="4798" spans="1:5" x14ac:dyDescent="0.2">
      <c r="A4798" t="s">
        <v>150</v>
      </c>
      <c r="B4798" t="s">
        <v>1975</v>
      </c>
    </row>
    <row r="4799" spans="1:5" x14ac:dyDescent="0.2">
      <c r="A4799" t="s">
        <v>150</v>
      </c>
      <c r="B4799" t="s">
        <v>2025</v>
      </c>
    </row>
    <row r="4800" spans="1:5" x14ac:dyDescent="0.2">
      <c r="A4800" t="s">
        <v>150</v>
      </c>
      <c r="B4800" t="s">
        <v>1976</v>
      </c>
    </row>
    <row r="4801" spans="1:4" x14ac:dyDescent="0.2">
      <c r="A4801" t="s">
        <v>150</v>
      </c>
      <c r="B4801" t="s">
        <v>2026</v>
      </c>
    </row>
    <row r="4802" spans="1:4" x14ac:dyDescent="0.2">
      <c r="A4802" t="s">
        <v>150</v>
      </c>
      <c r="B4802" t="s">
        <v>2027</v>
      </c>
    </row>
    <row r="4803" spans="1:4" x14ac:dyDescent="0.2">
      <c r="A4803" t="s">
        <v>47</v>
      </c>
      <c r="B4803" t="s">
        <v>2092</v>
      </c>
    </row>
    <row r="4804" spans="1:4" x14ac:dyDescent="0.2">
      <c r="A4804" t="s">
        <v>47</v>
      </c>
      <c r="B4804" t="s">
        <v>1978</v>
      </c>
    </row>
    <row r="4805" spans="1:4" x14ac:dyDescent="0.2">
      <c r="A4805" t="s">
        <v>47</v>
      </c>
      <c r="B4805" t="s">
        <v>1979</v>
      </c>
    </row>
    <row r="4806" spans="1:4" x14ac:dyDescent="0.2">
      <c r="A4806" t="s">
        <v>47</v>
      </c>
      <c r="B4806" t="s">
        <v>2028</v>
      </c>
    </row>
    <row r="4807" spans="1:4" x14ac:dyDescent="0.2">
      <c r="A4807" t="s">
        <v>47</v>
      </c>
      <c r="B4807" t="s">
        <v>2029</v>
      </c>
    </row>
    <row r="4808" spans="1:4" x14ac:dyDescent="0.2">
      <c r="A4808" t="s">
        <v>47</v>
      </c>
      <c r="B4808" t="s">
        <v>1967</v>
      </c>
    </row>
    <row r="4809" spans="1:4" x14ac:dyDescent="0.2">
      <c r="A4809" t="s">
        <v>283</v>
      </c>
    </row>
    <row r="4810" spans="1:4" x14ac:dyDescent="0.2">
      <c r="A4810" t="s">
        <v>284</v>
      </c>
    </row>
    <row r="4811" spans="1:4" x14ac:dyDescent="0.2">
      <c r="A4811" t="s">
        <v>300</v>
      </c>
    </row>
    <row r="4812" spans="1:4" x14ac:dyDescent="0.2">
      <c r="A4812" t="s">
        <v>301</v>
      </c>
    </row>
    <row r="4813" spans="1:4" x14ac:dyDescent="0.2">
      <c r="A4813" t="s">
        <v>302</v>
      </c>
    </row>
    <row r="4814" spans="1:4" x14ac:dyDescent="0.2">
      <c r="A4814" t="s">
        <v>36</v>
      </c>
      <c r="B4814" t="s">
        <v>2093</v>
      </c>
      <c r="C4814" t="s">
        <v>1988</v>
      </c>
    </row>
    <row r="4815" spans="1:4" x14ac:dyDescent="0.2">
      <c r="A4815" t="s">
        <v>38</v>
      </c>
      <c r="B4815">
        <v>0.15</v>
      </c>
      <c r="C4815" t="s">
        <v>1567</v>
      </c>
      <c r="D4815" t="s">
        <v>1568</v>
      </c>
    </row>
    <row r="4816" spans="1:4" x14ac:dyDescent="0.2">
      <c r="A4816" t="s">
        <v>154</v>
      </c>
      <c r="B4816">
        <v>1</v>
      </c>
      <c r="C4816">
        <v>0.3</v>
      </c>
    </row>
    <row r="4817" spans="1:2" x14ac:dyDescent="0.2">
      <c r="A4817" t="s">
        <v>95</v>
      </c>
      <c r="B4817" t="s">
        <v>2012</v>
      </c>
    </row>
    <row r="4818" spans="1:2" x14ac:dyDescent="0.2">
      <c r="A4818" t="s">
        <v>95</v>
      </c>
      <c r="B4818" t="s">
        <v>1715</v>
      </c>
    </row>
    <row r="4819" spans="1:2" x14ac:dyDescent="0.2">
      <c r="A4819" t="s">
        <v>27</v>
      </c>
      <c r="B4819" t="s">
        <v>2004</v>
      </c>
    </row>
    <row r="4820" spans="1:2" x14ac:dyDescent="0.2">
      <c r="A4820" t="s">
        <v>565</v>
      </c>
      <c r="B4820" t="s">
        <v>2005</v>
      </c>
    </row>
    <row r="4821" spans="1:2" x14ac:dyDescent="0.2">
      <c r="A4821" t="s">
        <v>29</v>
      </c>
      <c r="B4821" t="s">
        <v>1967</v>
      </c>
    </row>
    <row r="4822" spans="1:2" x14ac:dyDescent="0.2">
      <c r="A4822" t="s">
        <v>150</v>
      </c>
      <c r="B4822" t="s">
        <v>1975</v>
      </c>
    </row>
    <row r="4823" spans="1:2" x14ac:dyDescent="0.2">
      <c r="A4823" t="s">
        <v>150</v>
      </c>
      <c r="B4823" t="s">
        <v>2025</v>
      </c>
    </row>
    <row r="4824" spans="1:2" x14ac:dyDescent="0.2">
      <c r="A4824" t="s">
        <v>150</v>
      </c>
      <c r="B4824" t="s">
        <v>1976</v>
      </c>
    </row>
    <row r="4825" spans="1:2" x14ac:dyDescent="0.2">
      <c r="A4825" t="s">
        <v>150</v>
      </c>
      <c r="B4825" t="s">
        <v>2026</v>
      </c>
    </row>
    <row r="4826" spans="1:2" x14ac:dyDescent="0.2">
      <c r="A4826" t="s">
        <v>150</v>
      </c>
      <c r="B4826" t="s">
        <v>2027</v>
      </c>
    </row>
    <row r="4827" spans="1:2" x14ac:dyDescent="0.2">
      <c r="A4827" t="s">
        <v>47</v>
      </c>
      <c r="B4827" t="s">
        <v>2092</v>
      </c>
    </row>
    <row r="4828" spans="1:2" x14ac:dyDescent="0.2">
      <c r="A4828" t="s">
        <v>47</v>
      </c>
      <c r="B4828" t="s">
        <v>1978</v>
      </c>
    </row>
    <row r="4829" spans="1:2" x14ac:dyDescent="0.2">
      <c r="A4829" t="s">
        <v>47</v>
      </c>
      <c r="B4829" t="s">
        <v>1979</v>
      </c>
    </row>
    <row r="4830" spans="1:2" x14ac:dyDescent="0.2">
      <c r="A4830" t="s">
        <v>47</v>
      </c>
      <c r="B4830" t="s">
        <v>2028</v>
      </c>
    </row>
    <row r="4831" spans="1:2" x14ac:dyDescent="0.2">
      <c r="A4831" t="s">
        <v>47</v>
      </c>
      <c r="B4831" t="s">
        <v>2029</v>
      </c>
    </row>
    <row r="4832" spans="1:2" x14ac:dyDescent="0.2">
      <c r="A4832" t="s">
        <v>47</v>
      </c>
      <c r="B4832" t="s">
        <v>1967</v>
      </c>
    </row>
    <row r="4833" spans="1:4" x14ac:dyDescent="0.2">
      <c r="A4833" t="s">
        <v>283</v>
      </c>
    </row>
    <row r="4834" spans="1:4" x14ac:dyDescent="0.2">
      <c r="A4834" t="s">
        <v>284</v>
      </c>
    </row>
    <row r="4835" spans="1:4" x14ac:dyDescent="0.2">
      <c r="A4835" t="s">
        <v>300</v>
      </c>
    </row>
    <row r="4836" spans="1:4" x14ac:dyDescent="0.2">
      <c r="A4836" t="s">
        <v>301</v>
      </c>
    </row>
    <row r="4837" spans="1:4" x14ac:dyDescent="0.2">
      <c r="A4837" t="s">
        <v>302</v>
      </c>
    </row>
    <row r="4838" spans="1:4" x14ac:dyDescent="0.2">
      <c r="A4838" t="s">
        <v>36</v>
      </c>
      <c r="B4838" t="s">
        <v>2093</v>
      </c>
      <c r="C4838" t="s">
        <v>1988</v>
      </c>
    </row>
    <row r="4839" spans="1:4" x14ac:dyDescent="0.2">
      <c r="A4839" t="s">
        <v>38</v>
      </c>
      <c r="B4839">
        <v>0.15</v>
      </c>
      <c r="C4839" t="s">
        <v>1567</v>
      </c>
      <c r="D4839" t="s">
        <v>1568</v>
      </c>
    </row>
    <row r="4840" spans="1:4" x14ac:dyDescent="0.2">
      <c r="A4840" t="s">
        <v>154</v>
      </c>
      <c r="B4840">
        <v>1</v>
      </c>
      <c r="C4840">
        <v>0.3</v>
      </c>
    </row>
    <row r="4841" spans="1:4" x14ac:dyDescent="0.2">
      <c r="A4841" t="s">
        <v>95</v>
      </c>
      <c r="B4841" t="s">
        <v>2012</v>
      </c>
    </row>
    <row r="4842" spans="1:4" x14ac:dyDescent="0.2">
      <c r="A4842" t="s">
        <v>95</v>
      </c>
      <c r="B4842" t="s">
        <v>1715</v>
      </c>
    </row>
    <row r="4843" spans="1:4" x14ac:dyDescent="0.2">
      <c r="A4843" t="s">
        <v>27</v>
      </c>
      <c r="B4843" t="s">
        <v>2094</v>
      </c>
    </row>
    <row r="4844" spans="1:4" x14ac:dyDescent="0.2">
      <c r="A4844" t="s">
        <v>565</v>
      </c>
      <c r="B4844" t="s">
        <v>2047</v>
      </c>
    </row>
    <row r="4845" spans="1:4" x14ac:dyDescent="0.2">
      <c r="A4845" t="s">
        <v>1579</v>
      </c>
      <c r="B4845" t="s">
        <v>1958</v>
      </c>
    </row>
    <row r="4846" spans="1:4" x14ac:dyDescent="0.2">
      <c r="A4846" t="s">
        <v>1579</v>
      </c>
      <c r="B4846" t="s">
        <v>2037</v>
      </c>
    </row>
    <row r="4847" spans="1:4" x14ac:dyDescent="0.2">
      <c r="A4847" t="s">
        <v>1579</v>
      </c>
      <c r="B4847" t="s">
        <v>1960</v>
      </c>
    </row>
    <row r="4848" spans="1:4" x14ac:dyDescent="0.2">
      <c r="A4848" t="s">
        <v>1579</v>
      </c>
      <c r="B4848" t="s">
        <v>1873</v>
      </c>
    </row>
    <row r="4849" spans="1:5" x14ac:dyDescent="0.2">
      <c r="A4849" t="s">
        <v>264</v>
      </c>
    </row>
    <row r="4850" spans="1:5" x14ac:dyDescent="0.2">
      <c r="A4850" t="s">
        <v>47</v>
      </c>
      <c r="B4850" t="s">
        <v>2016</v>
      </c>
    </row>
    <row r="4851" spans="1:5" x14ac:dyDescent="0.2">
      <c r="A4851" t="s">
        <v>47</v>
      </c>
      <c r="B4851" t="s">
        <v>2095</v>
      </c>
    </row>
    <row r="4852" spans="1:5" x14ac:dyDescent="0.2">
      <c r="A4852" t="s">
        <v>47</v>
      </c>
      <c r="B4852" t="s">
        <v>2028</v>
      </c>
    </row>
    <row r="4853" spans="1:5" x14ac:dyDescent="0.2">
      <c r="A4853" t="s">
        <v>47</v>
      </c>
      <c r="B4853" t="s">
        <v>1967</v>
      </c>
    </row>
    <row r="4854" spans="1:5" x14ac:dyDescent="0.2">
      <c r="A4854" t="s">
        <v>260</v>
      </c>
    </row>
    <row r="4855" spans="1:5" x14ac:dyDescent="0.2">
      <c r="A4855" t="s">
        <v>153</v>
      </c>
      <c r="B4855" t="s">
        <v>1997</v>
      </c>
    </row>
    <row r="4856" spans="1:5" x14ac:dyDescent="0.2">
      <c r="A4856" t="s">
        <v>153</v>
      </c>
      <c r="B4856" t="s">
        <v>2096</v>
      </c>
    </row>
    <row r="4857" spans="1:5" x14ac:dyDescent="0.2">
      <c r="A4857" t="s">
        <v>153</v>
      </c>
      <c r="B4857" t="s">
        <v>1999</v>
      </c>
    </row>
    <row r="4858" spans="1:5" x14ac:dyDescent="0.2">
      <c r="A4858" t="s">
        <v>36</v>
      </c>
      <c r="B4858" t="s">
        <v>2051</v>
      </c>
      <c r="C4858" t="s">
        <v>2050</v>
      </c>
    </row>
    <row r="4859" spans="1:5" x14ac:dyDescent="0.2">
      <c r="A4859" t="s">
        <v>38</v>
      </c>
      <c r="B4859">
        <v>0.15</v>
      </c>
      <c r="C4859" t="s">
        <v>1567</v>
      </c>
      <c r="D4859" t="s">
        <v>1568</v>
      </c>
    </row>
    <row r="4860" spans="1:5" x14ac:dyDescent="0.2">
      <c r="A4860" t="s">
        <v>95</v>
      </c>
      <c r="B4860" t="s">
        <v>1715</v>
      </c>
      <c r="C4860" t="s">
        <v>1594</v>
      </c>
      <c r="D4860" t="s">
        <v>1629</v>
      </c>
      <c r="E4860">
        <v>25</v>
      </c>
    </row>
    <row r="4861" spans="1:5" x14ac:dyDescent="0.2">
      <c r="A4861" t="s">
        <v>27</v>
      </c>
      <c r="B4861" t="s">
        <v>1956</v>
      </c>
    </row>
    <row r="4862" spans="1:5" x14ac:dyDescent="0.2">
      <c r="A4862" t="s">
        <v>565</v>
      </c>
      <c r="B4862" t="s">
        <v>1957</v>
      </c>
    </row>
    <row r="4863" spans="1:5" x14ac:dyDescent="0.2">
      <c r="A4863" t="s">
        <v>150</v>
      </c>
      <c r="B4863" t="s">
        <v>1958</v>
      </c>
    </row>
    <row r="4864" spans="1:5" x14ac:dyDescent="0.2">
      <c r="A4864" t="s">
        <v>150</v>
      </c>
      <c r="B4864" t="s">
        <v>1959</v>
      </c>
    </row>
    <row r="4865" spans="1:4" x14ac:dyDescent="0.2">
      <c r="A4865" t="s">
        <v>150</v>
      </c>
      <c r="B4865" t="s">
        <v>1960</v>
      </c>
    </row>
    <row r="4866" spans="1:4" x14ac:dyDescent="0.2">
      <c r="A4866" t="s">
        <v>150</v>
      </c>
      <c r="B4866" t="s">
        <v>1961</v>
      </c>
    </row>
    <row r="4867" spans="1:4" x14ac:dyDescent="0.2">
      <c r="A4867" t="s">
        <v>150</v>
      </c>
      <c r="B4867" t="s">
        <v>1919</v>
      </c>
    </row>
    <row r="4868" spans="1:4" x14ac:dyDescent="0.2">
      <c r="A4868" t="s">
        <v>264</v>
      </c>
    </row>
    <row r="4869" spans="1:4" x14ac:dyDescent="0.2">
      <c r="A4869" t="s">
        <v>47</v>
      </c>
      <c r="B4869" t="s">
        <v>2016</v>
      </c>
    </row>
    <row r="4870" spans="1:4" x14ac:dyDescent="0.2">
      <c r="A4870" t="s">
        <v>47</v>
      </c>
      <c r="B4870" t="s">
        <v>2022</v>
      </c>
    </row>
    <row r="4871" spans="1:4" x14ac:dyDescent="0.2">
      <c r="A4871" t="s">
        <v>47</v>
      </c>
      <c r="B4871" t="s">
        <v>2084</v>
      </c>
    </row>
    <row r="4872" spans="1:4" x14ac:dyDescent="0.2">
      <c r="A4872" t="s">
        <v>47</v>
      </c>
      <c r="B4872" t="s">
        <v>1967</v>
      </c>
    </row>
    <row r="4873" spans="1:4" x14ac:dyDescent="0.2">
      <c r="A4873" t="s">
        <v>260</v>
      </c>
    </row>
    <row r="4874" spans="1:4" x14ac:dyDescent="0.2">
      <c r="A4874" t="s">
        <v>153</v>
      </c>
      <c r="B4874" t="s">
        <v>1997</v>
      </c>
    </row>
    <row r="4875" spans="1:4" x14ac:dyDescent="0.2">
      <c r="A4875" t="s">
        <v>153</v>
      </c>
      <c r="B4875" t="s">
        <v>2042</v>
      </c>
    </row>
    <row r="4876" spans="1:4" x14ac:dyDescent="0.2">
      <c r="A4876" t="s">
        <v>153</v>
      </c>
      <c r="B4876" t="s">
        <v>1999</v>
      </c>
    </row>
    <row r="4877" spans="1:4" x14ac:dyDescent="0.2">
      <c r="A4877" t="s">
        <v>36</v>
      </c>
      <c r="B4877" t="s">
        <v>2051</v>
      </c>
      <c r="C4877" t="s">
        <v>2097</v>
      </c>
      <c r="D4877">
        <v>-27</v>
      </c>
    </row>
    <row r="4878" spans="1:4" x14ac:dyDescent="0.2">
      <c r="A4878" t="s">
        <v>95</v>
      </c>
      <c r="B4878" t="s">
        <v>2012</v>
      </c>
    </row>
    <row r="4879" spans="1:4" x14ac:dyDescent="0.2">
      <c r="A4879" t="s">
        <v>95</v>
      </c>
      <c r="B4879" t="s">
        <v>1715</v>
      </c>
    </row>
    <row r="4880" spans="1:4" x14ac:dyDescent="0.2">
      <c r="A4880" t="s">
        <v>38</v>
      </c>
      <c r="B4880">
        <v>0.15</v>
      </c>
      <c r="C4880" t="s">
        <v>1567</v>
      </c>
      <c r="D4880" t="s">
        <v>1568</v>
      </c>
    </row>
    <row r="4881" spans="1:5" x14ac:dyDescent="0.2">
      <c r="A4881" t="s">
        <v>38</v>
      </c>
      <c r="B4881">
        <v>0.15</v>
      </c>
      <c r="C4881" t="s">
        <v>1567</v>
      </c>
      <c r="D4881" t="s">
        <v>1568</v>
      </c>
    </row>
    <row r="4882" spans="1:5" x14ac:dyDescent="0.2">
      <c r="A4882" t="s">
        <v>1950</v>
      </c>
      <c r="B4882" t="s">
        <v>1682</v>
      </c>
      <c r="C4882">
        <v>6</v>
      </c>
      <c r="D4882" t="s">
        <v>1562</v>
      </c>
      <c r="E4882" t="s">
        <v>2065</v>
      </c>
    </row>
    <row r="4883" spans="1:5" x14ac:dyDescent="0.2">
      <c r="A4883" t="s">
        <v>27</v>
      </c>
      <c r="B4883">
        <v>45.5</v>
      </c>
      <c r="C4883">
        <v>-0.2</v>
      </c>
    </row>
    <row r="4884" spans="1:5" x14ac:dyDescent="0.2">
      <c r="A4884" t="s">
        <v>565</v>
      </c>
      <c r="B4884" t="s">
        <v>1957</v>
      </c>
    </row>
    <row r="4885" spans="1:5" x14ac:dyDescent="0.2">
      <c r="A4885" t="s">
        <v>1579</v>
      </c>
      <c r="B4885" t="s">
        <v>1958</v>
      </c>
    </row>
    <row r="4886" spans="1:5" x14ac:dyDescent="0.2">
      <c r="A4886" t="s">
        <v>1579</v>
      </c>
      <c r="B4886">
        <v>16.2</v>
      </c>
      <c r="C4886">
        <v>0.2</v>
      </c>
    </row>
    <row r="4887" spans="1:5" x14ac:dyDescent="0.2">
      <c r="A4887" t="s">
        <v>1579</v>
      </c>
      <c r="B4887" t="s">
        <v>1960</v>
      </c>
    </row>
    <row r="4888" spans="1:5" x14ac:dyDescent="0.2">
      <c r="A4888" t="s">
        <v>1579</v>
      </c>
      <c r="B4888" t="s">
        <v>1873</v>
      </c>
    </row>
    <row r="4889" spans="1:5" x14ac:dyDescent="0.2">
      <c r="A4889" t="s">
        <v>47</v>
      </c>
      <c r="B4889" t="s">
        <v>2098</v>
      </c>
    </row>
    <row r="4890" spans="1:5" x14ac:dyDescent="0.2">
      <c r="A4890" t="s">
        <v>47</v>
      </c>
      <c r="B4890" t="s">
        <v>2099</v>
      </c>
    </row>
    <row r="4891" spans="1:5" x14ac:dyDescent="0.2">
      <c r="A4891" t="s">
        <v>47</v>
      </c>
      <c r="B4891" t="s">
        <v>2100</v>
      </c>
    </row>
    <row r="4892" spans="1:5" x14ac:dyDescent="0.2">
      <c r="A4892" t="s">
        <v>47</v>
      </c>
      <c r="B4892" t="s">
        <v>2023</v>
      </c>
    </row>
    <row r="4893" spans="1:5" x14ac:dyDescent="0.2">
      <c r="A4893" t="s">
        <v>47</v>
      </c>
      <c r="B4893" t="s">
        <v>1967</v>
      </c>
    </row>
    <row r="4894" spans="1:5" x14ac:dyDescent="0.2">
      <c r="A4894" t="s">
        <v>153</v>
      </c>
      <c r="B4894" t="s">
        <v>1968</v>
      </c>
    </row>
    <row r="4895" spans="1:5" x14ac:dyDescent="0.2">
      <c r="A4895" t="s">
        <v>184</v>
      </c>
      <c r="B4895" t="s">
        <v>2101</v>
      </c>
    </row>
    <row r="4896" spans="1:5" x14ac:dyDescent="0.2">
      <c r="A4896" t="s">
        <v>153</v>
      </c>
      <c r="B4896" t="s">
        <v>2042</v>
      </c>
    </row>
    <row r="4897" spans="1:4" x14ac:dyDescent="0.2">
      <c r="A4897" t="s">
        <v>626</v>
      </c>
      <c r="B4897" t="s">
        <v>1999</v>
      </c>
    </row>
    <row r="4898" spans="1:4" x14ac:dyDescent="0.2">
      <c r="A4898" t="s">
        <v>36</v>
      </c>
      <c r="B4898" t="s">
        <v>1708</v>
      </c>
      <c r="C4898" t="s">
        <v>2102</v>
      </c>
      <c r="D4898" t="s">
        <v>2103</v>
      </c>
    </row>
    <row r="4899" spans="1:4" x14ac:dyDescent="0.2">
      <c r="A4899" t="s">
        <v>95</v>
      </c>
      <c r="B4899" t="s">
        <v>1629</v>
      </c>
      <c r="C4899">
        <v>25</v>
      </c>
    </row>
    <row r="4900" spans="1:4" x14ac:dyDescent="0.2">
      <c r="A4900" t="s">
        <v>97</v>
      </c>
      <c r="B4900" t="s">
        <v>1676</v>
      </c>
    </row>
    <row r="4901" spans="1:4" x14ac:dyDescent="0.2">
      <c r="A4901" t="s">
        <v>49</v>
      </c>
      <c r="B4901">
        <v>0.5</v>
      </c>
      <c r="C4901" t="s">
        <v>1100</v>
      </c>
      <c r="D4901" t="s">
        <v>1636</v>
      </c>
    </row>
    <row r="4902" spans="1:4" x14ac:dyDescent="0.2">
      <c r="A4902" t="s">
        <v>95</v>
      </c>
      <c r="B4902" t="s">
        <v>1629</v>
      </c>
      <c r="C4902">
        <v>10</v>
      </c>
    </row>
    <row r="4903" spans="1:4" x14ac:dyDescent="0.2">
      <c r="A4903" t="s">
        <v>1950</v>
      </c>
      <c r="B4903" t="s">
        <v>1682</v>
      </c>
      <c r="C4903" t="s">
        <v>1971</v>
      </c>
    </row>
    <row r="4904" spans="1:4" x14ac:dyDescent="0.2">
      <c r="A4904" t="s">
        <v>27</v>
      </c>
      <c r="B4904" t="s">
        <v>1956</v>
      </c>
    </row>
    <row r="4905" spans="1:4" x14ac:dyDescent="0.2">
      <c r="A4905" t="s">
        <v>565</v>
      </c>
      <c r="B4905" t="s">
        <v>1957</v>
      </c>
    </row>
    <row r="4906" spans="1:4" x14ac:dyDescent="0.2">
      <c r="A4906" t="s">
        <v>1579</v>
      </c>
      <c r="B4906" t="s">
        <v>1958</v>
      </c>
    </row>
    <row r="4907" spans="1:4" x14ac:dyDescent="0.2">
      <c r="A4907" t="s">
        <v>1579</v>
      </c>
      <c r="B4907" t="s">
        <v>2056</v>
      </c>
    </row>
    <row r="4908" spans="1:4" x14ac:dyDescent="0.2">
      <c r="A4908" t="s">
        <v>1579</v>
      </c>
      <c r="B4908" t="s">
        <v>1960</v>
      </c>
    </row>
    <row r="4909" spans="1:4" x14ac:dyDescent="0.2">
      <c r="A4909" t="s">
        <v>1579</v>
      </c>
      <c r="B4909" t="s">
        <v>2057</v>
      </c>
    </row>
    <row r="4910" spans="1:4" x14ac:dyDescent="0.2">
      <c r="A4910" t="s">
        <v>150</v>
      </c>
      <c r="B4910" t="s">
        <v>2018</v>
      </c>
    </row>
    <row r="4911" spans="1:4" x14ac:dyDescent="0.2">
      <c r="A4911" t="s">
        <v>264</v>
      </c>
    </row>
    <row r="4912" spans="1:4" x14ac:dyDescent="0.2">
      <c r="A4912" t="s">
        <v>47</v>
      </c>
      <c r="B4912" t="s">
        <v>2016</v>
      </c>
    </row>
    <row r="4913" spans="1:4" x14ac:dyDescent="0.2">
      <c r="A4913" t="s">
        <v>47</v>
      </c>
      <c r="B4913" t="s">
        <v>1995</v>
      </c>
    </row>
    <row r="4914" spans="1:4" x14ac:dyDescent="0.2">
      <c r="A4914" t="s">
        <v>47</v>
      </c>
      <c r="B4914" t="s">
        <v>1981</v>
      </c>
    </row>
    <row r="4915" spans="1:4" x14ac:dyDescent="0.2">
      <c r="A4915" t="s">
        <v>47</v>
      </c>
      <c r="B4915" t="s">
        <v>1982</v>
      </c>
    </row>
    <row r="4916" spans="1:4" x14ac:dyDescent="0.2">
      <c r="A4916" t="s">
        <v>260</v>
      </c>
    </row>
    <row r="4917" spans="1:4" x14ac:dyDescent="0.2">
      <c r="A4917" t="s">
        <v>153</v>
      </c>
      <c r="B4917" t="s">
        <v>1997</v>
      </c>
    </row>
    <row r="4918" spans="1:4" x14ac:dyDescent="0.2">
      <c r="A4918" t="s">
        <v>153</v>
      </c>
      <c r="B4918" t="s">
        <v>1998</v>
      </c>
    </row>
    <row r="4919" spans="1:4" x14ac:dyDescent="0.2">
      <c r="A4919" t="s">
        <v>153</v>
      </c>
      <c r="B4919" t="s">
        <v>2104</v>
      </c>
      <c r="C4919" t="s">
        <v>1594</v>
      </c>
      <c r="D4919">
        <v>-0.3</v>
      </c>
    </row>
    <row r="4920" spans="1:4" x14ac:dyDescent="0.2">
      <c r="A4920" t="s">
        <v>154</v>
      </c>
      <c r="B4920">
        <v>0.5</v>
      </c>
      <c r="C4920" t="s">
        <v>1578</v>
      </c>
    </row>
    <row r="4921" spans="1:4" x14ac:dyDescent="0.2">
      <c r="A4921" t="s">
        <v>36</v>
      </c>
      <c r="B4921" t="s">
        <v>1900</v>
      </c>
    </row>
    <row r="4922" spans="1:4" x14ac:dyDescent="0.2">
      <c r="A4922" t="s">
        <v>95</v>
      </c>
      <c r="B4922" t="s">
        <v>2012</v>
      </c>
    </row>
    <row r="4923" spans="1:4" x14ac:dyDescent="0.2">
      <c r="A4923" t="s">
        <v>95</v>
      </c>
      <c r="B4923" t="s">
        <v>1715</v>
      </c>
    </row>
    <row r="4924" spans="1:4" x14ac:dyDescent="0.2">
      <c r="A4924" t="s">
        <v>38</v>
      </c>
      <c r="B4924">
        <v>7.0000000000000007E-2</v>
      </c>
      <c r="C4924" t="s">
        <v>1567</v>
      </c>
      <c r="D4924" t="s">
        <v>1568</v>
      </c>
    </row>
    <row r="4925" spans="1:4" x14ac:dyDescent="0.2">
      <c r="A4925" t="s">
        <v>38</v>
      </c>
      <c r="B4925">
        <v>0.15</v>
      </c>
      <c r="C4925" t="s">
        <v>1567</v>
      </c>
      <c r="D4925" t="s">
        <v>1633</v>
      </c>
    </row>
    <row r="4926" spans="1:4" x14ac:dyDescent="0.2">
      <c r="A4926" t="s">
        <v>150</v>
      </c>
      <c r="B4926">
        <v>2.2000000000000002</v>
      </c>
      <c r="C4926">
        <v>0.2</v>
      </c>
    </row>
    <row r="4927" spans="1:4" x14ac:dyDescent="0.2">
      <c r="A4927" t="s">
        <v>150</v>
      </c>
      <c r="B4927">
        <v>18</v>
      </c>
      <c r="C4927" t="s">
        <v>1580</v>
      </c>
    </row>
    <row r="4928" spans="1:4" x14ac:dyDescent="0.2">
      <c r="A4928" t="s">
        <v>254</v>
      </c>
    </row>
    <row r="4929" spans="1:4" x14ac:dyDescent="0.2">
      <c r="A4929" t="s">
        <v>47</v>
      </c>
      <c r="B4929">
        <v>9</v>
      </c>
      <c r="C4929" t="s">
        <v>1952</v>
      </c>
      <c r="D4929" t="s">
        <v>1953</v>
      </c>
    </row>
    <row r="4930" spans="1:4" x14ac:dyDescent="0.2">
      <c r="A4930" t="s">
        <v>1954</v>
      </c>
      <c r="B4930">
        <f>0.06/0.02</f>
        <v>3</v>
      </c>
    </row>
    <row r="4931" spans="1:4" x14ac:dyDescent="0.2">
      <c r="A4931" t="s">
        <v>27</v>
      </c>
      <c r="B4931" t="s">
        <v>2094</v>
      </c>
    </row>
    <row r="4932" spans="1:4" x14ac:dyDescent="0.2">
      <c r="A4932" t="s">
        <v>565</v>
      </c>
      <c r="B4932" t="s">
        <v>2047</v>
      </c>
    </row>
    <row r="4933" spans="1:4" x14ac:dyDescent="0.2">
      <c r="A4933" t="s">
        <v>150</v>
      </c>
      <c r="B4933" t="s">
        <v>1958</v>
      </c>
    </row>
    <row r="4934" spans="1:4" x14ac:dyDescent="0.2">
      <c r="A4934" t="s">
        <v>150</v>
      </c>
      <c r="B4934" t="s">
        <v>2105</v>
      </c>
    </row>
    <row r="4935" spans="1:4" x14ac:dyDescent="0.2">
      <c r="A4935" t="s">
        <v>150</v>
      </c>
      <c r="B4935" t="s">
        <v>1960</v>
      </c>
    </row>
    <row r="4936" spans="1:4" x14ac:dyDescent="0.2">
      <c r="A4936" t="s">
        <v>150</v>
      </c>
      <c r="B4936" t="s">
        <v>1961</v>
      </c>
    </row>
    <row r="4937" spans="1:4" x14ac:dyDescent="0.2">
      <c r="A4937" t="s">
        <v>150</v>
      </c>
      <c r="B4937" t="s">
        <v>1919</v>
      </c>
    </row>
    <row r="4938" spans="1:4" x14ac:dyDescent="0.2">
      <c r="A4938" t="s">
        <v>264</v>
      </c>
    </row>
    <row r="4939" spans="1:4" x14ac:dyDescent="0.2">
      <c r="A4939" t="s">
        <v>47</v>
      </c>
      <c r="B4939" t="s">
        <v>2016</v>
      </c>
    </row>
    <row r="4940" spans="1:4" x14ac:dyDescent="0.2">
      <c r="A4940" t="s">
        <v>47</v>
      </c>
      <c r="B4940" t="s">
        <v>2106</v>
      </c>
    </row>
    <row r="4941" spans="1:4" x14ac:dyDescent="0.2">
      <c r="A4941" t="s">
        <v>47</v>
      </c>
      <c r="B4941" t="s">
        <v>2023</v>
      </c>
    </row>
    <row r="4942" spans="1:4" x14ac:dyDescent="0.2">
      <c r="A4942" t="s">
        <v>47</v>
      </c>
      <c r="B4942" t="s">
        <v>1967</v>
      </c>
    </row>
    <row r="4943" spans="1:4" x14ac:dyDescent="0.2">
      <c r="A4943" t="s">
        <v>260</v>
      </c>
    </row>
    <row r="4944" spans="1:4" x14ac:dyDescent="0.2">
      <c r="A4944" t="s">
        <v>153</v>
      </c>
      <c r="B4944" t="s">
        <v>1997</v>
      </c>
    </row>
    <row r="4945" spans="1:4" x14ac:dyDescent="0.2">
      <c r="A4945" t="s">
        <v>153</v>
      </c>
      <c r="B4945" t="s">
        <v>2042</v>
      </c>
    </row>
    <row r="4946" spans="1:4" x14ac:dyDescent="0.2">
      <c r="A4946" t="s">
        <v>153</v>
      </c>
      <c r="B4946" t="s">
        <v>2107</v>
      </c>
    </row>
    <row r="4947" spans="1:4" x14ac:dyDescent="0.2">
      <c r="A4947" t="s">
        <v>36</v>
      </c>
      <c r="B4947" t="s">
        <v>2051</v>
      </c>
      <c r="C4947" t="s">
        <v>2050</v>
      </c>
    </row>
    <row r="4948" spans="1:4" x14ac:dyDescent="0.2">
      <c r="A4948" t="s">
        <v>38</v>
      </c>
      <c r="B4948">
        <v>0.15</v>
      </c>
      <c r="C4948" t="s">
        <v>1567</v>
      </c>
      <c r="D4948" t="s">
        <v>1568</v>
      </c>
    </row>
    <row r="4949" spans="1:4" x14ac:dyDescent="0.2">
      <c r="A4949" t="s">
        <v>95</v>
      </c>
      <c r="B4949" t="s">
        <v>2012</v>
      </c>
    </row>
    <row r="4950" spans="1:4" x14ac:dyDescent="0.2">
      <c r="A4950" t="s">
        <v>95</v>
      </c>
      <c r="B4950" t="s">
        <v>1715</v>
      </c>
    </row>
    <row r="4951" spans="1:4" x14ac:dyDescent="0.2">
      <c r="A4951" t="s">
        <v>27</v>
      </c>
      <c r="B4951">
        <v>42.5</v>
      </c>
      <c r="C4951" t="s">
        <v>2108</v>
      </c>
    </row>
    <row r="4952" spans="1:4" x14ac:dyDescent="0.2">
      <c r="A4952" t="s">
        <v>29</v>
      </c>
      <c r="B4952">
        <v>11</v>
      </c>
      <c r="C4952" t="s">
        <v>1578</v>
      </c>
    </row>
    <row r="4953" spans="1:4" x14ac:dyDescent="0.2">
      <c r="A4953" t="s">
        <v>29</v>
      </c>
      <c r="B4953">
        <v>2.5</v>
      </c>
      <c r="C4953" t="s">
        <v>1580</v>
      </c>
    </row>
    <row r="4954" spans="1:4" x14ac:dyDescent="0.2">
      <c r="A4954" t="s">
        <v>1579</v>
      </c>
      <c r="B4954">
        <v>2.2000000000000002</v>
      </c>
      <c r="C4954" t="s">
        <v>1591</v>
      </c>
    </row>
    <row r="4955" spans="1:4" x14ac:dyDescent="0.2">
      <c r="A4955" t="s">
        <v>1579</v>
      </c>
      <c r="B4955">
        <v>1.5</v>
      </c>
      <c r="C4955">
        <v>-0.05</v>
      </c>
    </row>
    <row r="4956" spans="1:4" x14ac:dyDescent="0.2">
      <c r="A4956" t="s">
        <v>1579</v>
      </c>
      <c r="B4956">
        <v>17.899999999999999</v>
      </c>
      <c r="C4956" t="s">
        <v>1580</v>
      </c>
    </row>
    <row r="4957" spans="1:4" x14ac:dyDescent="0.2">
      <c r="A4957" t="s">
        <v>1579</v>
      </c>
      <c r="B4957">
        <v>7</v>
      </c>
      <c r="C4957" t="s">
        <v>1578</v>
      </c>
    </row>
    <row r="4958" spans="1:4" x14ac:dyDescent="0.2">
      <c r="A4958" t="s">
        <v>1579</v>
      </c>
      <c r="B4958">
        <v>18.600000000000001</v>
      </c>
      <c r="C4958">
        <v>0.2</v>
      </c>
    </row>
    <row r="4959" spans="1:4" x14ac:dyDescent="0.2">
      <c r="A4959" t="s">
        <v>184</v>
      </c>
      <c r="B4959">
        <v>23</v>
      </c>
      <c r="C4959">
        <f>-0.04/-0.12</f>
        <v>0.33333333333333337</v>
      </c>
    </row>
    <row r="4960" spans="1:4" x14ac:dyDescent="0.2">
      <c r="A4960" t="s">
        <v>2109</v>
      </c>
      <c r="B4960">
        <f>-0.05/-0.12</f>
        <v>0.41666666666666669</v>
      </c>
    </row>
    <row r="4961" spans="1:4" x14ac:dyDescent="0.2">
      <c r="A4961" t="s">
        <v>34</v>
      </c>
      <c r="B4961" t="s">
        <v>2110</v>
      </c>
    </row>
    <row r="4962" spans="1:4" x14ac:dyDescent="0.2">
      <c r="A4962" t="s">
        <v>34</v>
      </c>
      <c r="B4962">
        <v>24</v>
      </c>
      <c r="C4962">
        <f>-0.04/-0.12</f>
        <v>0.33333333333333337</v>
      </c>
    </row>
    <row r="4963" spans="1:4" x14ac:dyDescent="0.2">
      <c r="A4963" t="s">
        <v>626</v>
      </c>
      <c r="B4963">
        <v>26.4</v>
      </c>
      <c r="C4963">
        <f>-0.05/-0.2</f>
        <v>0.25</v>
      </c>
    </row>
    <row r="4964" spans="1:4" x14ac:dyDescent="0.2">
      <c r="A4964" t="s">
        <v>47</v>
      </c>
      <c r="B4964">
        <v>23</v>
      </c>
      <c r="C4964">
        <f>0.04/0.12</f>
        <v>0.33333333333333337</v>
      </c>
    </row>
    <row r="4965" spans="1:4" x14ac:dyDescent="0.2">
      <c r="A4965" t="s">
        <v>47</v>
      </c>
      <c r="B4965" t="s">
        <v>2111</v>
      </c>
    </row>
    <row r="4966" spans="1:4" x14ac:dyDescent="0.2">
      <c r="A4966" t="s">
        <v>2003</v>
      </c>
      <c r="B4966">
        <f>0.02/0.06</f>
        <v>0.33333333333333337</v>
      </c>
    </row>
    <row r="4967" spans="1:4" x14ac:dyDescent="0.2">
      <c r="A4967" t="s">
        <v>2112</v>
      </c>
      <c r="B4967">
        <f>0.01/0.05</f>
        <v>0.19999999999999998</v>
      </c>
    </row>
    <row r="4968" spans="1:4" x14ac:dyDescent="0.2">
      <c r="A4968" t="s">
        <v>47</v>
      </c>
      <c r="B4968">
        <v>8.6999999999999993</v>
      </c>
      <c r="C4968">
        <v>-0.2</v>
      </c>
    </row>
    <row r="4969" spans="1:4" x14ac:dyDescent="0.2">
      <c r="A4969" t="s">
        <v>47</v>
      </c>
      <c r="B4969">
        <v>3.8</v>
      </c>
      <c r="C4969">
        <v>-0.1</v>
      </c>
    </row>
    <row r="4970" spans="1:4" x14ac:dyDescent="0.2">
      <c r="A4970" t="s">
        <v>38</v>
      </c>
      <c r="B4970">
        <v>0.15</v>
      </c>
      <c r="C4970" t="s">
        <v>1567</v>
      </c>
      <c r="D4970" t="s">
        <v>1633</v>
      </c>
    </row>
    <row r="4971" spans="1:4" x14ac:dyDescent="0.2">
      <c r="A4971" t="s">
        <v>154</v>
      </c>
      <c r="B4971">
        <v>1</v>
      </c>
      <c r="C4971">
        <v>0.3</v>
      </c>
    </row>
    <row r="4972" spans="1:4" x14ac:dyDescent="0.2">
      <c r="A4972" t="s">
        <v>36</v>
      </c>
      <c r="B4972" t="s">
        <v>2019</v>
      </c>
    </row>
    <row r="4973" spans="1:4" x14ac:dyDescent="0.2">
      <c r="A4973" t="s">
        <v>95</v>
      </c>
      <c r="B4973" t="s">
        <v>1629</v>
      </c>
      <c r="C4973">
        <v>12</v>
      </c>
    </row>
    <row r="4974" spans="1:4" x14ac:dyDescent="0.2">
      <c r="A4974" t="s">
        <v>150</v>
      </c>
      <c r="B4974">
        <v>2.2000000000000002</v>
      </c>
      <c r="C4974">
        <v>0.5</v>
      </c>
    </row>
    <row r="4975" spans="1:4" x14ac:dyDescent="0.2">
      <c r="A4975" t="s">
        <v>47</v>
      </c>
      <c r="B4975">
        <v>4</v>
      </c>
      <c r="C4975">
        <f>0.032/0.02</f>
        <v>1.6</v>
      </c>
    </row>
    <row r="4976" spans="1:4" x14ac:dyDescent="0.2">
      <c r="A4976" t="s">
        <v>47</v>
      </c>
      <c r="B4976">
        <v>9</v>
      </c>
      <c r="C4976" t="s">
        <v>1952</v>
      </c>
      <c r="D4976" t="s">
        <v>1953</v>
      </c>
    </row>
    <row r="4977" spans="1:4" x14ac:dyDescent="0.2">
      <c r="A4977" t="s">
        <v>95</v>
      </c>
      <c r="B4977" t="s">
        <v>1545</v>
      </c>
      <c r="C4977" t="s">
        <v>1629</v>
      </c>
      <c r="D4977">
        <v>6.3</v>
      </c>
    </row>
    <row r="4978" spans="1:4" x14ac:dyDescent="0.2">
      <c r="A4978" t="s">
        <v>150</v>
      </c>
      <c r="B4978">
        <v>2.2000000000000002</v>
      </c>
      <c r="C4978">
        <v>0.5</v>
      </c>
    </row>
    <row r="4979" spans="1:4" x14ac:dyDescent="0.2">
      <c r="A4979" t="s">
        <v>254</v>
      </c>
    </row>
    <row r="4980" spans="1:4" x14ac:dyDescent="0.2">
      <c r="A4980" t="s">
        <v>47</v>
      </c>
      <c r="B4980">
        <v>9</v>
      </c>
      <c r="C4980" t="s">
        <v>1952</v>
      </c>
      <c r="D4980" t="s">
        <v>1953</v>
      </c>
    </row>
    <row r="4981" spans="1:4" x14ac:dyDescent="0.2">
      <c r="A4981" t="s">
        <v>95</v>
      </c>
      <c r="B4981" t="s">
        <v>1545</v>
      </c>
      <c r="C4981" t="s">
        <v>1629</v>
      </c>
      <c r="D4981">
        <v>6.3</v>
      </c>
    </row>
    <row r="4982" spans="1:4" x14ac:dyDescent="0.2">
      <c r="A4982" t="s">
        <v>27</v>
      </c>
      <c r="B4982" t="s">
        <v>2113</v>
      </c>
      <c r="C4982" t="s">
        <v>1562</v>
      </c>
      <c r="D4982">
        <v>0.2</v>
      </c>
    </row>
    <row r="4983" spans="1:4" x14ac:dyDescent="0.2">
      <c r="A4983" t="s">
        <v>565</v>
      </c>
      <c r="B4983" t="s">
        <v>2005</v>
      </c>
    </row>
    <row r="4984" spans="1:4" x14ac:dyDescent="0.2">
      <c r="A4984" t="s">
        <v>150</v>
      </c>
      <c r="B4984" t="s">
        <v>1975</v>
      </c>
    </row>
    <row r="4985" spans="1:4" x14ac:dyDescent="0.2">
      <c r="A4985" t="s">
        <v>150</v>
      </c>
      <c r="B4985" t="s">
        <v>2043</v>
      </c>
    </row>
    <row r="4986" spans="1:4" x14ac:dyDescent="0.2">
      <c r="A4986" t="s">
        <v>150</v>
      </c>
      <c r="B4986" t="s">
        <v>2007</v>
      </c>
    </row>
    <row r="4987" spans="1:4" x14ac:dyDescent="0.2">
      <c r="A4987" t="s">
        <v>150</v>
      </c>
      <c r="B4987" t="s">
        <v>1695</v>
      </c>
    </row>
    <row r="4988" spans="1:4" x14ac:dyDescent="0.2">
      <c r="A4988" t="s">
        <v>276</v>
      </c>
    </row>
    <row r="4989" spans="1:4" x14ac:dyDescent="0.2">
      <c r="A4989" t="s">
        <v>47</v>
      </c>
      <c r="B4989" t="s">
        <v>1977</v>
      </c>
    </row>
    <row r="4990" spans="1:4" x14ac:dyDescent="0.2">
      <c r="A4990" t="s">
        <v>47</v>
      </c>
      <c r="B4990" t="s">
        <v>1978</v>
      </c>
    </row>
    <row r="4991" spans="1:4" x14ac:dyDescent="0.2">
      <c r="A4991" t="s">
        <v>47</v>
      </c>
      <c r="B4991" t="s">
        <v>1979</v>
      </c>
    </row>
    <row r="4992" spans="1:4" x14ac:dyDescent="0.2">
      <c r="A4992" t="s">
        <v>47</v>
      </c>
      <c r="B4992" t="s">
        <v>1980</v>
      </c>
    </row>
    <row r="4993" spans="1:4" x14ac:dyDescent="0.2">
      <c r="A4993" t="s">
        <v>47</v>
      </c>
      <c r="B4993" t="s">
        <v>1981</v>
      </c>
    </row>
    <row r="4994" spans="1:4" x14ac:dyDescent="0.2">
      <c r="A4994" t="s">
        <v>47</v>
      </c>
      <c r="B4994" t="s">
        <v>1982</v>
      </c>
    </row>
    <row r="4995" spans="1:4" x14ac:dyDescent="0.2">
      <c r="A4995" t="s">
        <v>153</v>
      </c>
      <c r="B4995" t="s">
        <v>1983</v>
      </c>
    </row>
    <row r="4996" spans="1:4" x14ac:dyDescent="0.2">
      <c r="A4996" t="s">
        <v>153</v>
      </c>
      <c r="B4996" t="s">
        <v>1984</v>
      </c>
    </row>
    <row r="4997" spans="1:4" x14ac:dyDescent="0.2">
      <c r="A4997" t="s">
        <v>153</v>
      </c>
      <c r="B4997" t="s">
        <v>2030</v>
      </c>
    </row>
    <row r="4998" spans="1:4" x14ac:dyDescent="0.2">
      <c r="A4998" t="s">
        <v>36</v>
      </c>
      <c r="B4998" t="s">
        <v>1645</v>
      </c>
      <c r="C4998" s="9">
        <v>45505</v>
      </c>
      <c r="D4998" t="s">
        <v>2114</v>
      </c>
    </row>
    <row r="4999" spans="1:4" x14ac:dyDescent="0.2">
      <c r="A4999" t="s">
        <v>95</v>
      </c>
      <c r="B4999" t="s">
        <v>1715</v>
      </c>
      <c r="C4999" t="s">
        <v>1594</v>
      </c>
      <c r="D4999" t="s">
        <v>2012</v>
      </c>
    </row>
    <row r="5000" spans="1:4" x14ac:dyDescent="0.2">
      <c r="A5000" t="s">
        <v>38</v>
      </c>
      <c r="B5000">
        <v>0.15</v>
      </c>
      <c r="C5000" t="s">
        <v>1567</v>
      </c>
      <c r="D5000" t="s">
        <v>1633</v>
      </c>
    </row>
    <row r="5001" spans="1:4" x14ac:dyDescent="0.2">
      <c r="A5001" t="s">
        <v>154</v>
      </c>
      <c r="B5001" t="s">
        <v>1989</v>
      </c>
    </row>
    <row r="5002" spans="1:4" x14ac:dyDescent="0.2">
      <c r="A5002" t="s">
        <v>184</v>
      </c>
      <c r="B5002">
        <v>25.9</v>
      </c>
      <c r="C5002" t="s">
        <v>1578</v>
      </c>
    </row>
    <row r="5003" spans="1:4" x14ac:dyDescent="0.2">
      <c r="A5003" t="s">
        <v>108</v>
      </c>
      <c r="B5003">
        <v>2.62</v>
      </c>
      <c r="C5003" t="s">
        <v>1667</v>
      </c>
    </row>
    <row r="5004" spans="1:4" x14ac:dyDescent="0.2">
      <c r="A5004" t="s">
        <v>27</v>
      </c>
      <c r="B5004">
        <v>46.5</v>
      </c>
      <c r="C5004">
        <v>-0.2</v>
      </c>
    </row>
    <row r="5005" spans="1:4" x14ac:dyDescent="0.2">
      <c r="A5005" t="s">
        <v>565</v>
      </c>
      <c r="B5005">
        <v>9</v>
      </c>
      <c r="C5005" t="s">
        <v>1578</v>
      </c>
    </row>
    <row r="5006" spans="1:4" x14ac:dyDescent="0.2">
      <c r="A5006" t="s">
        <v>29</v>
      </c>
      <c r="B5006">
        <v>7.1</v>
      </c>
      <c r="C5006" t="s">
        <v>1630</v>
      </c>
    </row>
    <row r="5007" spans="1:4" x14ac:dyDescent="0.2">
      <c r="A5007" t="s">
        <v>1579</v>
      </c>
      <c r="B5007">
        <v>12.5</v>
      </c>
      <c r="C5007" t="s">
        <v>1580</v>
      </c>
    </row>
    <row r="5008" spans="1:4" x14ac:dyDescent="0.2">
      <c r="A5008" t="s">
        <v>1579</v>
      </c>
      <c r="B5008">
        <v>17.8</v>
      </c>
      <c r="C5008" t="s">
        <v>1580</v>
      </c>
    </row>
    <row r="5009" spans="1:6" x14ac:dyDescent="0.2">
      <c r="A5009" t="s">
        <v>1579</v>
      </c>
      <c r="B5009">
        <v>22.5</v>
      </c>
      <c r="C5009" t="s">
        <v>1578</v>
      </c>
    </row>
    <row r="5010" spans="1:6" x14ac:dyDescent="0.2">
      <c r="A5010" t="s">
        <v>1579</v>
      </c>
      <c r="B5010">
        <v>2.2000000000000002</v>
      </c>
      <c r="C5010">
        <v>0.2</v>
      </c>
    </row>
    <row r="5011" spans="1:6" x14ac:dyDescent="0.2">
      <c r="A5011" t="s">
        <v>1883</v>
      </c>
      <c r="B5011">
        <v>25.65</v>
      </c>
      <c r="C5011">
        <f>0.06/0.02</f>
        <v>3</v>
      </c>
    </row>
    <row r="5012" spans="1:6" x14ac:dyDescent="0.2">
      <c r="A5012" t="s">
        <v>1883</v>
      </c>
      <c r="B5012">
        <v>24.1</v>
      </c>
      <c r="C5012">
        <f>0.12/0.04</f>
        <v>3</v>
      </c>
    </row>
    <row r="5013" spans="1:6" x14ac:dyDescent="0.2">
      <c r="A5013" t="s">
        <v>47</v>
      </c>
      <c r="B5013">
        <v>22</v>
      </c>
      <c r="C5013">
        <v>0.2</v>
      </c>
    </row>
    <row r="5014" spans="1:6" x14ac:dyDescent="0.2">
      <c r="A5014" t="s">
        <v>47</v>
      </c>
      <c r="B5014">
        <v>8.6999999999999993</v>
      </c>
      <c r="C5014">
        <v>-0.2</v>
      </c>
    </row>
    <row r="5015" spans="1:6" x14ac:dyDescent="0.2">
      <c r="A5015" t="s">
        <v>47</v>
      </c>
      <c r="B5015">
        <v>3.8</v>
      </c>
      <c r="C5015">
        <v>-0.1</v>
      </c>
    </row>
    <row r="5016" spans="1:6" x14ac:dyDescent="0.2">
      <c r="A5016" t="s">
        <v>34</v>
      </c>
      <c r="B5016">
        <v>26.9</v>
      </c>
      <c r="C5016">
        <f>-0.04/-0.12</f>
        <v>0.33333333333333337</v>
      </c>
    </row>
    <row r="5017" spans="1:6" x14ac:dyDescent="0.2">
      <c r="A5017" t="s">
        <v>34</v>
      </c>
      <c r="B5017">
        <v>26</v>
      </c>
      <c r="C5017">
        <f>-0.04/-0.12</f>
        <v>0.33333333333333337</v>
      </c>
    </row>
    <row r="5018" spans="1:6" x14ac:dyDescent="0.2">
      <c r="A5018" t="s">
        <v>34</v>
      </c>
      <c r="B5018">
        <v>20.6</v>
      </c>
      <c r="C5018">
        <f>-0.05/-0.2</f>
        <v>0.25</v>
      </c>
    </row>
    <row r="5019" spans="1:6" x14ac:dyDescent="0.2">
      <c r="A5019" t="s">
        <v>34</v>
      </c>
      <c r="B5019">
        <v>9.25</v>
      </c>
      <c r="C5019">
        <f>0.01/-0.1</f>
        <v>-9.9999999999999992E-2</v>
      </c>
    </row>
    <row r="5020" spans="1:6" x14ac:dyDescent="0.2">
      <c r="A5020" t="s">
        <v>626</v>
      </c>
      <c r="B5020" t="s">
        <v>2115</v>
      </c>
      <c r="C5020">
        <v>-0.3</v>
      </c>
    </row>
    <row r="5021" spans="1:6" x14ac:dyDescent="0.2">
      <c r="A5021" t="s">
        <v>2116</v>
      </c>
      <c r="B5021" t="s">
        <v>2117</v>
      </c>
      <c r="C5021">
        <v>20</v>
      </c>
      <c r="D5021" t="s">
        <v>2118</v>
      </c>
      <c r="E5021" t="s">
        <v>1562</v>
      </c>
      <c r="F5021" t="s">
        <v>2119</v>
      </c>
    </row>
    <row r="5022" spans="1:6" x14ac:dyDescent="0.2">
      <c r="A5022" t="s">
        <v>38</v>
      </c>
      <c r="B5022">
        <v>7.0000000000000007E-2</v>
      </c>
      <c r="C5022" t="s">
        <v>1567</v>
      </c>
      <c r="D5022" t="s">
        <v>1568</v>
      </c>
    </row>
    <row r="5023" spans="1:6" x14ac:dyDescent="0.2">
      <c r="A5023" t="s">
        <v>38</v>
      </c>
      <c r="B5023">
        <v>0.15</v>
      </c>
      <c r="C5023" t="s">
        <v>1567</v>
      </c>
      <c r="D5023" t="s">
        <v>1633</v>
      </c>
    </row>
    <row r="5024" spans="1:6" x14ac:dyDescent="0.2">
      <c r="A5024" t="s">
        <v>95</v>
      </c>
      <c r="B5024" t="s">
        <v>1629</v>
      </c>
      <c r="C5024">
        <v>10</v>
      </c>
    </row>
    <row r="5025" spans="1:4" x14ac:dyDescent="0.2">
      <c r="A5025" t="s">
        <v>38</v>
      </c>
      <c r="B5025">
        <v>0.15</v>
      </c>
      <c r="C5025" t="s">
        <v>1567</v>
      </c>
      <c r="D5025" t="s">
        <v>1633</v>
      </c>
    </row>
    <row r="5026" spans="1:4" x14ac:dyDescent="0.2">
      <c r="A5026" t="s">
        <v>1950</v>
      </c>
      <c r="B5026" t="s">
        <v>1682</v>
      </c>
      <c r="C5026">
        <v>6</v>
      </c>
      <c r="D5026" t="s">
        <v>1951</v>
      </c>
    </row>
    <row r="5027" spans="1:4" x14ac:dyDescent="0.2">
      <c r="A5027" t="s">
        <v>150</v>
      </c>
      <c r="B5027">
        <v>2.2000000000000002</v>
      </c>
      <c r="C5027">
        <v>0.2</v>
      </c>
    </row>
    <row r="5028" spans="1:4" x14ac:dyDescent="0.2">
      <c r="A5028" t="s">
        <v>150</v>
      </c>
      <c r="B5028">
        <v>18</v>
      </c>
      <c r="C5028" t="s">
        <v>1558</v>
      </c>
    </row>
    <row r="5029" spans="1:4" x14ac:dyDescent="0.2">
      <c r="A5029" t="s">
        <v>254</v>
      </c>
    </row>
    <row r="5030" spans="1:4" x14ac:dyDescent="0.2">
      <c r="A5030" t="s">
        <v>47</v>
      </c>
      <c r="B5030">
        <v>9</v>
      </c>
      <c r="C5030" t="s">
        <v>1952</v>
      </c>
      <c r="D5030" t="s">
        <v>1953</v>
      </c>
    </row>
    <row r="5031" spans="1:4" x14ac:dyDescent="0.2">
      <c r="A5031" t="s">
        <v>1954</v>
      </c>
      <c r="B5031">
        <f>0.06/0.02</f>
        <v>3</v>
      </c>
    </row>
    <row r="5032" spans="1:4" x14ac:dyDescent="0.2">
      <c r="A5032" t="s">
        <v>95</v>
      </c>
      <c r="B5032" t="s">
        <v>1545</v>
      </c>
      <c r="C5032" t="s">
        <v>1629</v>
      </c>
      <c r="D5032">
        <v>6.3</v>
      </c>
    </row>
    <row r="5033" spans="1:4" x14ac:dyDescent="0.2">
      <c r="A5033" t="s">
        <v>27</v>
      </c>
      <c r="B5033" t="s">
        <v>2094</v>
      </c>
    </row>
    <row r="5034" spans="1:4" x14ac:dyDescent="0.2">
      <c r="A5034" t="s">
        <v>565</v>
      </c>
      <c r="B5034" t="s">
        <v>2047</v>
      </c>
    </row>
    <row r="5035" spans="1:4" x14ac:dyDescent="0.2">
      <c r="A5035" t="s">
        <v>1579</v>
      </c>
      <c r="B5035" t="s">
        <v>1958</v>
      </c>
    </row>
    <row r="5036" spans="1:4" x14ac:dyDescent="0.2">
      <c r="A5036" t="s">
        <v>1579</v>
      </c>
      <c r="B5036">
        <v>17.8</v>
      </c>
      <c r="C5036" t="s">
        <v>1580</v>
      </c>
    </row>
    <row r="5037" spans="1:4" x14ac:dyDescent="0.2">
      <c r="A5037" t="s">
        <v>1579</v>
      </c>
      <c r="B5037" t="s">
        <v>1960</v>
      </c>
    </row>
    <row r="5038" spans="1:4" x14ac:dyDescent="0.2">
      <c r="A5038" t="s">
        <v>1579</v>
      </c>
      <c r="B5038" t="s">
        <v>2018</v>
      </c>
    </row>
    <row r="5039" spans="1:4" x14ac:dyDescent="0.2">
      <c r="A5039" t="s">
        <v>1579</v>
      </c>
      <c r="B5039" t="s">
        <v>2120</v>
      </c>
    </row>
    <row r="5040" spans="1:4" x14ac:dyDescent="0.2">
      <c r="A5040" t="s">
        <v>264</v>
      </c>
    </row>
    <row r="5041" spans="1:4" x14ac:dyDescent="0.2">
      <c r="A5041" t="s">
        <v>47</v>
      </c>
      <c r="B5041">
        <v>22</v>
      </c>
      <c r="C5041">
        <v>0.2</v>
      </c>
    </row>
    <row r="5042" spans="1:4" x14ac:dyDescent="0.2">
      <c r="A5042" t="s">
        <v>47</v>
      </c>
      <c r="B5042" t="s">
        <v>2016</v>
      </c>
    </row>
    <row r="5043" spans="1:4" x14ac:dyDescent="0.2">
      <c r="A5043" t="s">
        <v>47</v>
      </c>
      <c r="B5043" t="s">
        <v>1981</v>
      </c>
    </row>
    <row r="5044" spans="1:4" x14ac:dyDescent="0.2">
      <c r="A5044" t="s">
        <v>47</v>
      </c>
      <c r="B5044" t="s">
        <v>1982</v>
      </c>
    </row>
    <row r="5045" spans="1:4" x14ac:dyDescent="0.2">
      <c r="A5045" t="s">
        <v>260</v>
      </c>
    </row>
    <row r="5046" spans="1:4" x14ac:dyDescent="0.2">
      <c r="A5046" t="s">
        <v>153</v>
      </c>
      <c r="B5046" t="s">
        <v>1997</v>
      </c>
    </row>
    <row r="5047" spans="1:4" x14ac:dyDescent="0.2">
      <c r="A5047" t="s">
        <v>153</v>
      </c>
      <c r="B5047">
        <v>26</v>
      </c>
      <c r="C5047" t="s">
        <v>1630</v>
      </c>
    </row>
    <row r="5048" spans="1:4" x14ac:dyDescent="0.2">
      <c r="A5048" t="s">
        <v>153</v>
      </c>
      <c r="B5048">
        <v>30</v>
      </c>
      <c r="C5048">
        <f>-0.05/-0.3</f>
        <v>0.16666666666666669</v>
      </c>
    </row>
    <row r="5049" spans="1:4" x14ac:dyDescent="0.2">
      <c r="A5049" t="s">
        <v>36</v>
      </c>
      <c r="B5049" t="s">
        <v>2051</v>
      </c>
      <c r="C5049" t="s">
        <v>2121</v>
      </c>
    </row>
    <row r="5050" spans="1:4" x14ac:dyDescent="0.2">
      <c r="A5050" t="s">
        <v>38</v>
      </c>
      <c r="B5050">
        <v>7.0000000000000007E-2</v>
      </c>
      <c r="C5050" t="s">
        <v>1567</v>
      </c>
      <c r="D5050" t="s">
        <v>1568</v>
      </c>
    </row>
    <row r="5051" spans="1:4" x14ac:dyDescent="0.2">
      <c r="A5051" t="s">
        <v>95</v>
      </c>
      <c r="B5051" t="s">
        <v>2012</v>
      </c>
    </row>
    <row r="5052" spans="1:4" x14ac:dyDescent="0.2">
      <c r="A5052" t="s">
        <v>38</v>
      </c>
      <c r="B5052">
        <v>0.15</v>
      </c>
      <c r="C5052" t="s">
        <v>1567</v>
      </c>
      <c r="D5052" t="s">
        <v>1633</v>
      </c>
    </row>
    <row r="5053" spans="1:4" x14ac:dyDescent="0.2">
      <c r="A5053" t="s">
        <v>48</v>
      </c>
      <c r="B5053">
        <v>2.2000000000000002</v>
      </c>
      <c r="C5053">
        <v>0.2</v>
      </c>
    </row>
    <row r="5054" spans="1:4" x14ac:dyDescent="0.2">
      <c r="A5054" t="s">
        <v>29</v>
      </c>
      <c r="B5054">
        <v>18</v>
      </c>
      <c r="C5054" t="s">
        <v>1558</v>
      </c>
    </row>
    <row r="5055" spans="1:4" x14ac:dyDescent="0.2">
      <c r="A5055" t="s">
        <v>254</v>
      </c>
    </row>
    <row r="5056" spans="1:4" x14ac:dyDescent="0.2">
      <c r="A5056" t="s">
        <v>47</v>
      </c>
      <c r="B5056">
        <v>9</v>
      </c>
      <c r="C5056" t="s">
        <v>1952</v>
      </c>
      <c r="D5056" t="s">
        <v>1953</v>
      </c>
    </row>
    <row r="5057" spans="1:4" x14ac:dyDescent="0.2">
      <c r="A5057" t="s">
        <v>1954</v>
      </c>
      <c r="B5057">
        <f>0.06/0.02</f>
        <v>3</v>
      </c>
    </row>
    <row r="5058" spans="1:4" x14ac:dyDescent="0.2">
      <c r="A5058" t="s">
        <v>95</v>
      </c>
      <c r="B5058" t="s">
        <v>1545</v>
      </c>
      <c r="C5058" t="s">
        <v>1629</v>
      </c>
      <c r="D5058">
        <v>6.3</v>
      </c>
    </row>
    <row r="5059" spans="1:4" x14ac:dyDescent="0.2">
      <c r="A5059" t="s">
        <v>150</v>
      </c>
      <c r="B5059">
        <v>2.2000000000000002</v>
      </c>
      <c r="C5059">
        <v>0.2</v>
      </c>
    </row>
    <row r="5060" spans="1:4" x14ac:dyDescent="0.2">
      <c r="A5060" t="s">
        <v>2122</v>
      </c>
      <c r="B5060">
        <v>4</v>
      </c>
      <c r="C5060" t="s">
        <v>2123</v>
      </c>
      <c r="D5060">
        <f>0.01/0.022</f>
        <v>0.45454545454545459</v>
      </c>
    </row>
    <row r="5061" spans="1:4" x14ac:dyDescent="0.2">
      <c r="A5061" t="s">
        <v>47</v>
      </c>
      <c r="B5061">
        <v>9</v>
      </c>
      <c r="C5061" t="s">
        <v>1952</v>
      </c>
      <c r="D5061" t="s">
        <v>1953</v>
      </c>
    </row>
    <row r="5062" spans="1:4" x14ac:dyDescent="0.2">
      <c r="A5062" t="s">
        <v>95</v>
      </c>
      <c r="B5062" t="s">
        <v>1545</v>
      </c>
      <c r="C5062" t="s">
        <v>1629</v>
      </c>
      <c r="D5062">
        <v>6.3</v>
      </c>
    </row>
    <row r="5063" spans="1:4" x14ac:dyDescent="0.2">
      <c r="A5063" t="s">
        <v>27</v>
      </c>
      <c r="B5063" t="s">
        <v>2004</v>
      </c>
    </row>
    <row r="5064" spans="1:4" x14ac:dyDescent="0.2">
      <c r="A5064" t="s">
        <v>565</v>
      </c>
      <c r="B5064" t="s">
        <v>2124</v>
      </c>
    </row>
    <row r="5065" spans="1:4" x14ac:dyDescent="0.2">
      <c r="A5065" t="s">
        <v>150</v>
      </c>
      <c r="B5065" t="s">
        <v>1975</v>
      </c>
    </row>
    <row r="5066" spans="1:4" x14ac:dyDescent="0.2">
      <c r="A5066" t="s">
        <v>150</v>
      </c>
      <c r="B5066" t="s">
        <v>2025</v>
      </c>
    </row>
    <row r="5067" spans="1:4" x14ac:dyDescent="0.2">
      <c r="A5067" t="s">
        <v>150</v>
      </c>
      <c r="B5067" t="s">
        <v>2026</v>
      </c>
    </row>
    <row r="5068" spans="1:4" x14ac:dyDescent="0.2">
      <c r="A5068" t="s">
        <v>150</v>
      </c>
      <c r="B5068" t="s">
        <v>2027</v>
      </c>
    </row>
    <row r="5069" spans="1:4" x14ac:dyDescent="0.2">
      <c r="A5069" t="s">
        <v>47</v>
      </c>
      <c r="B5069" t="s">
        <v>1977</v>
      </c>
    </row>
    <row r="5070" spans="1:4" x14ac:dyDescent="0.2">
      <c r="A5070" t="s">
        <v>47</v>
      </c>
      <c r="B5070" t="s">
        <v>1978</v>
      </c>
    </row>
    <row r="5071" spans="1:4" x14ac:dyDescent="0.2">
      <c r="A5071" t="s">
        <v>47</v>
      </c>
      <c r="B5071" t="s">
        <v>1979</v>
      </c>
    </row>
    <row r="5072" spans="1:4" x14ac:dyDescent="0.2">
      <c r="A5072" t="s">
        <v>47</v>
      </c>
      <c r="B5072" t="s">
        <v>2028</v>
      </c>
    </row>
    <row r="5073" spans="1:4" x14ac:dyDescent="0.2">
      <c r="A5073" t="s">
        <v>47</v>
      </c>
      <c r="B5073" t="s">
        <v>2125</v>
      </c>
    </row>
    <row r="5074" spans="1:4" x14ac:dyDescent="0.2">
      <c r="A5074" t="s">
        <v>47</v>
      </c>
      <c r="B5074" t="s">
        <v>1967</v>
      </c>
    </row>
    <row r="5075" spans="1:4" x14ac:dyDescent="0.2">
      <c r="A5075" t="s">
        <v>153</v>
      </c>
      <c r="B5075" t="s">
        <v>1983</v>
      </c>
    </row>
    <row r="5076" spans="1:4" x14ac:dyDescent="0.2">
      <c r="A5076" t="s">
        <v>153</v>
      </c>
      <c r="B5076" t="s">
        <v>1984</v>
      </c>
    </row>
    <row r="5077" spans="1:4" x14ac:dyDescent="0.2">
      <c r="A5077" t="s">
        <v>153</v>
      </c>
      <c r="B5077" t="s">
        <v>2030</v>
      </c>
    </row>
    <row r="5078" spans="1:4" x14ac:dyDescent="0.2">
      <c r="A5078" t="s">
        <v>36</v>
      </c>
      <c r="B5078" s="9">
        <v>45505</v>
      </c>
      <c r="C5078" t="s">
        <v>2051</v>
      </c>
    </row>
    <row r="5079" spans="1:4" x14ac:dyDescent="0.2">
      <c r="A5079" t="s">
        <v>95</v>
      </c>
      <c r="B5079" t="s">
        <v>2012</v>
      </c>
    </row>
    <row r="5080" spans="1:4" x14ac:dyDescent="0.2">
      <c r="A5080" t="s">
        <v>95</v>
      </c>
      <c r="B5080" t="s">
        <v>1715</v>
      </c>
    </row>
    <row r="5081" spans="1:4" x14ac:dyDescent="0.2">
      <c r="A5081" t="s">
        <v>97</v>
      </c>
      <c r="B5081" t="s">
        <v>2126</v>
      </c>
    </row>
    <row r="5082" spans="1:4" x14ac:dyDescent="0.2">
      <c r="A5082" t="s">
        <v>38</v>
      </c>
      <c r="B5082">
        <v>0.15</v>
      </c>
      <c r="C5082" t="s">
        <v>1567</v>
      </c>
      <c r="D5082" t="s">
        <v>1633</v>
      </c>
    </row>
    <row r="5083" spans="1:4" x14ac:dyDescent="0.2">
      <c r="A5083" t="s">
        <v>38</v>
      </c>
      <c r="B5083">
        <v>0.15</v>
      </c>
      <c r="C5083" t="s">
        <v>1567</v>
      </c>
      <c r="D5083" t="s">
        <v>1633</v>
      </c>
    </row>
    <row r="5084" spans="1:4" x14ac:dyDescent="0.2">
      <c r="A5084" t="s">
        <v>1950</v>
      </c>
      <c r="B5084" t="s">
        <v>1682</v>
      </c>
      <c r="C5084" t="s">
        <v>1971</v>
      </c>
    </row>
    <row r="5085" spans="1:4" x14ac:dyDescent="0.2">
      <c r="A5085" t="s">
        <v>150</v>
      </c>
      <c r="B5085">
        <v>2.2000000000000002</v>
      </c>
      <c r="C5085">
        <v>0.2</v>
      </c>
    </row>
    <row r="5086" spans="1:4" x14ac:dyDescent="0.2">
      <c r="A5086" t="s">
        <v>150</v>
      </c>
      <c r="B5086">
        <v>18</v>
      </c>
      <c r="C5086" t="s">
        <v>1558</v>
      </c>
    </row>
    <row r="5087" spans="1:4" x14ac:dyDescent="0.2">
      <c r="A5087" t="s">
        <v>2053</v>
      </c>
      <c r="B5087">
        <f>0.032/0.02</f>
        <v>1.6</v>
      </c>
    </row>
    <row r="5088" spans="1:4" x14ac:dyDescent="0.2">
      <c r="A5088" t="s">
        <v>47</v>
      </c>
      <c r="B5088">
        <v>9</v>
      </c>
      <c r="C5088" t="s">
        <v>1952</v>
      </c>
      <c r="D5088" t="s">
        <v>1953</v>
      </c>
    </row>
    <row r="5089" spans="1:4" x14ac:dyDescent="0.2">
      <c r="A5089" t="s">
        <v>95</v>
      </c>
      <c r="B5089" t="s">
        <v>1545</v>
      </c>
      <c r="C5089" t="s">
        <v>1629</v>
      </c>
      <c r="D5089">
        <v>6.3</v>
      </c>
    </row>
    <row r="5090" spans="1:4" x14ac:dyDescent="0.2">
      <c r="A5090" t="s">
        <v>47</v>
      </c>
      <c r="B5090" t="s">
        <v>2022</v>
      </c>
    </row>
    <row r="5091" spans="1:4" x14ac:dyDescent="0.2">
      <c r="A5091" t="s">
        <v>27</v>
      </c>
      <c r="B5091" t="s">
        <v>2127</v>
      </c>
    </row>
    <row r="5092" spans="1:4" x14ac:dyDescent="0.2">
      <c r="A5092" t="s">
        <v>29</v>
      </c>
      <c r="B5092" t="s">
        <v>2057</v>
      </c>
    </row>
    <row r="5093" spans="1:4" x14ac:dyDescent="0.2">
      <c r="A5093" t="s">
        <v>29</v>
      </c>
      <c r="B5093" t="s">
        <v>2083</v>
      </c>
    </row>
    <row r="5094" spans="1:4" x14ac:dyDescent="0.2">
      <c r="A5094" t="s">
        <v>29</v>
      </c>
      <c r="B5094" t="s">
        <v>1967</v>
      </c>
    </row>
    <row r="5095" spans="1:4" x14ac:dyDescent="0.2">
      <c r="A5095" t="s">
        <v>29</v>
      </c>
      <c r="B5095" t="s">
        <v>2018</v>
      </c>
    </row>
    <row r="5096" spans="1:4" x14ac:dyDescent="0.2">
      <c r="A5096" t="s">
        <v>1579</v>
      </c>
      <c r="B5096" t="s">
        <v>1958</v>
      </c>
    </row>
    <row r="5097" spans="1:4" x14ac:dyDescent="0.2">
      <c r="A5097" t="s">
        <v>1579</v>
      </c>
      <c r="B5097" t="s">
        <v>1960</v>
      </c>
    </row>
    <row r="5098" spans="1:4" x14ac:dyDescent="0.2">
      <c r="A5098" t="s">
        <v>1579</v>
      </c>
      <c r="B5098" t="s">
        <v>2056</v>
      </c>
    </row>
    <row r="5099" spans="1:4" x14ac:dyDescent="0.2">
      <c r="A5099" t="s">
        <v>47</v>
      </c>
      <c r="B5099" t="s">
        <v>1982</v>
      </c>
    </row>
    <row r="5100" spans="1:4" x14ac:dyDescent="0.2">
      <c r="A5100" t="s">
        <v>47</v>
      </c>
      <c r="B5100" t="s">
        <v>1981</v>
      </c>
    </row>
    <row r="5101" spans="1:4" x14ac:dyDescent="0.2">
      <c r="A5101" t="s">
        <v>47</v>
      </c>
      <c r="B5101" t="s">
        <v>1995</v>
      </c>
    </row>
    <row r="5102" spans="1:4" x14ac:dyDescent="0.2">
      <c r="A5102" t="s">
        <v>47</v>
      </c>
      <c r="B5102" t="s">
        <v>1996</v>
      </c>
    </row>
    <row r="5103" spans="1:4" x14ac:dyDescent="0.2">
      <c r="A5103" t="s">
        <v>264</v>
      </c>
    </row>
    <row r="5104" spans="1:4" x14ac:dyDescent="0.2">
      <c r="A5104" t="s">
        <v>34</v>
      </c>
      <c r="B5104" t="s">
        <v>2041</v>
      </c>
    </row>
    <row r="5105" spans="1:4" x14ac:dyDescent="0.2">
      <c r="A5105" t="s">
        <v>34</v>
      </c>
      <c r="B5105" t="s">
        <v>2128</v>
      </c>
    </row>
    <row r="5106" spans="1:4" x14ac:dyDescent="0.2">
      <c r="A5106" t="s">
        <v>47</v>
      </c>
      <c r="B5106" t="s">
        <v>1986</v>
      </c>
    </row>
    <row r="5107" spans="1:4" x14ac:dyDescent="0.2">
      <c r="A5107" t="s">
        <v>34</v>
      </c>
      <c r="B5107" t="s">
        <v>2101</v>
      </c>
    </row>
    <row r="5108" spans="1:4" x14ac:dyDescent="0.2">
      <c r="A5108" t="s">
        <v>36</v>
      </c>
      <c r="B5108" t="s">
        <v>1987</v>
      </c>
      <c r="C5108" t="s">
        <v>1988</v>
      </c>
    </row>
    <row r="5109" spans="1:4" x14ac:dyDescent="0.2">
      <c r="A5109" t="s">
        <v>97</v>
      </c>
      <c r="B5109" t="s">
        <v>2020</v>
      </c>
      <c r="C5109" t="s">
        <v>1567</v>
      </c>
      <c r="D5109" t="s">
        <v>1568</v>
      </c>
    </row>
    <row r="5110" spans="1:4" x14ac:dyDescent="0.2">
      <c r="A5110" t="s">
        <v>626</v>
      </c>
      <c r="B5110">
        <v>30</v>
      </c>
      <c r="C5110">
        <f>-0.05/-0.3</f>
        <v>0.16666666666666669</v>
      </c>
    </row>
    <row r="5111" spans="1:4" x14ac:dyDescent="0.2">
      <c r="A5111" t="s">
        <v>38</v>
      </c>
      <c r="B5111">
        <v>0.15</v>
      </c>
      <c r="C5111" t="s">
        <v>1567</v>
      </c>
      <c r="D5111" t="s">
        <v>1633</v>
      </c>
    </row>
    <row r="5112" spans="1:4" x14ac:dyDescent="0.2">
      <c r="A5112" t="s">
        <v>1950</v>
      </c>
      <c r="B5112" t="s">
        <v>1682</v>
      </c>
      <c r="C5112" t="s">
        <v>1971</v>
      </c>
    </row>
    <row r="5113" spans="1:4" x14ac:dyDescent="0.2">
      <c r="A5113" t="s">
        <v>150</v>
      </c>
      <c r="B5113">
        <v>2.2000000000000002</v>
      </c>
      <c r="C5113">
        <v>0.5</v>
      </c>
    </row>
    <row r="5114" spans="1:4" x14ac:dyDescent="0.2">
      <c r="A5114" t="s">
        <v>47</v>
      </c>
      <c r="B5114">
        <v>9</v>
      </c>
      <c r="C5114" t="s">
        <v>1952</v>
      </c>
      <c r="D5114" t="s">
        <v>1953</v>
      </c>
    </row>
    <row r="5115" spans="1:4" x14ac:dyDescent="0.2">
      <c r="A5115" t="s">
        <v>47</v>
      </c>
      <c r="B5115">
        <v>4</v>
      </c>
      <c r="C5115">
        <f>0.032/0.02</f>
        <v>1.6</v>
      </c>
    </row>
    <row r="5116" spans="1:4" x14ac:dyDescent="0.2">
      <c r="A5116" t="s">
        <v>95</v>
      </c>
      <c r="B5116" t="s">
        <v>1545</v>
      </c>
      <c r="C5116" t="s">
        <v>1629</v>
      </c>
      <c r="D5116">
        <v>6.3</v>
      </c>
    </row>
    <row r="5117" spans="1:4" x14ac:dyDescent="0.2">
      <c r="A5117" t="s">
        <v>27</v>
      </c>
      <c r="B5117" t="s">
        <v>2004</v>
      </c>
    </row>
    <row r="5118" spans="1:4" x14ac:dyDescent="0.2">
      <c r="A5118" t="s">
        <v>565</v>
      </c>
      <c r="B5118" t="s">
        <v>2005</v>
      </c>
    </row>
    <row r="5119" spans="1:4" x14ac:dyDescent="0.2">
      <c r="A5119" t="s">
        <v>1579</v>
      </c>
      <c r="B5119" t="s">
        <v>1975</v>
      </c>
    </row>
    <row r="5120" spans="1:4" x14ac:dyDescent="0.2">
      <c r="A5120" t="s">
        <v>1579</v>
      </c>
      <c r="B5120" t="s">
        <v>1976</v>
      </c>
    </row>
    <row r="5121" spans="1:2" x14ac:dyDescent="0.2">
      <c r="A5121" t="s">
        <v>1579</v>
      </c>
      <c r="B5121" t="s">
        <v>2043</v>
      </c>
    </row>
    <row r="5122" spans="1:2" x14ac:dyDescent="0.2">
      <c r="A5122" t="s">
        <v>1579</v>
      </c>
      <c r="B5122" t="s">
        <v>2007</v>
      </c>
    </row>
    <row r="5123" spans="1:2" x14ac:dyDescent="0.2">
      <c r="A5123" t="s">
        <v>1579</v>
      </c>
      <c r="B5123" t="s">
        <v>1695</v>
      </c>
    </row>
    <row r="5124" spans="1:2" x14ac:dyDescent="0.2">
      <c r="A5124" t="s">
        <v>298</v>
      </c>
    </row>
    <row r="5125" spans="1:2" x14ac:dyDescent="0.2">
      <c r="A5125" t="s">
        <v>49</v>
      </c>
      <c r="B5125" t="s">
        <v>1989</v>
      </c>
    </row>
    <row r="5126" spans="1:2" x14ac:dyDescent="0.2">
      <c r="A5126" t="s">
        <v>184</v>
      </c>
      <c r="B5126" t="s">
        <v>1984</v>
      </c>
    </row>
    <row r="5127" spans="1:2" x14ac:dyDescent="0.2">
      <c r="A5127" t="s">
        <v>184</v>
      </c>
      <c r="B5127" t="s">
        <v>2129</v>
      </c>
    </row>
    <row r="5128" spans="1:2" x14ac:dyDescent="0.2">
      <c r="A5128" t="s">
        <v>34</v>
      </c>
      <c r="B5128" t="s">
        <v>2130</v>
      </c>
    </row>
    <row r="5129" spans="1:2" x14ac:dyDescent="0.2">
      <c r="A5129" t="s">
        <v>34</v>
      </c>
      <c r="B5129" t="s">
        <v>1991</v>
      </c>
    </row>
    <row r="5130" spans="1:2" x14ac:dyDescent="0.2">
      <c r="A5130" t="s">
        <v>34</v>
      </c>
      <c r="B5130" t="s">
        <v>1983</v>
      </c>
    </row>
    <row r="5131" spans="1:2" x14ac:dyDescent="0.2">
      <c r="A5131" t="s">
        <v>47</v>
      </c>
      <c r="B5131" t="s">
        <v>1982</v>
      </c>
    </row>
    <row r="5132" spans="1:2" x14ac:dyDescent="0.2">
      <c r="A5132" t="s">
        <v>47</v>
      </c>
      <c r="B5132" t="s">
        <v>1981</v>
      </c>
    </row>
    <row r="5133" spans="1:2" x14ac:dyDescent="0.2">
      <c r="A5133" t="s">
        <v>47</v>
      </c>
      <c r="B5133" t="s">
        <v>2131</v>
      </c>
    </row>
    <row r="5134" spans="1:2" x14ac:dyDescent="0.2">
      <c r="A5134" t="s">
        <v>47</v>
      </c>
      <c r="B5134" t="s">
        <v>1979</v>
      </c>
    </row>
    <row r="5135" spans="1:2" x14ac:dyDescent="0.2">
      <c r="A5135" t="s">
        <v>47</v>
      </c>
      <c r="B5135" t="s">
        <v>1978</v>
      </c>
    </row>
    <row r="5136" spans="1:2" x14ac:dyDescent="0.2">
      <c r="A5136" t="s">
        <v>47</v>
      </c>
      <c r="B5136" t="s">
        <v>1977</v>
      </c>
    </row>
    <row r="5137" spans="1:4" x14ac:dyDescent="0.2">
      <c r="A5137" t="s">
        <v>38</v>
      </c>
      <c r="B5137" t="s">
        <v>1676</v>
      </c>
      <c r="C5137" t="s">
        <v>1567</v>
      </c>
      <c r="D5137" t="s">
        <v>1633</v>
      </c>
    </row>
    <row r="5138" spans="1:4" x14ac:dyDescent="0.2">
      <c r="A5138" t="s">
        <v>36</v>
      </c>
      <c r="B5138" t="s">
        <v>2093</v>
      </c>
      <c r="C5138" t="s">
        <v>1988</v>
      </c>
    </row>
    <row r="5139" spans="1:4" x14ac:dyDescent="0.2">
      <c r="A5139" t="s">
        <v>27</v>
      </c>
      <c r="B5139">
        <v>42.5</v>
      </c>
      <c r="C5139">
        <f>-0.03/-0.2</f>
        <v>0.15</v>
      </c>
    </row>
    <row r="5140" spans="1:4" x14ac:dyDescent="0.2">
      <c r="A5140" t="s">
        <v>565</v>
      </c>
      <c r="B5140">
        <v>11</v>
      </c>
      <c r="C5140" t="s">
        <v>1578</v>
      </c>
    </row>
    <row r="5141" spans="1:4" x14ac:dyDescent="0.2">
      <c r="A5141" t="s">
        <v>29</v>
      </c>
      <c r="B5141">
        <v>2.5</v>
      </c>
      <c r="C5141" t="s">
        <v>1580</v>
      </c>
    </row>
    <row r="5142" spans="1:4" x14ac:dyDescent="0.2">
      <c r="A5142" t="s">
        <v>1579</v>
      </c>
      <c r="B5142">
        <v>7</v>
      </c>
      <c r="C5142" t="s">
        <v>1578</v>
      </c>
    </row>
    <row r="5143" spans="1:4" x14ac:dyDescent="0.2">
      <c r="A5143" t="s">
        <v>1579</v>
      </c>
      <c r="B5143">
        <v>15</v>
      </c>
      <c r="C5143" t="s">
        <v>1580</v>
      </c>
    </row>
    <row r="5144" spans="1:4" x14ac:dyDescent="0.2">
      <c r="A5144" t="s">
        <v>1579</v>
      </c>
      <c r="B5144">
        <v>2.2999999999999998</v>
      </c>
      <c r="C5144">
        <v>0.05</v>
      </c>
    </row>
    <row r="5145" spans="1:4" x14ac:dyDescent="0.2">
      <c r="A5145" t="s">
        <v>1579</v>
      </c>
      <c r="B5145">
        <v>3.5</v>
      </c>
      <c r="C5145" t="s">
        <v>1580</v>
      </c>
    </row>
    <row r="5146" spans="1:4" x14ac:dyDescent="0.2">
      <c r="A5146" t="s">
        <v>47</v>
      </c>
      <c r="B5146" t="s">
        <v>2132</v>
      </c>
    </row>
    <row r="5147" spans="1:4" x14ac:dyDescent="0.2">
      <c r="A5147" t="s">
        <v>47</v>
      </c>
      <c r="B5147" t="s">
        <v>2111</v>
      </c>
    </row>
    <row r="5148" spans="1:4" x14ac:dyDescent="0.2">
      <c r="A5148" t="s">
        <v>47</v>
      </c>
      <c r="B5148" t="s">
        <v>2044</v>
      </c>
    </row>
    <row r="5149" spans="1:4" x14ac:dyDescent="0.2">
      <c r="A5149" t="s">
        <v>47</v>
      </c>
      <c r="B5149" t="s">
        <v>2023</v>
      </c>
    </row>
    <row r="5150" spans="1:4" x14ac:dyDescent="0.2">
      <c r="A5150" t="s">
        <v>47</v>
      </c>
      <c r="B5150">
        <v>13</v>
      </c>
      <c r="C5150">
        <f>0.05+0.2</f>
        <v>0.25</v>
      </c>
    </row>
    <row r="5151" spans="1:4" x14ac:dyDescent="0.2">
      <c r="A5151" t="s">
        <v>47</v>
      </c>
      <c r="B5151">
        <v>3</v>
      </c>
      <c r="C5151" t="s">
        <v>1580</v>
      </c>
    </row>
    <row r="5152" spans="1:4" x14ac:dyDescent="0.2">
      <c r="A5152" t="s">
        <v>34</v>
      </c>
      <c r="B5152">
        <v>24</v>
      </c>
      <c r="C5152">
        <f>-0.04/-0.12</f>
        <v>0.33333333333333337</v>
      </c>
    </row>
    <row r="5153" spans="1:5" x14ac:dyDescent="0.2">
      <c r="A5153" t="s">
        <v>34</v>
      </c>
      <c r="B5153">
        <v>20.3</v>
      </c>
      <c r="C5153">
        <f>0.15/-0.2</f>
        <v>-0.74999999999999989</v>
      </c>
    </row>
    <row r="5154" spans="1:5" x14ac:dyDescent="0.2">
      <c r="A5154" t="s">
        <v>184</v>
      </c>
      <c r="B5154">
        <v>23</v>
      </c>
      <c r="C5154">
        <f>-0.04/-0.12</f>
        <v>0.33333333333333337</v>
      </c>
    </row>
    <row r="5155" spans="1:5" x14ac:dyDescent="0.2">
      <c r="A5155" t="s">
        <v>626</v>
      </c>
      <c r="B5155">
        <v>26.4</v>
      </c>
      <c r="C5155">
        <f>-0.05/-0.2</f>
        <v>0.25</v>
      </c>
    </row>
    <row r="5156" spans="1:5" x14ac:dyDescent="0.2">
      <c r="A5156" t="s">
        <v>317</v>
      </c>
    </row>
    <row r="5157" spans="1:5" x14ac:dyDescent="0.2">
      <c r="A5157" t="s">
        <v>38</v>
      </c>
      <c r="B5157">
        <v>0.15</v>
      </c>
      <c r="C5157" t="s">
        <v>1567</v>
      </c>
      <c r="D5157" t="s">
        <v>1568</v>
      </c>
    </row>
    <row r="5158" spans="1:5" x14ac:dyDescent="0.2">
      <c r="A5158" t="s">
        <v>154</v>
      </c>
      <c r="B5158" t="s">
        <v>1989</v>
      </c>
    </row>
    <row r="5159" spans="1:5" x14ac:dyDescent="0.2">
      <c r="A5159" t="s">
        <v>95</v>
      </c>
      <c r="B5159" t="s">
        <v>1629</v>
      </c>
      <c r="C5159">
        <v>10</v>
      </c>
    </row>
    <row r="5160" spans="1:5" x14ac:dyDescent="0.2">
      <c r="A5160" t="s">
        <v>36</v>
      </c>
      <c r="B5160" t="s">
        <v>1890</v>
      </c>
      <c r="C5160" t="s">
        <v>1100</v>
      </c>
      <c r="D5160">
        <v>1.5</v>
      </c>
      <c r="E5160" t="s">
        <v>2103</v>
      </c>
    </row>
    <row r="5161" spans="1:5" x14ac:dyDescent="0.2">
      <c r="A5161" t="s">
        <v>1579</v>
      </c>
      <c r="B5161">
        <v>18.600000000000001</v>
      </c>
      <c r="C5161">
        <v>0.2</v>
      </c>
    </row>
    <row r="5162" spans="1:5" x14ac:dyDescent="0.2">
      <c r="A5162" t="s">
        <v>38</v>
      </c>
      <c r="B5162">
        <v>0.15</v>
      </c>
      <c r="C5162" t="s">
        <v>1567</v>
      </c>
      <c r="D5162" t="s">
        <v>1568</v>
      </c>
    </row>
    <row r="5163" spans="1:5" x14ac:dyDescent="0.2">
      <c r="A5163" t="s">
        <v>1950</v>
      </c>
      <c r="B5163" t="s">
        <v>1682</v>
      </c>
      <c r="C5163" t="s">
        <v>1971</v>
      </c>
    </row>
    <row r="5164" spans="1:5" x14ac:dyDescent="0.2">
      <c r="A5164" t="s">
        <v>27</v>
      </c>
      <c r="B5164">
        <v>41.5</v>
      </c>
      <c r="C5164">
        <f>-0.05/-0.2</f>
        <v>0.25</v>
      </c>
    </row>
    <row r="5165" spans="1:5" x14ac:dyDescent="0.2">
      <c r="A5165" t="s">
        <v>1579</v>
      </c>
      <c r="B5165">
        <v>7</v>
      </c>
      <c r="C5165" t="s">
        <v>1578</v>
      </c>
    </row>
    <row r="5166" spans="1:5" x14ac:dyDescent="0.2">
      <c r="A5166" t="s">
        <v>1579</v>
      </c>
      <c r="B5166">
        <v>18.600000000000001</v>
      </c>
      <c r="C5166">
        <v>0.2</v>
      </c>
    </row>
    <row r="5167" spans="1:5" x14ac:dyDescent="0.2">
      <c r="A5167" t="s">
        <v>1579</v>
      </c>
      <c r="B5167">
        <v>15</v>
      </c>
      <c r="C5167" t="s">
        <v>1580</v>
      </c>
    </row>
    <row r="5168" spans="1:5" x14ac:dyDescent="0.2">
      <c r="A5168" t="s">
        <v>1579</v>
      </c>
      <c r="B5168">
        <v>2.2999999999999998</v>
      </c>
      <c r="C5168">
        <v>0.05</v>
      </c>
    </row>
    <row r="5169" spans="1:5" x14ac:dyDescent="0.2">
      <c r="A5169" t="s">
        <v>1579</v>
      </c>
      <c r="B5169">
        <v>3.5</v>
      </c>
      <c r="C5169" t="s">
        <v>1580</v>
      </c>
    </row>
    <row r="5170" spans="1:5" x14ac:dyDescent="0.2">
      <c r="A5170" t="s">
        <v>47</v>
      </c>
      <c r="B5170">
        <v>23</v>
      </c>
      <c r="C5170">
        <f>0.04/0.12</f>
        <v>0.33333333333333337</v>
      </c>
    </row>
    <row r="5171" spans="1:5" x14ac:dyDescent="0.2">
      <c r="A5171" t="s">
        <v>47</v>
      </c>
      <c r="B5171" t="s">
        <v>2111</v>
      </c>
    </row>
    <row r="5172" spans="1:5" x14ac:dyDescent="0.2">
      <c r="A5172" t="s">
        <v>47</v>
      </c>
      <c r="B5172" t="s">
        <v>2044</v>
      </c>
    </row>
    <row r="5173" spans="1:5" x14ac:dyDescent="0.2">
      <c r="A5173" t="s">
        <v>47</v>
      </c>
      <c r="B5173" t="s">
        <v>2023</v>
      </c>
    </row>
    <row r="5174" spans="1:5" x14ac:dyDescent="0.2">
      <c r="A5174" t="s">
        <v>47</v>
      </c>
      <c r="B5174" t="s">
        <v>2133</v>
      </c>
    </row>
    <row r="5175" spans="1:5" x14ac:dyDescent="0.2">
      <c r="A5175" t="s">
        <v>47</v>
      </c>
      <c r="B5175">
        <v>3</v>
      </c>
      <c r="C5175" t="s">
        <v>1591</v>
      </c>
    </row>
    <row r="5176" spans="1:5" x14ac:dyDescent="0.2">
      <c r="A5176" t="s">
        <v>34</v>
      </c>
      <c r="B5176">
        <v>24</v>
      </c>
      <c r="C5176">
        <f>-0.04/-0.12</f>
        <v>0.33333333333333337</v>
      </c>
    </row>
    <row r="5177" spans="1:5" x14ac:dyDescent="0.2">
      <c r="A5177" t="s">
        <v>34</v>
      </c>
      <c r="B5177">
        <v>23</v>
      </c>
      <c r="C5177">
        <f>-0.04/-0.12</f>
        <v>0.33333333333333337</v>
      </c>
    </row>
    <row r="5178" spans="1:5" x14ac:dyDescent="0.2">
      <c r="A5178" t="s">
        <v>34</v>
      </c>
      <c r="B5178">
        <v>26.3</v>
      </c>
      <c r="C5178" t="s">
        <v>1630</v>
      </c>
    </row>
    <row r="5179" spans="1:5" x14ac:dyDescent="0.2">
      <c r="A5179" t="s">
        <v>38</v>
      </c>
      <c r="B5179">
        <v>0.15</v>
      </c>
      <c r="C5179" t="s">
        <v>1567</v>
      </c>
      <c r="D5179" t="s">
        <v>1568</v>
      </c>
    </row>
    <row r="5180" spans="1:5" x14ac:dyDescent="0.2">
      <c r="A5180" t="s">
        <v>1579</v>
      </c>
      <c r="B5180">
        <v>9.5</v>
      </c>
      <c r="C5180">
        <v>0.5</v>
      </c>
    </row>
    <row r="5181" spans="1:5" x14ac:dyDescent="0.2">
      <c r="A5181" t="s">
        <v>1719</v>
      </c>
      <c r="B5181">
        <v>17.8</v>
      </c>
      <c r="C5181" t="s">
        <v>1559</v>
      </c>
    </row>
    <row r="5182" spans="1:5" x14ac:dyDescent="0.2">
      <c r="A5182" t="s">
        <v>36</v>
      </c>
      <c r="B5182" s="10">
        <v>42675</v>
      </c>
      <c r="C5182" t="s">
        <v>1562</v>
      </c>
      <c r="D5182">
        <v>16</v>
      </c>
      <c r="E5182" t="s">
        <v>2134</v>
      </c>
    </row>
    <row r="5183" spans="1:5" x14ac:dyDescent="0.2">
      <c r="A5183" t="s">
        <v>49</v>
      </c>
      <c r="B5183">
        <v>0.5</v>
      </c>
      <c r="C5183" t="s">
        <v>1558</v>
      </c>
    </row>
    <row r="5184" spans="1:5" x14ac:dyDescent="0.2">
      <c r="A5184" t="s">
        <v>32</v>
      </c>
      <c r="B5184">
        <v>7.7</v>
      </c>
      <c r="C5184">
        <v>0.5</v>
      </c>
    </row>
    <row r="5185" spans="1:4" x14ac:dyDescent="0.2">
      <c r="A5185" t="s">
        <v>150</v>
      </c>
      <c r="B5185">
        <v>2.2000000000000002</v>
      </c>
      <c r="C5185">
        <v>0.2</v>
      </c>
    </row>
    <row r="5186" spans="1:4" x14ac:dyDescent="0.2">
      <c r="A5186" t="s">
        <v>150</v>
      </c>
      <c r="B5186" t="s">
        <v>1955</v>
      </c>
    </row>
    <row r="5187" spans="1:4" x14ac:dyDescent="0.2">
      <c r="A5187" t="s">
        <v>254</v>
      </c>
    </row>
    <row r="5188" spans="1:4" x14ac:dyDescent="0.2">
      <c r="A5188" t="s">
        <v>47</v>
      </c>
      <c r="B5188">
        <v>9</v>
      </c>
      <c r="C5188" t="s">
        <v>1952</v>
      </c>
      <c r="D5188" t="s">
        <v>2135</v>
      </c>
    </row>
    <row r="5189" spans="1:4" x14ac:dyDescent="0.2">
      <c r="A5189" t="s">
        <v>1954</v>
      </c>
      <c r="B5189">
        <f>0.06/0.02</f>
        <v>3</v>
      </c>
    </row>
    <row r="5190" spans="1:4" x14ac:dyDescent="0.2">
      <c r="A5190" t="s">
        <v>95</v>
      </c>
      <c r="B5190" t="s">
        <v>1545</v>
      </c>
      <c r="C5190" t="s">
        <v>1629</v>
      </c>
      <c r="D5190">
        <v>6.3</v>
      </c>
    </row>
    <row r="5191" spans="1:4" x14ac:dyDescent="0.2">
      <c r="A5191" t="s">
        <v>27</v>
      </c>
      <c r="B5191" t="s">
        <v>2136</v>
      </c>
    </row>
    <row r="5192" spans="1:4" x14ac:dyDescent="0.2">
      <c r="A5192" t="s">
        <v>1579</v>
      </c>
      <c r="B5192" t="s">
        <v>1975</v>
      </c>
    </row>
    <row r="5193" spans="1:4" x14ac:dyDescent="0.2">
      <c r="A5193" t="s">
        <v>1579</v>
      </c>
      <c r="B5193" t="s">
        <v>2025</v>
      </c>
    </row>
    <row r="5194" spans="1:4" x14ac:dyDescent="0.2">
      <c r="A5194" t="s">
        <v>1579</v>
      </c>
      <c r="B5194" t="s">
        <v>2026</v>
      </c>
    </row>
    <row r="5195" spans="1:4" x14ac:dyDescent="0.2">
      <c r="A5195" t="s">
        <v>1579</v>
      </c>
      <c r="B5195" t="s">
        <v>2027</v>
      </c>
    </row>
    <row r="5196" spans="1:4" x14ac:dyDescent="0.2">
      <c r="A5196" t="s">
        <v>47</v>
      </c>
      <c r="B5196" t="s">
        <v>1977</v>
      </c>
    </row>
    <row r="5197" spans="1:4" x14ac:dyDescent="0.2">
      <c r="A5197" t="s">
        <v>47</v>
      </c>
      <c r="B5197" t="s">
        <v>1978</v>
      </c>
    </row>
    <row r="5198" spans="1:4" x14ac:dyDescent="0.2">
      <c r="A5198" t="s">
        <v>47</v>
      </c>
      <c r="B5198" t="s">
        <v>1979</v>
      </c>
    </row>
    <row r="5199" spans="1:4" x14ac:dyDescent="0.2">
      <c r="A5199" t="s">
        <v>47</v>
      </c>
      <c r="B5199" t="s">
        <v>2028</v>
      </c>
    </row>
    <row r="5200" spans="1:4" x14ac:dyDescent="0.2">
      <c r="A5200" t="s">
        <v>47</v>
      </c>
      <c r="B5200" t="s">
        <v>2125</v>
      </c>
    </row>
    <row r="5201" spans="1:6" x14ac:dyDescent="0.2">
      <c r="A5201" t="s">
        <v>47</v>
      </c>
      <c r="B5201" t="s">
        <v>2137</v>
      </c>
    </row>
    <row r="5202" spans="1:6" x14ac:dyDescent="0.2">
      <c r="A5202" t="s">
        <v>153</v>
      </c>
      <c r="B5202" t="s">
        <v>1983</v>
      </c>
    </row>
    <row r="5203" spans="1:6" x14ac:dyDescent="0.2">
      <c r="A5203" t="s">
        <v>153</v>
      </c>
      <c r="B5203" t="s">
        <v>1984</v>
      </c>
    </row>
    <row r="5204" spans="1:6" x14ac:dyDescent="0.2">
      <c r="A5204" t="s">
        <v>153</v>
      </c>
      <c r="B5204" t="s">
        <v>1991</v>
      </c>
    </row>
    <row r="5205" spans="1:6" x14ac:dyDescent="0.2">
      <c r="A5205" t="s">
        <v>95</v>
      </c>
      <c r="B5205" t="s">
        <v>2012</v>
      </c>
    </row>
    <row r="5206" spans="1:6" x14ac:dyDescent="0.2">
      <c r="A5206" t="s">
        <v>97</v>
      </c>
      <c r="B5206" t="s">
        <v>1676</v>
      </c>
    </row>
    <row r="5207" spans="1:6" x14ac:dyDescent="0.2">
      <c r="A5207" t="s">
        <v>1579</v>
      </c>
      <c r="B5207" t="s">
        <v>1976</v>
      </c>
    </row>
    <row r="5208" spans="1:6" x14ac:dyDescent="0.2">
      <c r="A5208" t="s">
        <v>1579</v>
      </c>
      <c r="B5208">
        <v>11</v>
      </c>
      <c r="C5208" t="s">
        <v>1559</v>
      </c>
    </row>
    <row r="5209" spans="1:6" x14ac:dyDescent="0.2">
      <c r="A5209" t="s">
        <v>365</v>
      </c>
      <c r="B5209">
        <v>12.2</v>
      </c>
      <c r="C5209">
        <v>0.2</v>
      </c>
    </row>
    <row r="5210" spans="1:6" x14ac:dyDescent="0.2">
      <c r="A5210" t="s">
        <v>36</v>
      </c>
      <c r="B5210" t="s">
        <v>1708</v>
      </c>
      <c r="C5210" t="s">
        <v>1100</v>
      </c>
      <c r="D5210">
        <v>1.5</v>
      </c>
      <c r="E5210" t="s">
        <v>1562</v>
      </c>
      <c r="F5210" t="s">
        <v>2138</v>
      </c>
    </row>
    <row r="5211" spans="1:6" x14ac:dyDescent="0.2">
      <c r="A5211" t="s">
        <v>91</v>
      </c>
      <c r="B5211">
        <v>48.5</v>
      </c>
      <c r="C5211">
        <v>-0.2</v>
      </c>
    </row>
    <row r="5212" spans="1:6" x14ac:dyDescent="0.2">
      <c r="A5212" t="s">
        <v>1579</v>
      </c>
      <c r="B5212">
        <v>2.67</v>
      </c>
      <c r="C5212" t="s">
        <v>1559</v>
      </c>
    </row>
    <row r="5213" spans="1:6" x14ac:dyDescent="0.2">
      <c r="A5213" t="s">
        <v>117</v>
      </c>
      <c r="B5213">
        <v>15.7</v>
      </c>
      <c r="C5213">
        <f>0.08/-0.05</f>
        <v>-1.5999999999999999</v>
      </c>
    </row>
    <row r="5214" spans="1:6" x14ac:dyDescent="0.2">
      <c r="A5214" t="s">
        <v>36</v>
      </c>
      <c r="B5214" t="s">
        <v>2139</v>
      </c>
      <c r="C5214">
        <v>0.03</v>
      </c>
    </row>
    <row r="5215" spans="1:6" x14ac:dyDescent="0.2">
      <c r="A5215" t="s">
        <v>32</v>
      </c>
      <c r="B5215">
        <v>13.5</v>
      </c>
      <c r="C5215">
        <v>0.5</v>
      </c>
    </row>
    <row r="5216" spans="1:6" x14ac:dyDescent="0.2">
      <c r="A5216" t="s">
        <v>27</v>
      </c>
      <c r="B5216" t="s">
        <v>2140</v>
      </c>
    </row>
    <row r="5217" spans="1:5" x14ac:dyDescent="0.2">
      <c r="A5217" t="s">
        <v>150</v>
      </c>
      <c r="B5217" t="s">
        <v>1958</v>
      </c>
    </row>
    <row r="5218" spans="1:5" x14ac:dyDescent="0.2">
      <c r="A5218" t="s">
        <v>150</v>
      </c>
      <c r="B5218" t="s">
        <v>1959</v>
      </c>
    </row>
    <row r="5219" spans="1:5" x14ac:dyDescent="0.2">
      <c r="A5219" t="s">
        <v>150</v>
      </c>
      <c r="B5219" t="s">
        <v>1960</v>
      </c>
    </row>
    <row r="5220" spans="1:5" x14ac:dyDescent="0.2">
      <c r="A5220" t="s">
        <v>150</v>
      </c>
      <c r="B5220" t="s">
        <v>1961</v>
      </c>
    </row>
    <row r="5221" spans="1:5" x14ac:dyDescent="0.2">
      <c r="A5221" t="s">
        <v>264</v>
      </c>
    </row>
    <row r="5222" spans="1:5" x14ac:dyDescent="0.2">
      <c r="A5222" t="s">
        <v>150</v>
      </c>
      <c r="B5222" t="s">
        <v>2141</v>
      </c>
    </row>
    <row r="5223" spans="1:5" x14ac:dyDescent="0.2">
      <c r="A5223" t="s">
        <v>47</v>
      </c>
      <c r="B5223" t="s">
        <v>2016</v>
      </c>
    </row>
    <row r="5224" spans="1:5" x14ac:dyDescent="0.2">
      <c r="A5224" t="s">
        <v>47</v>
      </c>
      <c r="B5224" t="s">
        <v>2022</v>
      </c>
    </row>
    <row r="5225" spans="1:5" x14ac:dyDescent="0.2">
      <c r="A5225" t="s">
        <v>47</v>
      </c>
      <c r="B5225" t="s">
        <v>2084</v>
      </c>
    </row>
    <row r="5226" spans="1:5" x14ac:dyDescent="0.2">
      <c r="A5226" t="s">
        <v>47</v>
      </c>
      <c r="B5226" t="s">
        <v>2142</v>
      </c>
    </row>
    <row r="5227" spans="1:5" x14ac:dyDescent="0.2">
      <c r="A5227" t="s">
        <v>260</v>
      </c>
    </row>
    <row r="5228" spans="1:5" x14ac:dyDescent="0.2">
      <c r="A5228" t="s">
        <v>153</v>
      </c>
      <c r="B5228" t="s">
        <v>1997</v>
      </c>
    </row>
    <row r="5229" spans="1:5" x14ac:dyDescent="0.2">
      <c r="A5229" t="s">
        <v>153</v>
      </c>
      <c r="B5229" t="s">
        <v>2143</v>
      </c>
    </row>
    <row r="5230" spans="1:5" x14ac:dyDescent="0.2">
      <c r="A5230" t="s">
        <v>153</v>
      </c>
      <c r="B5230">
        <v>30</v>
      </c>
      <c r="C5230">
        <v>-0.05</v>
      </c>
      <c r="D5230" t="s">
        <v>2144</v>
      </c>
    </row>
    <row r="5231" spans="1:5" x14ac:dyDescent="0.2">
      <c r="A5231" t="s">
        <v>95</v>
      </c>
      <c r="B5231" t="s">
        <v>1629</v>
      </c>
      <c r="C5231">
        <v>10</v>
      </c>
      <c r="D5231" t="s">
        <v>1594</v>
      </c>
      <c r="E5231">
        <v>25</v>
      </c>
    </row>
    <row r="5232" spans="1:5" x14ac:dyDescent="0.2">
      <c r="A5232" t="s">
        <v>97</v>
      </c>
      <c r="B5232">
        <v>0.15</v>
      </c>
      <c r="C5232" t="s">
        <v>1567</v>
      </c>
      <c r="D5232" t="s">
        <v>1568</v>
      </c>
    </row>
    <row r="5233" spans="1:3" x14ac:dyDescent="0.2">
      <c r="A5233" t="s">
        <v>27</v>
      </c>
      <c r="B5233">
        <v>41</v>
      </c>
      <c r="C5233">
        <f>-0.02/-0.2</f>
        <v>9.9999999999999992E-2</v>
      </c>
    </row>
    <row r="5234" spans="1:3" x14ac:dyDescent="0.2">
      <c r="A5234" t="s">
        <v>565</v>
      </c>
      <c r="B5234">
        <v>9</v>
      </c>
      <c r="C5234">
        <v>0.2</v>
      </c>
    </row>
    <row r="5235" spans="1:3" x14ac:dyDescent="0.2">
      <c r="A5235" t="s">
        <v>1579</v>
      </c>
      <c r="B5235">
        <v>7</v>
      </c>
      <c r="C5235" t="s">
        <v>1578</v>
      </c>
    </row>
    <row r="5236" spans="1:3" x14ac:dyDescent="0.2">
      <c r="A5236" t="s">
        <v>1579</v>
      </c>
      <c r="B5236">
        <v>18.600000000000001</v>
      </c>
      <c r="C5236">
        <v>0.2</v>
      </c>
    </row>
    <row r="5237" spans="1:3" x14ac:dyDescent="0.2">
      <c r="A5237" t="s">
        <v>1579</v>
      </c>
      <c r="B5237">
        <v>17.899999999999999</v>
      </c>
      <c r="C5237" t="s">
        <v>1580</v>
      </c>
    </row>
    <row r="5238" spans="1:3" x14ac:dyDescent="0.2">
      <c r="A5238" t="s">
        <v>1579</v>
      </c>
      <c r="B5238">
        <v>1.5</v>
      </c>
      <c r="C5238">
        <v>-0.05</v>
      </c>
    </row>
    <row r="5239" spans="1:3" x14ac:dyDescent="0.2">
      <c r="A5239" t="s">
        <v>1579</v>
      </c>
      <c r="B5239">
        <v>2.2000000000000002</v>
      </c>
      <c r="C5239" t="s">
        <v>1580</v>
      </c>
    </row>
    <row r="5240" spans="1:3" x14ac:dyDescent="0.2">
      <c r="A5240" t="s">
        <v>29</v>
      </c>
      <c r="B5240">
        <v>5.4</v>
      </c>
      <c r="C5240">
        <f>0.1/-0.05</f>
        <v>-2</v>
      </c>
    </row>
    <row r="5241" spans="1:3" x14ac:dyDescent="0.2">
      <c r="A5241" t="s">
        <v>47</v>
      </c>
      <c r="B5241">
        <v>23</v>
      </c>
      <c r="C5241">
        <f>0.04/0.12</f>
        <v>0.33333333333333337</v>
      </c>
    </row>
    <row r="5242" spans="1:3" x14ac:dyDescent="0.2">
      <c r="A5242" t="s">
        <v>2033</v>
      </c>
      <c r="B5242">
        <f>0.04/0.12</f>
        <v>0.33333333333333337</v>
      </c>
    </row>
    <row r="5243" spans="1:3" x14ac:dyDescent="0.2">
      <c r="A5243" t="s">
        <v>2003</v>
      </c>
      <c r="B5243">
        <f>0.02/0.06</f>
        <v>0.33333333333333337</v>
      </c>
    </row>
    <row r="5244" spans="1:3" x14ac:dyDescent="0.2">
      <c r="A5244" t="s">
        <v>2112</v>
      </c>
      <c r="B5244">
        <f>0.01/0.05</f>
        <v>0.19999999999999998</v>
      </c>
    </row>
    <row r="5245" spans="1:3" x14ac:dyDescent="0.2">
      <c r="A5245" t="s">
        <v>47</v>
      </c>
      <c r="B5245">
        <v>8.6999999999999993</v>
      </c>
      <c r="C5245">
        <v>-0.2</v>
      </c>
    </row>
    <row r="5246" spans="1:3" x14ac:dyDescent="0.2">
      <c r="A5246" t="s">
        <v>47</v>
      </c>
      <c r="B5246">
        <v>3.8</v>
      </c>
      <c r="C5246">
        <v>-0.1</v>
      </c>
    </row>
    <row r="5247" spans="1:3" x14ac:dyDescent="0.2">
      <c r="A5247" t="s">
        <v>34</v>
      </c>
      <c r="B5247">
        <v>24</v>
      </c>
      <c r="C5247">
        <f>-0.04/-0.12</f>
        <v>0.33333333333333337</v>
      </c>
    </row>
    <row r="5248" spans="1:3" x14ac:dyDescent="0.2">
      <c r="A5248" t="s">
        <v>184</v>
      </c>
      <c r="B5248">
        <v>23</v>
      </c>
      <c r="C5248">
        <f>-0.04/-0.12</f>
        <v>0.33333333333333337</v>
      </c>
    </row>
    <row r="5249" spans="1:4" x14ac:dyDescent="0.2">
      <c r="A5249" t="s">
        <v>626</v>
      </c>
      <c r="B5249">
        <v>26.4</v>
      </c>
      <c r="C5249">
        <f>-0.05/-0.2</f>
        <v>0.25</v>
      </c>
    </row>
    <row r="5250" spans="1:4" x14ac:dyDescent="0.2">
      <c r="A5250" t="s">
        <v>36</v>
      </c>
      <c r="B5250" t="s">
        <v>1906</v>
      </c>
    </row>
    <row r="5251" spans="1:4" x14ac:dyDescent="0.2">
      <c r="A5251" t="s">
        <v>97</v>
      </c>
      <c r="B5251">
        <v>0.1</v>
      </c>
    </row>
    <row r="5252" spans="1:4" x14ac:dyDescent="0.2">
      <c r="A5252" t="s">
        <v>38</v>
      </c>
      <c r="B5252">
        <v>0.15</v>
      </c>
      <c r="C5252" t="s">
        <v>1567</v>
      </c>
      <c r="D5252" t="s">
        <v>1633</v>
      </c>
    </row>
    <row r="5253" spans="1:4" x14ac:dyDescent="0.2">
      <c r="A5253" t="s">
        <v>95</v>
      </c>
      <c r="B5253" t="s">
        <v>1629</v>
      </c>
      <c r="C5253">
        <v>10</v>
      </c>
    </row>
    <row r="5254" spans="1:4" x14ac:dyDescent="0.2">
      <c r="A5254" t="s">
        <v>95</v>
      </c>
      <c r="B5254" t="s">
        <v>1629</v>
      </c>
      <c r="C5254">
        <v>25</v>
      </c>
    </row>
    <row r="5255" spans="1:4" x14ac:dyDescent="0.2">
      <c r="A5255" t="s">
        <v>150</v>
      </c>
      <c r="B5255">
        <v>2.2000000000000002</v>
      </c>
      <c r="C5255">
        <v>0.5</v>
      </c>
    </row>
    <row r="5256" spans="1:4" x14ac:dyDescent="0.2">
      <c r="A5256" t="s">
        <v>254</v>
      </c>
    </row>
    <row r="5257" spans="1:4" x14ac:dyDescent="0.2">
      <c r="A5257" t="s">
        <v>47</v>
      </c>
      <c r="B5257">
        <v>9</v>
      </c>
      <c r="C5257" t="s">
        <v>1952</v>
      </c>
      <c r="D5257" t="s">
        <v>1953</v>
      </c>
    </row>
    <row r="5258" spans="1:4" x14ac:dyDescent="0.2">
      <c r="A5258" t="s">
        <v>95</v>
      </c>
      <c r="B5258" t="s">
        <v>1545</v>
      </c>
      <c r="C5258" t="s">
        <v>1629</v>
      </c>
      <c r="D5258">
        <v>6.3</v>
      </c>
    </row>
    <row r="5259" spans="1:4" x14ac:dyDescent="0.2">
      <c r="A5259" t="s">
        <v>27</v>
      </c>
      <c r="B5259">
        <v>44.5</v>
      </c>
      <c r="C5259">
        <v>-0.2</v>
      </c>
    </row>
    <row r="5260" spans="1:4" x14ac:dyDescent="0.2">
      <c r="A5260" t="s">
        <v>565</v>
      </c>
      <c r="B5260">
        <v>8</v>
      </c>
      <c r="C5260">
        <v>-0.2</v>
      </c>
    </row>
    <row r="5261" spans="1:4" x14ac:dyDescent="0.2">
      <c r="A5261" t="s">
        <v>1579</v>
      </c>
      <c r="B5261">
        <v>12.5</v>
      </c>
      <c r="C5261" t="s">
        <v>1580</v>
      </c>
    </row>
    <row r="5262" spans="1:4" x14ac:dyDescent="0.2">
      <c r="A5262" t="s">
        <v>1579</v>
      </c>
      <c r="B5262">
        <v>16.2</v>
      </c>
      <c r="C5262" t="s">
        <v>2071</v>
      </c>
    </row>
    <row r="5263" spans="1:4" x14ac:dyDescent="0.2">
      <c r="A5263" t="s">
        <v>1579</v>
      </c>
      <c r="B5263">
        <v>22.5</v>
      </c>
      <c r="C5263" t="s">
        <v>1578</v>
      </c>
    </row>
    <row r="5264" spans="1:4" x14ac:dyDescent="0.2">
      <c r="A5264" t="s">
        <v>1579</v>
      </c>
      <c r="B5264">
        <v>2.5</v>
      </c>
      <c r="C5264" t="s">
        <v>1580</v>
      </c>
    </row>
    <row r="5265" spans="1:4" x14ac:dyDescent="0.2">
      <c r="A5265" t="s">
        <v>264</v>
      </c>
    </row>
    <row r="5266" spans="1:4" x14ac:dyDescent="0.2">
      <c r="A5266" t="s">
        <v>47</v>
      </c>
      <c r="B5266" t="s">
        <v>2016</v>
      </c>
    </row>
    <row r="5267" spans="1:4" x14ac:dyDescent="0.2">
      <c r="A5267" t="s">
        <v>47</v>
      </c>
      <c r="B5267" t="s">
        <v>2095</v>
      </c>
    </row>
    <row r="5268" spans="1:4" x14ac:dyDescent="0.2">
      <c r="A5268" t="s">
        <v>47</v>
      </c>
      <c r="B5268" t="s">
        <v>2039</v>
      </c>
    </row>
    <row r="5269" spans="1:4" x14ac:dyDescent="0.2">
      <c r="A5269" t="s">
        <v>47</v>
      </c>
      <c r="B5269" t="s">
        <v>1967</v>
      </c>
    </row>
    <row r="5270" spans="1:4" x14ac:dyDescent="0.2">
      <c r="A5270" t="s">
        <v>260</v>
      </c>
    </row>
    <row r="5271" spans="1:4" x14ac:dyDescent="0.2">
      <c r="A5271" t="s">
        <v>153</v>
      </c>
      <c r="B5271">
        <v>26</v>
      </c>
      <c r="C5271">
        <f>-0.04/-0.12</f>
        <v>0.33333333333333337</v>
      </c>
    </row>
    <row r="5272" spans="1:4" x14ac:dyDescent="0.2">
      <c r="A5272" t="s">
        <v>153</v>
      </c>
      <c r="B5272">
        <v>26</v>
      </c>
      <c r="C5272">
        <f>0.15/-0.2</f>
        <v>-0.74999999999999989</v>
      </c>
    </row>
    <row r="5273" spans="1:4" x14ac:dyDescent="0.2">
      <c r="A5273" t="s">
        <v>153</v>
      </c>
      <c r="B5273">
        <v>30</v>
      </c>
      <c r="C5273">
        <f>-0.05/-0.3</f>
        <v>0.16666666666666669</v>
      </c>
    </row>
    <row r="5274" spans="1:4" x14ac:dyDescent="0.2">
      <c r="A5274" t="s">
        <v>36</v>
      </c>
      <c r="B5274" t="s">
        <v>1645</v>
      </c>
      <c r="C5274" s="9">
        <v>45383</v>
      </c>
    </row>
    <row r="5275" spans="1:4" x14ac:dyDescent="0.2">
      <c r="A5275" t="s">
        <v>49</v>
      </c>
      <c r="B5275">
        <v>0.5</v>
      </c>
      <c r="C5275" t="s">
        <v>1595</v>
      </c>
      <c r="D5275">
        <v>0.2</v>
      </c>
    </row>
    <row r="5276" spans="1:4" x14ac:dyDescent="0.2">
      <c r="A5276" t="s">
        <v>95</v>
      </c>
      <c r="B5276" t="s">
        <v>1629</v>
      </c>
      <c r="C5276">
        <v>25</v>
      </c>
    </row>
    <row r="5277" spans="1:4" x14ac:dyDescent="0.2">
      <c r="A5277" t="s">
        <v>95</v>
      </c>
      <c r="B5277" t="s">
        <v>1629</v>
      </c>
      <c r="C5277">
        <v>10</v>
      </c>
    </row>
    <row r="5278" spans="1:4" x14ac:dyDescent="0.2">
      <c r="A5278" t="s">
        <v>38</v>
      </c>
      <c r="B5278">
        <v>0.15</v>
      </c>
      <c r="C5278" t="s">
        <v>1567</v>
      </c>
      <c r="D5278" t="s">
        <v>1568</v>
      </c>
    </row>
    <row r="5279" spans="1:4" x14ac:dyDescent="0.2">
      <c r="A5279" t="s">
        <v>38</v>
      </c>
      <c r="B5279">
        <v>0.15</v>
      </c>
      <c r="C5279" t="s">
        <v>1567</v>
      </c>
      <c r="D5279" t="s">
        <v>1568</v>
      </c>
    </row>
    <row r="5280" spans="1:4" x14ac:dyDescent="0.2">
      <c r="A5280" t="s">
        <v>1950</v>
      </c>
      <c r="B5280" t="s">
        <v>1682</v>
      </c>
      <c r="C5280" t="s">
        <v>1971</v>
      </c>
    </row>
    <row r="5281" spans="1:3" x14ac:dyDescent="0.2">
      <c r="A5281" t="s">
        <v>27</v>
      </c>
      <c r="B5281">
        <v>45.5</v>
      </c>
      <c r="C5281">
        <v>-0.2</v>
      </c>
    </row>
    <row r="5282" spans="1:3" x14ac:dyDescent="0.2">
      <c r="A5282" t="s">
        <v>565</v>
      </c>
      <c r="B5282" t="s">
        <v>1957</v>
      </c>
    </row>
    <row r="5283" spans="1:3" x14ac:dyDescent="0.2">
      <c r="A5283" t="s">
        <v>1579</v>
      </c>
      <c r="B5283" t="s">
        <v>1958</v>
      </c>
    </row>
    <row r="5284" spans="1:3" x14ac:dyDescent="0.2">
      <c r="A5284" t="s">
        <v>1579</v>
      </c>
      <c r="B5284">
        <v>16.2</v>
      </c>
      <c r="C5284">
        <v>0.2</v>
      </c>
    </row>
    <row r="5285" spans="1:3" x14ac:dyDescent="0.2">
      <c r="A5285" t="s">
        <v>1579</v>
      </c>
      <c r="B5285" t="s">
        <v>1960</v>
      </c>
    </row>
    <row r="5286" spans="1:3" x14ac:dyDescent="0.2">
      <c r="A5286" t="s">
        <v>1579</v>
      </c>
      <c r="B5286" t="s">
        <v>1873</v>
      </c>
    </row>
    <row r="5287" spans="1:3" x14ac:dyDescent="0.2">
      <c r="A5287" t="s">
        <v>47</v>
      </c>
      <c r="B5287" t="s">
        <v>2098</v>
      </c>
    </row>
    <row r="5288" spans="1:3" x14ac:dyDescent="0.2">
      <c r="A5288" t="s">
        <v>47</v>
      </c>
      <c r="B5288" t="s">
        <v>2099</v>
      </c>
    </row>
    <row r="5289" spans="1:3" x14ac:dyDescent="0.2">
      <c r="A5289" t="s">
        <v>47</v>
      </c>
      <c r="B5289" t="s">
        <v>2100</v>
      </c>
    </row>
    <row r="5290" spans="1:3" x14ac:dyDescent="0.2">
      <c r="A5290" t="s">
        <v>47</v>
      </c>
      <c r="B5290" t="s">
        <v>2145</v>
      </c>
    </row>
    <row r="5291" spans="1:3" x14ac:dyDescent="0.2">
      <c r="A5291" t="s">
        <v>47</v>
      </c>
      <c r="B5291" t="s">
        <v>1967</v>
      </c>
    </row>
    <row r="5292" spans="1:3" x14ac:dyDescent="0.2">
      <c r="A5292" t="s">
        <v>153</v>
      </c>
      <c r="B5292" t="s">
        <v>1968</v>
      </c>
    </row>
    <row r="5293" spans="1:3" x14ac:dyDescent="0.2">
      <c r="A5293" t="s">
        <v>184</v>
      </c>
      <c r="B5293" t="s">
        <v>2101</v>
      </c>
    </row>
    <row r="5294" spans="1:3" x14ac:dyDescent="0.2">
      <c r="A5294" t="s">
        <v>153</v>
      </c>
      <c r="B5294" t="s">
        <v>2042</v>
      </c>
    </row>
    <row r="5295" spans="1:3" x14ac:dyDescent="0.2">
      <c r="A5295" t="s">
        <v>626</v>
      </c>
      <c r="B5295" t="s">
        <v>1999</v>
      </c>
    </row>
    <row r="5296" spans="1:3" x14ac:dyDescent="0.2">
      <c r="A5296" t="s">
        <v>36</v>
      </c>
      <c r="B5296" t="s">
        <v>1897</v>
      </c>
      <c r="C5296" t="s">
        <v>1898</v>
      </c>
    </row>
    <row r="5297" spans="1:4" x14ac:dyDescent="0.2">
      <c r="A5297" t="s">
        <v>95</v>
      </c>
      <c r="B5297" t="s">
        <v>1629</v>
      </c>
      <c r="C5297">
        <v>25</v>
      </c>
    </row>
    <row r="5298" spans="1:4" x14ac:dyDescent="0.2">
      <c r="A5298" t="s">
        <v>95</v>
      </c>
      <c r="B5298" t="s">
        <v>1629</v>
      </c>
      <c r="C5298">
        <v>10</v>
      </c>
    </row>
    <row r="5299" spans="1:4" x14ac:dyDescent="0.2">
      <c r="A5299" t="s">
        <v>38</v>
      </c>
      <c r="B5299">
        <v>0.15</v>
      </c>
      <c r="C5299" t="s">
        <v>1567</v>
      </c>
      <c r="D5299" t="s">
        <v>1568</v>
      </c>
    </row>
    <row r="5300" spans="1:4" x14ac:dyDescent="0.2">
      <c r="A5300" t="s">
        <v>150</v>
      </c>
      <c r="B5300">
        <v>2.2000000000000002</v>
      </c>
      <c r="C5300">
        <v>0.2</v>
      </c>
    </row>
    <row r="5301" spans="1:4" x14ac:dyDescent="0.2">
      <c r="A5301" t="s">
        <v>150</v>
      </c>
      <c r="B5301" t="s">
        <v>1955</v>
      </c>
    </row>
    <row r="5302" spans="1:4" x14ac:dyDescent="0.2">
      <c r="A5302" t="s">
        <v>254</v>
      </c>
    </row>
    <row r="5303" spans="1:4" x14ac:dyDescent="0.2">
      <c r="A5303" t="s">
        <v>47</v>
      </c>
      <c r="B5303">
        <v>9</v>
      </c>
      <c r="C5303" t="s">
        <v>1952</v>
      </c>
      <c r="D5303" t="s">
        <v>1953</v>
      </c>
    </row>
    <row r="5304" spans="1:4" x14ac:dyDescent="0.2">
      <c r="A5304" t="s">
        <v>1954</v>
      </c>
      <c r="B5304">
        <f>0/6+0.02</f>
        <v>0.02</v>
      </c>
    </row>
    <row r="5305" spans="1:4" x14ac:dyDescent="0.2">
      <c r="A5305" t="s">
        <v>95</v>
      </c>
      <c r="B5305" t="s">
        <v>1545</v>
      </c>
      <c r="C5305" t="s">
        <v>1629</v>
      </c>
      <c r="D5305">
        <v>6.3</v>
      </c>
    </row>
    <row r="5306" spans="1:4" x14ac:dyDescent="0.2">
      <c r="A5306" t="s">
        <v>27</v>
      </c>
      <c r="B5306">
        <v>37.200000000000003</v>
      </c>
      <c r="C5306">
        <v>-0.2</v>
      </c>
    </row>
    <row r="5307" spans="1:4" x14ac:dyDescent="0.2">
      <c r="A5307" t="s">
        <v>565</v>
      </c>
      <c r="B5307">
        <v>9</v>
      </c>
      <c r="C5307">
        <v>0.2</v>
      </c>
    </row>
    <row r="5308" spans="1:4" x14ac:dyDescent="0.2">
      <c r="A5308" t="s">
        <v>1579</v>
      </c>
      <c r="B5308">
        <v>5.5</v>
      </c>
      <c r="C5308" t="s">
        <v>1580</v>
      </c>
    </row>
    <row r="5309" spans="1:4" x14ac:dyDescent="0.2">
      <c r="A5309" t="s">
        <v>1579</v>
      </c>
      <c r="B5309">
        <v>14.2</v>
      </c>
      <c r="C5309" t="s">
        <v>1578</v>
      </c>
    </row>
    <row r="5310" spans="1:4" x14ac:dyDescent="0.2">
      <c r="A5310" t="s">
        <v>1579</v>
      </c>
      <c r="B5310" t="s">
        <v>2021</v>
      </c>
    </row>
    <row r="5311" spans="1:4" x14ac:dyDescent="0.2">
      <c r="A5311" t="s">
        <v>1579</v>
      </c>
      <c r="B5311" t="s">
        <v>2026</v>
      </c>
    </row>
    <row r="5312" spans="1:4" x14ac:dyDescent="0.2">
      <c r="A5312" t="s">
        <v>1992</v>
      </c>
      <c r="B5312">
        <f>0.06/0.02</f>
        <v>3</v>
      </c>
    </row>
    <row r="5313" spans="1:4" x14ac:dyDescent="0.2">
      <c r="A5313" t="s">
        <v>267</v>
      </c>
    </row>
    <row r="5314" spans="1:4" x14ac:dyDescent="0.2">
      <c r="A5314" t="s">
        <v>47</v>
      </c>
      <c r="B5314" t="s">
        <v>2022</v>
      </c>
    </row>
    <row r="5315" spans="1:4" x14ac:dyDescent="0.2">
      <c r="A5315" t="s">
        <v>47</v>
      </c>
      <c r="B5315" t="s">
        <v>2023</v>
      </c>
    </row>
    <row r="5316" spans="1:4" x14ac:dyDescent="0.2">
      <c r="A5316" t="s">
        <v>47</v>
      </c>
      <c r="B5316">
        <v>3</v>
      </c>
      <c r="C5316" t="s">
        <v>1580</v>
      </c>
    </row>
    <row r="5317" spans="1:4" x14ac:dyDescent="0.2">
      <c r="A5317" t="s">
        <v>34</v>
      </c>
      <c r="B5317">
        <v>26.9</v>
      </c>
      <c r="C5317">
        <f>-0.04/-0.12</f>
        <v>0.33333333333333337</v>
      </c>
    </row>
    <row r="5318" spans="1:4" x14ac:dyDescent="0.2">
      <c r="A5318" t="s">
        <v>150</v>
      </c>
      <c r="B5318">
        <v>3.5</v>
      </c>
      <c r="C5318">
        <v>0.2</v>
      </c>
    </row>
    <row r="5319" spans="1:4" x14ac:dyDescent="0.2">
      <c r="A5319" t="s">
        <v>184</v>
      </c>
      <c r="B5319">
        <v>26</v>
      </c>
      <c r="C5319">
        <f>-0.04/-0.12</f>
        <v>0.33333333333333337</v>
      </c>
    </row>
    <row r="5320" spans="1:4" x14ac:dyDescent="0.2">
      <c r="A5320" t="s">
        <v>34</v>
      </c>
      <c r="B5320">
        <v>26</v>
      </c>
      <c r="C5320" t="s">
        <v>1578</v>
      </c>
    </row>
    <row r="5321" spans="1:4" x14ac:dyDescent="0.2">
      <c r="A5321" t="s">
        <v>34</v>
      </c>
      <c r="B5321">
        <v>30</v>
      </c>
      <c r="C5321">
        <f>-0.05/-0.3</f>
        <v>0.16666666666666669</v>
      </c>
    </row>
    <row r="5322" spans="1:4" x14ac:dyDescent="0.2">
      <c r="A5322" t="s">
        <v>38</v>
      </c>
      <c r="B5322">
        <v>0.15</v>
      </c>
      <c r="C5322" t="s">
        <v>1567</v>
      </c>
      <c r="D5322" t="s">
        <v>1568</v>
      </c>
    </row>
    <row r="5323" spans="1:4" x14ac:dyDescent="0.2">
      <c r="A5323" t="s">
        <v>38</v>
      </c>
      <c r="B5323">
        <v>0.15</v>
      </c>
      <c r="C5323" t="s">
        <v>1567</v>
      </c>
      <c r="D5323" t="s">
        <v>1568</v>
      </c>
    </row>
    <row r="5324" spans="1:4" x14ac:dyDescent="0.2">
      <c r="A5324" t="s">
        <v>1950</v>
      </c>
      <c r="B5324" t="s">
        <v>1682</v>
      </c>
      <c r="C5324" t="s">
        <v>1971</v>
      </c>
    </row>
    <row r="5325" spans="1:4" x14ac:dyDescent="0.2">
      <c r="A5325" t="s">
        <v>36</v>
      </c>
      <c r="B5325" t="s">
        <v>2051</v>
      </c>
      <c r="C5325" t="s">
        <v>2097</v>
      </c>
    </row>
    <row r="5326" spans="1:4" x14ac:dyDescent="0.2">
      <c r="A5326" t="s">
        <v>95</v>
      </c>
      <c r="B5326" t="s">
        <v>1629</v>
      </c>
      <c r="C5326">
        <v>25</v>
      </c>
    </row>
    <row r="5327" spans="1:4" x14ac:dyDescent="0.2">
      <c r="A5327" t="s">
        <v>95</v>
      </c>
      <c r="B5327" t="s">
        <v>1629</v>
      </c>
      <c r="C5327">
        <v>10</v>
      </c>
    </row>
    <row r="5328" spans="1:4" x14ac:dyDescent="0.2">
      <c r="A5328" t="s">
        <v>223</v>
      </c>
    </row>
    <row r="5329" spans="1:4" x14ac:dyDescent="0.2">
      <c r="A5329" t="s">
        <v>154</v>
      </c>
      <c r="B5329">
        <v>2</v>
      </c>
      <c r="C5329" t="s">
        <v>1706</v>
      </c>
    </row>
    <row r="5330" spans="1:4" x14ac:dyDescent="0.2">
      <c r="A5330" t="s">
        <v>1549</v>
      </c>
      <c r="B5330" t="s">
        <v>1550</v>
      </c>
      <c r="C5330" t="s">
        <v>1551</v>
      </c>
      <c r="D5330" t="s">
        <v>1552</v>
      </c>
    </row>
    <row r="5331" spans="1:4" x14ac:dyDescent="0.2">
      <c r="A5331" t="s">
        <v>859</v>
      </c>
      <c r="B5331" t="s">
        <v>1553</v>
      </c>
      <c r="C5331" t="s">
        <v>1554</v>
      </c>
    </row>
    <row r="5332" spans="1:4" x14ac:dyDescent="0.2">
      <c r="A5332" t="s">
        <v>1555</v>
      </c>
      <c r="B5332" t="s">
        <v>1550</v>
      </c>
      <c r="C5332" t="s">
        <v>1551</v>
      </c>
      <c r="D5332" t="s">
        <v>1556</v>
      </c>
    </row>
    <row r="5333" spans="1:4" x14ac:dyDescent="0.2">
      <c r="A5333" t="s">
        <v>1579</v>
      </c>
      <c r="B5333" t="s">
        <v>2146</v>
      </c>
    </row>
    <row r="5334" spans="1:4" x14ac:dyDescent="0.2">
      <c r="A5334" t="s">
        <v>575</v>
      </c>
      <c r="B5334">
        <v>7</v>
      </c>
      <c r="C5334">
        <v>1</v>
      </c>
    </row>
    <row r="5335" spans="1:4" x14ac:dyDescent="0.2">
      <c r="A5335" t="s">
        <v>154</v>
      </c>
      <c r="B5335" t="s">
        <v>2147</v>
      </c>
    </row>
    <row r="5336" spans="1:4" x14ac:dyDescent="0.2">
      <c r="A5336" t="s">
        <v>97</v>
      </c>
      <c r="B5336" t="s">
        <v>1545</v>
      </c>
      <c r="C5336">
        <v>0.02</v>
      </c>
    </row>
    <row r="5337" spans="1:4" x14ac:dyDescent="0.2">
      <c r="A5337" t="s">
        <v>329</v>
      </c>
    </row>
    <row r="5338" spans="1:4" x14ac:dyDescent="0.2">
      <c r="A5338" t="s">
        <v>117</v>
      </c>
      <c r="B5338">
        <v>15</v>
      </c>
      <c r="C5338">
        <v>0.2</v>
      </c>
    </row>
    <row r="5339" spans="1:4" x14ac:dyDescent="0.2">
      <c r="A5339" t="s">
        <v>54</v>
      </c>
      <c r="B5339">
        <v>60</v>
      </c>
      <c r="C5339" t="s">
        <v>55</v>
      </c>
      <c r="D5339" t="s">
        <v>2148</v>
      </c>
    </row>
    <row r="5340" spans="1:4" x14ac:dyDescent="0.2">
      <c r="A5340" t="s">
        <v>1569</v>
      </c>
      <c r="B5340" t="s">
        <v>1570</v>
      </c>
      <c r="C5340" t="s">
        <v>1571</v>
      </c>
    </row>
    <row r="5341" spans="1:4" x14ac:dyDescent="0.2">
      <c r="A5341" t="s">
        <v>1569</v>
      </c>
      <c r="B5341" t="s">
        <v>1572</v>
      </c>
      <c r="C5341" t="s">
        <v>1573</v>
      </c>
      <c r="D5341" t="s">
        <v>1571</v>
      </c>
    </row>
    <row r="5342" spans="1:4" x14ac:dyDescent="0.2">
      <c r="A5342" t="s">
        <v>27</v>
      </c>
      <c r="B5342">
        <v>45.5</v>
      </c>
      <c r="C5342">
        <v>0.1</v>
      </c>
    </row>
    <row r="5343" spans="1:4" x14ac:dyDescent="0.2">
      <c r="A5343" t="s">
        <v>29</v>
      </c>
      <c r="B5343" t="s">
        <v>2149</v>
      </c>
    </row>
    <row r="5344" spans="1:4" x14ac:dyDescent="0.2">
      <c r="A5344" t="s">
        <v>1579</v>
      </c>
      <c r="B5344" t="s">
        <v>2150</v>
      </c>
    </row>
    <row r="5345" spans="1:4" x14ac:dyDescent="0.2">
      <c r="A5345" t="s">
        <v>47</v>
      </c>
      <c r="B5345" t="s">
        <v>2151</v>
      </c>
    </row>
    <row r="5346" spans="1:4" x14ac:dyDescent="0.2">
      <c r="A5346" t="s">
        <v>36</v>
      </c>
      <c r="B5346" t="s">
        <v>2152</v>
      </c>
      <c r="C5346" t="s">
        <v>2153</v>
      </c>
    </row>
    <row r="5347" spans="1:4" x14ac:dyDescent="0.2">
      <c r="A5347" t="s">
        <v>2154</v>
      </c>
      <c r="B5347" t="s">
        <v>2155</v>
      </c>
    </row>
    <row r="5348" spans="1:4" x14ac:dyDescent="0.2">
      <c r="A5348" t="s">
        <v>153</v>
      </c>
      <c r="B5348" t="s">
        <v>2156</v>
      </c>
    </row>
    <row r="5349" spans="1:4" x14ac:dyDescent="0.2">
      <c r="A5349" t="s">
        <v>153</v>
      </c>
      <c r="B5349" t="s">
        <v>2157</v>
      </c>
    </row>
    <row r="5350" spans="1:4" x14ac:dyDescent="0.2">
      <c r="A5350" t="s">
        <v>153</v>
      </c>
      <c r="B5350" t="s">
        <v>2158</v>
      </c>
    </row>
    <row r="5351" spans="1:4" x14ac:dyDescent="0.2">
      <c r="A5351" t="s">
        <v>38</v>
      </c>
      <c r="B5351">
        <v>0.08</v>
      </c>
    </row>
    <row r="5352" spans="1:4" x14ac:dyDescent="0.2">
      <c r="A5352" t="s">
        <v>95</v>
      </c>
      <c r="B5352" t="s">
        <v>1593</v>
      </c>
      <c r="C5352">
        <v>3.2</v>
      </c>
    </row>
    <row r="5353" spans="1:4" x14ac:dyDescent="0.2">
      <c r="A5353" t="s">
        <v>1569</v>
      </c>
      <c r="B5353" t="s">
        <v>1570</v>
      </c>
      <c r="C5353" t="s">
        <v>1571</v>
      </c>
    </row>
    <row r="5354" spans="1:4" x14ac:dyDescent="0.2">
      <c r="A5354" t="s">
        <v>1569</v>
      </c>
      <c r="B5354" t="s">
        <v>1572</v>
      </c>
      <c r="C5354" t="s">
        <v>1573</v>
      </c>
      <c r="D5354" t="s">
        <v>1571</v>
      </c>
    </row>
    <row r="5355" spans="1:4" x14ac:dyDescent="0.2">
      <c r="A5355" t="s">
        <v>91</v>
      </c>
      <c r="B5355">
        <v>39</v>
      </c>
      <c r="C5355">
        <v>0.5</v>
      </c>
    </row>
    <row r="5356" spans="1:4" x14ac:dyDescent="0.2">
      <c r="A5356" t="s">
        <v>91</v>
      </c>
      <c r="B5356">
        <v>28</v>
      </c>
      <c r="C5356" t="s">
        <v>1559</v>
      </c>
    </row>
    <row r="5357" spans="1:4" x14ac:dyDescent="0.2">
      <c r="A5357" t="s">
        <v>29</v>
      </c>
      <c r="B5357">
        <v>10</v>
      </c>
      <c r="C5357" t="s">
        <v>1559</v>
      </c>
    </row>
    <row r="5358" spans="1:4" x14ac:dyDescent="0.2">
      <c r="A5358" t="s">
        <v>29</v>
      </c>
      <c r="B5358">
        <v>7</v>
      </c>
      <c r="C5358" t="s">
        <v>1559</v>
      </c>
    </row>
    <row r="5359" spans="1:4" x14ac:dyDescent="0.2">
      <c r="A5359" t="s">
        <v>29</v>
      </c>
      <c r="B5359">
        <v>2.1</v>
      </c>
      <c r="C5359">
        <v>0.2</v>
      </c>
    </row>
    <row r="5360" spans="1:4" x14ac:dyDescent="0.2">
      <c r="A5360" t="s">
        <v>34</v>
      </c>
      <c r="B5360">
        <v>6.25</v>
      </c>
      <c r="C5360">
        <v>-0.1</v>
      </c>
    </row>
    <row r="5361" spans="1:4" x14ac:dyDescent="0.2">
      <c r="A5361" t="s">
        <v>184</v>
      </c>
      <c r="B5361">
        <v>5</v>
      </c>
      <c r="C5361" t="s">
        <v>1559</v>
      </c>
    </row>
    <row r="5362" spans="1:4" x14ac:dyDescent="0.2">
      <c r="A5362" t="s">
        <v>184</v>
      </c>
      <c r="B5362">
        <v>6</v>
      </c>
      <c r="C5362">
        <f>-0.4/-0.6</f>
        <v>0.66666666666666674</v>
      </c>
    </row>
    <row r="5363" spans="1:4" x14ac:dyDescent="0.2">
      <c r="A5363" t="s">
        <v>497</v>
      </c>
      <c r="B5363">
        <v>0.5</v>
      </c>
      <c r="C5363">
        <v>-0.1</v>
      </c>
    </row>
    <row r="5364" spans="1:4" x14ac:dyDescent="0.2">
      <c r="A5364" t="s">
        <v>27</v>
      </c>
      <c r="B5364">
        <v>58</v>
      </c>
      <c r="C5364" t="s">
        <v>1700</v>
      </c>
    </row>
    <row r="5365" spans="1:4" x14ac:dyDescent="0.2">
      <c r="A5365" t="s">
        <v>29</v>
      </c>
      <c r="B5365">
        <v>7.5</v>
      </c>
      <c r="C5365" t="s">
        <v>1700</v>
      </c>
    </row>
    <row r="5366" spans="1:4" x14ac:dyDescent="0.2">
      <c r="A5366" t="s">
        <v>29</v>
      </c>
      <c r="B5366">
        <v>28.5</v>
      </c>
      <c r="C5366" t="s">
        <v>1578</v>
      </c>
    </row>
    <row r="5367" spans="1:4" x14ac:dyDescent="0.2">
      <c r="A5367" t="s">
        <v>29</v>
      </c>
      <c r="B5367">
        <v>31</v>
      </c>
      <c r="C5367">
        <v>-0.2</v>
      </c>
    </row>
    <row r="5368" spans="1:4" x14ac:dyDescent="0.2">
      <c r="A5368" t="s">
        <v>1579</v>
      </c>
      <c r="B5368">
        <v>0.25</v>
      </c>
      <c r="C5368" t="s">
        <v>1595</v>
      </c>
      <c r="D5368">
        <v>0.05</v>
      </c>
    </row>
    <row r="5369" spans="1:4" x14ac:dyDescent="0.2">
      <c r="A5369" t="s">
        <v>2091</v>
      </c>
      <c r="B5369">
        <v>1.55</v>
      </c>
      <c r="C5369" t="s">
        <v>1595</v>
      </c>
      <c r="D5369">
        <v>0.05</v>
      </c>
    </row>
    <row r="5370" spans="1:4" x14ac:dyDescent="0.2">
      <c r="A5370" t="s">
        <v>47</v>
      </c>
      <c r="B5370" t="s">
        <v>2159</v>
      </c>
    </row>
    <row r="5371" spans="1:4" x14ac:dyDescent="0.2">
      <c r="A5371" t="s">
        <v>47</v>
      </c>
      <c r="B5371" t="s">
        <v>2160</v>
      </c>
      <c r="C5371">
        <v>-0.2</v>
      </c>
    </row>
    <row r="5372" spans="1:4" x14ac:dyDescent="0.2">
      <c r="A5372" t="s">
        <v>47</v>
      </c>
      <c r="B5372">
        <v>18</v>
      </c>
      <c r="C5372" t="s">
        <v>1838</v>
      </c>
      <c r="D5372" t="s">
        <v>2161</v>
      </c>
    </row>
    <row r="5373" spans="1:4" x14ac:dyDescent="0.2">
      <c r="A5373" t="s">
        <v>1066</v>
      </c>
      <c r="B5373">
        <v>6.8</v>
      </c>
      <c r="C5373">
        <v>0.4</v>
      </c>
    </row>
    <row r="5374" spans="1:4" x14ac:dyDescent="0.2">
      <c r="A5374" t="s">
        <v>97</v>
      </c>
      <c r="B5374">
        <v>0.2</v>
      </c>
      <c r="C5374" t="s">
        <v>1567</v>
      </c>
      <c r="D5374" t="s">
        <v>1660</v>
      </c>
    </row>
    <row r="5375" spans="1:4" x14ac:dyDescent="0.2">
      <c r="A5375" t="s">
        <v>34</v>
      </c>
      <c r="B5375">
        <v>14</v>
      </c>
      <c r="C5375" t="s">
        <v>1578</v>
      </c>
    </row>
    <row r="5376" spans="1:4" x14ac:dyDescent="0.2">
      <c r="A5376" t="s">
        <v>34</v>
      </c>
      <c r="B5376">
        <v>22</v>
      </c>
      <c r="C5376" t="s">
        <v>1578</v>
      </c>
    </row>
    <row r="5377" spans="1:6" x14ac:dyDescent="0.2">
      <c r="A5377" t="s">
        <v>34</v>
      </c>
      <c r="B5377">
        <v>28</v>
      </c>
      <c r="C5377" t="s">
        <v>1838</v>
      </c>
    </row>
    <row r="5378" spans="1:6" x14ac:dyDescent="0.2">
      <c r="A5378" t="s">
        <v>108</v>
      </c>
      <c r="B5378" t="s">
        <v>2162</v>
      </c>
    </row>
    <row r="5379" spans="1:6" x14ac:dyDescent="0.2">
      <c r="A5379" t="s">
        <v>1066</v>
      </c>
      <c r="B5379" t="s">
        <v>2083</v>
      </c>
    </row>
    <row r="5380" spans="1:6" x14ac:dyDescent="0.2">
      <c r="A5380" t="s">
        <v>1066</v>
      </c>
      <c r="B5380" t="s">
        <v>2163</v>
      </c>
    </row>
    <row r="5381" spans="1:6" x14ac:dyDescent="0.2">
      <c r="A5381" t="s">
        <v>95</v>
      </c>
      <c r="B5381" t="s">
        <v>1629</v>
      </c>
      <c r="C5381">
        <v>16</v>
      </c>
    </row>
    <row r="5382" spans="1:6" x14ac:dyDescent="0.2">
      <c r="A5382" t="s">
        <v>236</v>
      </c>
    </row>
    <row r="5383" spans="1:6" x14ac:dyDescent="0.2">
      <c r="A5383" t="s">
        <v>2164</v>
      </c>
      <c r="B5383" t="s">
        <v>2165</v>
      </c>
      <c r="C5383" t="s">
        <v>97</v>
      </c>
      <c r="D5383">
        <v>0.05</v>
      </c>
      <c r="E5383" t="s">
        <v>1567</v>
      </c>
      <c r="F5383" t="s">
        <v>1568</v>
      </c>
    </row>
    <row r="5384" spans="1:6" x14ac:dyDescent="0.2">
      <c r="A5384" t="s">
        <v>34</v>
      </c>
      <c r="B5384">
        <v>18.399999999999999</v>
      </c>
      <c r="C5384">
        <v>-0.3</v>
      </c>
    </row>
    <row r="5385" spans="1:6" x14ac:dyDescent="0.2">
      <c r="A5385" t="s">
        <v>1883</v>
      </c>
      <c r="B5385">
        <v>5.5</v>
      </c>
      <c r="C5385" t="s">
        <v>1774</v>
      </c>
    </row>
    <row r="5386" spans="1:6" x14ac:dyDescent="0.2">
      <c r="A5386" t="s">
        <v>2166</v>
      </c>
      <c r="B5386" t="s">
        <v>1559</v>
      </c>
    </row>
    <row r="5387" spans="1:6" x14ac:dyDescent="0.2">
      <c r="A5387" t="s">
        <v>47</v>
      </c>
      <c r="B5387">
        <v>11</v>
      </c>
      <c r="C5387" t="s">
        <v>1559</v>
      </c>
    </row>
    <row r="5388" spans="1:6" x14ac:dyDescent="0.2">
      <c r="A5388" t="s">
        <v>150</v>
      </c>
      <c r="B5388">
        <v>13.5</v>
      </c>
      <c r="C5388" t="s">
        <v>1559</v>
      </c>
    </row>
    <row r="5389" spans="1:6" x14ac:dyDescent="0.2">
      <c r="A5389" t="s">
        <v>150</v>
      </c>
      <c r="B5389">
        <v>35.5</v>
      </c>
      <c r="C5389" t="s">
        <v>1559</v>
      </c>
    </row>
    <row r="5390" spans="1:6" x14ac:dyDescent="0.2">
      <c r="A5390" t="s">
        <v>174</v>
      </c>
      <c r="B5390">
        <v>0.5</v>
      </c>
      <c r="C5390" t="s">
        <v>2167</v>
      </c>
    </row>
    <row r="5391" spans="1:6" x14ac:dyDescent="0.2">
      <c r="A5391" t="s">
        <v>174</v>
      </c>
      <c r="B5391">
        <v>0.5</v>
      </c>
      <c r="C5391" t="s">
        <v>2168</v>
      </c>
    </row>
    <row r="5392" spans="1:6" x14ac:dyDescent="0.2">
      <c r="A5392" t="s">
        <v>27</v>
      </c>
      <c r="B5392">
        <v>20.5</v>
      </c>
      <c r="C5392">
        <v>-0.1</v>
      </c>
    </row>
    <row r="5393" spans="1:7" x14ac:dyDescent="0.2">
      <c r="A5393" t="s">
        <v>29</v>
      </c>
      <c r="B5393">
        <v>3</v>
      </c>
      <c r="C5393" t="s">
        <v>1580</v>
      </c>
    </row>
    <row r="5394" spans="1:7" x14ac:dyDescent="0.2">
      <c r="A5394" t="s">
        <v>29</v>
      </c>
      <c r="B5394">
        <v>7.5</v>
      </c>
      <c r="C5394">
        <v>0.1</v>
      </c>
    </row>
    <row r="5395" spans="1:7" x14ac:dyDescent="0.2">
      <c r="A5395" t="s">
        <v>29</v>
      </c>
      <c r="B5395">
        <v>5</v>
      </c>
      <c r="C5395" t="s">
        <v>1580</v>
      </c>
    </row>
    <row r="5396" spans="1:7" x14ac:dyDescent="0.2">
      <c r="A5396" t="s">
        <v>34</v>
      </c>
      <c r="B5396">
        <v>30.8</v>
      </c>
      <c r="C5396" t="s">
        <v>1580</v>
      </c>
    </row>
    <row r="5397" spans="1:7" x14ac:dyDescent="0.2">
      <c r="A5397" t="s">
        <v>2169</v>
      </c>
      <c r="B5397">
        <v>30</v>
      </c>
      <c r="C5397">
        <v>-0.1</v>
      </c>
    </row>
    <row r="5398" spans="1:7" x14ac:dyDescent="0.2">
      <c r="A5398" t="s">
        <v>34</v>
      </c>
      <c r="B5398">
        <v>29.8</v>
      </c>
      <c r="C5398" t="s">
        <v>1630</v>
      </c>
    </row>
    <row r="5399" spans="1:7" x14ac:dyDescent="0.2">
      <c r="A5399" t="s">
        <v>117</v>
      </c>
      <c r="B5399">
        <v>30</v>
      </c>
      <c r="C5399" t="s">
        <v>1580</v>
      </c>
    </row>
    <row r="5400" spans="1:7" x14ac:dyDescent="0.2">
      <c r="A5400" t="s">
        <v>117</v>
      </c>
      <c r="B5400">
        <v>30.3</v>
      </c>
      <c r="C5400" t="s">
        <v>1580</v>
      </c>
    </row>
    <row r="5401" spans="1:7" x14ac:dyDescent="0.2">
      <c r="A5401" t="s">
        <v>117</v>
      </c>
      <c r="B5401">
        <v>28.5</v>
      </c>
      <c r="C5401" t="s">
        <v>1580</v>
      </c>
      <c r="D5401" t="s">
        <v>2170</v>
      </c>
    </row>
    <row r="5402" spans="1:7" x14ac:dyDescent="0.2">
      <c r="A5402" t="s">
        <v>47</v>
      </c>
      <c r="B5402">
        <v>27.1</v>
      </c>
      <c r="C5402">
        <v>0.1</v>
      </c>
    </row>
    <row r="5403" spans="1:7" x14ac:dyDescent="0.2">
      <c r="A5403" t="s">
        <v>2171</v>
      </c>
      <c r="B5403">
        <v>0.1</v>
      </c>
      <c r="C5403">
        <v>-0.75</v>
      </c>
    </row>
    <row r="5404" spans="1:7" x14ac:dyDescent="0.2">
      <c r="A5404" t="s">
        <v>2171</v>
      </c>
      <c r="B5404">
        <v>0.1</v>
      </c>
      <c r="C5404">
        <v>-0.5</v>
      </c>
    </row>
    <row r="5405" spans="1:7" x14ac:dyDescent="0.2">
      <c r="A5405" t="s">
        <v>36</v>
      </c>
      <c r="B5405" t="s">
        <v>1815</v>
      </c>
      <c r="C5405">
        <v>28</v>
      </c>
      <c r="D5405" t="s">
        <v>1100</v>
      </c>
      <c r="E5405">
        <v>0.5</v>
      </c>
      <c r="F5405" t="s">
        <v>1562</v>
      </c>
      <c r="G5405" t="s">
        <v>1782</v>
      </c>
    </row>
    <row r="5406" spans="1:7" x14ac:dyDescent="0.2">
      <c r="A5406" t="s">
        <v>36</v>
      </c>
      <c r="B5406" t="s">
        <v>1815</v>
      </c>
      <c r="C5406">
        <v>28</v>
      </c>
      <c r="D5406" t="s">
        <v>1100</v>
      </c>
      <c r="E5406">
        <v>0.75</v>
      </c>
      <c r="F5406" t="s">
        <v>1562</v>
      </c>
      <c r="G5406" t="s">
        <v>1782</v>
      </c>
    </row>
    <row r="5407" spans="1:7" x14ac:dyDescent="0.2">
      <c r="A5407" t="s">
        <v>29</v>
      </c>
      <c r="B5407">
        <v>5.3</v>
      </c>
      <c r="C5407" t="s">
        <v>1580</v>
      </c>
    </row>
    <row r="5408" spans="1:7" x14ac:dyDescent="0.2">
      <c r="A5408" t="s">
        <v>29</v>
      </c>
      <c r="B5408">
        <v>7.5</v>
      </c>
      <c r="C5408" t="s">
        <v>1580</v>
      </c>
    </row>
    <row r="5409" spans="1:5" x14ac:dyDescent="0.2">
      <c r="A5409" t="s">
        <v>29</v>
      </c>
      <c r="B5409">
        <v>13.5</v>
      </c>
      <c r="C5409">
        <v>-0.1</v>
      </c>
    </row>
    <row r="5410" spans="1:5" x14ac:dyDescent="0.2">
      <c r="A5410" t="s">
        <v>29</v>
      </c>
      <c r="B5410">
        <v>15</v>
      </c>
      <c r="C5410" t="s">
        <v>1613</v>
      </c>
      <c r="D5410">
        <v>0.1</v>
      </c>
    </row>
    <row r="5411" spans="1:5" x14ac:dyDescent="0.2">
      <c r="A5411" t="s">
        <v>97</v>
      </c>
      <c r="B5411" t="s">
        <v>1545</v>
      </c>
      <c r="C5411">
        <v>0.1</v>
      </c>
    </row>
    <row r="5412" spans="1:5" x14ac:dyDescent="0.2">
      <c r="A5412" t="s">
        <v>56</v>
      </c>
    </row>
    <row r="5413" spans="1:5" x14ac:dyDescent="0.2">
      <c r="A5413" t="s">
        <v>29</v>
      </c>
      <c r="B5413">
        <v>7.5</v>
      </c>
      <c r="C5413" t="s">
        <v>1613</v>
      </c>
      <c r="D5413">
        <v>0.1</v>
      </c>
    </row>
    <row r="5414" spans="1:5" x14ac:dyDescent="0.2">
      <c r="A5414" t="s">
        <v>36</v>
      </c>
      <c r="B5414" t="s">
        <v>2172</v>
      </c>
      <c r="C5414" t="s">
        <v>2173</v>
      </c>
      <c r="D5414" t="s">
        <v>2165</v>
      </c>
      <c r="E5414" t="s">
        <v>2174</v>
      </c>
    </row>
    <row r="5415" spans="1:5" x14ac:dyDescent="0.2">
      <c r="A5415" t="s">
        <v>2175</v>
      </c>
      <c r="B5415" t="s">
        <v>1809</v>
      </c>
      <c r="C5415" t="s">
        <v>2176</v>
      </c>
      <c r="D5415" t="s">
        <v>2177</v>
      </c>
    </row>
    <row r="5416" spans="1:5" x14ac:dyDescent="0.2">
      <c r="A5416" t="s">
        <v>1549</v>
      </c>
      <c r="B5416" t="s">
        <v>1550</v>
      </c>
      <c r="C5416" t="s">
        <v>1551</v>
      </c>
      <c r="D5416" t="s">
        <v>1552</v>
      </c>
    </row>
    <row r="5417" spans="1:5" x14ac:dyDescent="0.2">
      <c r="A5417" t="s">
        <v>859</v>
      </c>
      <c r="B5417" t="s">
        <v>1553</v>
      </c>
      <c r="C5417" t="s">
        <v>1554</v>
      </c>
    </row>
    <row r="5418" spans="1:5" x14ac:dyDescent="0.2">
      <c r="A5418" t="s">
        <v>464</v>
      </c>
      <c r="B5418" t="s">
        <v>1550</v>
      </c>
      <c r="C5418" t="s">
        <v>1551</v>
      </c>
      <c r="D5418" s="7">
        <v>37415</v>
      </c>
    </row>
    <row r="5419" spans="1:5" x14ac:dyDescent="0.2">
      <c r="A5419" t="s">
        <v>1569</v>
      </c>
      <c r="B5419" t="s">
        <v>1570</v>
      </c>
      <c r="C5419" t="s">
        <v>1571</v>
      </c>
    </row>
    <row r="5420" spans="1:5" x14ac:dyDescent="0.2">
      <c r="A5420" t="s">
        <v>1569</v>
      </c>
      <c r="B5420" t="s">
        <v>1572</v>
      </c>
      <c r="C5420" t="s">
        <v>1573</v>
      </c>
      <c r="D5420" t="s">
        <v>1571</v>
      </c>
    </row>
    <row r="5421" spans="1:5" x14ac:dyDescent="0.2">
      <c r="A5421" t="s">
        <v>27</v>
      </c>
      <c r="B5421">
        <v>58</v>
      </c>
      <c r="C5421" t="s">
        <v>2178</v>
      </c>
    </row>
    <row r="5422" spans="1:5" x14ac:dyDescent="0.2">
      <c r="A5422" t="s">
        <v>29</v>
      </c>
      <c r="B5422" s="9">
        <v>45419</v>
      </c>
      <c r="C5422" t="s">
        <v>2178</v>
      </c>
    </row>
    <row r="5423" spans="1:5" x14ac:dyDescent="0.2">
      <c r="A5423" t="s">
        <v>29</v>
      </c>
      <c r="B5423" s="9">
        <v>45440</v>
      </c>
      <c r="C5423" t="s">
        <v>2076</v>
      </c>
    </row>
    <row r="5424" spans="1:5" x14ac:dyDescent="0.2">
      <c r="A5424" t="s">
        <v>29</v>
      </c>
      <c r="B5424">
        <v>31</v>
      </c>
      <c r="C5424" t="s">
        <v>2070</v>
      </c>
    </row>
    <row r="5425" spans="1:4" x14ac:dyDescent="0.2">
      <c r="A5425" t="s">
        <v>1579</v>
      </c>
      <c r="B5425" s="9">
        <v>45532</v>
      </c>
      <c r="C5425" t="s">
        <v>2071</v>
      </c>
    </row>
    <row r="5426" spans="1:4" x14ac:dyDescent="0.2">
      <c r="A5426" t="s">
        <v>2091</v>
      </c>
      <c r="B5426" s="9">
        <v>45506</v>
      </c>
      <c r="C5426" t="s">
        <v>2071</v>
      </c>
    </row>
    <row r="5427" spans="1:4" x14ac:dyDescent="0.2">
      <c r="A5427" t="s">
        <v>47</v>
      </c>
      <c r="B5427">
        <v>5.5</v>
      </c>
      <c r="C5427" t="s">
        <v>2077</v>
      </c>
    </row>
    <row r="5428" spans="1:4" x14ac:dyDescent="0.2">
      <c r="A5428" t="s">
        <v>47</v>
      </c>
      <c r="B5428">
        <v>15</v>
      </c>
      <c r="C5428" t="s">
        <v>1838</v>
      </c>
    </row>
    <row r="5429" spans="1:4" x14ac:dyDescent="0.2">
      <c r="A5429" t="s">
        <v>47</v>
      </c>
      <c r="B5429" s="9">
        <v>45491</v>
      </c>
      <c r="C5429" t="s">
        <v>1716</v>
      </c>
    </row>
    <row r="5430" spans="1:4" x14ac:dyDescent="0.2">
      <c r="A5430" t="s">
        <v>117</v>
      </c>
      <c r="B5430" s="9">
        <v>45510</v>
      </c>
      <c r="C5430" t="s">
        <v>2179</v>
      </c>
    </row>
    <row r="5431" spans="1:4" x14ac:dyDescent="0.2">
      <c r="A5431" t="s">
        <v>97</v>
      </c>
      <c r="B5431" t="s">
        <v>2180</v>
      </c>
    </row>
    <row r="5432" spans="1:4" x14ac:dyDescent="0.2">
      <c r="A5432" t="s">
        <v>34</v>
      </c>
      <c r="B5432">
        <v>14</v>
      </c>
      <c r="C5432" t="s">
        <v>2076</v>
      </c>
    </row>
    <row r="5433" spans="1:4" x14ac:dyDescent="0.2">
      <c r="A5433" t="s">
        <v>34</v>
      </c>
      <c r="B5433" s="9">
        <v>45526</v>
      </c>
      <c r="C5433" t="s">
        <v>2076</v>
      </c>
    </row>
    <row r="5434" spans="1:4" x14ac:dyDescent="0.2">
      <c r="A5434" t="s">
        <v>34</v>
      </c>
      <c r="B5434">
        <v>28</v>
      </c>
      <c r="C5434" t="s">
        <v>1840</v>
      </c>
    </row>
    <row r="5435" spans="1:4" x14ac:dyDescent="0.2">
      <c r="A5435" t="s">
        <v>108</v>
      </c>
      <c r="B5435">
        <v>13</v>
      </c>
      <c r="C5435" t="s">
        <v>2076</v>
      </c>
    </row>
    <row r="5436" spans="1:4" x14ac:dyDescent="0.2">
      <c r="A5436" t="s">
        <v>117</v>
      </c>
      <c r="B5436">
        <v>10</v>
      </c>
      <c r="C5436" t="s">
        <v>2076</v>
      </c>
    </row>
    <row r="5437" spans="1:4" x14ac:dyDescent="0.2">
      <c r="A5437" t="s">
        <v>117</v>
      </c>
      <c r="B5437" s="9">
        <v>45403</v>
      </c>
      <c r="C5437" t="s">
        <v>2077</v>
      </c>
    </row>
    <row r="5438" spans="1:4" x14ac:dyDescent="0.2">
      <c r="A5438" t="s">
        <v>184</v>
      </c>
      <c r="B5438">
        <v>27</v>
      </c>
      <c r="C5438" t="s">
        <v>1578</v>
      </c>
    </row>
    <row r="5439" spans="1:4" x14ac:dyDescent="0.2">
      <c r="A5439" t="s">
        <v>108</v>
      </c>
      <c r="B5439">
        <v>4</v>
      </c>
      <c r="C5439" t="s">
        <v>1580</v>
      </c>
    </row>
    <row r="5440" spans="1:4" x14ac:dyDescent="0.2">
      <c r="A5440" t="s">
        <v>94</v>
      </c>
      <c r="B5440" t="s">
        <v>1609</v>
      </c>
      <c r="C5440" t="s">
        <v>1567</v>
      </c>
      <c r="D5440" t="s">
        <v>1568</v>
      </c>
    </row>
    <row r="5441" spans="1:4" x14ac:dyDescent="0.2">
      <c r="A5441" t="s">
        <v>97</v>
      </c>
      <c r="B5441" t="s">
        <v>1609</v>
      </c>
      <c r="C5441" t="s">
        <v>1567</v>
      </c>
      <c r="D5441" t="s">
        <v>1568</v>
      </c>
    </row>
    <row r="5442" spans="1:4" x14ac:dyDescent="0.2">
      <c r="A5442" t="s">
        <v>236</v>
      </c>
    </row>
    <row r="5443" spans="1:4" x14ac:dyDescent="0.2">
      <c r="A5443" t="s">
        <v>95</v>
      </c>
      <c r="B5443" t="s">
        <v>1629</v>
      </c>
      <c r="C5443">
        <v>16</v>
      </c>
    </row>
    <row r="5444" spans="1:4" x14ac:dyDescent="0.2">
      <c r="A5444" t="s">
        <v>336</v>
      </c>
    </row>
    <row r="5445" spans="1:4" x14ac:dyDescent="0.2">
      <c r="A5445" t="s">
        <v>337</v>
      </c>
    </row>
    <row r="5446" spans="1:4" x14ac:dyDescent="0.2">
      <c r="A5446" t="s">
        <v>91</v>
      </c>
      <c r="B5446">
        <v>60</v>
      </c>
      <c r="C5446">
        <v>-0.3</v>
      </c>
    </row>
    <row r="5447" spans="1:4" x14ac:dyDescent="0.2">
      <c r="A5447" t="s">
        <v>1579</v>
      </c>
      <c r="B5447">
        <v>11</v>
      </c>
      <c r="C5447" t="s">
        <v>1559</v>
      </c>
    </row>
    <row r="5448" spans="1:4" x14ac:dyDescent="0.2">
      <c r="A5448" t="s">
        <v>2181</v>
      </c>
      <c r="B5448" t="s">
        <v>2182</v>
      </c>
    </row>
    <row r="5449" spans="1:4" x14ac:dyDescent="0.2">
      <c r="A5449" t="s">
        <v>47</v>
      </c>
      <c r="B5449">
        <v>0.8</v>
      </c>
      <c r="C5449" t="s">
        <v>1842</v>
      </c>
      <c r="D5449" t="s">
        <v>2183</v>
      </c>
    </row>
    <row r="5450" spans="1:4" x14ac:dyDescent="0.2">
      <c r="A5450" t="s">
        <v>2184</v>
      </c>
      <c r="B5450" t="s">
        <v>2185</v>
      </c>
    </row>
    <row r="5451" spans="1:4" x14ac:dyDescent="0.2">
      <c r="A5451" t="s">
        <v>108</v>
      </c>
      <c r="B5451">
        <v>2.2000000000000002</v>
      </c>
      <c r="C5451">
        <v>0.2</v>
      </c>
    </row>
    <row r="5452" spans="1:4" x14ac:dyDescent="0.2">
      <c r="A5452" t="s">
        <v>2186</v>
      </c>
      <c r="B5452" t="s">
        <v>1842</v>
      </c>
      <c r="C5452" t="s">
        <v>2183</v>
      </c>
    </row>
    <row r="5453" spans="1:4" x14ac:dyDescent="0.2">
      <c r="A5453" t="s">
        <v>117</v>
      </c>
      <c r="B5453">
        <v>16</v>
      </c>
      <c r="C5453">
        <v>-0.06</v>
      </c>
    </row>
    <row r="5454" spans="1:4" x14ac:dyDescent="0.2">
      <c r="A5454" t="s">
        <v>27</v>
      </c>
      <c r="B5454">
        <v>60.2</v>
      </c>
      <c r="C5454">
        <v>-0.2</v>
      </c>
    </row>
    <row r="5455" spans="1:4" x14ac:dyDescent="0.2">
      <c r="A5455" t="s">
        <v>29</v>
      </c>
      <c r="B5455">
        <v>55.75</v>
      </c>
      <c r="C5455">
        <v>-0.3</v>
      </c>
    </row>
    <row r="5456" spans="1:4" x14ac:dyDescent="0.2">
      <c r="A5456" t="s">
        <v>29</v>
      </c>
      <c r="B5456">
        <v>38.25</v>
      </c>
      <c r="C5456">
        <v>-0.3</v>
      </c>
    </row>
    <row r="5457" spans="1:5" x14ac:dyDescent="0.2">
      <c r="A5457" t="s">
        <v>29</v>
      </c>
      <c r="B5457">
        <v>20.85</v>
      </c>
      <c r="C5457">
        <v>-0.2</v>
      </c>
    </row>
    <row r="5458" spans="1:5" x14ac:dyDescent="0.2">
      <c r="A5458" t="s">
        <v>29</v>
      </c>
      <c r="B5458">
        <v>40.549999999999997</v>
      </c>
      <c r="C5458">
        <v>-0.2</v>
      </c>
    </row>
    <row r="5459" spans="1:5" x14ac:dyDescent="0.2">
      <c r="A5459" t="s">
        <v>108</v>
      </c>
      <c r="B5459">
        <v>5</v>
      </c>
      <c r="C5459">
        <v>0.3</v>
      </c>
    </row>
    <row r="5460" spans="1:5" x14ac:dyDescent="0.2">
      <c r="A5460" t="s">
        <v>108</v>
      </c>
      <c r="B5460">
        <v>3</v>
      </c>
      <c r="C5460">
        <v>0.2</v>
      </c>
    </row>
    <row r="5461" spans="1:5" x14ac:dyDescent="0.2">
      <c r="A5461" t="s">
        <v>184</v>
      </c>
      <c r="B5461">
        <v>12</v>
      </c>
      <c r="C5461" t="s">
        <v>1840</v>
      </c>
    </row>
    <row r="5462" spans="1:5" x14ac:dyDescent="0.2">
      <c r="A5462" t="s">
        <v>184</v>
      </c>
      <c r="B5462">
        <v>14.5</v>
      </c>
      <c r="C5462">
        <v>-0.1</v>
      </c>
    </row>
    <row r="5463" spans="1:5" x14ac:dyDescent="0.2">
      <c r="A5463" t="s">
        <v>108</v>
      </c>
      <c r="B5463">
        <v>53.75</v>
      </c>
      <c r="C5463" t="s">
        <v>1580</v>
      </c>
    </row>
    <row r="5464" spans="1:5" x14ac:dyDescent="0.2">
      <c r="A5464" t="s">
        <v>117</v>
      </c>
      <c r="B5464">
        <v>15.36</v>
      </c>
      <c r="C5464" t="s">
        <v>2187</v>
      </c>
    </row>
    <row r="5465" spans="1:5" x14ac:dyDescent="0.2">
      <c r="A5465" t="s">
        <v>117</v>
      </c>
      <c r="B5465">
        <v>14.4</v>
      </c>
      <c r="C5465">
        <v>-0.2</v>
      </c>
    </row>
    <row r="5466" spans="1:5" x14ac:dyDescent="0.2">
      <c r="A5466" t="s">
        <v>47</v>
      </c>
      <c r="B5466">
        <v>0.84</v>
      </c>
      <c r="C5466">
        <v>0.1</v>
      </c>
    </row>
    <row r="5467" spans="1:5" x14ac:dyDescent="0.2">
      <c r="A5467" t="s">
        <v>47</v>
      </c>
      <c r="B5467">
        <v>7</v>
      </c>
      <c r="C5467" t="s">
        <v>1842</v>
      </c>
    </row>
    <row r="5468" spans="1:5" x14ac:dyDescent="0.2">
      <c r="A5468" t="s">
        <v>47</v>
      </c>
      <c r="B5468">
        <v>11</v>
      </c>
      <c r="C5468" t="s">
        <v>1838</v>
      </c>
    </row>
    <row r="5469" spans="1:5" x14ac:dyDescent="0.2">
      <c r="A5469" t="s">
        <v>97</v>
      </c>
      <c r="B5469" t="e">
        <f>-Fase</f>
        <v>#NAME?</v>
      </c>
      <c r="C5469">
        <v>0.05</v>
      </c>
      <c r="D5469" t="s">
        <v>1567</v>
      </c>
      <c r="E5469" t="s">
        <v>1568</v>
      </c>
    </row>
    <row r="5470" spans="1:5" x14ac:dyDescent="0.2">
      <c r="A5470" t="s">
        <v>97</v>
      </c>
      <c r="B5470">
        <v>7.0000000000000007E-2</v>
      </c>
    </row>
    <row r="5471" spans="1:5" x14ac:dyDescent="0.2">
      <c r="A5471" t="s">
        <v>2188</v>
      </c>
      <c r="B5471" t="s">
        <v>2189</v>
      </c>
    </row>
    <row r="5472" spans="1:5" x14ac:dyDescent="0.2">
      <c r="A5472" t="s">
        <v>1579</v>
      </c>
      <c r="B5472">
        <v>9.6</v>
      </c>
      <c r="C5472">
        <v>0.2</v>
      </c>
    </row>
    <row r="5473" spans="1:4" x14ac:dyDescent="0.2">
      <c r="A5473" t="s">
        <v>150</v>
      </c>
      <c r="B5473">
        <v>2.7</v>
      </c>
      <c r="C5473" t="s">
        <v>1580</v>
      </c>
    </row>
    <row r="5474" spans="1:4" x14ac:dyDescent="0.2">
      <c r="A5474" t="s">
        <v>2190</v>
      </c>
      <c r="B5474">
        <f>0.12/0.05</f>
        <v>2.4</v>
      </c>
    </row>
    <row r="5475" spans="1:4" x14ac:dyDescent="0.2">
      <c r="A5475" t="s">
        <v>47</v>
      </c>
      <c r="B5475">
        <v>6.01</v>
      </c>
      <c r="C5475">
        <v>0.02</v>
      </c>
    </row>
    <row r="5476" spans="1:4" x14ac:dyDescent="0.2">
      <c r="A5476" t="s">
        <v>95</v>
      </c>
      <c r="B5476" t="s">
        <v>1545</v>
      </c>
      <c r="C5476" t="s">
        <v>1629</v>
      </c>
      <c r="D5476">
        <v>8</v>
      </c>
    </row>
    <row r="5477" spans="1:4" x14ac:dyDescent="0.2">
      <c r="A5477" t="s">
        <v>98</v>
      </c>
      <c r="B5477" t="s">
        <v>1545</v>
      </c>
      <c r="C5477">
        <v>0.01</v>
      </c>
    </row>
    <row r="5478" spans="1:4" x14ac:dyDescent="0.2">
      <c r="A5478" t="s">
        <v>1937</v>
      </c>
      <c r="B5478" t="s">
        <v>1545</v>
      </c>
      <c r="C5478">
        <v>1.2E-2</v>
      </c>
    </row>
    <row r="5479" spans="1:4" x14ac:dyDescent="0.2">
      <c r="A5479" t="s">
        <v>49</v>
      </c>
      <c r="B5479" t="s">
        <v>1592</v>
      </c>
    </row>
    <row r="5480" spans="1:4" x14ac:dyDescent="0.2">
      <c r="A5480" t="s">
        <v>27</v>
      </c>
      <c r="B5480">
        <v>31.3</v>
      </c>
      <c r="C5480">
        <v>0.1</v>
      </c>
    </row>
    <row r="5481" spans="1:4" x14ac:dyDescent="0.2">
      <c r="A5481" t="s">
        <v>29</v>
      </c>
      <c r="B5481">
        <v>29.2</v>
      </c>
      <c r="C5481">
        <v>-0.1</v>
      </c>
    </row>
    <row r="5482" spans="1:4" x14ac:dyDescent="0.2">
      <c r="A5482" t="s">
        <v>29</v>
      </c>
      <c r="B5482">
        <v>22.4</v>
      </c>
      <c r="C5482">
        <v>0.2</v>
      </c>
    </row>
    <row r="5483" spans="1:4" x14ac:dyDescent="0.2">
      <c r="A5483" t="s">
        <v>29</v>
      </c>
      <c r="B5483">
        <v>20</v>
      </c>
      <c r="C5483" t="s">
        <v>1580</v>
      </c>
    </row>
    <row r="5484" spans="1:4" x14ac:dyDescent="0.2">
      <c r="A5484" t="s">
        <v>29</v>
      </c>
      <c r="B5484">
        <v>13.4</v>
      </c>
      <c r="C5484" t="s">
        <v>1580</v>
      </c>
    </row>
    <row r="5485" spans="1:4" x14ac:dyDescent="0.2">
      <c r="A5485" t="s">
        <v>29</v>
      </c>
      <c r="B5485">
        <v>20.399999999999999</v>
      </c>
      <c r="C5485">
        <v>-0.1</v>
      </c>
    </row>
    <row r="5486" spans="1:4" x14ac:dyDescent="0.2">
      <c r="A5486" t="s">
        <v>150</v>
      </c>
      <c r="B5486">
        <v>16.8</v>
      </c>
      <c r="C5486">
        <v>-0.2</v>
      </c>
    </row>
    <row r="5487" spans="1:4" x14ac:dyDescent="0.2">
      <c r="A5487" t="s">
        <v>154</v>
      </c>
      <c r="B5487">
        <v>3.12</v>
      </c>
      <c r="C5487">
        <v>0.1</v>
      </c>
    </row>
    <row r="5488" spans="1:4" x14ac:dyDescent="0.2">
      <c r="A5488" t="s">
        <v>184</v>
      </c>
      <c r="B5488">
        <v>19.600000000000001</v>
      </c>
      <c r="C5488">
        <v>-0.2</v>
      </c>
    </row>
    <row r="5489" spans="1:4" x14ac:dyDescent="0.2">
      <c r="A5489" t="s">
        <v>184</v>
      </c>
      <c r="B5489">
        <v>21</v>
      </c>
      <c r="C5489" t="s">
        <v>1578</v>
      </c>
    </row>
    <row r="5490" spans="1:4" x14ac:dyDescent="0.2">
      <c r="A5490" t="s">
        <v>47</v>
      </c>
      <c r="B5490">
        <v>6</v>
      </c>
      <c r="C5490" t="s">
        <v>1580</v>
      </c>
    </row>
    <row r="5491" spans="1:4" x14ac:dyDescent="0.2">
      <c r="A5491" t="s">
        <v>47</v>
      </c>
      <c r="B5491">
        <v>19.8</v>
      </c>
      <c r="C5491">
        <v>-0.2</v>
      </c>
    </row>
    <row r="5492" spans="1:4" x14ac:dyDescent="0.2">
      <c r="A5492" t="s">
        <v>47</v>
      </c>
      <c r="B5492">
        <v>15.8</v>
      </c>
      <c r="C5492">
        <v>-0.2</v>
      </c>
    </row>
    <row r="5493" spans="1:4" x14ac:dyDescent="0.2">
      <c r="A5493" t="s">
        <v>47</v>
      </c>
      <c r="B5493">
        <v>16</v>
      </c>
      <c r="C5493">
        <v>-0.2</v>
      </c>
    </row>
    <row r="5494" spans="1:4" x14ac:dyDescent="0.2">
      <c r="A5494" t="s">
        <v>34</v>
      </c>
      <c r="B5494">
        <v>24.05</v>
      </c>
      <c r="C5494">
        <v>0.05</v>
      </c>
    </row>
    <row r="5495" spans="1:4" x14ac:dyDescent="0.2">
      <c r="A5495" t="s">
        <v>97</v>
      </c>
      <c r="B5495" t="s">
        <v>2126</v>
      </c>
    </row>
    <row r="5496" spans="1:4" x14ac:dyDescent="0.2">
      <c r="A5496" t="s">
        <v>174</v>
      </c>
      <c r="B5496" t="s">
        <v>1811</v>
      </c>
    </row>
    <row r="5497" spans="1:4" x14ac:dyDescent="0.2">
      <c r="A5497" t="s">
        <v>49</v>
      </c>
      <c r="B5497">
        <v>0.09</v>
      </c>
      <c r="C5497">
        <v>-0.2</v>
      </c>
    </row>
    <row r="5498" spans="1:4" x14ac:dyDescent="0.2">
      <c r="A5498" t="s">
        <v>49</v>
      </c>
      <c r="B5498">
        <v>0.03</v>
      </c>
      <c r="C5498">
        <v>-0.16</v>
      </c>
    </row>
    <row r="5499" spans="1:4" x14ac:dyDescent="0.2">
      <c r="A5499" t="s">
        <v>117</v>
      </c>
      <c r="B5499">
        <v>7.69</v>
      </c>
      <c r="C5499">
        <v>0.3</v>
      </c>
    </row>
    <row r="5500" spans="1:4" x14ac:dyDescent="0.2">
      <c r="A5500" t="s">
        <v>95</v>
      </c>
      <c r="B5500" t="s">
        <v>1629</v>
      </c>
      <c r="C5500">
        <v>16</v>
      </c>
    </row>
    <row r="5501" spans="1:4" x14ac:dyDescent="0.2">
      <c r="A5501" t="s">
        <v>184</v>
      </c>
      <c r="B5501">
        <v>24</v>
      </c>
      <c r="C5501" t="s">
        <v>2191</v>
      </c>
      <c r="D5501">
        <v>-0.65</v>
      </c>
    </row>
    <row r="5502" spans="1:4" x14ac:dyDescent="0.2">
      <c r="A5502" t="s">
        <v>108</v>
      </c>
      <c r="B5502">
        <v>0.5</v>
      </c>
      <c r="C5502" t="s">
        <v>1630</v>
      </c>
    </row>
    <row r="5503" spans="1:4" x14ac:dyDescent="0.2">
      <c r="A5503" t="s">
        <v>29</v>
      </c>
      <c r="B5503">
        <v>1.9</v>
      </c>
      <c r="C5503">
        <v>-0.1</v>
      </c>
    </row>
    <row r="5504" spans="1:4" x14ac:dyDescent="0.2">
      <c r="A5504" t="s">
        <v>87</v>
      </c>
    </row>
    <row r="5505" spans="1:4" x14ac:dyDescent="0.2">
      <c r="A5505" t="s">
        <v>146</v>
      </c>
    </row>
    <row r="5506" spans="1:4" x14ac:dyDescent="0.2">
      <c r="A5506" t="s">
        <v>91</v>
      </c>
      <c r="B5506">
        <v>31.3</v>
      </c>
      <c r="C5506" t="s">
        <v>1558</v>
      </c>
    </row>
    <row r="5507" spans="1:4" x14ac:dyDescent="0.2">
      <c r="A5507" t="s">
        <v>108</v>
      </c>
      <c r="B5507">
        <v>29.4</v>
      </c>
      <c r="C5507">
        <v>0.1</v>
      </c>
    </row>
    <row r="5508" spans="1:4" x14ac:dyDescent="0.2">
      <c r="A5508" t="s">
        <v>108</v>
      </c>
      <c r="B5508">
        <v>22.1</v>
      </c>
      <c r="C5508">
        <v>0.3</v>
      </c>
    </row>
    <row r="5509" spans="1:4" x14ac:dyDescent="0.2">
      <c r="A5509" t="s">
        <v>29</v>
      </c>
      <c r="B5509">
        <v>20.6</v>
      </c>
      <c r="C5509">
        <v>0.1</v>
      </c>
    </row>
    <row r="5510" spans="1:4" x14ac:dyDescent="0.2">
      <c r="A5510" t="s">
        <v>1600</v>
      </c>
      <c r="B5510">
        <f>0.023/0.005</f>
        <v>4.5999999999999996</v>
      </c>
    </row>
    <row r="5511" spans="1:4" x14ac:dyDescent="0.2">
      <c r="A5511" t="s">
        <v>2192</v>
      </c>
      <c r="B5511">
        <f>0.025/0.012</f>
        <v>2.0833333333333335</v>
      </c>
    </row>
    <row r="5512" spans="1:4" x14ac:dyDescent="0.2">
      <c r="A5512" t="s">
        <v>2193</v>
      </c>
      <c r="B5512" t="s">
        <v>1716</v>
      </c>
      <c r="C5512" t="s">
        <v>2185</v>
      </c>
    </row>
    <row r="5513" spans="1:4" x14ac:dyDescent="0.2">
      <c r="A5513" t="s">
        <v>184</v>
      </c>
      <c r="B5513">
        <v>19.8</v>
      </c>
      <c r="C5513" t="s">
        <v>1559</v>
      </c>
    </row>
    <row r="5514" spans="1:4" x14ac:dyDescent="0.2">
      <c r="A5514" t="s">
        <v>98</v>
      </c>
      <c r="B5514" t="s">
        <v>1545</v>
      </c>
      <c r="C5514">
        <v>5.0000000000000001E-3</v>
      </c>
    </row>
    <row r="5515" spans="1:4" x14ac:dyDescent="0.2">
      <c r="A5515" t="s">
        <v>676</v>
      </c>
      <c r="B5515" t="s">
        <v>1545</v>
      </c>
      <c r="C5515">
        <v>4.0000000000000001E-3</v>
      </c>
    </row>
    <row r="5516" spans="1:4" x14ac:dyDescent="0.2">
      <c r="A5516" t="s">
        <v>38</v>
      </c>
      <c r="B5516" t="s">
        <v>1545</v>
      </c>
      <c r="C5516">
        <v>5.0000000000000001E-3</v>
      </c>
      <c r="D5516" t="s">
        <v>1568</v>
      </c>
    </row>
    <row r="5517" spans="1:4" x14ac:dyDescent="0.2">
      <c r="A5517" t="s">
        <v>95</v>
      </c>
      <c r="B5517" t="s">
        <v>1545</v>
      </c>
      <c r="C5517" t="s">
        <v>1629</v>
      </c>
      <c r="D5517">
        <v>6.3</v>
      </c>
    </row>
    <row r="5518" spans="1:4" x14ac:dyDescent="0.2">
      <c r="A5518" t="s">
        <v>27</v>
      </c>
      <c r="B5518">
        <v>39.6</v>
      </c>
      <c r="C5518">
        <v>-0.3</v>
      </c>
    </row>
    <row r="5519" spans="1:4" x14ac:dyDescent="0.2">
      <c r="A5519" t="s">
        <v>29</v>
      </c>
      <c r="B5519">
        <v>13.5</v>
      </c>
      <c r="C5519" t="s">
        <v>1608</v>
      </c>
      <c r="D5519">
        <v>0.2</v>
      </c>
    </row>
    <row r="5520" spans="1:4" x14ac:dyDescent="0.2">
      <c r="A5520" t="s">
        <v>29</v>
      </c>
      <c r="B5520">
        <v>11.5</v>
      </c>
      <c r="C5520" t="s">
        <v>1608</v>
      </c>
      <c r="D5520">
        <v>0.1</v>
      </c>
    </row>
    <row r="5521" spans="1:3" x14ac:dyDescent="0.2">
      <c r="A5521" t="s">
        <v>2194</v>
      </c>
      <c r="B5521" t="s">
        <v>1580</v>
      </c>
    </row>
    <row r="5522" spans="1:3" x14ac:dyDescent="0.2">
      <c r="A5522" t="s">
        <v>117</v>
      </c>
      <c r="B5522">
        <v>6.4</v>
      </c>
      <c r="C5522">
        <f>0.4/0.8</f>
        <v>0.5</v>
      </c>
    </row>
    <row r="5523" spans="1:3" x14ac:dyDescent="0.2">
      <c r="A5523" t="s">
        <v>34</v>
      </c>
      <c r="B5523">
        <v>10</v>
      </c>
      <c r="C5523" t="s">
        <v>2195</v>
      </c>
    </row>
    <row r="5524" spans="1:3" x14ac:dyDescent="0.2">
      <c r="A5524" t="s">
        <v>34</v>
      </c>
      <c r="B5524">
        <v>21.7</v>
      </c>
      <c r="C5524">
        <v>-0.2</v>
      </c>
    </row>
    <row r="5525" spans="1:3" x14ac:dyDescent="0.2">
      <c r="A5525" t="s">
        <v>34</v>
      </c>
      <c r="B5525">
        <v>22</v>
      </c>
      <c r="C5525" t="s">
        <v>2196</v>
      </c>
    </row>
    <row r="5526" spans="1:3" x14ac:dyDescent="0.2">
      <c r="A5526" t="s">
        <v>36</v>
      </c>
      <c r="B5526" t="s">
        <v>2197</v>
      </c>
    </row>
    <row r="5527" spans="1:3" x14ac:dyDescent="0.2">
      <c r="A5527" t="s">
        <v>1579</v>
      </c>
      <c r="B5527">
        <v>2.7</v>
      </c>
      <c r="C5527" t="s">
        <v>1580</v>
      </c>
    </row>
    <row r="5528" spans="1:3" x14ac:dyDescent="0.2">
      <c r="A5528" t="s">
        <v>1579</v>
      </c>
      <c r="B5528">
        <v>2.9</v>
      </c>
      <c r="C5528">
        <v>-0.2</v>
      </c>
    </row>
    <row r="5529" spans="1:3" x14ac:dyDescent="0.2">
      <c r="A5529" t="s">
        <v>47</v>
      </c>
      <c r="B5529">
        <v>15</v>
      </c>
      <c r="C5529" t="s">
        <v>2198</v>
      </c>
    </row>
    <row r="5530" spans="1:3" x14ac:dyDescent="0.2">
      <c r="A5530" t="s">
        <v>47</v>
      </c>
      <c r="B5530">
        <v>18</v>
      </c>
      <c r="C5530" t="s">
        <v>2198</v>
      </c>
    </row>
    <row r="5531" spans="1:3" x14ac:dyDescent="0.2">
      <c r="A5531" t="s">
        <v>468</v>
      </c>
      <c r="B5531">
        <v>2</v>
      </c>
      <c r="C5531" t="s">
        <v>1580</v>
      </c>
    </row>
    <row r="5532" spans="1:3" x14ac:dyDescent="0.2">
      <c r="A5532" t="s">
        <v>1055</v>
      </c>
      <c r="B5532">
        <v>5</v>
      </c>
      <c r="C5532" t="s">
        <v>1580</v>
      </c>
    </row>
    <row r="5533" spans="1:3" x14ac:dyDescent="0.2">
      <c r="A5533" t="s">
        <v>174</v>
      </c>
      <c r="B5533" t="s">
        <v>1545</v>
      </c>
      <c r="C5533">
        <v>0.3</v>
      </c>
    </row>
    <row r="5534" spans="1:3" x14ac:dyDescent="0.2">
      <c r="A5534" t="s">
        <v>27</v>
      </c>
      <c r="B5534">
        <v>61.9</v>
      </c>
      <c r="C5534">
        <v>-0.1</v>
      </c>
    </row>
    <row r="5535" spans="1:3" x14ac:dyDescent="0.2">
      <c r="A5535" t="s">
        <v>1579</v>
      </c>
      <c r="B5535">
        <v>11</v>
      </c>
      <c r="C5535" t="s">
        <v>1559</v>
      </c>
    </row>
    <row r="5536" spans="1:3" x14ac:dyDescent="0.2">
      <c r="A5536" t="s">
        <v>2199</v>
      </c>
      <c r="B5536" t="s">
        <v>1716</v>
      </c>
      <c r="C5536" t="s">
        <v>2185</v>
      </c>
    </row>
    <row r="5537" spans="1:3" x14ac:dyDescent="0.2">
      <c r="A5537" t="s">
        <v>2200</v>
      </c>
      <c r="B5537" t="s">
        <v>1716</v>
      </c>
      <c r="C5537" t="s">
        <v>2185</v>
      </c>
    </row>
    <row r="5538" spans="1:3" x14ac:dyDescent="0.2">
      <c r="A5538" t="s">
        <v>108</v>
      </c>
      <c r="B5538">
        <v>2.2000000000000002</v>
      </c>
      <c r="C5538">
        <v>0.2</v>
      </c>
    </row>
    <row r="5539" spans="1:3" x14ac:dyDescent="0.2">
      <c r="A5539" t="s">
        <v>2186</v>
      </c>
      <c r="B5539" t="s">
        <v>1842</v>
      </c>
      <c r="C5539" t="s">
        <v>2183</v>
      </c>
    </row>
    <row r="5540" spans="1:3" x14ac:dyDescent="0.2">
      <c r="A5540" t="s">
        <v>29</v>
      </c>
      <c r="B5540">
        <v>0.22</v>
      </c>
      <c r="C5540">
        <v>0.05</v>
      </c>
    </row>
    <row r="5541" spans="1:3" x14ac:dyDescent="0.2">
      <c r="A5541" t="s">
        <v>47</v>
      </c>
      <c r="B5541">
        <v>0.84</v>
      </c>
      <c r="C5541">
        <v>0.1</v>
      </c>
    </row>
    <row r="5542" spans="1:3" x14ac:dyDescent="0.2">
      <c r="A5542" t="s">
        <v>34</v>
      </c>
      <c r="B5542">
        <v>14.5</v>
      </c>
      <c r="C5542">
        <v>-0.2</v>
      </c>
    </row>
    <row r="5543" spans="1:3" x14ac:dyDescent="0.2">
      <c r="A5543" t="s">
        <v>29</v>
      </c>
      <c r="B5543">
        <v>4.5</v>
      </c>
      <c r="C5543">
        <v>0.1</v>
      </c>
    </row>
    <row r="5544" spans="1:3" x14ac:dyDescent="0.2">
      <c r="A5544" t="s">
        <v>2201</v>
      </c>
      <c r="B5544" t="s">
        <v>1635</v>
      </c>
      <c r="C5544" t="s">
        <v>2202</v>
      </c>
    </row>
    <row r="5545" spans="1:3" x14ac:dyDescent="0.2">
      <c r="A5545" t="s">
        <v>1579</v>
      </c>
      <c r="B5545">
        <v>23.5</v>
      </c>
      <c r="C5545">
        <v>0.5</v>
      </c>
    </row>
    <row r="5546" spans="1:3" x14ac:dyDescent="0.2">
      <c r="A5546" t="s">
        <v>2203</v>
      </c>
      <c r="B5546">
        <v>24.5</v>
      </c>
      <c r="C5546">
        <v>-0.5</v>
      </c>
    </row>
    <row r="5547" spans="1:3" x14ac:dyDescent="0.2">
      <c r="A5547" t="s">
        <v>49</v>
      </c>
      <c r="B5547">
        <v>0.2</v>
      </c>
      <c r="C5547">
        <v>0.1</v>
      </c>
    </row>
    <row r="5548" spans="1:3" x14ac:dyDescent="0.2">
      <c r="A5548" t="s">
        <v>2204</v>
      </c>
      <c r="B5548">
        <v>0.02</v>
      </c>
    </row>
    <row r="5549" spans="1:3" x14ac:dyDescent="0.2">
      <c r="A5549" t="s">
        <v>34</v>
      </c>
      <c r="B5549">
        <v>18.5</v>
      </c>
      <c r="C5549" t="s">
        <v>1632</v>
      </c>
    </row>
    <row r="5550" spans="1:3" x14ac:dyDescent="0.2">
      <c r="A5550" t="s">
        <v>34</v>
      </c>
      <c r="B5550">
        <v>17</v>
      </c>
      <c r="C5550" t="s">
        <v>1559</v>
      </c>
    </row>
    <row r="5551" spans="1:3" x14ac:dyDescent="0.2">
      <c r="A5551" t="s">
        <v>2205</v>
      </c>
      <c r="B5551">
        <v>12.4</v>
      </c>
      <c r="C5551">
        <v>0.1</v>
      </c>
    </row>
    <row r="5552" spans="1:3" x14ac:dyDescent="0.2">
      <c r="A5552" t="s">
        <v>34</v>
      </c>
      <c r="B5552">
        <v>9.5</v>
      </c>
      <c r="C5552" t="s">
        <v>1558</v>
      </c>
    </row>
    <row r="5553" spans="1:6" x14ac:dyDescent="0.2">
      <c r="A5553" t="s">
        <v>154</v>
      </c>
      <c r="B5553">
        <v>1.5</v>
      </c>
      <c r="C5553" t="s">
        <v>1580</v>
      </c>
    </row>
    <row r="5554" spans="1:6" x14ac:dyDescent="0.2">
      <c r="A5554" t="s">
        <v>27</v>
      </c>
      <c r="B5554">
        <v>26.15</v>
      </c>
      <c r="C5554">
        <v>0.1</v>
      </c>
    </row>
    <row r="5555" spans="1:6" x14ac:dyDescent="0.2">
      <c r="A5555" t="s">
        <v>29</v>
      </c>
      <c r="B5555">
        <v>0.3</v>
      </c>
      <c r="C5555" t="s">
        <v>1558</v>
      </c>
    </row>
    <row r="5556" spans="1:6" x14ac:dyDescent="0.2">
      <c r="A5556" t="s">
        <v>29</v>
      </c>
      <c r="B5556">
        <v>0.45</v>
      </c>
      <c r="C5556">
        <f>0.05/-0.1</f>
        <v>-0.5</v>
      </c>
    </row>
    <row r="5557" spans="1:6" x14ac:dyDescent="0.2">
      <c r="A5557" t="s">
        <v>29</v>
      </c>
      <c r="B5557">
        <v>4.6500000000000004</v>
      </c>
      <c r="C5557">
        <v>0.1</v>
      </c>
    </row>
    <row r="5558" spans="1:6" x14ac:dyDescent="0.2">
      <c r="A5558" t="s">
        <v>29</v>
      </c>
      <c r="B5558">
        <v>15</v>
      </c>
      <c r="C5558">
        <v>0.2</v>
      </c>
    </row>
    <row r="5559" spans="1:6" x14ac:dyDescent="0.2">
      <c r="A5559" t="s">
        <v>36</v>
      </c>
      <c r="B5559" t="s">
        <v>2206</v>
      </c>
    </row>
    <row r="5560" spans="1:6" x14ac:dyDescent="0.2">
      <c r="A5560" t="s">
        <v>95</v>
      </c>
      <c r="B5560" t="s">
        <v>1629</v>
      </c>
      <c r="C5560">
        <v>16</v>
      </c>
      <c r="D5560" t="s">
        <v>1594</v>
      </c>
      <c r="E5560" t="s">
        <v>1629</v>
      </c>
      <c r="F5560">
        <v>20</v>
      </c>
    </row>
    <row r="5561" spans="1:6" x14ac:dyDescent="0.2">
      <c r="A5561" t="s">
        <v>87</v>
      </c>
    </row>
    <row r="5562" spans="1:6" x14ac:dyDescent="0.2">
      <c r="A5562" t="s">
        <v>146</v>
      </c>
    </row>
    <row r="5563" spans="1:6" x14ac:dyDescent="0.2">
      <c r="A5563" t="s">
        <v>29</v>
      </c>
      <c r="B5563">
        <v>4.5999999999999996</v>
      </c>
      <c r="C5563">
        <v>0.05</v>
      </c>
    </row>
    <row r="5564" spans="1:6" x14ac:dyDescent="0.2">
      <c r="A5564" t="s">
        <v>48</v>
      </c>
      <c r="B5564">
        <v>15</v>
      </c>
      <c r="C5564">
        <v>0.1</v>
      </c>
    </row>
    <row r="5565" spans="1:6" x14ac:dyDescent="0.2">
      <c r="A5565" t="s">
        <v>48</v>
      </c>
      <c r="B5565">
        <v>15.4</v>
      </c>
      <c r="C5565">
        <v>0.3</v>
      </c>
    </row>
    <row r="5566" spans="1:6" x14ac:dyDescent="0.2">
      <c r="A5566" t="s">
        <v>47</v>
      </c>
      <c r="B5566">
        <v>6.02</v>
      </c>
      <c r="C5566">
        <v>0.04</v>
      </c>
    </row>
    <row r="5567" spans="1:6" x14ac:dyDescent="0.2">
      <c r="A5567" t="s">
        <v>97</v>
      </c>
      <c r="B5567" t="s">
        <v>1545</v>
      </c>
      <c r="C5567">
        <v>0.04</v>
      </c>
    </row>
    <row r="5568" spans="1:6" x14ac:dyDescent="0.2">
      <c r="A5568" t="s">
        <v>91</v>
      </c>
      <c r="B5568">
        <v>43.2</v>
      </c>
      <c r="C5568">
        <v>-0.2</v>
      </c>
    </row>
    <row r="5569" spans="1:4" x14ac:dyDescent="0.2">
      <c r="A5569" t="s">
        <v>29</v>
      </c>
      <c r="B5569">
        <v>31</v>
      </c>
      <c r="C5569">
        <v>-0.2</v>
      </c>
    </row>
    <row r="5570" spans="1:4" x14ac:dyDescent="0.2">
      <c r="A5570" t="s">
        <v>2207</v>
      </c>
      <c r="B5570">
        <f>-0.04/-0.073</f>
        <v>0.54794520547945214</v>
      </c>
    </row>
    <row r="5571" spans="1:4" x14ac:dyDescent="0.2">
      <c r="A5571" t="s">
        <v>2208</v>
      </c>
      <c r="B5571">
        <f>-0.025/-0.064</f>
        <v>0.390625</v>
      </c>
    </row>
    <row r="5572" spans="1:4" x14ac:dyDescent="0.2">
      <c r="A5572" t="s">
        <v>97</v>
      </c>
      <c r="B5572" t="s">
        <v>1545</v>
      </c>
      <c r="C5572">
        <v>0.02</v>
      </c>
    </row>
    <row r="5573" spans="1:4" x14ac:dyDescent="0.2">
      <c r="A5573" t="s">
        <v>95</v>
      </c>
      <c r="B5573" t="s">
        <v>1545</v>
      </c>
      <c r="C5573" t="s">
        <v>1629</v>
      </c>
      <c r="D5573">
        <v>3</v>
      </c>
    </row>
    <row r="5574" spans="1:4" x14ac:dyDescent="0.2">
      <c r="A5574" t="s">
        <v>27</v>
      </c>
      <c r="B5574">
        <v>36.799999999999997</v>
      </c>
      <c r="C5574" t="s">
        <v>1578</v>
      </c>
    </row>
    <row r="5575" spans="1:4" x14ac:dyDescent="0.2">
      <c r="A5575" t="s">
        <v>29</v>
      </c>
      <c r="B5575">
        <v>14.1</v>
      </c>
      <c r="C5575" t="s">
        <v>1578</v>
      </c>
    </row>
    <row r="5576" spans="1:4" x14ac:dyDescent="0.2">
      <c r="A5576" t="s">
        <v>29</v>
      </c>
      <c r="B5576">
        <v>8.3000000000000007</v>
      </c>
      <c r="C5576" t="s">
        <v>1578</v>
      </c>
    </row>
    <row r="5577" spans="1:4" x14ac:dyDescent="0.2">
      <c r="A5577" t="s">
        <v>29</v>
      </c>
      <c r="B5577">
        <v>7.6</v>
      </c>
      <c r="C5577">
        <v>-0.2</v>
      </c>
    </row>
    <row r="5578" spans="1:4" x14ac:dyDescent="0.2">
      <c r="A5578" t="s">
        <v>29</v>
      </c>
      <c r="B5578">
        <v>16.7</v>
      </c>
      <c r="C5578" t="s">
        <v>2209</v>
      </c>
    </row>
    <row r="5579" spans="1:4" x14ac:dyDescent="0.2">
      <c r="A5579" t="s">
        <v>29</v>
      </c>
      <c r="B5579">
        <v>17.5</v>
      </c>
      <c r="C5579" t="s">
        <v>1578</v>
      </c>
    </row>
    <row r="5580" spans="1:4" x14ac:dyDescent="0.2">
      <c r="A5580" t="s">
        <v>177</v>
      </c>
      <c r="B5580">
        <v>0.15</v>
      </c>
      <c r="C5580" t="s">
        <v>1630</v>
      </c>
    </row>
    <row r="5581" spans="1:4" x14ac:dyDescent="0.2">
      <c r="A5581" t="s">
        <v>1579</v>
      </c>
      <c r="B5581">
        <v>15</v>
      </c>
      <c r="C5581">
        <v>0.3</v>
      </c>
    </row>
    <row r="5582" spans="1:4" x14ac:dyDescent="0.2">
      <c r="A5582" t="s">
        <v>2210</v>
      </c>
      <c r="B5582" t="s">
        <v>1580</v>
      </c>
    </row>
    <row r="5583" spans="1:4" x14ac:dyDescent="0.2">
      <c r="A5583" t="s">
        <v>2211</v>
      </c>
      <c r="B5583" t="s">
        <v>1578</v>
      </c>
    </row>
    <row r="5584" spans="1:4" x14ac:dyDescent="0.2">
      <c r="A5584" t="s">
        <v>34</v>
      </c>
      <c r="B5584">
        <v>18.899999999999999</v>
      </c>
      <c r="C5584">
        <f>-0.03/-0.08</f>
        <v>0.375</v>
      </c>
    </row>
    <row r="5585" spans="1:4" x14ac:dyDescent="0.2">
      <c r="A5585" t="s">
        <v>34</v>
      </c>
      <c r="B5585">
        <v>16.8</v>
      </c>
      <c r="C5585" t="s">
        <v>1630</v>
      </c>
    </row>
    <row r="5586" spans="1:4" x14ac:dyDescent="0.2">
      <c r="A5586" t="s">
        <v>34</v>
      </c>
      <c r="B5586">
        <v>18.899999999999999</v>
      </c>
      <c r="C5586">
        <v>-0.4</v>
      </c>
    </row>
    <row r="5587" spans="1:4" x14ac:dyDescent="0.2">
      <c r="A5587" t="s">
        <v>556</v>
      </c>
      <c r="B5587">
        <v>17.7</v>
      </c>
      <c r="C5587" t="s">
        <v>2212</v>
      </c>
      <c r="D5587">
        <v>-0.27</v>
      </c>
    </row>
    <row r="5588" spans="1:4" x14ac:dyDescent="0.2">
      <c r="A5588" t="s">
        <v>47</v>
      </c>
      <c r="B5588" t="s">
        <v>2213</v>
      </c>
    </row>
    <row r="5589" spans="1:4" x14ac:dyDescent="0.2">
      <c r="A5589" t="s">
        <v>47</v>
      </c>
      <c r="B5589" t="s">
        <v>2214</v>
      </c>
    </row>
    <row r="5590" spans="1:4" x14ac:dyDescent="0.2">
      <c r="A5590" t="s">
        <v>47</v>
      </c>
      <c r="B5590">
        <v>16.2</v>
      </c>
      <c r="C5590" t="s">
        <v>1716</v>
      </c>
    </row>
    <row r="5591" spans="1:4" x14ac:dyDescent="0.2">
      <c r="A5591" t="s">
        <v>32</v>
      </c>
      <c r="B5591">
        <v>12.2</v>
      </c>
      <c r="C5591">
        <v>0.8</v>
      </c>
    </row>
    <row r="5592" spans="1:4" x14ac:dyDescent="0.2">
      <c r="A5592" t="s">
        <v>36</v>
      </c>
      <c r="B5592" t="s">
        <v>2215</v>
      </c>
      <c r="C5592" t="s">
        <v>1562</v>
      </c>
      <c r="D5592" t="s">
        <v>1782</v>
      </c>
    </row>
    <row r="5593" spans="1:4" x14ac:dyDescent="0.2">
      <c r="A5593" t="s">
        <v>94</v>
      </c>
      <c r="B5593">
        <v>0.05</v>
      </c>
      <c r="C5593" t="s">
        <v>1567</v>
      </c>
      <c r="D5593" t="s">
        <v>1633</v>
      </c>
    </row>
    <row r="5594" spans="1:4" x14ac:dyDescent="0.2">
      <c r="A5594" t="s">
        <v>97</v>
      </c>
      <c r="B5594">
        <v>0.05</v>
      </c>
      <c r="C5594" t="s">
        <v>1567</v>
      </c>
      <c r="D5594" t="s">
        <v>1633</v>
      </c>
    </row>
    <row r="5595" spans="1:4" x14ac:dyDescent="0.2">
      <c r="A5595" t="s">
        <v>97</v>
      </c>
      <c r="B5595">
        <v>0.1</v>
      </c>
      <c r="C5595" t="s">
        <v>1567</v>
      </c>
      <c r="D5595" t="s">
        <v>1633</v>
      </c>
    </row>
    <row r="5596" spans="1:4" x14ac:dyDescent="0.2">
      <c r="A5596" t="s">
        <v>97</v>
      </c>
      <c r="B5596">
        <v>0.05</v>
      </c>
      <c r="C5596" t="s">
        <v>1567</v>
      </c>
      <c r="D5596" t="s">
        <v>1660</v>
      </c>
    </row>
    <row r="5597" spans="1:4" x14ac:dyDescent="0.2">
      <c r="A5597" t="s">
        <v>38</v>
      </c>
      <c r="B5597">
        <v>0.1</v>
      </c>
      <c r="C5597" t="s">
        <v>1567</v>
      </c>
      <c r="D5597" t="s">
        <v>1568</v>
      </c>
    </row>
    <row r="5598" spans="1:4" x14ac:dyDescent="0.2">
      <c r="A5598" t="s">
        <v>98</v>
      </c>
      <c r="B5598">
        <v>0.03</v>
      </c>
    </row>
    <row r="5599" spans="1:4" x14ac:dyDescent="0.2">
      <c r="A5599" t="s">
        <v>95</v>
      </c>
      <c r="B5599">
        <v>2.4</v>
      </c>
      <c r="C5599" t="s">
        <v>1594</v>
      </c>
      <c r="D5599" t="s">
        <v>2216</v>
      </c>
    </row>
    <row r="5600" spans="1:4" x14ac:dyDescent="0.2">
      <c r="A5600" t="s">
        <v>95</v>
      </c>
      <c r="B5600" t="s">
        <v>2217</v>
      </c>
    </row>
    <row r="5601" spans="1:5" x14ac:dyDescent="0.2">
      <c r="A5601" t="s">
        <v>95</v>
      </c>
      <c r="B5601" t="s">
        <v>1629</v>
      </c>
      <c r="C5601">
        <v>25</v>
      </c>
      <c r="D5601" t="s">
        <v>1594</v>
      </c>
      <c r="E5601">
        <v>40</v>
      </c>
    </row>
    <row r="5602" spans="1:5" x14ac:dyDescent="0.2">
      <c r="A5602" t="s">
        <v>676</v>
      </c>
      <c r="B5602">
        <v>0.01</v>
      </c>
      <c r="C5602" t="s">
        <v>1594</v>
      </c>
      <c r="D5602" t="s">
        <v>16</v>
      </c>
    </row>
    <row r="5603" spans="1:5" x14ac:dyDescent="0.2">
      <c r="A5603" t="s">
        <v>2218</v>
      </c>
      <c r="B5603" t="s">
        <v>1867</v>
      </c>
    </row>
    <row r="5604" spans="1:5" x14ac:dyDescent="0.2">
      <c r="A5604" t="s">
        <v>54</v>
      </c>
      <c r="B5604" t="s">
        <v>1723</v>
      </c>
      <c r="C5604" t="s">
        <v>2219</v>
      </c>
    </row>
    <row r="5605" spans="1:5" x14ac:dyDescent="0.2">
      <c r="A5605" t="s">
        <v>87</v>
      </c>
    </row>
    <row r="5606" spans="1:5" x14ac:dyDescent="0.2">
      <c r="A5606" t="s">
        <v>146</v>
      </c>
      <c r="B5606" t="s">
        <v>1577</v>
      </c>
    </row>
    <row r="5607" spans="1:5" x14ac:dyDescent="0.2">
      <c r="A5607" t="s">
        <v>1579</v>
      </c>
      <c r="B5607">
        <v>0.2</v>
      </c>
      <c r="C5607">
        <v>-0.1</v>
      </c>
    </row>
    <row r="5608" spans="1:5" x14ac:dyDescent="0.2">
      <c r="A5608" t="s">
        <v>205</v>
      </c>
      <c r="B5608">
        <v>11.8</v>
      </c>
      <c r="C5608" t="s">
        <v>1558</v>
      </c>
    </row>
    <row r="5609" spans="1:5" x14ac:dyDescent="0.2">
      <c r="A5609" t="s">
        <v>205</v>
      </c>
      <c r="B5609">
        <v>5.7</v>
      </c>
      <c r="C5609" t="s">
        <v>1558</v>
      </c>
    </row>
    <row r="5610" spans="1:5" x14ac:dyDescent="0.2">
      <c r="A5610" t="s">
        <v>1579</v>
      </c>
      <c r="B5610">
        <v>9</v>
      </c>
      <c r="C5610" t="s">
        <v>1940</v>
      </c>
    </row>
    <row r="5611" spans="1:5" x14ac:dyDescent="0.2">
      <c r="A5611" t="s">
        <v>97</v>
      </c>
      <c r="B5611" t="s">
        <v>1545</v>
      </c>
      <c r="C5611">
        <v>0.05</v>
      </c>
    </row>
    <row r="5612" spans="1:5" x14ac:dyDescent="0.2">
      <c r="A5612" t="s">
        <v>47</v>
      </c>
      <c r="B5612">
        <v>9</v>
      </c>
      <c r="C5612" t="s">
        <v>1559</v>
      </c>
    </row>
    <row r="5613" spans="1:5" x14ac:dyDescent="0.2">
      <c r="A5613" t="s">
        <v>47</v>
      </c>
      <c r="B5613">
        <v>6.57</v>
      </c>
      <c r="C5613">
        <v>0.01</v>
      </c>
    </row>
    <row r="5614" spans="1:5" x14ac:dyDescent="0.2">
      <c r="A5614" t="s">
        <v>47</v>
      </c>
      <c r="B5614">
        <v>6.75</v>
      </c>
      <c r="C5614">
        <v>0.03</v>
      </c>
    </row>
    <row r="5615" spans="1:5" x14ac:dyDescent="0.2">
      <c r="A5615" t="s">
        <v>98</v>
      </c>
      <c r="B5615" t="s">
        <v>1545</v>
      </c>
      <c r="C5615">
        <v>0.01</v>
      </c>
    </row>
    <row r="5616" spans="1:5" x14ac:dyDescent="0.2">
      <c r="A5616" t="s">
        <v>1937</v>
      </c>
      <c r="B5616" t="s">
        <v>1545</v>
      </c>
      <c r="C5616">
        <v>0.01</v>
      </c>
    </row>
    <row r="5617" spans="1:5" x14ac:dyDescent="0.2">
      <c r="A5617" t="s">
        <v>95</v>
      </c>
      <c r="B5617" t="s">
        <v>1545</v>
      </c>
      <c r="C5617" t="s">
        <v>1629</v>
      </c>
      <c r="D5617">
        <v>8</v>
      </c>
    </row>
    <row r="5618" spans="1:5" x14ac:dyDescent="0.2">
      <c r="A5618" t="s">
        <v>49</v>
      </c>
      <c r="B5618">
        <v>0.04</v>
      </c>
      <c r="C5618">
        <v>-0.02</v>
      </c>
    </row>
    <row r="5619" spans="1:5" x14ac:dyDescent="0.2">
      <c r="A5619" t="s">
        <v>29</v>
      </c>
      <c r="B5619">
        <v>4.5</v>
      </c>
      <c r="C5619">
        <v>0.1</v>
      </c>
    </row>
    <row r="5620" spans="1:5" x14ac:dyDescent="0.2">
      <c r="A5620" t="s">
        <v>29</v>
      </c>
      <c r="B5620" t="s">
        <v>2220</v>
      </c>
    </row>
    <row r="5621" spans="1:5" x14ac:dyDescent="0.2">
      <c r="A5621" t="s">
        <v>29</v>
      </c>
      <c r="B5621">
        <v>6.9</v>
      </c>
      <c r="C5621" t="s">
        <v>1700</v>
      </c>
    </row>
    <row r="5622" spans="1:5" x14ac:dyDescent="0.2">
      <c r="A5622" t="s">
        <v>1579</v>
      </c>
      <c r="B5622">
        <v>7.9</v>
      </c>
      <c r="C5622" t="s">
        <v>1700</v>
      </c>
    </row>
    <row r="5623" spans="1:5" x14ac:dyDescent="0.2">
      <c r="A5623" t="s">
        <v>1579</v>
      </c>
      <c r="B5623">
        <v>18.3</v>
      </c>
      <c r="C5623" t="s">
        <v>1580</v>
      </c>
    </row>
    <row r="5624" spans="1:5" x14ac:dyDescent="0.2">
      <c r="A5624" t="s">
        <v>32</v>
      </c>
      <c r="B5624">
        <v>14</v>
      </c>
      <c r="C5624">
        <v>0.8</v>
      </c>
    </row>
    <row r="5625" spans="1:5" x14ac:dyDescent="0.2">
      <c r="A5625" t="s">
        <v>2221</v>
      </c>
      <c r="B5625" t="s">
        <v>2222</v>
      </c>
      <c r="C5625" t="s">
        <v>4</v>
      </c>
    </row>
    <row r="5626" spans="1:5" x14ac:dyDescent="0.2">
      <c r="A5626" t="s">
        <v>108</v>
      </c>
      <c r="B5626">
        <v>2</v>
      </c>
      <c r="C5626" t="s">
        <v>1580</v>
      </c>
    </row>
    <row r="5627" spans="1:5" x14ac:dyDescent="0.2">
      <c r="A5627" t="s">
        <v>184</v>
      </c>
      <c r="B5627">
        <v>26.4</v>
      </c>
      <c r="C5627" t="s">
        <v>1630</v>
      </c>
    </row>
    <row r="5628" spans="1:5" x14ac:dyDescent="0.2">
      <c r="A5628" t="s">
        <v>184</v>
      </c>
      <c r="B5628">
        <v>26.5</v>
      </c>
      <c r="C5628">
        <v>-0.15</v>
      </c>
    </row>
    <row r="5629" spans="1:5" x14ac:dyDescent="0.2">
      <c r="A5629" t="s">
        <v>47</v>
      </c>
      <c r="B5629">
        <v>24.06</v>
      </c>
      <c r="C5629" t="s">
        <v>2223</v>
      </c>
    </row>
    <row r="5630" spans="1:5" x14ac:dyDescent="0.2">
      <c r="A5630" t="s">
        <v>2122</v>
      </c>
      <c r="B5630">
        <v>27.56</v>
      </c>
      <c r="C5630">
        <f>0.03/-0.02</f>
        <v>-1.5</v>
      </c>
    </row>
    <row r="5631" spans="1:5" x14ac:dyDescent="0.2">
      <c r="A5631" t="s">
        <v>36</v>
      </c>
      <c r="B5631" t="s">
        <v>2224</v>
      </c>
    </row>
    <row r="5632" spans="1:5" x14ac:dyDescent="0.2">
      <c r="A5632">
        <v>12</v>
      </c>
      <c r="B5632" t="s">
        <v>1951</v>
      </c>
      <c r="C5632" t="s">
        <v>556</v>
      </c>
      <c r="D5632">
        <v>27.94</v>
      </c>
      <c r="E5632">
        <v>-0.14000000000000001</v>
      </c>
    </row>
    <row r="5633" spans="1:5" x14ac:dyDescent="0.2">
      <c r="A5633" t="s">
        <v>117</v>
      </c>
      <c r="B5633">
        <v>27.6</v>
      </c>
      <c r="C5633">
        <v>-0.2</v>
      </c>
    </row>
    <row r="5634" spans="1:5" x14ac:dyDescent="0.2">
      <c r="A5634" t="s">
        <v>34</v>
      </c>
      <c r="B5634">
        <v>29</v>
      </c>
      <c r="C5634">
        <v>-0.1</v>
      </c>
    </row>
    <row r="5635" spans="1:5" x14ac:dyDescent="0.2">
      <c r="A5635" t="s">
        <v>97</v>
      </c>
      <c r="B5635" t="s">
        <v>1545</v>
      </c>
      <c r="C5635">
        <v>0.1</v>
      </c>
    </row>
    <row r="5636" spans="1:5" x14ac:dyDescent="0.2">
      <c r="A5636" t="s">
        <v>49</v>
      </c>
      <c r="B5636">
        <v>0.1</v>
      </c>
      <c r="C5636" t="s">
        <v>1562</v>
      </c>
      <c r="D5636">
        <v>0.2</v>
      </c>
    </row>
    <row r="5637" spans="1:5" x14ac:dyDescent="0.2">
      <c r="A5637" t="s">
        <v>49</v>
      </c>
      <c r="B5637">
        <v>0.1</v>
      </c>
      <c r="C5637" t="s">
        <v>1562</v>
      </c>
      <c r="D5637">
        <v>0.3</v>
      </c>
    </row>
    <row r="5638" spans="1:5" x14ac:dyDescent="0.2">
      <c r="A5638" t="s">
        <v>49</v>
      </c>
      <c r="B5638">
        <v>0.1</v>
      </c>
      <c r="C5638" t="s">
        <v>1562</v>
      </c>
      <c r="D5638">
        <v>0.2</v>
      </c>
    </row>
    <row r="5639" spans="1:5" x14ac:dyDescent="0.2">
      <c r="A5639" t="s">
        <v>49</v>
      </c>
      <c r="B5639" t="s">
        <v>1545</v>
      </c>
      <c r="C5639">
        <v>0.2</v>
      </c>
    </row>
    <row r="5640" spans="1:5" x14ac:dyDescent="0.2">
      <c r="A5640" t="s">
        <v>49</v>
      </c>
      <c r="B5640" t="s">
        <v>1545</v>
      </c>
      <c r="C5640">
        <v>0.15</v>
      </c>
    </row>
    <row r="5641" spans="1:5" x14ac:dyDescent="0.2">
      <c r="A5641" t="s">
        <v>94</v>
      </c>
      <c r="B5641">
        <v>0.05</v>
      </c>
      <c r="C5641" t="s">
        <v>1567</v>
      </c>
      <c r="D5641" t="s">
        <v>1633</v>
      </c>
    </row>
    <row r="5642" spans="1:5" x14ac:dyDescent="0.2">
      <c r="A5642" t="s">
        <v>97</v>
      </c>
      <c r="B5642">
        <v>0.08</v>
      </c>
      <c r="C5642" t="s">
        <v>1567</v>
      </c>
      <c r="D5642" t="s">
        <v>1633</v>
      </c>
    </row>
    <row r="5643" spans="1:5" x14ac:dyDescent="0.2">
      <c r="A5643" t="s">
        <v>97</v>
      </c>
      <c r="B5643">
        <v>0.08</v>
      </c>
      <c r="C5643" t="s">
        <v>1567</v>
      </c>
      <c r="D5643" t="s">
        <v>1633</v>
      </c>
    </row>
    <row r="5644" spans="1:5" x14ac:dyDescent="0.2">
      <c r="A5644" t="s">
        <v>97</v>
      </c>
      <c r="B5644">
        <v>0.08</v>
      </c>
      <c r="C5644" t="s">
        <v>1567</v>
      </c>
      <c r="D5644" t="s">
        <v>1633</v>
      </c>
    </row>
    <row r="5645" spans="1:5" x14ac:dyDescent="0.2">
      <c r="A5645" t="s">
        <v>95</v>
      </c>
      <c r="B5645">
        <v>0.7</v>
      </c>
      <c r="C5645" t="s">
        <v>1594</v>
      </c>
      <c r="D5645" t="s">
        <v>1584</v>
      </c>
      <c r="E5645">
        <v>20</v>
      </c>
    </row>
    <row r="5646" spans="1:5" x14ac:dyDescent="0.2">
      <c r="A5646" t="s">
        <v>95</v>
      </c>
      <c r="B5646">
        <v>0.5</v>
      </c>
      <c r="C5646" t="s">
        <v>1594</v>
      </c>
      <c r="D5646" t="s">
        <v>1584</v>
      </c>
      <c r="E5646">
        <v>20</v>
      </c>
    </row>
    <row r="5647" spans="1:5" x14ac:dyDescent="0.2">
      <c r="A5647" t="s">
        <v>95</v>
      </c>
      <c r="B5647" t="s">
        <v>1629</v>
      </c>
      <c r="C5647">
        <v>10</v>
      </c>
    </row>
    <row r="5648" spans="1:5" x14ac:dyDescent="0.2">
      <c r="A5648" t="s">
        <v>95</v>
      </c>
      <c r="B5648" t="s">
        <v>1629</v>
      </c>
      <c r="C5648">
        <v>25</v>
      </c>
    </row>
    <row r="5649" spans="1:4" x14ac:dyDescent="0.2">
      <c r="A5649" t="s">
        <v>95</v>
      </c>
      <c r="B5649">
        <v>0.8</v>
      </c>
      <c r="C5649" t="s">
        <v>1584</v>
      </c>
      <c r="D5649">
        <v>20</v>
      </c>
    </row>
    <row r="5650" spans="1:4" x14ac:dyDescent="0.2">
      <c r="A5650" t="s">
        <v>56</v>
      </c>
    </row>
    <row r="5651" spans="1:4" x14ac:dyDescent="0.2">
      <c r="A5651" t="s">
        <v>223</v>
      </c>
    </row>
    <row r="5652" spans="1:4" x14ac:dyDescent="0.2">
      <c r="A5652" t="s">
        <v>393</v>
      </c>
      <c r="B5652" t="s">
        <v>1567</v>
      </c>
      <c r="C5652" t="s">
        <v>2225</v>
      </c>
    </row>
    <row r="5653" spans="1:4" x14ac:dyDescent="0.2">
      <c r="A5653" t="s">
        <v>393</v>
      </c>
      <c r="B5653" t="s">
        <v>1567</v>
      </c>
      <c r="C5653" t="s">
        <v>1899</v>
      </c>
    </row>
    <row r="5654" spans="1:4" x14ac:dyDescent="0.2">
      <c r="A5654" t="s">
        <v>348</v>
      </c>
    </row>
    <row r="5655" spans="1:4" x14ac:dyDescent="0.2">
      <c r="A5655" t="s">
        <v>2226</v>
      </c>
      <c r="B5655" t="s">
        <v>1567</v>
      </c>
      <c r="C5655" t="s">
        <v>2227</v>
      </c>
    </row>
    <row r="5656" spans="1:4" x14ac:dyDescent="0.2">
      <c r="A5656" t="s">
        <v>349</v>
      </c>
    </row>
    <row r="5657" spans="1:4" x14ac:dyDescent="0.2">
      <c r="A5657" t="s">
        <v>1792</v>
      </c>
      <c r="B5657" t="s">
        <v>2228</v>
      </c>
    </row>
    <row r="5658" spans="1:4" x14ac:dyDescent="0.2">
      <c r="A5658" t="s">
        <v>2229</v>
      </c>
      <c r="B5658" t="s">
        <v>2230</v>
      </c>
    </row>
    <row r="5659" spans="1:4" x14ac:dyDescent="0.2">
      <c r="A5659" t="s">
        <v>1579</v>
      </c>
      <c r="B5659">
        <v>11</v>
      </c>
      <c r="C5659" t="s">
        <v>1559</v>
      </c>
    </row>
    <row r="5660" spans="1:4" x14ac:dyDescent="0.2">
      <c r="A5660" t="s">
        <v>2181</v>
      </c>
      <c r="B5660" t="s">
        <v>2182</v>
      </c>
    </row>
    <row r="5661" spans="1:4" x14ac:dyDescent="0.2">
      <c r="A5661" t="s">
        <v>47</v>
      </c>
      <c r="B5661">
        <v>0.8</v>
      </c>
      <c r="C5661" t="s">
        <v>1842</v>
      </c>
      <c r="D5661" t="s">
        <v>2183</v>
      </c>
    </row>
    <row r="5662" spans="1:4" x14ac:dyDescent="0.2">
      <c r="A5662" t="s">
        <v>108</v>
      </c>
      <c r="B5662">
        <v>2.2000000000000002</v>
      </c>
      <c r="C5662">
        <v>0.2</v>
      </c>
    </row>
    <row r="5663" spans="1:4" x14ac:dyDescent="0.2">
      <c r="A5663" t="s">
        <v>2231</v>
      </c>
      <c r="B5663">
        <v>1.1000000000000001</v>
      </c>
      <c r="C5663" t="s">
        <v>1842</v>
      </c>
      <c r="D5663" t="s">
        <v>2183</v>
      </c>
    </row>
    <row r="5664" spans="1:4" x14ac:dyDescent="0.2">
      <c r="A5664" t="s">
        <v>2200</v>
      </c>
      <c r="B5664" t="s">
        <v>1716</v>
      </c>
      <c r="C5664" t="s">
        <v>2185</v>
      </c>
    </row>
    <row r="5665" spans="1:5" x14ac:dyDescent="0.2">
      <c r="A5665" t="s">
        <v>27</v>
      </c>
      <c r="B5665">
        <v>59.8</v>
      </c>
      <c r="C5665">
        <v>0.1</v>
      </c>
    </row>
    <row r="5666" spans="1:5" x14ac:dyDescent="0.2">
      <c r="A5666" t="s">
        <v>29</v>
      </c>
      <c r="B5666">
        <v>55.5</v>
      </c>
      <c r="C5666">
        <v>-0.3</v>
      </c>
    </row>
    <row r="5667" spans="1:5" x14ac:dyDescent="0.2">
      <c r="A5667" t="s">
        <v>29</v>
      </c>
      <c r="B5667">
        <v>38</v>
      </c>
      <c r="C5667">
        <v>-0.3</v>
      </c>
    </row>
    <row r="5668" spans="1:5" x14ac:dyDescent="0.2">
      <c r="A5668" t="s">
        <v>29</v>
      </c>
      <c r="B5668" t="s">
        <v>2232</v>
      </c>
    </row>
    <row r="5669" spans="1:5" x14ac:dyDescent="0.2">
      <c r="A5669" t="s">
        <v>29</v>
      </c>
      <c r="B5669">
        <v>40.299999999999997</v>
      </c>
      <c r="C5669">
        <v>-0.2</v>
      </c>
    </row>
    <row r="5670" spans="1:5" x14ac:dyDescent="0.2">
      <c r="A5670" t="s">
        <v>108</v>
      </c>
      <c r="B5670">
        <v>5</v>
      </c>
      <c r="C5670">
        <v>0.3</v>
      </c>
    </row>
    <row r="5671" spans="1:5" x14ac:dyDescent="0.2">
      <c r="A5671" t="s">
        <v>108</v>
      </c>
      <c r="B5671">
        <v>3</v>
      </c>
      <c r="C5671">
        <v>0.2</v>
      </c>
    </row>
    <row r="5672" spans="1:5" x14ac:dyDescent="0.2">
      <c r="A5672" t="s">
        <v>184</v>
      </c>
      <c r="B5672">
        <v>12</v>
      </c>
      <c r="C5672" t="s">
        <v>1840</v>
      </c>
    </row>
    <row r="5673" spans="1:5" x14ac:dyDescent="0.2">
      <c r="A5673" t="s">
        <v>184</v>
      </c>
      <c r="B5673">
        <v>14.5</v>
      </c>
      <c r="C5673">
        <v>-0.1</v>
      </c>
    </row>
    <row r="5674" spans="1:5" x14ac:dyDescent="0.2">
      <c r="A5674" t="s">
        <v>29</v>
      </c>
      <c r="B5674">
        <v>53.5</v>
      </c>
      <c r="C5674" t="s">
        <v>1580</v>
      </c>
    </row>
    <row r="5675" spans="1:5" x14ac:dyDescent="0.2">
      <c r="A5675" t="s">
        <v>117</v>
      </c>
      <c r="B5675">
        <v>14.4</v>
      </c>
      <c r="C5675">
        <v>-0.2</v>
      </c>
    </row>
    <row r="5676" spans="1:5" x14ac:dyDescent="0.2">
      <c r="A5676" t="s">
        <v>117</v>
      </c>
      <c r="B5676">
        <v>15.7</v>
      </c>
      <c r="C5676">
        <v>-0.2</v>
      </c>
    </row>
    <row r="5677" spans="1:5" x14ac:dyDescent="0.2">
      <c r="A5677" t="s">
        <v>47</v>
      </c>
      <c r="B5677">
        <v>0.84</v>
      </c>
      <c r="C5677">
        <v>0.1</v>
      </c>
    </row>
    <row r="5678" spans="1:5" x14ac:dyDescent="0.2">
      <c r="A5678" t="s">
        <v>47</v>
      </c>
      <c r="B5678">
        <v>7</v>
      </c>
      <c r="C5678" t="s">
        <v>1842</v>
      </c>
    </row>
    <row r="5679" spans="1:5" x14ac:dyDescent="0.2">
      <c r="A5679" t="s">
        <v>47</v>
      </c>
      <c r="B5679">
        <v>11</v>
      </c>
      <c r="C5679" t="s">
        <v>1838</v>
      </c>
    </row>
    <row r="5680" spans="1:5" x14ac:dyDescent="0.2">
      <c r="A5680" t="s">
        <v>97</v>
      </c>
      <c r="B5680" t="s">
        <v>1545</v>
      </c>
      <c r="C5680">
        <v>0.1</v>
      </c>
      <c r="D5680" t="s">
        <v>1567</v>
      </c>
      <c r="E5680" t="s">
        <v>1568</v>
      </c>
    </row>
    <row r="5681" spans="1:4" x14ac:dyDescent="0.2">
      <c r="A5681" t="s">
        <v>97</v>
      </c>
      <c r="B5681" t="s">
        <v>1545</v>
      </c>
      <c r="C5681">
        <v>7.0000000000000007E-2</v>
      </c>
    </row>
    <row r="5682" spans="1:4" x14ac:dyDescent="0.2">
      <c r="A5682" t="s">
        <v>2188</v>
      </c>
      <c r="B5682" t="s">
        <v>2189</v>
      </c>
      <c r="C5682" t="s">
        <v>2233</v>
      </c>
    </row>
    <row r="5683" spans="1:4" x14ac:dyDescent="0.2">
      <c r="A5683" t="s">
        <v>91</v>
      </c>
      <c r="B5683">
        <v>19.5</v>
      </c>
      <c r="C5683">
        <v>0.5</v>
      </c>
    </row>
    <row r="5684" spans="1:4" x14ac:dyDescent="0.2">
      <c r="A5684" t="s">
        <v>1569</v>
      </c>
      <c r="B5684" t="s">
        <v>1570</v>
      </c>
      <c r="C5684" t="s">
        <v>1571</v>
      </c>
    </row>
    <row r="5685" spans="1:4" x14ac:dyDescent="0.2">
      <c r="A5685" t="s">
        <v>1569</v>
      </c>
      <c r="B5685" t="s">
        <v>1572</v>
      </c>
      <c r="C5685" t="s">
        <v>1573</v>
      </c>
      <c r="D5685" t="s">
        <v>1571</v>
      </c>
    </row>
    <row r="5686" spans="1:4" x14ac:dyDescent="0.2">
      <c r="A5686" t="s">
        <v>27</v>
      </c>
      <c r="B5686">
        <v>580</v>
      </c>
      <c r="C5686">
        <v>0.5</v>
      </c>
    </row>
    <row r="5687" spans="1:4" x14ac:dyDescent="0.2">
      <c r="A5687" t="s">
        <v>29</v>
      </c>
      <c r="B5687">
        <v>7.5</v>
      </c>
      <c r="C5687" t="s">
        <v>1559</v>
      </c>
    </row>
    <row r="5688" spans="1:4" x14ac:dyDescent="0.2">
      <c r="A5688" t="s">
        <v>29</v>
      </c>
      <c r="B5688">
        <v>10.75</v>
      </c>
      <c r="C5688" t="s">
        <v>1578</v>
      </c>
    </row>
    <row r="5689" spans="1:4" x14ac:dyDescent="0.2">
      <c r="A5689" t="s">
        <v>95</v>
      </c>
      <c r="B5689" t="s">
        <v>1545</v>
      </c>
      <c r="C5689" t="s">
        <v>1629</v>
      </c>
      <c r="D5689">
        <v>25</v>
      </c>
    </row>
    <row r="5690" spans="1:4" x14ac:dyDescent="0.2">
      <c r="A5690" t="s">
        <v>91</v>
      </c>
      <c r="B5690">
        <v>23.65</v>
      </c>
      <c r="C5690">
        <v>-0.1</v>
      </c>
    </row>
    <row r="5691" spans="1:4" x14ac:dyDescent="0.2">
      <c r="A5691" t="s">
        <v>27</v>
      </c>
      <c r="B5691">
        <v>227.8</v>
      </c>
      <c r="C5691">
        <v>0.5</v>
      </c>
    </row>
    <row r="5692" spans="1:4" x14ac:dyDescent="0.2">
      <c r="A5692" t="s">
        <v>47</v>
      </c>
      <c r="B5692">
        <v>14</v>
      </c>
      <c r="C5692" t="s">
        <v>1635</v>
      </c>
      <c r="D5692" t="s">
        <v>1710</v>
      </c>
    </row>
    <row r="5693" spans="1:4" x14ac:dyDescent="0.2">
      <c r="A5693" t="s">
        <v>97</v>
      </c>
      <c r="B5693" t="s">
        <v>1545</v>
      </c>
      <c r="C5693">
        <v>0.04</v>
      </c>
    </row>
    <row r="5694" spans="1:4" x14ac:dyDescent="0.2">
      <c r="A5694" t="s">
        <v>1569</v>
      </c>
      <c r="B5694" t="s">
        <v>1570</v>
      </c>
      <c r="C5694" t="s">
        <v>1571</v>
      </c>
    </row>
    <row r="5695" spans="1:4" x14ac:dyDescent="0.2">
      <c r="A5695" t="s">
        <v>1569</v>
      </c>
      <c r="B5695" t="s">
        <v>1572</v>
      </c>
      <c r="C5695" t="s">
        <v>1573</v>
      </c>
      <c r="D5695" t="s">
        <v>1571</v>
      </c>
    </row>
    <row r="5696" spans="1:4" x14ac:dyDescent="0.2">
      <c r="A5696" t="s">
        <v>27</v>
      </c>
      <c r="B5696">
        <v>17.5</v>
      </c>
      <c r="C5696" t="s">
        <v>1588</v>
      </c>
    </row>
    <row r="5697" spans="1:4" x14ac:dyDescent="0.2">
      <c r="A5697" t="s">
        <v>29</v>
      </c>
      <c r="B5697">
        <v>2</v>
      </c>
      <c r="C5697" t="s">
        <v>2234</v>
      </c>
      <c r="D5697">
        <v>0.06</v>
      </c>
    </row>
    <row r="5698" spans="1:4" x14ac:dyDescent="0.2">
      <c r="A5698" t="s">
        <v>34</v>
      </c>
      <c r="B5698">
        <v>20.149999999999999</v>
      </c>
      <c r="C5698" t="s">
        <v>1630</v>
      </c>
    </row>
    <row r="5699" spans="1:4" x14ac:dyDescent="0.2">
      <c r="A5699" t="s">
        <v>154</v>
      </c>
      <c r="B5699">
        <v>0.2</v>
      </c>
      <c r="C5699">
        <v>0.1</v>
      </c>
    </row>
    <row r="5700" spans="1:4" x14ac:dyDescent="0.2">
      <c r="A5700" t="s">
        <v>117</v>
      </c>
      <c r="B5700">
        <v>20</v>
      </c>
      <c r="C5700" t="s">
        <v>1580</v>
      </c>
    </row>
    <row r="5701" spans="1:4" x14ac:dyDescent="0.2">
      <c r="A5701" t="s">
        <v>184</v>
      </c>
      <c r="B5701">
        <v>19.3</v>
      </c>
      <c r="C5701" t="s">
        <v>1580</v>
      </c>
    </row>
    <row r="5702" spans="1:4" x14ac:dyDescent="0.2">
      <c r="A5702" t="s">
        <v>47</v>
      </c>
      <c r="B5702">
        <v>13.5</v>
      </c>
      <c r="C5702" t="s">
        <v>1587</v>
      </c>
    </row>
    <row r="5703" spans="1:4" x14ac:dyDescent="0.2">
      <c r="A5703" t="s">
        <v>97</v>
      </c>
      <c r="B5703" t="s">
        <v>1545</v>
      </c>
      <c r="C5703">
        <v>0.2</v>
      </c>
    </row>
    <row r="5704" spans="1:4" x14ac:dyDescent="0.2">
      <c r="A5704" t="s">
        <v>1569</v>
      </c>
      <c r="B5704" t="s">
        <v>1570</v>
      </c>
      <c r="C5704" t="s">
        <v>1571</v>
      </c>
    </row>
    <row r="5705" spans="1:4" x14ac:dyDescent="0.2">
      <c r="A5705" t="s">
        <v>1569</v>
      </c>
      <c r="B5705" t="s">
        <v>1572</v>
      </c>
      <c r="C5705" t="s">
        <v>1573</v>
      </c>
      <c r="D5705" t="s">
        <v>1571</v>
      </c>
    </row>
    <row r="5706" spans="1:4" x14ac:dyDescent="0.2">
      <c r="A5706" t="s">
        <v>2235</v>
      </c>
      <c r="B5706" t="s">
        <v>2236</v>
      </c>
      <c r="C5706">
        <f>-0.016/-0.034</f>
        <v>0.47058823529411764</v>
      </c>
    </row>
    <row r="5707" spans="1:4" x14ac:dyDescent="0.2">
      <c r="A5707" t="s">
        <v>95</v>
      </c>
      <c r="B5707" t="s">
        <v>1545</v>
      </c>
      <c r="C5707" t="s">
        <v>1629</v>
      </c>
      <c r="D5707">
        <v>8</v>
      </c>
    </row>
    <row r="5708" spans="1:4" x14ac:dyDescent="0.2">
      <c r="A5708" t="s">
        <v>2237</v>
      </c>
      <c r="B5708" t="s">
        <v>2236</v>
      </c>
      <c r="C5708">
        <f>-0.02/-0.041</f>
        <v>0.48780487804878048</v>
      </c>
    </row>
    <row r="5709" spans="1:4" x14ac:dyDescent="0.2">
      <c r="A5709" t="s">
        <v>95</v>
      </c>
      <c r="B5709" t="s">
        <v>1545</v>
      </c>
      <c r="C5709" t="s">
        <v>1629</v>
      </c>
      <c r="D5709">
        <v>8</v>
      </c>
    </row>
    <row r="5710" spans="1:4" x14ac:dyDescent="0.2">
      <c r="A5710" t="s">
        <v>97</v>
      </c>
      <c r="B5710" t="s">
        <v>1545</v>
      </c>
      <c r="C5710">
        <v>0.15</v>
      </c>
    </row>
    <row r="5711" spans="1:4" x14ac:dyDescent="0.2">
      <c r="A5711" t="s">
        <v>87</v>
      </c>
      <c r="B5711" t="s">
        <v>1546</v>
      </c>
      <c r="C5711" t="s">
        <v>1547</v>
      </c>
      <c r="D5711" t="s">
        <v>1548</v>
      </c>
    </row>
    <row r="5712" spans="1:4" x14ac:dyDescent="0.2">
      <c r="A5712" t="s">
        <v>1549</v>
      </c>
      <c r="B5712" t="s">
        <v>1550</v>
      </c>
      <c r="C5712" t="s">
        <v>1551</v>
      </c>
      <c r="D5712" t="s">
        <v>1552</v>
      </c>
    </row>
    <row r="5713" spans="1:5" x14ac:dyDescent="0.2">
      <c r="A5713" t="s">
        <v>859</v>
      </c>
      <c r="B5713" t="s">
        <v>1553</v>
      </c>
      <c r="C5713" t="s">
        <v>1554</v>
      </c>
    </row>
    <row r="5714" spans="1:5" x14ac:dyDescent="0.2">
      <c r="A5714" t="s">
        <v>1555</v>
      </c>
      <c r="B5714" t="s">
        <v>1550</v>
      </c>
      <c r="C5714" t="s">
        <v>1551</v>
      </c>
      <c r="D5714" t="s">
        <v>1556</v>
      </c>
    </row>
    <row r="5715" spans="1:5" x14ac:dyDescent="0.2">
      <c r="A5715" t="s">
        <v>29</v>
      </c>
      <c r="B5715">
        <v>19.899999999999999</v>
      </c>
      <c r="C5715" t="s">
        <v>1557</v>
      </c>
    </row>
    <row r="5716" spans="1:5" x14ac:dyDescent="0.2">
      <c r="A5716" t="s">
        <v>108</v>
      </c>
      <c r="B5716">
        <v>11</v>
      </c>
      <c r="C5716" t="s">
        <v>1559</v>
      </c>
    </row>
    <row r="5717" spans="1:5" x14ac:dyDescent="0.2">
      <c r="A5717" t="s">
        <v>34</v>
      </c>
      <c r="B5717">
        <v>51.15</v>
      </c>
      <c r="C5717" t="s">
        <v>1582</v>
      </c>
    </row>
    <row r="5718" spans="1:5" x14ac:dyDescent="0.2">
      <c r="A5718" t="s">
        <v>184</v>
      </c>
      <c r="B5718">
        <v>45.6</v>
      </c>
      <c r="C5718">
        <v>-0.2</v>
      </c>
    </row>
    <row r="5719" spans="1:5" x14ac:dyDescent="0.2">
      <c r="A5719" t="s">
        <v>108</v>
      </c>
      <c r="B5719">
        <v>3.6</v>
      </c>
      <c r="C5719">
        <v>0.2</v>
      </c>
    </row>
    <row r="5720" spans="1:5" x14ac:dyDescent="0.2">
      <c r="A5720" t="s">
        <v>38</v>
      </c>
      <c r="B5720" t="s">
        <v>1545</v>
      </c>
      <c r="C5720">
        <v>0.1</v>
      </c>
      <c r="D5720" t="s">
        <v>1567</v>
      </c>
      <c r="E5720" t="s">
        <v>1633</v>
      </c>
    </row>
    <row r="5721" spans="1:5" x14ac:dyDescent="0.2">
      <c r="A5721" t="s">
        <v>27</v>
      </c>
      <c r="B5721">
        <v>63.5</v>
      </c>
      <c r="C5721" t="s">
        <v>1558</v>
      </c>
    </row>
    <row r="5722" spans="1:5" x14ac:dyDescent="0.2">
      <c r="A5722" t="s">
        <v>34</v>
      </c>
      <c r="B5722">
        <v>34.25</v>
      </c>
      <c r="C5722">
        <v>0.05</v>
      </c>
    </row>
    <row r="5723" spans="1:5" x14ac:dyDescent="0.2">
      <c r="A5723" t="s">
        <v>108</v>
      </c>
      <c r="B5723">
        <v>9.3000000000000007</v>
      </c>
      <c r="C5723" t="s">
        <v>1558</v>
      </c>
    </row>
    <row r="5724" spans="1:5" x14ac:dyDescent="0.2">
      <c r="A5724" t="s">
        <v>29</v>
      </c>
      <c r="B5724">
        <v>43.5</v>
      </c>
      <c r="C5724">
        <v>0.2</v>
      </c>
    </row>
    <row r="5725" spans="1:5" x14ac:dyDescent="0.2">
      <c r="A5725" t="s">
        <v>1579</v>
      </c>
      <c r="B5725">
        <v>38</v>
      </c>
      <c r="C5725" t="s">
        <v>1706</v>
      </c>
    </row>
    <row r="5726" spans="1:5" x14ac:dyDescent="0.2">
      <c r="A5726" t="s">
        <v>29</v>
      </c>
      <c r="B5726">
        <v>42.5</v>
      </c>
      <c r="C5726" t="s">
        <v>1706</v>
      </c>
    </row>
    <row r="5727" spans="1:5" x14ac:dyDescent="0.2">
      <c r="A5727" t="s">
        <v>38</v>
      </c>
      <c r="B5727" t="s">
        <v>1545</v>
      </c>
      <c r="C5727">
        <v>0.15</v>
      </c>
      <c r="D5727" t="s">
        <v>1567</v>
      </c>
      <c r="E5727" t="s">
        <v>1568</v>
      </c>
    </row>
    <row r="5728" spans="1:5" x14ac:dyDescent="0.2">
      <c r="A5728" t="s">
        <v>47</v>
      </c>
      <c r="B5728">
        <v>23</v>
      </c>
      <c r="C5728" t="s">
        <v>1559</v>
      </c>
    </row>
    <row r="5729" spans="1:4" x14ac:dyDescent="0.2">
      <c r="A5729" t="s">
        <v>108</v>
      </c>
      <c r="B5729">
        <v>1.6</v>
      </c>
      <c r="C5729">
        <v>0.2</v>
      </c>
    </row>
    <row r="5730" spans="1:4" x14ac:dyDescent="0.2">
      <c r="A5730" t="s">
        <v>184</v>
      </c>
      <c r="B5730">
        <v>32.299999999999997</v>
      </c>
      <c r="C5730">
        <v>-0.25</v>
      </c>
    </row>
    <row r="5731" spans="1:4" x14ac:dyDescent="0.2">
      <c r="A5731" t="s">
        <v>27</v>
      </c>
      <c r="B5731">
        <v>12.8</v>
      </c>
      <c r="C5731">
        <v>0.2</v>
      </c>
    </row>
    <row r="5732" spans="1:4" x14ac:dyDescent="0.2">
      <c r="A5732" t="s">
        <v>2238</v>
      </c>
      <c r="B5732">
        <v>2.8</v>
      </c>
      <c r="C5732">
        <v>0.2</v>
      </c>
    </row>
    <row r="5733" spans="1:4" x14ac:dyDescent="0.2">
      <c r="A5733" t="s">
        <v>34</v>
      </c>
      <c r="B5733">
        <v>24</v>
      </c>
      <c r="C5733">
        <v>0.1</v>
      </c>
    </row>
    <row r="5734" spans="1:4" x14ac:dyDescent="0.2">
      <c r="A5734" t="s">
        <v>47</v>
      </c>
      <c r="B5734">
        <v>11</v>
      </c>
      <c r="C5734" t="s">
        <v>1578</v>
      </c>
    </row>
    <row r="5735" spans="1:4" x14ac:dyDescent="0.2">
      <c r="A5735" t="s">
        <v>47</v>
      </c>
      <c r="B5735">
        <v>21.3</v>
      </c>
      <c r="C5735">
        <v>0.1</v>
      </c>
    </row>
    <row r="5736" spans="1:4" x14ac:dyDescent="0.2">
      <c r="A5736" t="s">
        <v>97</v>
      </c>
      <c r="B5736">
        <v>0.1</v>
      </c>
      <c r="C5736" t="s">
        <v>1568</v>
      </c>
    </row>
    <row r="5737" spans="1:4" x14ac:dyDescent="0.2">
      <c r="A5737" t="s">
        <v>34</v>
      </c>
      <c r="B5737">
        <v>24</v>
      </c>
      <c r="C5737">
        <v>0.1</v>
      </c>
    </row>
    <row r="5738" spans="1:4" x14ac:dyDescent="0.2">
      <c r="A5738" t="s">
        <v>1549</v>
      </c>
      <c r="B5738" t="s">
        <v>1550</v>
      </c>
      <c r="C5738" t="s">
        <v>1551</v>
      </c>
      <c r="D5738" t="s">
        <v>1552</v>
      </c>
    </row>
    <row r="5739" spans="1:4" x14ac:dyDescent="0.2">
      <c r="A5739" t="s">
        <v>859</v>
      </c>
      <c r="B5739" t="s">
        <v>1553</v>
      </c>
      <c r="C5739" t="s">
        <v>1554</v>
      </c>
    </row>
    <row r="5740" spans="1:4" x14ac:dyDescent="0.2">
      <c r="A5740" t="s">
        <v>1555</v>
      </c>
      <c r="B5740" t="s">
        <v>1550</v>
      </c>
      <c r="C5740" t="s">
        <v>1551</v>
      </c>
      <c r="D5740" t="s">
        <v>1556</v>
      </c>
    </row>
    <row r="5741" spans="1:4" x14ac:dyDescent="0.2">
      <c r="A5741" t="s">
        <v>1569</v>
      </c>
      <c r="B5741" t="s">
        <v>1570</v>
      </c>
      <c r="C5741" t="s">
        <v>1571</v>
      </c>
    </row>
    <row r="5742" spans="1:4" x14ac:dyDescent="0.2">
      <c r="A5742" t="s">
        <v>1569</v>
      </c>
      <c r="B5742" t="s">
        <v>1572</v>
      </c>
      <c r="C5742" t="s">
        <v>1573</v>
      </c>
      <c r="D5742" t="s">
        <v>1571</v>
      </c>
    </row>
    <row r="5743" spans="1:4" x14ac:dyDescent="0.2">
      <c r="A5743" t="s">
        <v>47</v>
      </c>
      <c r="B5743">
        <v>15</v>
      </c>
      <c r="C5743" t="s">
        <v>2239</v>
      </c>
      <c r="D5743" t="s">
        <v>2240</v>
      </c>
    </row>
    <row r="5744" spans="1:4" x14ac:dyDescent="0.2">
      <c r="A5744" t="s">
        <v>38</v>
      </c>
      <c r="B5744" t="s">
        <v>1545</v>
      </c>
      <c r="C5744">
        <v>0.1</v>
      </c>
    </row>
    <row r="5745" spans="1:4" x14ac:dyDescent="0.2">
      <c r="A5745" t="s">
        <v>87</v>
      </c>
      <c r="B5745" t="s">
        <v>1546</v>
      </c>
      <c r="C5745" t="s">
        <v>1547</v>
      </c>
      <c r="D5745" t="s">
        <v>1548</v>
      </c>
    </row>
    <row r="5746" spans="1:4" x14ac:dyDescent="0.2">
      <c r="A5746" t="s">
        <v>1549</v>
      </c>
      <c r="B5746" t="s">
        <v>1550</v>
      </c>
      <c r="C5746" t="s">
        <v>1551</v>
      </c>
      <c r="D5746" t="s">
        <v>1552</v>
      </c>
    </row>
    <row r="5747" spans="1:4" x14ac:dyDescent="0.2">
      <c r="A5747" t="s">
        <v>859</v>
      </c>
      <c r="B5747" t="s">
        <v>1553</v>
      </c>
      <c r="C5747" t="s">
        <v>1554</v>
      </c>
    </row>
    <row r="5748" spans="1:4" x14ac:dyDescent="0.2">
      <c r="A5748" t="s">
        <v>1555</v>
      </c>
      <c r="B5748" t="s">
        <v>1550</v>
      </c>
      <c r="C5748" t="s">
        <v>1551</v>
      </c>
      <c r="D5748" t="s">
        <v>1556</v>
      </c>
    </row>
    <row r="5749" spans="1:4" x14ac:dyDescent="0.2">
      <c r="A5749" t="s">
        <v>464</v>
      </c>
      <c r="B5749" t="s">
        <v>1550</v>
      </c>
      <c r="C5749" t="s">
        <v>1551</v>
      </c>
      <c r="D5749" s="7">
        <v>37415</v>
      </c>
    </row>
    <row r="5750" spans="1:4" x14ac:dyDescent="0.2">
      <c r="A5750" t="s">
        <v>1569</v>
      </c>
      <c r="B5750" t="s">
        <v>1570</v>
      </c>
      <c r="C5750" t="s">
        <v>1571</v>
      </c>
    </row>
    <row r="5751" spans="1:4" x14ac:dyDescent="0.2">
      <c r="A5751" t="s">
        <v>1569</v>
      </c>
      <c r="B5751" t="s">
        <v>1572</v>
      </c>
      <c r="C5751" t="s">
        <v>1573</v>
      </c>
      <c r="D5751" t="s">
        <v>1571</v>
      </c>
    </row>
    <row r="5752" spans="1:4" x14ac:dyDescent="0.2">
      <c r="A5752" t="s">
        <v>47</v>
      </c>
      <c r="B5752">
        <v>15</v>
      </c>
      <c r="C5752" t="s">
        <v>2239</v>
      </c>
      <c r="D5752" t="s">
        <v>2240</v>
      </c>
    </row>
    <row r="5753" spans="1:4" x14ac:dyDescent="0.2">
      <c r="A5753" t="s">
        <v>38</v>
      </c>
      <c r="B5753" t="s">
        <v>1545</v>
      </c>
      <c r="C5753">
        <v>0.1</v>
      </c>
    </row>
    <row r="5754" spans="1:4" x14ac:dyDescent="0.2">
      <c r="A5754" t="s">
        <v>1569</v>
      </c>
      <c r="B5754" t="s">
        <v>1570</v>
      </c>
      <c r="C5754" t="s">
        <v>1571</v>
      </c>
    </row>
    <row r="5755" spans="1:4" x14ac:dyDescent="0.2">
      <c r="A5755" t="s">
        <v>1569</v>
      </c>
      <c r="B5755" t="s">
        <v>1572</v>
      </c>
      <c r="C5755" t="s">
        <v>1573</v>
      </c>
      <c r="D5755" t="s">
        <v>1571</v>
      </c>
    </row>
    <row r="5756" spans="1:4" x14ac:dyDescent="0.2">
      <c r="A5756" t="s">
        <v>27</v>
      </c>
      <c r="B5756">
        <v>10</v>
      </c>
      <c r="C5756">
        <v>-0.15</v>
      </c>
    </row>
    <row r="5757" spans="1:4" x14ac:dyDescent="0.2">
      <c r="A5757" t="s">
        <v>34</v>
      </c>
      <c r="B5757">
        <v>24</v>
      </c>
      <c r="C5757">
        <v>-0.13</v>
      </c>
    </row>
    <row r="5758" spans="1:4" x14ac:dyDescent="0.2">
      <c r="A5758" t="s">
        <v>27</v>
      </c>
      <c r="B5758">
        <v>10</v>
      </c>
      <c r="C5758">
        <v>-0.1</v>
      </c>
    </row>
    <row r="5759" spans="1:4" x14ac:dyDescent="0.2">
      <c r="A5759" t="s">
        <v>95</v>
      </c>
      <c r="B5759">
        <v>6.3</v>
      </c>
    </row>
    <row r="5760" spans="1:4" x14ac:dyDescent="0.2">
      <c r="A5760" t="s">
        <v>362</v>
      </c>
    </row>
    <row r="5761" spans="1:4" x14ac:dyDescent="0.2">
      <c r="A5761" t="s">
        <v>1549</v>
      </c>
      <c r="B5761" t="s">
        <v>1550</v>
      </c>
      <c r="C5761" t="s">
        <v>1551</v>
      </c>
      <c r="D5761" t="s">
        <v>1552</v>
      </c>
    </row>
    <row r="5762" spans="1:4" x14ac:dyDescent="0.2">
      <c r="A5762" t="s">
        <v>859</v>
      </c>
      <c r="B5762" t="s">
        <v>1553</v>
      </c>
      <c r="C5762" t="s">
        <v>1554</v>
      </c>
    </row>
    <row r="5763" spans="1:4" x14ac:dyDescent="0.2">
      <c r="A5763" t="s">
        <v>1569</v>
      </c>
      <c r="B5763" t="s">
        <v>1570</v>
      </c>
      <c r="C5763" t="s">
        <v>1571</v>
      </c>
    </row>
    <row r="5764" spans="1:4" x14ac:dyDescent="0.2">
      <c r="A5764" t="s">
        <v>1569</v>
      </c>
      <c r="B5764" t="s">
        <v>1572</v>
      </c>
      <c r="C5764" t="s">
        <v>1573</v>
      </c>
      <c r="D5764" t="s">
        <v>1571</v>
      </c>
    </row>
    <row r="5765" spans="1:4" x14ac:dyDescent="0.2">
      <c r="A5765" t="s">
        <v>27</v>
      </c>
      <c r="B5765">
        <v>37.799999999999997</v>
      </c>
      <c r="C5765">
        <v>0.3</v>
      </c>
    </row>
    <row r="5766" spans="1:4" x14ac:dyDescent="0.2">
      <c r="A5766" t="s">
        <v>29</v>
      </c>
      <c r="B5766">
        <v>15.2</v>
      </c>
      <c r="C5766" t="s">
        <v>1630</v>
      </c>
    </row>
    <row r="5767" spans="1:4" x14ac:dyDescent="0.2">
      <c r="A5767" t="s">
        <v>29</v>
      </c>
      <c r="B5767" t="s">
        <v>2241</v>
      </c>
    </row>
    <row r="5768" spans="1:4" x14ac:dyDescent="0.2">
      <c r="A5768" t="s">
        <v>34</v>
      </c>
      <c r="B5768">
        <v>24</v>
      </c>
      <c r="C5768">
        <v>0.1</v>
      </c>
    </row>
    <row r="5769" spans="1:4" x14ac:dyDescent="0.2">
      <c r="A5769" t="s">
        <v>34</v>
      </c>
      <c r="B5769">
        <v>15.5</v>
      </c>
      <c r="C5769">
        <v>0.1</v>
      </c>
    </row>
    <row r="5770" spans="1:4" x14ac:dyDescent="0.2">
      <c r="A5770" t="s">
        <v>34</v>
      </c>
      <c r="B5770" t="s">
        <v>2242</v>
      </c>
    </row>
    <row r="5771" spans="1:4" x14ac:dyDescent="0.2">
      <c r="A5771" t="s">
        <v>47</v>
      </c>
      <c r="B5771">
        <v>21.3</v>
      </c>
      <c r="C5771">
        <v>0.1</v>
      </c>
    </row>
    <row r="5772" spans="1:4" x14ac:dyDescent="0.2">
      <c r="A5772" t="s">
        <v>47</v>
      </c>
      <c r="B5772">
        <v>11.5</v>
      </c>
      <c r="C5772" t="s">
        <v>1580</v>
      </c>
    </row>
    <row r="5773" spans="1:4" x14ac:dyDescent="0.2">
      <c r="A5773" t="s">
        <v>34</v>
      </c>
      <c r="B5773">
        <v>25</v>
      </c>
      <c r="C5773">
        <v>-0.05</v>
      </c>
    </row>
    <row r="5774" spans="1:4" x14ac:dyDescent="0.2">
      <c r="A5774" t="s">
        <v>29</v>
      </c>
      <c r="B5774" t="s">
        <v>2243</v>
      </c>
    </row>
    <row r="5775" spans="1:4" x14ac:dyDescent="0.2">
      <c r="A5775" t="s">
        <v>29</v>
      </c>
      <c r="B5775" t="s">
        <v>1545</v>
      </c>
      <c r="C5775">
        <v>0.3</v>
      </c>
    </row>
    <row r="5776" spans="1:4" x14ac:dyDescent="0.2">
      <c r="A5776" t="s">
        <v>34</v>
      </c>
      <c r="B5776" t="s">
        <v>1545</v>
      </c>
      <c r="C5776">
        <v>15</v>
      </c>
    </row>
    <row r="5777" spans="1:4" x14ac:dyDescent="0.2">
      <c r="A5777" t="s">
        <v>220</v>
      </c>
      <c r="B5777">
        <v>0.03</v>
      </c>
      <c r="C5777" t="s">
        <v>1594</v>
      </c>
      <c r="D5777" t="s">
        <v>1568</v>
      </c>
    </row>
    <row r="5778" spans="1:4" x14ac:dyDescent="0.2">
      <c r="A5778" t="s">
        <v>1549</v>
      </c>
      <c r="B5778" t="s">
        <v>1550</v>
      </c>
      <c r="C5778" t="s">
        <v>1551</v>
      </c>
      <c r="D5778" t="s">
        <v>1552</v>
      </c>
    </row>
    <row r="5779" spans="1:4" x14ac:dyDescent="0.2">
      <c r="A5779" t="s">
        <v>859</v>
      </c>
      <c r="B5779" t="s">
        <v>1553</v>
      </c>
      <c r="C5779" t="s">
        <v>1554</v>
      </c>
    </row>
    <row r="5780" spans="1:4" x14ac:dyDescent="0.2">
      <c r="A5780" t="s">
        <v>1569</v>
      </c>
      <c r="B5780" t="s">
        <v>1570</v>
      </c>
      <c r="C5780" t="s">
        <v>1571</v>
      </c>
    </row>
    <row r="5781" spans="1:4" x14ac:dyDescent="0.2">
      <c r="A5781" t="s">
        <v>1569</v>
      </c>
      <c r="B5781" t="s">
        <v>1572</v>
      </c>
      <c r="C5781" t="s">
        <v>1573</v>
      </c>
      <c r="D5781" t="s">
        <v>1571</v>
      </c>
    </row>
    <row r="5782" spans="1:4" x14ac:dyDescent="0.2">
      <c r="A5782" t="s">
        <v>29</v>
      </c>
      <c r="B5782">
        <v>14.1</v>
      </c>
      <c r="C5782">
        <v>-0.05</v>
      </c>
    </row>
    <row r="5783" spans="1:4" x14ac:dyDescent="0.2">
      <c r="A5783" t="s">
        <v>29</v>
      </c>
      <c r="B5783">
        <v>10.199999999999999</v>
      </c>
      <c r="C5783" t="s">
        <v>1608</v>
      </c>
      <c r="D5783">
        <v>0.1</v>
      </c>
    </row>
    <row r="5784" spans="1:4" x14ac:dyDescent="0.2">
      <c r="A5784" t="s">
        <v>34</v>
      </c>
      <c r="B5784">
        <v>23.9</v>
      </c>
      <c r="C5784">
        <v>-0.05</v>
      </c>
    </row>
    <row r="5785" spans="1:4" x14ac:dyDescent="0.2">
      <c r="A5785" t="s">
        <v>87</v>
      </c>
      <c r="B5785" t="s">
        <v>1546</v>
      </c>
      <c r="C5785" t="s">
        <v>1547</v>
      </c>
      <c r="D5785" t="s">
        <v>1548</v>
      </c>
    </row>
    <row r="5786" spans="1:4" x14ac:dyDescent="0.2">
      <c r="A5786" t="s">
        <v>1549</v>
      </c>
      <c r="B5786" t="s">
        <v>1550</v>
      </c>
      <c r="C5786" t="s">
        <v>1551</v>
      </c>
      <c r="D5786" t="s">
        <v>1552</v>
      </c>
    </row>
    <row r="5787" spans="1:4" x14ac:dyDescent="0.2">
      <c r="A5787" t="s">
        <v>859</v>
      </c>
      <c r="B5787" t="s">
        <v>1553</v>
      </c>
      <c r="C5787" t="s">
        <v>1554</v>
      </c>
    </row>
    <row r="5788" spans="1:4" x14ac:dyDescent="0.2">
      <c r="A5788" t="s">
        <v>1555</v>
      </c>
      <c r="B5788" t="s">
        <v>1550</v>
      </c>
      <c r="C5788" t="s">
        <v>1551</v>
      </c>
      <c r="D5788" t="s">
        <v>1556</v>
      </c>
    </row>
    <row r="5789" spans="1:4" x14ac:dyDescent="0.2">
      <c r="A5789" t="s">
        <v>464</v>
      </c>
      <c r="B5789" t="s">
        <v>1550</v>
      </c>
      <c r="C5789" t="s">
        <v>1551</v>
      </c>
      <c r="D5789" s="7">
        <v>37415</v>
      </c>
    </row>
    <row r="5790" spans="1:4" x14ac:dyDescent="0.2">
      <c r="A5790" t="s">
        <v>1569</v>
      </c>
      <c r="B5790" t="s">
        <v>1570</v>
      </c>
      <c r="C5790" t="s">
        <v>1571</v>
      </c>
    </row>
    <row r="5791" spans="1:4" x14ac:dyDescent="0.2">
      <c r="A5791" t="s">
        <v>1569</v>
      </c>
      <c r="B5791" t="s">
        <v>1572</v>
      </c>
      <c r="C5791" t="s">
        <v>1573</v>
      </c>
      <c r="D5791" t="s">
        <v>1571</v>
      </c>
    </row>
    <row r="5792" spans="1:4" x14ac:dyDescent="0.2">
      <c r="A5792" t="s">
        <v>364</v>
      </c>
    </row>
    <row r="5793" spans="1:5" x14ac:dyDescent="0.2">
      <c r="A5793" t="s">
        <v>34</v>
      </c>
      <c r="B5793">
        <v>23</v>
      </c>
      <c r="C5793" t="s">
        <v>2244</v>
      </c>
      <c r="D5793" t="s">
        <v>2245</v>
      </c>
    </row>
    <row r="5794" spans="1:5" x14ac:dyDescent="0.2">
      <c r="A5794" t="s">
        <v>29</v>
      </c>
      <c r="B5794">
        <v>10.5</v>
      </c>
      <c r="C5794" t="s">
        <v>1559</v>
      </c>
    </row>
    <row r="5795" spans="1:5" x14ac:dyDescent="0.2">
      <c r="A5795" t="s">
        <v>1607</v>
      </c>
      <c r="B5795">
        <v>36</v>
      </c>
      <c r="C5795" t="s">
        <v>1559</v>
      </c>
    </row>
    <row r="5796" spans="1:5" x14ac:dyDescent="0.2">
      <c r="A5796" t="s">
        <v>154</v>
      </c>
      <c r="B5796">
        <v>2</v>
      </c>
      <c r="C5796" t="s">
        <v>1559</v>
      </c>
    </row>
    <row r="5797" spans="1:5" x14ac:dyDescent="0.2">
      <c r="A5797" t="s">
        <v>95</v>
      </c>
      <c r="B5797" t="s">
        <v>1545</v>
      </c>
      <c r="C5797" t="s">
        <v>1593</v>
      </c>
      <c r="D5797">
        <v>1.6</v>
      </c>
    </row>
    <row r="5798" spans="1:5" x14ac:dyDescent="0.2">
      <c r="A5798" t="s">
        <v>91</v>
      </c>
      <c r="B5798">
        <v>37.200000000000003</v>
      </c>
      <c r="C5798" t="s">
        <v>1557</v>
      </c>
    </row>
    <row r="5799" spans="1:5" x14ac:dyDescent="0.2">
      <c r="A5799" t="s">
        <v>29</v>
      </c>
      <c r="B5799">
        <v>14</v>
      </c>
      <c r="C5799">
        <v>-0.2</v>
      </c>
    </row>
    <row r="5800" spans="1:5" x14ac:dyDescent="0.2">
      <c r="A5800" t="s">
        <v>365</v>
      </c>
      <c r="B5800">
        <v>14</v>
      </c>
      <c r="C5800">
        <v>-0.1</v>
      </c>
    </row>
    <row r="5801" spans="1:5" x14ac:dyDescent="0.2">
      <c r="A5801" t="s">
        <v>108</v>
      </c>
      <c r="B5801">
        <v>1.1000000000000001</v>
      </c>
      <c r="C5801">
        <v>0.2</v>
      </c>
    </row>
    <row r="5802" spans="1:5" x14ac:dyDescent="0.2">
      <c r="A5802" t="s">
        <v>29</v>
      </c>
      <c r="B5802">
        <v>14.5</v>
      </c>
      <c r="C5802">
        <v>-0.3</v>
      </c>
    </row>
    <row r="5803" spans="1:5" x14ac:dyDescent="0.2">
      <c r="A5803" t="s">
        <v>205</v>
      </c>
      <c r="B5803">
        <v>1.2</v>
      </c>
      <c r="C5803" t="s">
        <v>1558</v>
      </c>
    </row>
    <row r="5804" spans="1:5" x14ac:dyDescent="0.2">
      <c r="A5804" t="s">
        <v>34</v>
      </c>
      <c r="B5804">
        <v>15</v>
      </c>
      <c r="C5804">
        <f>-0.016/-0.043</f>
        <v>0.372093023255814</v>
      </c>
    </row>
    <row r="5805" spans="1:5" x14ac:dyDescent="0.2">
      <c r="A5805" t="s">
        <v>38</v>
      </c>
      <c r="B5805" t="s">
        <v>1545</v>
      </c>
      <c r="C5805">
        <v>0.02</v>
      </c>
      <c r="D5805" t="s">
        <v>1567</v>
      </c>
      <c r="E5805" t="s">
        <v>1660</v>
      </c>
    </row>
    <row r="5806" spans="1:5" x14ac:dyDescent="0.2">
      <c r="A5806" t="s">
        <v>38</v>
      </c>
      <c r="B5806" t="s">
        <v>1545</v>
      </c>
      <c r="C5806">
        <v>0.1</v>
      </c>
      <c r="D5806" t="s">
        <v>1567</v>
      </c>
      <c r="E5806" t="s">
        <v>1568</v>
      </c>
    </row>
    <row r="5807" spans="1:5" x14ac:dyDescent="0.2">
      <c r="A5807" t="s">
        <v>87</v>
      </c>
      <c r="B5807" t="s">
        <v>1546</v>
      </c>
      <c r="C5807" t="s">
        <v>1547</v>
      </c>
      <c r="D5807" t="s">
        <v>1548</v>
      </c>
    </row>
    <row r="5808" spans="1:5" x14ac:dyDescent="0.2">
      <c r="A5808" t="s">
        <v>34</v>
      </c>
      <c r="B5808">
        <v>26</v>
      </c>
      <c r="C5808">
        <v>-0.13</v>
      </c>
    </row>
    <row r="5809" spans="1:4" x14ac:dyDescent="0.2">
      <c r="A5809" t="s">
        <v>87</v>
      </c>
      <c r="B5809" t="s">
        <v>1546</v>
      </c>
      <c r="C5809" t="s">
        <v>1547</v>
      </c>
      <c r="D5809" t="s">
        <v>1548</v>
      </c>
    </row>
    <row r="5810" spans="1:4" x14ac:dyDescent="0.2">
      <c r="A5810" t="s">
        <v>1549</v>
      </c>
      <c r="B5810" t="s">
        <v>1550</v>
      </c>
      <c r="C5810" t="s">
        <v>1551</v>
      </c>
      <c r="D5810" t="s">
        <v>1552</v>
      </c>
    </row>
    <row r="5811" spans="1:4" x14ac:dyDescent="0.2">
      <c r="A5811" t="s">
        <v>859</v>
      </c>
      <c r="B5811" t="s">
        <v>1553</v>
      </c>
      <c r="C5811" t="s">
        <v>1554</v>
      </c>
    </row>
    <row r="5812" spans="1:4" x14ac:dyDescent="0.2">
      <c r="A5812" t="s">
        <v>1555</v>
      </c>
      <c r="B5812" t="s">
        <v>1550</v>
      </c>
      <c r="C5812" t="s">
        <v>1551</v>
      </c>
      <c r="D5812" t="s">
        <v>1556</v>
      </c>
    </row>
    <row r="5813" spans="1:4" x14ac:dyDescent="0.2">
      <c r="A5813" t="s">
        <v>464</v>
      </c>
      <c r="B5813" t="s">
        <v>1550</v>
      </c>
      <c r="C5813" t="s">
        <v>1551</v>
      </c>
      <c r="D5813" s="7">
        <v>37415</v>
      </c>
    </row>
    <row r="5814" spans="1:4" x14ac:dyDescent="0.2">
      <c r="A5814" t="s">
        <v>1569</v>
      </c>
      <c r="B5814" t="s">
        <v>1570</v>
      </c>
      <c r="C5814" t="s">
        <v>1571</v>
      </c>
    </row>
    <row r="5815" spans="1:4" x14ac:dyDescent="0.2">
      <c r="A5815" t="s">
        <v>1569</v>
      </c>
      <c r="B5815" t="s">
        <v>1572</v>
      </c>
      <c r="C5815" t="s">
        <v>1573</v>
      </c>
      <c r="D5815" t="s">
        <v>1571</v>
      </c>
    </row>
    <row r="5816" spans="1:4" x14ac:dyDescent="0.2">
      <c r="A5816" t="s">
        <v>27</v>
      </c>
      <c r="B5816">
        <v>37.799999999999997</v>
      </c>
      <c r="C5816">
        <v>0.3</v>
      </c>
    </row>
    <row r="5817" spans="1:4" x14ac:dyDescent="0.2">
      <c r="A5817" t="s">
        <v>29</v>
      </c>
      <c r="B5817">
        <v>15.2</v>
      </c>
      <c r="C5817" t="s">
        <v>1630</v>
      </c>
    </row>
    <row r="5818" spans="1:4" x14ac:dyDescent="0.2">
      <c r="A5818" t="s">
        <v>29</v>
      </c>
      <c r="B5818" t="s">
        <v>2241</v>
      </c>
    </row>
    <row r="5819" spans="1:4" x14ac:dyDescent="0.2">
      <c r="A5819" t="s">
        <v>34</v>
      </c>
      <c r="B5819">
        <v>24</v>
      </c>
      <c r="C5819">
        <v>0.1</v>
      </c>
    </row>
    <row r="5820" spans="1:4" x14ac:dyDescent="0.2">
      <c r="A5820" t="s">
        <v>34</v>
      </c>
      <c r="B5820">
        <v>15.5</v>
      </c>
      <c r="C5820">
        <v>0.1</v>
      </c>
    </row>
    <row r="5821" spans="1:4" x14ac:dyDescent="0.2">
      <c r="A5821" t="s">
        <v>34</v>
      </c>
      <c r="B5821" t="s">
        <v>2242</v>
      </c>
    </row>
    <row r="5822" spans="1:4" x14ac:dyDescent="0.2">
      <c r="A5822" t="s">
        <v>47</v>
      </c>
      <c r="B5822">
        <v>21.3</v>
      </c>
      <c r="C5822">
        <v>0.1</v>
      </c>
    </row>
    <row r="5823" spans="1:4" x14ac:dyDescent="0.2">
      <c r="A5823" t="s">
        <v>47</v>
      </c>
      <c r="B5823">
        <v>11.5</v>
      </c>
      <c r="C5823" t="s">
        <v>1580</v>
      </c>
    </row>
    <row r="5824" spans="1:4" x14ac:dyDescent="0.2">
      <c r="A5824" t="s">
        <v>34</v>
      </c>
      <c r="B5824">
        <v>25</v>
      </c>
      <c r="C5824">
        <v>-0.05</v>
      </c>
    </row>
    <row r="5825" spans="1:4" x14ac:dyDescent="0.2">
      <c r="A5825" t="s">
        <v>29</v>
      </c>
      <c r="B5825" t="s">
        <v>2243</v>
      </c>
    </row>
    <row r="5826" spans="1:4" x14ac:dyDescent="0.2">
      <c r="A5826" t="s">
        <v>29</v>
      </c>
      <c r="B5826" t="s">
        <v>1545</v>
      </c>
      <c r="C5826">
        <v>0.3</v>
      </c>
    </row>
    <row r="5827" spans="1:4" x14ac:dyDescent="0.2">
      <c r="A5827" t="s">
        <v>34</v>
      </c>
      <c r="B5827" t="s">
        <v>1545</v>
      </c>
      <c r="C5827">
        <v>15</v>
      </c>
    </row>
    <row r="5828" spans="1:4" x14ac:dyDescent="0.2">
      <c r="A5828" t="s">
        <v>220</v>
      </c>
      <c r="B5828">
        <v>0.03</v>
      </c>
      <c r="C5828" t="s">
        <v>1594</v>
      </c>
      <c r="D5828" t="s">
        <v>1568</v>
      </c>
    </row>
    <row r="5829" spans="1:4" x14ac:dyDescent="0.2">
      <c r="A5829" t="s">
        <v>1549</v>
      </c>
      <c r="B5829" t="s">
        <v>1550</v>
      </c>
      <c r="C5829" t="s">
        <v>1551</v>
      </c>
      <c r="D5829" t="s">
        <v>1552</v>
      </c>
    </row>
    <row r="5830" spans="1:4" x14ac:dyDescent="0.2">
      <c r="A5830" t="s">
        <v>859</v>
      </c>
      <c r="B5830" t="s">
        <v>1553</v>
      </c>
      <c r="C5830" t="s">
        <v>1554</v>
      </c>
    </row>
    <row r="5831" spans="1:4" x14ac:dyDescent="0.2">
      <c r="A5831" t="s">
        <v>1569</v>
      </c>
      <c r="B5831" t="s">
        <v>1570</v>
      </c>
      <c r="C5831" t="s">
        <v>1571</v>
      </c>
    </row>
    <row r="5832" spans="1:4" x14ac:dyDescent="0.2">
      <c r="A5832" t="s">
        <v>1569</v>
      </c>
      <c r="B5832" t="s">
        <v>1572</v>
      </c>
      <c r="C5832" t="s">
        <v>1573</v>
      </c>
      <c r="D5832" t="s">
        <v>1571</v>
      </c>
    </row>
    <row r="5833" spans="1:4" x14ac:dyDescent="0.2">
      <c r="A5833" t="s">
        <v>29</v>
      </c>
      <c r="B5833">
        <v>14.1</v>
      </c>
      <c r="C5833">
        <v>-0.05</v>
      </c>
    </row>
    <row r="5834" spans="1:4" x14ac:dyDescent="0.2">
      <c r="A5834" t="s">
        <v>29</v>
      </c>
      <c r="B5834">
        <v>10.199999999999999</v>
      </c>
      <c r="C5834" t="s">
        <v>1608</v>
      </c>
      <c r="D5834">
        <v>0.1</v>
      </c>
    </row>
    <row r="5835" spans="1:4" x14ac:dyDescent="0.2">
      <c r="A5835" t="s">
        <v>34</v>
      </c>
      <c r="B5835">
        <v>23.9</v>
      </c>
      <c r="C5835">
        <v>-0.05</v>
      </c>
    </row>
    <row r="5836" spans="1:4" x14ac:dyDescent="0.2">
      <c r="A5836" t="s">
        <v>87</v>
      </c>
      <c r="B5836" t="s">
        <v>1546</v>
      </c>
      <c r="C5836" t="s">
        <v>1547</v>
      </c>
      <c r="D5836" t="s">
        <v>1548</v>
      </c>
    </row>
    <row r="5837" spans="1:4" x14ac:dyDescent="0.2">
      <c r="A5837" t="s">
        <v>1549</v>
      </c>
      <c r="B5837" t="s">
        <v>1550</v>
      </c>
      <c r="C5837" t="s">
        <v>1551</v>
      </c>
      <c r="D5837" t="s">
        <v>1552</v>
      </c>
    </row>
    <row r="5838" spans="1:4" x14ac:dyDescent="0.2">
      <c r="A5838" t="s">
        <v>859</v>
      </c>
      <c r="B5838" t="s">
        <v>1553</v>
      </c>
      <c r="C5838" t="s">
        <v>1554</v>
      </c>
    </row>
    <row r="5839" spans="1:4" x14ac:dyDescent="0.2">
      <c r="A5839" t="s">
        <v>1555</v>
      </c>
      <c r="B5839" t="s">
        <v>1550</v>
      </c>
      <c r="C5839" t="s">
        <v>1551</v>
      </c>
      <c r="D5839" t="s">
        <v>1556</v>
      </c>
    </row>
    <row r="5840" spans="1:4" x14ac:dyDescent="0.2">
      <c r="A5840" t="s">
        <v>464</v>
      </c>
      <c r="B5840" t="s">
        <v>1550</v>
      </c>
      <c r="C5840" t="s">
        <v>1551</v>
      </c>
      <c r="D5840" s="7">
        <v>37415</v>
      </c>
    </row>
    <row r="5841" spans="1:5" x14ac:dyDescent="0.2">
      <c r="A5841" t="s">
        <v>1569</v>
      </c>
      <c r="B5841" t="s">
        <v>1570</v>
      </c>
      <c r="C5841" t="s">
        <v>1571</v>
      </c>
    </row>
    <row r="5842" spans="1:5" x14ac:dyDescent="0.2">
      <c r="A5842" t="s">
        <v>1569</v>
      </c>
      <c r="B5842" t="s">
        <v>1572</v>
      </c>
      <c r="C5842" t="s">
        <v>1573</v>
      </c>
      <c r="D5842" t="s">
        <v>1571</v>
      </c>
    </row>
    <row r="5843" spans="1:5" x14ac:dyDescent="0.2">
      <c r="A5843" t="s">
        <v>364</v>
      </c>
    </row>
    <row r="5844" spans="1:5" x14ac:dyDescent="0.2">
      <c r="A5844" t="s">
        <v>34</v>
      </c>
      <c r="B5844">
        <v>23</v>
      </c>
      <c r="C5844" t="s">
        <v>2244</v>
      </c>
      <c r="D5844" t="s">
        <v>2245</v>
      </c>
    </row>
    <row r="5845" spans="1:5" x14ac:dyDescent="0.2">
      <c r="A5845" t="s">
        <v>29</v>
      </c>
      <c r="B5845">
        <v>10.5</v>
      </c>
      <c r="C5845" t="s">
        <v>1559</v>
      </c>
    </row>
    <row r="5846" spans="1:5" x14ac:dyDescent="0.2">
      <c r="A5846" t="s">
        <v>1607</v>
      </c>
      <c r="B5846">
        <v>36</v>
      </c>
      <c r="C5846" t="s">
        <v>1559</v>
      </c>
    </row>
    <row r="5847" spans="1:5" x14ac:dyDescent="0.2">
      <c r="A5847" t="s">
        <v>154</v>
      </c>
      <c r="B5847">
        <v>2</v>
      </c>
      <c r="C5847" t="s">
        <v>1559</v>
      </c>
    </row>
    <row r="5848" spans="1:5" x14ac:dyDescent="0.2">
      <c r="A5848" t="s">
        <v>95</v>
      </c>
      <c r="B5848" t="s">
        <v>1545</v>
      </c>
      <c r="C5848" t="s">
        <v>1593</v>
      </c>
      <c r="D5848">
        <v>1.6</v>
      </c>
    </row>
    <row r="5849" spans="1:5" x14ac:dyDescent="0.2">
      <c r="A5849" t="s">
        <v>91</v>
      </c>
      <c r="B5849">
        <v>37.200000000000003</v>
      </c>
      <c r="C5849" t="s">
        <v>1557</v>
      </c>
    </row>
    <row r="5850" spans="1:5" x14ac:dyDescent="0.2">
      <c r="A5850" t="s">
        <v>29</v>
      </c>
      <c r="B5850">
        <v>14</v>
      </c>
      <c r="C5850">
        <v>-0.2</v>
      </c>
    </row>
    <row r="5851" spans="1:5" x14ac:dyDescent="0.2">
      <c r="A5851" t="s">
        <v>365</v>
      </c>
      <c r="B5851">
        <v>14</v>
      </c>
      <c r="C5851">
        <v>-0.1</v>
      </c>
    </row>
    <row r="5852" spans="1:5" x14ac:dyDescent="0.2">
      <c r="A5852" t="s">
        <v>108</v>
      </c>
      <c r="B5852">
        <v>1.1000000000000001</v>
      </c>
      <c r="C5852">
        <v>0.2</v>
      </c>
    </row>
    <row r="5853" spans="1:5" x14ac:dyDescent="0.2">
      <c r="A5853" t="s">
        <v>29</v>
      </c>
      <c r="B5853">
        <v>14.5</v>
      </c>
      <c r="C5853">
        <v>-0.3</v>
      </c>
    </row>
    <row r="5854" spans="1:5" x14ac:dyDescent="0.2">
      <c r="A5854" t="s">
        <v>205</v>
      </c>
      <c r="B5854">
        <v>1.2</v>
      </c>
      <c r="C5854" t="s">
        <v>1558</v>
      </c>
    </row>
    <row r="5855" spans="1:5" x14ac:dyDescent="0.2">
      <c r="A5855" t="s">
        <v>34</v>
      </c>
      <c r="B5855">
        <v>15</v>
      </c>
      <c r="C5855">
        <f>-0.016/-0.043</f>
        <v>0.372093023255814</v>
      </c>
    </row>
    <row r="5856" spans="1:5" x14ac:dyDescent="0.2">
      <c r="A5856" t="s">
        <v>38</v>
      </c>
      <c r="B5856" t="s">
        <v>1545</v>
      </c>
      <c r="C5856">
        <v>0.02</v>
      </c>
      <c r="D5856" t="s">
        <v>1567</v>
      </c>
      <c r="E5856" t="s">
        <v>1660</v>
      </c>
    </row>
    <row r="5857" spans="1:5" x14ac:dyDescent="0.2">
      <c r="A5857" t="s">
        <v>38</v>
      </c>
      <c r="B5857" t="s">
        <v>1545</v>
      </c>
      <c r="C5857">
        <v>0.1</v>
      </c>
      <c r="D5857" t="s">
        <v>1567</v>
      </c>
      <c r="E5857" t="s">
        <v>1568</v>
      </c>
    </row>
    <row r="5858" spans="1:5" x14ac:dyDescent="0.2">
      <c r="A5858" t="s">
        <v>87</v>
      </c>
      <c r="B5858" t="s">
        <v>1546</v>
      </c>
      <c r="C5858" t="s">
        <v>1547</v>
      </c>
      <c r="D5858" t="s">
        <v>1548</v>
      </c>
    </row>
    <row r="5859" spans="1:5" x14ac:dyDescent="0.2">
      <c r="A5859" t="s">
        <v>34</v>
      </c>
      <c r="B5859">
        <v>26</v>
      </c>
      <c r="C5859">
        <v>-0.13</v>
      </c>
    </row>
    <row r="5860" spans="1:5" x14ac:dyDescent="0.2">
      <c r="A5860" t="s">
        <v>87</v>
      </c>
      <c r="B5860" t="s">
        <v>1546</v>
      </c>
      <c r="C5860" t="s">
        <v>1547</v>
      </c>
      <c r="D5860" t="s">
        <v>1548</v>
      </c>
    </row>
    <row r="5861" spans="1:5" x14ac:dyDescent="0.2">
      <c r="A5861" t="s">
        <v>1549</v>
      </c>
      <c r="B5861" t="s">
        <v>1550</v>
      </c>
      <c r="C5861" t="s">
        <v>1551</v>
      </c>
      <c r="D5861" t="s">
        <v>1552</v>
      </c>
    </row>
    <row r="5862" spans="1:5" x14ac:dyDescent="0.2">
      <c r="A5862" t="s">
        <v>859</v>
      </c>
      <c r="B5862" t="s">
        <v>1553</v>
      </c>
      <c r="C5862" t="s">
        <v>1554</v>
      </c>
    </row>
    <row r="5863" spans="1:5" x14ac:dyDescent="0.2">
      <c r="A5863" t="s">
        <v>1555</v>
      </c>
      <c r="B5863" t="s">
        <v>1550</v>
      </c>
      <c r="C5863" t="s">
        <v>1551</v>
      </c>
      <c r="D5863" t="s">
        <v>1556</v>
      </c>
    </row>
    <row r="5864" spans="1:5" x14ac:dyDescent="0.2">
      <c r="A5864" t="s">
        <v>464</v>
      </c>
      <c r="B5864" t="s">
        <v>1550</v>
      </c>
      <c r="C5864" t="s">
        <v>1551</v>
      </c>
      <c r="D5864" s="7">
        <v>37415</v>
      </c>
    </row>
    <row r="5865" spans="1:5" x14ac:dyDescent="0.2">
      <c r="A5865" t="s">
        <v>1569</v>
      </c>
      <c r="B5865" t="s">
        <v>1570</v>
      </c>
      <c r="C5865" t="s">
        <v>1571</v>
      </c>
    </row>
    <row r="5866" spans="1:5" x14ac:dyDescent="0.2">
      <c r="A5866" t="s">
        <v>1569</v>
      </c>
      <c r="B5866" t="s">
        <v>1572</v>
      </c>
      <c r="C5866" t="s">
        <v>1573</v>
      </c>
      <c r="D5866" t="s">
        <v>1571</v>
      </c>
    </row>
    <row r="5867" spans="1:5" x14ac:dyDescent="0.2">
      <c r="A5867" t="s">
        <v>47</v>
      </c>
      <c r="B5867">
        <v>17</v>
      </c>
      <c r="C5867" t="s">
        <v>2239</v>
      </c>
      <c r="D5867" t="s">
        <v>2240</v>
      </c>
    </row>
    <row r="5868" spans="1:5" x14ac:dyDescent="0.2">
      <c r="A5868" t="s">
        <v>38</v>
      </c>
      <c r="B5868" t="s">
        <v>1545</v>
      </c>
      <c r="C5868">
        <v>0.1</v>
      </c>
    </row>
    <row r="5869" spans="1:5" x14ac:dyDescent="0.2">
      <c r="A5869" t="s">
        <v>91</v>
      </c>
      <c r="B5869">
        <v>37.4</v>
      </c>
      <c r="C5869" t="s">
        <v>1557</v>
      </c>
    </row>
    <row r="5870" spans="1:5" x14ac:dyDescent="0.2">
      <c r="A5870" t="s">
        <v>1607</v>
      </c>
      <c r="B5870">
        <v>36</v>
      </c>
      <c r="C5870" t="s">
        <v>1706</v>
      </c>
    </row>
    <row r="5871" spans="1:5" x14ac:dyDescent="0.2">
      <c r="A5871" t="s">
        <v>29</v>
      </c>
      <c r="B5871">
        <v>14.5</v>
      </c>
      <c r="C5871">
        <v>-0.3</v>
      </c>
    </row>
    <row r="5872" spans="1:5" x14ac:dyDescent="0.2">
      <c r="A5872" t="s">
        <v>2246</v>
      </c>
      <c r="B5872" t="s">
        <v>2247</v>
      </c>
      <c r="C5872">
        <f>-0.016/-0.043</f>
        <v>0.372093023255814</v>
      </c>
    </row>
    <row r="5873" spans="1:5" x14ac:dyDescent="0.2">
      <c r="A5873" t="s">
        <v>368</v>
      </c>
    </row>
    <row r="5874" spans="1:5" x14ac:dyDescent="0.2">
      <c r="A5874" t="s">
        <v>184</v>
      </c>
      <c r="B5874">
        <v>16</v>
      </c>
      <c r="C5874">
        <v>-0.1</v>
      </c>
    </row>
    <row r="5875" spans="1:5" x14ac:dyDescent="0.2">
      <c r="A5875" t="s">
        <v>108</v>
      </c>
      <c r="B5875">
        <v>1.1000000000000001</v>
      </c>
      <c r="C5875">
        <v>0.2</v>
      </c>
    </row>
    <row r="5876" spans="1:5" x14ac:dyDescent="0.2">
      <c r="A5876" t="s">
        <v>38</v>
      </c>
      <c r="B5876" t="s">
        <v>1545</v>
      </c>
      <c r="C5876">
        <v>0.02</v>
      </c>
      <c r="D5876" t="s">
        <v>1567</v>
      </c>
      <c r="E5876" t="s">
        <v>1660</v>
      </c>
    </row>
    <row r="5877" spans="1:5" x14ac:dyDescent="0.2">
      <c r="A5877" t="s">
        <v>38</v>
      </c>
      <c r="B5877" t="s">
        <v>1545</v>
      </c>
      <c r="C5877">
        <v>0.1</v>
      </c>
      <c r="D5877" t="s">
        <v>1567</v>
      </c>
      <c r="E5877" t="s">
        <v>1633</v>
      </c>
    </row>
    <row r="5878" spans="1:5" x14ac:dyDescent="0.2">
      <c r="A5878" t="s">
        <v>34</v>
      </c>
      <c r="B5878">
        <v>27</v>
      </c>
      <c r="C5878" t="s">
        <v>2244</v>
      </c>
      <c r="D5878" t="s">
        <v>2245</v>
      </c>
    </row>
    <row r="5879" spans="1:5" x14ac:dyDescent="0.2">
      <c r="A5879" t="s">
        <v>29</v>
      </c>
      <c r="B5879">
        <v>10.5</v>
      </c>
      <c r="C5879" t="s">
        <v>1559</v>
      </c>
    </row>
    <row r="5880" spans="1:5" x14ac:dyDescent="0.2">
      <c r="A5880" t="s">
        <v>29</v>
      </c>
      <c r="B5880">
        <v>14</v>
      </c>
      <c r="C5880">
        <v>-0.2</v>
      </c>
    </row>
    <row r="5881" spans="1:5" x14ac:dyDescent="0.2">
      <c r="A5881" t="s">
        <v>154</v>
      </c>
      <c r="B5881">
        <v>2</v>
      </c>
      <c r="C5881" t="s">
        <v>1559</v>
      </c>
    </row>
    <row r="5882" spans="1:5" x14ac:dyDescent="0.2">
      <c r="A5882" t="s">
        <v>29</v>
      </c>
      <c r="B5882">
        <v>14.1</v>
      </c>
      <c r="C5882">
        <v>-0.05</v>
      </c>
    </row>
    <row r="5883" spans="1:5" x14ac:dyDescent="0.2">
      <c r="A5883" t="s">
        <v>29</v>
      </c>
      <c r="B5883">
        <v>7.5</v>
      </c>
      <c r="C5883">
        <v>0.5</v>
      </c>
    </row>
    <row r="5884" spans="1:5" x14ac:dyDescent="0.2">
      <c r="A5884" t="s">
        <v>34</v>
      </c>
      <c r="B5884">
        <v>27.9</v>
      </c>
      <c r="C5884">
        <v>-0.05</v>
      </c>
    </row>
    <row r="5885" spans="1:5" x14ac:dyDescent="0.2">
      <c r="A5885" t="s">
        <v>47</v>
      </c>
      <c r="B5885">
        <v>23</v>
      </c>
      <c r="C5885" t="s">
        <v>1578</v>
      </c>
    </row>
    <row r="5886" spans="1:5" x14ac:dyDescent="0.2">
      <c r="A5886" t="s">
        <v>34</v>
      </c>
      <c r="B5886">
        <v>49.02</v>
      </c>
      <c r="C5886">
        <v>2.5000000000000001E-2</v>
      </c>
    </row>
    <row r="5887" spans="1:5" x14ac:dyDescent="0.2">
      <c r="A5887" t="s">
        <v>47</v>
      </c>
      <c r="B5887">
        <v>33.75</v>
      </c>
      <c r="C5887">
        <v>-0.1</v>
      </c>
    </row>
    <row r="5888" spans="1:5" x14ac:dyDescent="0.2">
      <c r="A5888" t="s">
        <v>47</v>
      </c>
      <c r="B5888">
        <v>23</v>
      </c>
      <c r="C5888" t="s">
        <v>1559</v>
      </c>
    </row>
    <row r="5889" spans="1:4" x14ac:dyDescent="0.2">
      <c r="A5889" t="s">
        <v>27</v>
      </c>
      <c r="B5889">
        <v>31</v>
      </c>
      <c r="C5889">
        <f>-0.1/-0.2</f>
        <v>0.5</v>
      </c>
    </row>
    <row r="5890" spans="1:4" x14ac:dyDescent="0.2">
      <c r="A5890" t="s">
        <v>29</v>
      </c>
      <c r="B5890">
        <v>15.3</v>
      </c>
      <c r="C5890">
        <f>0.1/0.2</f>
        <v>0.5</v>
      </c>
    </row>
    <row r="5891" spans="1:4" x14ac:dyDescent="0.2">
      <c r="A5891" t="s">
        <v>29</v>
      </c>
      <c r="B5891">
        <v>9.98</v>
      </c>
      <c r="C5891">
        <f>-0.04/-0.08</f>
        <v>0.5</v>
      </c>
    </row>
    <row r="5892" spans="1:4" x14ac:dyDescent="0.2">
      <c r="A5892" t="s">
        <v>1579</v>
      </c>
      <c r="B5892">
        <v>10.5</v>
      </c>
      <c r="C5892">
        <f>-0.2/0.5</f>
        <v>-0.4</v>
      </c>
    </row>
    <row r="5893" spans="1:4" x14ac:dyDescent="0.2">
      <c r="A5893" t="s">
        <v>1579</v>
      </c>
      <c r="B5893">
        <v>3</v>
      </c>
      <c r="C5893" t="s">
        <v>1608</v>
      </c>
      <c r="D5893">
        <v>0.15</v>
      </c>
    </row>
    <row r="5894" spans="1:4" x14ac:dyDescent="0.2">
      <c r="A5894" t="s">
        <v>32</v>
      </c>
      <c r="B5894">
        <v>7.5</v>
      </c>
      <c r="C5894" t="s">
        <v>1608</v>
      </c>
      <c r="D5894">
        <v>0.45</v>
      </c>
    </row>
    <row r="5895" spans="1:4" x14ac:dyDescent="0.2">
      <c r="A5895" t="s">
        <v>34</v>
      </c>
      <c r="B5895">
        <v>13</v>
      </c>
      <c r="C5895">
        <f>-0.06/-0.11</f>
        <v>0.54545454545454541</v>
      </c>
    </row>
    <row r="5896" spans="1:4" x14ac:dyDescent="0.2">
      <c r="A5896" t="s">
        <v>47</v>
      </c>
      <c r="B5896">
        <v>8</v>
      </c>
      <c r="C5896" t="s">
        <v>1608</v>
      </c>
      <c r="D5896">
        <v>0.2</v>
      </c>
    </row>
    <row r="5897" spans="1:4" x14ac:dyDescent="0.2">
      <c r="A5897" t="s">
        <v>36</v>
      </c>
      <c r="B5897" t="s">
        <v>2248</v>
      </c>
    </row>
    <row r="5898" spans="1:4" x14ac:dyDescent="0.2">
      <c r="A5898" t="s">
        <v>1549</v>
      </c>
      <c r="B5898" t="s">
        <v>1550</v>
      </c>
      <c r="C5898" t="s">
        <v>1551</v>
      </c>
      <c r="D5898" t="s">
        <v>1552</v>
      </c>
    </row>
    <row r="5899" spans="1:4" x14ac:dyDescent="0.2">
      <c r="A5899" t="s">
        <v>859</v>
      </c>
      <c r="B5899" t="s">
        <v>1553</v>
      </c>
      <c r="C5899" t="s">
        <v>1554</v>
      </c>
    </row>
    <row r="5900" spans="1:4" x14ac:dyDescent="0.2">
      <c r="A5900" t="s">
        <v>1569</v>
      </c>
      <c r="B5900" t="s">
        <v>1570</v>
      </c>
      <c r="C5900" t="s">
        <v>1571</v>
      </c>
    </row>
    <row r="5901" spans="1:4" x14ac:dyDescent="0.2">
      <c r="A5901" t="s">
        <v>1569</v>
      </c>
      <c r="B5901" t="s">
        <v>1572</v>
      </c>
      <c r="C5901" t="s">
        <v>1573</v>
      </c>
      <c r="D5901" t="s">
        <v>1571</v>
      </c>
    </row>
    <row r="5902" spans="1:4" x14ac:dyDescent="0.2">
      <c r="A5902" t="s">
        <v>2249</v>
      </c>
      <c r="B5902">
        <v>19.5</v>
      </c>
      <c r="C5902">
        <f>-0.002/-0.012</f>
        <v>0.16666666666666666</v>
      </c>
    </row>
    <row r="5903" spans="1:4" x14ac:dyDescent="0.2">
      <c r="A5903" t="s">
        <v>1887</v>
      </c>
      <c r="B5903" t="s">
        <v>1545</v>
      </c>
      <c r="C5903" t="s">
        <v>2250</v>
      </c>
      <c r="D5903">
        <v>4</v>
      </c>
    </row>
    <row r="5904" spans="1:4" x14ac:dyDescent="0.2">
      <c r="A5904" t="s">
        <v>27</v>
      </c>
      <c r="B5904">
        <v>56.5</v>
      </c>
      <c r="C5904" t="s">
        <v>1700</v>
      </c>
    </row>
    <row r="5905" spans="1:4" x14ac:dyDescent="0.2">
      <c r="A5905" t="s">
        <v>47</v>
      </c>
      <c r="B5905">
        <v>31</v>
      </c>
      <c r="C5905">
        <f>0.05/-0.15</f>
        <v>-0.33333333333333337</v>
      </c>
    </row>
    <row r="5906" spans="1:4" x14ac:dyDescent="0.2">
      <c r="A5906" t="s">
        <v>34</v>
      </c>
      <c r="B5906">
        <v>34.700000000000003</v>
      </c>
      <c r="C5906">
        <v>0.15</v>
      </c>
    </row>
    <row r="5907" spans="1:4" x14ac:dyDescent="0.2">
      <c r="A5907" t="s">
        <v>117</v>
      </c>
      <c r="B5907">
        <v>34</v>
      </c>
      <c r="C5907" t="s">
        <v>1580</v>
      </c>
    </row>
    <row r="5908" spans="1:4" x14ac:dyDescent="0.2">
      <c r="A5908" t="s">
        <v>108</v>
      </c>
      <c r="B5908">
        <v>5</v>
      </c>
      <c r="C5908" t="s">
        <v>1580</v>
      </c>
    </row>
    <row r="5909" spans="1:4" x14ac:dyDescent="0.2">
      <c r="A5909" t="s">
        <v>108</v>
      </c>
      <c r="B5909">
        <v>10</v>
      </c>
      <c r="C5909" t="s">
        <v>1578</v>
      </c>
    </row>
    <row r="5910" spans="1:4" x14ac:dyDescent="0.2">
      <c r="A5910" t="s">
        <v>108</v>
      </c>
      <c r="B5910">
        <v>15</v>
      </c>
      <c r="C5910" t="s">
        <v>1578</v>
      </c>
    </row>
    <row r="5911" spans="1:4" x14ac:dyDescent="0.2">
      <c r="A5911" t="s">
        <v>184</v>
      </c>
      <c r="B5911">
        <v>34</v>
      </c>
      <c r="C5911" t="s">
        <v>1580</v>
      </c>
    </row>
    <row r="5912" spans="1:4" x14ac:dyDescent="0.2">
      <c r="A5912" t="s">
        <v>97</v>
      </c>
      <c r="B5912" t="s">
        <v>1545</v>
      </c>
      <c r="C5912">
        <v>0.2</v>
      </c>
    </row>
    <row r="5913" spans="1:4" x14ac:dyDescent="0.2">
      <c r="A5913" t="s">
        <v>154</v>
      </c>
      <c r="B5913">
        <v>0.89</v>
      </c>
      <c r="C5913" t="s">
        <v>1578</v>
      </c>
    </row>
    <row r="5914" spans="1:4" x14ac:dyDescent="0.2">
      <c r="A5914" t="s">
        <v>1569</v>
      </c>
      <c r="B5914" t="s">
        <v>1570</v>
      </c>
      <c r="C5914" t="s">
        <v>1571</v>
      </c>
    </row>
    <row r="5915" spans="1:4" x14ac:dyDescent="0.2">
      <c r="A5915" t="s">
        <v>1569</v>
      </c>
      <c r="B5915" t="s">
        <v>1572</v>
      </c>
      <c r="C5915" t="s">
        <v>1573</v>
      </c>
      <c r="D5915" t="s">
        <v>1571</v>
      </c>
    </row>
    <row r="5916" spans="1:4" x14ac:dyDescent="0.2">
      <c r="A5916" t="s">
        <v>375</v>
      </c>
    </row>
    <row r="5917" spans="1:4" x14ac:dyDescent="0.2">
      <c r="A5917" t="s">
        <v>1887</v>
      </c>
      <c r="B5917" t="s">
        <v>1545</v>
      </c>
      <c r="C5917" t="s">
        <v>1629</v>
      </c>
      <c r="D5917">
        <v>4</v>
      </c>
    </row>
    <row r="5918" spans="1:4" x14ac:dyDescent="0.2">
      <c r="A5918" t="s">
        <v>91</v>
      </c>
      <c r="B5918">
        <v>41.2</v>
      </c>
      <c r="C5918">
        <v>0.1</v>
      </c>
    </row>
    <row r="5919" spans="1:4" x14ac:dyDescent="0.2">
      <c r="A5919" t="s">
        <v>49</v>
      </c>
      <c r="B5919" t="s">
        <v>1545</v>
      </c>
      <c r="C5919">
        <v>0.2</v>
      </c>
    </row>
    <row r="5920" spans="1:4" x14ac:dyDescent="0.2">
      <c r="A5920" t="s">
        <v>47</v>
      </c>
      <c r="B5920">
        <v>20</v>
      </c>
      <c r="C5920">
        <v>0.2</v>
      </c>
    </row>
    <row r="5921" spans="1:4" x14ac:dyDescent="0.2">
      <c r="A5921" t="s">
        <v>47</v>
      </c>
      <c r="B5921">
        <v>8.5</v>
      </c>
      <c r="C5921">
        <v>0.2</v>
      </c>
    </row>
    <row r="5922" spans="1:4" x14ac:dyDescent="0.2">
      <c r="A5922" t="s">
        <v>1579</v>
      </c>
      <c r="B5922">
        <v>22</v>
      </c>
      <c r="C5922">
        <f>0.1/-0.2</f>
        <v>-0.5</v>
      </c>
    </row>
    <row r="5923" spans="1:4" x14ac:dyDescent="0.2">
      <c r="A5923" t="s">
        <v>2251</v>
      </c>
      <c r="B5923">
        <v>0.2</v>
      </c>
    </row>
    <row r="5924" spans="1:4" x14ac:dyDescent="0.2">
      <c r="A5924" t="s">
        <v>34</v>
      </c>
      <c r="B5924">
        <v>38.700000000000003</v>
      </c>
      <c r="C5924">
        <v>0.2</v>
      </c>
    </row>
    <row r="5925" spans="1:4" x14ac:dyDescent="0.2">
      <c r="A5925" t="s">
        <v>34</v>
      </c>
      <c r="B5925" t="s">
        <v>1545</v>
      </c>
      <c r="C5925">
        <v>15</v>
      </c>
    </row>
    <row r="5926" spans="1:4" x14ac:dyDescent="0.2">
      <c r="A5926" t="s">
        <v>29</v>
      </c>
      <c r="B5926" t="s">
        <v>1545</v>
      </c>
      <c r="C5926">
        <v>0.3</v>
      </c>
    </row>
    <row r="5927" spans="1:4" x14ac:dyDescent="0.2">
      <c r="A5927" t="s">
        <v>223</v>
      </c>
    </row>
    <row r="5928" spans="1:4" x14ac:dyDescent="0.2">
      <c r="A5928" t="s">
        <v>223</v>
      </c>
    </row>
    <row r="5929" spans="1:4" x14ac:dyDescent="0.2">
      <c r="A5929" t="s">
        <v>97</v>
      </c>
      <c r="B5929">
        <v>0.2</v>
      </c>
    </row>
    <row r="5930" spans="1:4" x14ac:dyDescent="0.2">
      <c r="A5930" t="s">
        <v>1569</v>
      </c>
      <c r="B5930" t="s">
        <v>1570</v>
      </c>
      <c r="C5930" t="s">
        <v>1571</v>
      </c>
    </row>
    <row r="5931" spans="1:4" x14ac:dyDescent="0.2">
      <c r="A5931" t="s">
        <v>1569</v>
      </c>
      <c r="B5931" t="s">
        <v>1572</v>
      </c>
      <c r="C5931" t="s">
        <v>1573</v>
      </c>
      <c r="D5931" t="s">
        <v>1571</v>
      </c>
    </row>
    <row r="5932" spans="1:4" x14ac:dyDescent="0.2">
      <c r="A5932" t="s">
        <v>27</v>
      </c>
      <c r="B5932">
        <v>41</v>
      </c>
      <c r="C5932" t="s">
        <v>1706</v>
      </c>
    </row>
    <row r="5933" spans="1:4" x14ac:dyDescent="0.2">
      <c r="A5933" t="s">
        <v>29</v>
      </c>
      <c r="B5933">
        <v>36.5</v>
      </c>
      <c r="C5933">
        <f>0.1/-0.3</f>
        <v>-0.33333333333333337</v>
      </c>
    </row>
    <row r="5934" spans="1:4" x14ac:dyDescent="0.2">
      <c r="A5934" t="s">
        <v>34</v>
      </c>
      <c r="B5934">
        <v>38</v>
      </c>
      <c r="C5934">
        <v>-0.1</v>
      </c>
    </row>
    <row r="5935" spans="1:4" x14ac:dyDescent="0.2">
      <c r="A5935" t="s">
        <v>1887</v>
      </c>
      <c r="B5935" t="s">
        <v>2252</v>
      </c>
      <c r="C5935" t="s">
        <v>2253</v>
      </c>
      <c r="D5935">
        <v>3</v>
      </c>
    </row>
    <row r="5936" spans="1:4" x14ac:dyDescent="0.2">
      <c r="A5936" t="s">
        <v>1569</v>
      </c>
      <c r="B5936" t="s">
        <v>1570</v>
      </c>
      <c r="C5936" t="s">
        <v>1571</v>
      </c>
    </row>
    <row r="5937" spans="1:6" x14ac:dyDescent="0.2">
      <c r="A5937" t="s">
        <v>1569</v>
      </c>
      <c r="B5937" t="s">
        <v>1572</v>
      </c>
      <c r="C5937" t="s">
        <v>1573</v>
      </c>
      <c r="D5937" t="s">
        <v>1571</v>
      </c>
    </row>
    <row r="5938" spans="1:6" x14ac:dyDescent="0.2">
      <c r="A5938" t="s">
        <v>27</v>
      </c>
      <c r="B5938">
        <v>58.5</v>
      </c>
      <c r="C5938">
        <v>0.5</v>
      </c>
    </row>
    <row r="5939" spans="1:6" x14ac:dyDescent="0.2">
      <c r="A5939" t="s">
        <v>1569</v>
      </c>
      <c r="B5939" t="s">
        <v>1570</v>
      </c>
      <c r="C5939" t="s">
        <v>1571</v>
      </c>
    </row>
    <row r="5940" spans="1:6" x14ac:dyDescent="0.2">
      <c r="A5940" t="s">
        <v>1569</v>
      </c>
      <c r="B5940" t="s">
        <v>1572</v>
      </c>
      <c r="C5940" t="s">
        <v>1573</v>
      </c>
      <c r="D5940" t="s">
        <v>1571</v>
      </c>
    </row>
    <row r="5941" spans="1:6" x14ac:dyDescent="0.2">
      <c r="A5941" t="s">
        <v>27</v>
      </c>
      <c r="B5941">
        <v>46.5</v>
      </c>
      <c r="C5941" t="s">
        <v>1667</v>
      </c>
    </row>
    <row r="5942" spans="1:6" x14ac:dyDescent="0.2">
      <c r="A5942" t="s">
        <v>29</v>
      </c>
      <c r="B5942">
        <v>2</v>
      </c>
      <c r="C5942" t="s">
        <v>1580</v>
      </c>
    </row>
    <row r="5943" spans="1:6" x14ac:dyDescent="0.2">
      <c r="A5943" t="s">
        <v>574</v>
      </c>
      <c r="B5943">
        <v>0.1</v>
      </c>
      <c r="C5943">
        <v>0.05</v>
      </c>
    </row>
    <row r="5944" spans="1:6" x14ac:dyDescent="0.2">
      <c r="A5944" t="s">
        <v>1579</v>
      </c>
      <c r="B5944">
        <v>17.5</v>
      </c>
      <c r="C5944" t="s">
        <v>1578</v>
      </c>
    </row>
    <row r="5945" spans="1:6" x14ac:dyDescent="0.2">
      <c r="A5945" t="s">
        <v>34</v>
      </c>
      <c r="B5945">
        <v>17</v>
      </c>
      <c r="C5945">
        <v>-0.1</v>
      </c>
    </row>
    <row r="5946" spans="1:6" x14ac:dyDescent="0.2">
      <c r="A5946" t="s">
        <v>34</v>
      </c>
      <c r="B5946">
        <v>13.2</v>
      </c>
      <c r="C5946">
        <v>-0.05</v>
      </c>
    </row>
    <row r="5947" spans="1:6" x14ac:dyDescent="0.2">
      <c r="A5947" t="s">
        <v>47</v>
      </c>
      <c r="B5947">
        <v>10</v>
      </c>
      <c r="C5947" t="s">
        <v>1578</v>
      </c>
    </row>
    <row r="5948" spans="1:6" x14ac:dyDescent="0.2">
      <c r="A5948" t="s">
        <v>184</v>
      </c>
      <c r="B5948">
        <v>12.6</v>
      </c>
      <c r="C5948">
        <v>-0.2</v>
      </c>
    </row>
    <row r="5949" spans="1:6" x14ac:dyDescent="0.2">
      <c r="A5949" t="s">
        <v>95</v>
      </c>
      <c r="B5949" t="s">
        <v>1930</v>
      </c>
      <c r="C5949" t="s">
        <v>1619</v>
      </c>
      <c r="D5949">
        <v>50</v>
      </c>
    </row>
    <row r="5950" spans="1:6" x14ac:dyDescent="0.2">
      <c r="A5950" t="s">
        <v>49</v>
      </c>
      <c r="B5950">
        <v>0.6</v>
      </c>
      <c r="C5950" t="s">
        <v>1667</v>
      </c>
      <c r="D5950" t="s">
        <v>1100</v>
      </c>
      <c r="E5950">
        <v>15</v>
      </c>
      <c r="F5950" t="s">
        <v>55</v>
      </c>
    </row>
    <row r="5951" spans="1:6" x14ac:dyDescent="0.2">
      <c r="A5951" t="s">
        <v>91</v>
      </c>
      <c r="B5951">
        <v>41.2</v>
      </c>
      <c r="C5951">
        <v>0.1</v>
      </c>
    </row>
    <row r="5952" spans="1:6" x14ac:dyDescent="0.2">
      <c r="A5952" t="s">
        <v>34</v>
      </c>
      <c r="B5952">
        <v>38.200000000000003</v>
      </c>
      <c r="C5952">
        <v>0.2</v>
      </c>
    </row>
    <row r="5953" spans="1:4" x14ac:dyDescent="0.2">
      <c r="A5953" t="s">
        <v>47</v>
      </c>
      <c r="B5953">
        <v>20</v>
      </c>
      <c r="C5953">
        <v>0.2</v>
      </c>
    </row>
    <row r="5954" spans="1:4" x14ac:dyDescent="0.2">
      <c r="A5954" t="s">
        <v>47</v>
      </c>
      <c r="B5954">
        <v>8.5</v>
      </c>
      <c r="C5954">
        <v>0.2</v>
      </c>
    </row>
    <row r="5955" spans="1:4" x14ac:dyDescent="0.2">
      <c r="A5955" t="s">
        <v>1579</v>
      </c>
      <c r="B5955">
        <v>22</v>
      </c>
      <c r="C5955">
        <f>0.1/-0.2</f>
        <v>-0.5</v>
      </c>
    </row>
    <row r="5956" spans="1:4" x14ac:dyDescent="0.2">
      <c r="A5956" t="s">
        <v>34</v>
      </c>
      <c r="B5956">
        <v>34.9</v>
      </c>
      <c r="C5956">
        <v>0.2</v>
      </c>
    </row>
    <row r="5957" spans="1:4" x14ac:dyDescent="0.2">
      <c r="A5957" t="s">
        <v>153</v>
      </c>
      <c r="B5957" t="s">
        <v>1545</v>
      </c>
      <c r="C5957">
        <v>15</v>
      </c>
    </row>
    <row r="5958" spans="1:4" x14ac:dyDescent="0.2">
      <c r="A5958" t="s">
        <v>2254</v>
      </c>
      <c r="B5958" t="s">
        <v>1545</v>
      </c>
      <c r="C5958">
        <v>0.3</v>
      </c>
    </row>
    <row r="5959" spans="1:4" x14ac:dyDescent="0.2">
      <c r="A5959" t="s">
        <v>223</v>
      </c>
    </row>
    <row r="5960" spans="1:4" x14ac:dyDescent="0.2">
      <c r="A5960" t="s">
        <v>97</v>
      </c>
      <c r="B5960">
        <v>0.1</v>
      </c>
      <c r="C5960" t="s">
        <v>1567</v>
      </c>
      <c r="D5960" t="s">
        <v>1568</v>
      </c>
    </row>
    <row r="5961" spans="1:4" x14ac:dyDescent="0.2">
      <c r="A5961" t="s">
        <v>97</v>
      </c>
      <c r="B5961" t="s">
        <v>1545</v>
      </c>
      <c r="C5961">
        <v>0.2</v>
      </c>
    </row>
    <row r="5962" spans="1:4" x14ac:dyDescent="0.2">
      <c r="A5962" t="s">
        <v>146</v>
      </c>
    </row>
    <row r="5963" spans="1:4" x14ac:dyDescent="0.2">
      <c r="A5963" t="s">
        <v>146</v>
      </c>
    </row>
    <row r="5964" spans="1:4" x14ac:dyDescent="0.2">
      <c r="A5964" t="s">
        <v>87</v>
      </c>
    </row>
    <row r="5965" spans="1:4" x14ac:dyDescent="0.2">
      <c r="A5965" t="s">
        <v>1569</v>
      </c>
      <c r="B5965" t="s">
        <v>1570</v>
      </c>
      <c r="C5965" t="s">
        <v>1571</v>
      </c>
    </row>
    <row r="5966" spans="1:4" x14ac:dyDescent="0.2">
      <c r="A5966" t="s">
        <v>1569</v>
      </c>
      <c r="B5966" t="s">
        <v>1572</v>
      </c>
      <c r="C5966" t="s">
        <v>1573</v>
      </c>
      <c r="D5966" t="s">
        <v>1571</v>
      </c>
    </row>
    <row r="5967" spans="1:4" x14ac:dyDescent="0.2">
      <c r="A5967" t="s">
        <v>91</v>
      </c>
      <c r="B5967">
        <v>41</v>
      </c>
      <c r="C5967">
        <f>0.1/-0.2</f>
        <v>-0.5</v>
      </c>
    </row>
    <row r="5968" spans="1:4" x14ac:dyDescent="0.2">
      <c r="A5968" t="s">
        <v>29</v>
      </c>
      <c r="B5968">
        <v>36.5</v>
      </c>
      <c r="C5968">
        <f>-0.1/-0.3</f>
        <v>0.33333333333333337</v>
      </c>
    </row>
    <row r="5969" spans="1:4" x14ac:dyDescent="0.2">
      <c r="A5969" t="s">
        <v>34</v>
      </c>
      <c r="B5969">
        <v>37.9</v>
      </c>
      <c r="C5969">
        <v>-0.1</v>
      </c>
    </row>
    <row r="5970" spans="1:4" x14ac:dyDescent="0.2">
      <c r="A5970" t="s">
        <v>95</v>
      </c>
      <c r="B5970" t="s">
        <v>1720</v>
      </c>
      <c r="C5970">
        <v>6.3</v>
      </c>
    </row>
    <row r="5971" spans="1:4" x14ac:dyDescent="0.2">
      <c r="A5971" t="s">
        <v>1569</v>
      </c>
      <c r="B5971" t="s">
        <v>1570</v>
      </c>
      <c r="C5971" t="s">
        <v>1571</v>
      </c>
    </row>
    <row r="5972" spans="1:4" x14ac:dyDescent="0.2">
      <c r="A5972" t="s">
        <v>1569</v>
      </c>
      <c r="B5972" t="s">
        <v>1572</v>
      </c>
      <c r="C5972" t="s">
        <v>1573</v>
      </c>
      <c r="D5972" t="s">
        <v>1571</v>
      </c>
    </row>
    <row r="5973" spans="1:4" x14ac:dyDescent="0.2">
      <c r="A5973" t="s">
        <v>27</v>
      </c>
      <c r="B5973" t="s">
        <v>2255</v>
      </c>
    </row>
    <row r="5974" spans="1:4" x14ac:dyDescent="0.2">
      <c r="A5974" t="s">
        <v>29</v>
      </c>
      <c r="B5974">
        <v>42</v>
      </c>
      <c r="C5974" t="s">
        <v>1667</v>
      </c>
    </row>
    <row r="5975" spans="1:4" x14ac:dyDescent="0.2">
      <c r="A5975" t="s">
        <v>29</v>
      </c>
      <c r="B5975">
        <v>35</v>
      </c>
      <c r="C5975" t="s">
        <v>1700</v>
      </c>
    </row>
    <row r="5976" spans="1:4" x14ac:dyDescent="0.2">
      <c r="A5976" t="s">
        <v>29</v>
      </c>
      <c r="B5976">
        <v>33.5</v>
      </c>
      <c r="C5976">
        <v>0.3</v>
      </c>
    </row>
    <row r="5977" spans="1:4" x14ac:dyDescent="0.2">
      <c r="A5977" t="s">
        <v>29</v>
      </c>
      <c r="B5977">
        <v>6.5</v>
      </c>
      <c r="C5977" t="s">
        <v>1578</v>
      </c>
    </row>
    <row r="5978" spans="1:4" x14ac:dyDescent="0.2">
      <c r="A5978" t="s">
        <v>1579</v>
      </c>
      <c r="B5978">
        <v>27.5</v>
      </c>
      <c r="C5978">
        <v>1</v>
      </c>
    </row>
    <row r="5979" spans="1:4" x14ac:dyDescent="0.2">
      <c r="A5979" t="s">
        <v>47</v>
      </c>
      <c r="B5979">
        <v>10</v>
      </c>
      <c r="C5979" t="s">
        <v>1578</v>
      </c>
    </row>
    <row r="5980" spans="1:4" x14ac:dyDescent="0.2">
      <c r="A5980" t="s">
        <v>184</v>
      </c>
      <c r="B5980">
        <v>14.5</v>
      </c>
      <c r="C5980" t="s">
        <v>1578</v>
      </c>
    </row>
    <row r="5981" spans="1:4" x14ac:dyDescent="0.2">
      <c r="A5981" t="s">
        <v>34</v>
      </c>
      <c r="B5981">
        <v>16.149999999999999</v>
      </c>
      <c r="C5981">
        <v>0.1</v>
      </c>
    </row>
    <row r="5982" spans="1:4" x14ac:dyDescent="0.2">
      <c r="A5982" t="s">
        <v>117</v>
      </c>
      <c r="B5982">
        <v>13.85</v>
      </c>
      <c r="C5982" t="s">
        <v>1844</v>
      </c>
    </row>
    <row r="5983" spans="1:4" x14ac:dyDescent="0.2">
      <c r="A5983" t="s">
        <v>108</v>
      </c>
      <c r="B5983">
        <v>0.9</v>
      </c>
      <c r="C5983">
        <v>0.1</v>
      </c>
    </row>
    <row r="5984" spans="1:4" x14ac:dyDescent="0.2">
      <c r="A5984" t="s">
        <v>2256</v>
      </c>
      <c r="B5984" t="s">
        <v>2257</v>
      </c>
    </row>
    <row r="5985" spans="1:5" x14ac:dyDescent="0.2">
      <c r="A5985" t="s">
        <v>184</v>
      </c>
      <c r="B5985">
        <v>10.6</v>
      </c>
      <c r="C5985" t="s">
        <v>1578</v>
      </c>
    </row>
    <row r="5986" spans="1:5" x14ac:dyDescent="0.2">
      <c r="A5986" t="s">
        <v>34</v>
      </c>
      <c r="B5986">
        <v>14</v>
      </c>
      <c r="C5986" t="s">
        <v>1578</v>
      </c>
    </row>
    <row r="5987" spans="1:5" x14ac:dyDescent="0.2">
      <c r="A5987" t="s">
        <v>29</v>
      </c>
      <c r="B5987">
        <v>0.2</v>
      </c>
      <c r="C5987">
        <v>0.1</v>
      </c>
    </row>
    <row r="5988" spans="1:5" x14ac:dyDescent="0.2">
      <c r="A5988" t="s">
        <v>95</v>
      </c>
      <c r="B5988" t="s">
        <v>1714</v>
      </c>
      <c r="C5988" t="s">
        <v>1594</v>
      </c>
      <c r="D5988" t="s">
        <v>2233</v>
      </c>
      <c r="E5988" t="s">
        <v>2258</v>
      </c>
    </row>
    <row r="5989" spans="1:5" x14ac:dyDescent="0.2">
      <c r="A5989" t="s">
        <v>1569</v>
      </c>
      <c r="B5989" t="s">
        <v>1570</v>
      </c>
      <c r="C5989" t="s">
        <v>1571</v>
      </c>
    </row>
    <row r="5990" spans="1:5" x14ac:dyDescent="0.2">
      <c r="A5990" t="s">
        <v>1569</v>
      </c>
      <c r="B5990" t="s">
        <v>1572</v>
      </c>
      <c r="C5990" t="s">
        <v>1573</v>
      </c>
      <c r="D5990" t="s">
        <v>1571</v>
      </c>
    </row>
    <row r="5991" spans="1:5" x14ac:dyDescent="0.2">
      <c r="A5991" t="s">
        <v>27</v>
      </c>
      <c r="B5991">
        <v>53.5</v>
      </c>
      <c r="C5991">
        <v>0.15</v>
      </c>
    </row>
    <row r="5992" spans="1:5" x14ac:dyDescent="0.2">
      <c r="A5992" t="s">
        <v>34</v>
      </c>
      <c r="B5992">
        <v>36.200000000000003</v>
      </c>
      <c r="C5992">
        <v>0.2</v>
      </c>
    </row>
    <row r="5993" spans="1:5" x14ac:dyDescent="0.2">
      <c r="A5993" t="s">
        <v>47</v>
      </c>
      <c r="B5993">
        <v>22.6</v>
      </c>
      <c r="C5993" t="s">
        <v>1588</v>
      </c>
    </row>
    <row r="5994" spans="1:5" x14ac:dyDescent="0.2">
      <c r="A5994" t="s">
        <v>47</v>
      </c>
      <c r="B5994">
        <v>6.3</v>
      </c>
      <c r="C5994">
        <v>0.2</v>
      </c>
    </row>
    <row r="5995" spans="1:5" x14ac:dyDescent="0.2">
      <c r="A5995" t="s">
        <v>1579</v>
      </c>
      <c r="B5995" t="s">
        <v>2259</v>
      </c>
      <c r="C5995" t="s">
        <v>2144</v>
      </c>
    </row>
    <row r="5996" spans="1:5" x14ac:dyDescent="0.2">
      <c r="A5996" t="s">
        <v>34</v>
      </c>
      <c r="B5996">
        <v>27.6</v>
      </c>
      <c r="C5996" t="s">
        <v>1613</v>
      </c>
      <c r="D5996">
        <v>0.2</v>
      </c>
    </row>
    <row r="5997" spans="1:5" x14ac:dyDescent="0.2">
      <c r="A5997" t="s">
        <v>97</v>
      </c>
      <c r="B5997" t="s">
        <v>1545</v>
      </c>
      <c r="C5997">
        <v>0.2</v>
      </c>
    </row>
    <row r="5998" spans="1:5" x14ac:dyDescent="0.2">
      <c r="A5998" t="s">
        <v>97</v>
      </c>
      <c r="B5998">
        <v>0.1</v>
      </c>
      <c r="C5998" t="s">
        <v>1567</v>
      </c>
      <c r="D5998" t="s">
        <v>1568</v>
      </c>
    </row>
    <row r="5999" spans="1:5" x14ac:dyDescent="0.2">
      <c r="A5999" t="s">
        <v>95</v>
      </c>
      <c r="B5999" t="s">
        <v>1629</v>
      </c>
      <c r="C5999">
        <v>16</v>
      </c>
    </row>
    <row r="6000" spans="1:5" x14ac:dyDescent="0.2">
      <c r="A6000" t="s">
        <v>49</v>
      </c>
      <c r="B6000" t="s">
        <v>1545</v>
      </c>
      <c r="C6000">
        <v>0.2</v>
      </c>
    </row>
    <row r="6001" spans="1:4" x14ac:dyDescent="0.2">
      <c r="A6001" t="s">
        <v>87</v>
      </c>
    </row>
    <row r="6002" spans="1:4" x14ac:dyDescent="0.2">
      <c r="A6002" t="s">
        <v>146</v>
      </c>
    </row>
    <row r="6003" spans="1:4" x14ac:dyDescent="0.2">
      <c r="A6003" t="s">
        <v>1569</v>
      </c>
      <c r="B6003" t="s">
        <v>1570</v>
      </c>
      <c r="C6003" t="s">
        <v>1571</v>
      </c>
    </row>
    <row r="6004" spans="1:4" x14ac:dyDescent="0.2">
      <c r="A6004" t="s">
        <v>1569</v>
      </c>
      <c r="B6004" t="s">
        <v>1572</v>
      </c>
      <c r="C6004" t="s">
        <v>1573</v>
      </c>
      <c r="D6004" t="s">
        <v>1571</v>
      </c>
    </row>
    <row r="6005" spans="1:4" x14ac:dyDescent="0.2">
      <c r="A6005" t="s">
        <v>27</v>
      </c>
      <c r="B6005">
        <v>53.2</v>
      </c>
      <c r="C6005" t="s">
        <v>1558</v>
      </c>
    </row>
    <row r="6006" spans="1:4" x14ac:dyDescent="0.2">
      <c r="A6006" t="s">
        <v>1579</v>
      </c>
      <c r="B6006">
        <v>6</v>
      </c>
      <c r="C6006">
        <f>0.1/-0.2</f>
        <v>-0.5</v>
      </c>
    </row>
    <row r="6007" spans="1:4" x14ac:dyDescent="0.2">
      <c r="A6007" t="s">
        <v>34</v>
      </c>
      <c r="B6007">
        <v>27.2</v>
      </c>
      <c r="C6007">
        <v>-0.2</v>
      </c>
    </row>
    <row r="6008" spans="1:4" x14ac:dyDescent="0.2">
      <c r="A6008" t="s">
        <v>34</v>
      </c>
      <c r="B6008">
        <v>35.799999999999997</v>
      </c>
      <c r="C6008">
        <v>-0.2</v>
      </c>
    </row>
    <row r="6009" spans="1:4" x14ac:dyDescent="0.2">
      <c r="A6009" t="s">
        <v>47</v>
      </c>
      <c r="B6009">
        <v>10.5</v>
      </c>
      <c r="C6009">
        <v>0.2</v>
      </c>
    </row>
    <row r="6010" spans="1:4" x14ac:dyDescent="0.2">
      <c r="A6010" t="s">
        <v>95</v>
      </c>
      <c r="B6010" t="s">
        <v>1545</v>
      </c>
      <c r="C6010" t="s">
        <v>1720</v>
      </c>
      <c r="D6010">
        <v>6.3</v>
      </c>
    </row>
    <row r="6011" spans="1:4" x14ac:dyDescent="0.2">
      <c r="A6011" t="s">
        <v>1569</v>
      </c>
      <c r="B6011" t="s">
        <v>1570</v>
      </c>
      <c r="C6011" t="s">
        <v>1571</v>
      </c>
    </row>
    <row r="6012" spans="1:4" x14ac:dyDescent="0.2">
      <c r="A6012" t="s">
        <v>1569</v>
      </c>
      <c r="B6012" t="s">
        <v>1572</v>
      </c>
      <c r="C6012" t="s">
        <v>1573</v>
      </c>
      <c r="D6012" t="s">
        <v>1571</v>
      </c>
    </row>
    <row r="6013" spans="1:4" x14ac:dyDescent="0.2">
      <c r="A6013" t="s">
        <v>91</v>
      </c>
      <c r="B6013">
        <v>22</v>
      </c>
      <c r="C6013">
        <f>0.01/-0.042</f>
        <v>-0.23809523809523808</v>
      </c>
    </row>
    <row r="6014" spans="1:4" x14ac:dyDescent="0.2">
      <c r="A6014" t="s">
        <v>117</v>
      </c>
      <c r="B6014">
        <v>41.36</v>
      </c>
      <c r="C6014" t="s">
        <v>2260</v>
      </c>
    </row>
    <row r="6015" spans="1:4" x14ac:dyDescent="0.2">
      <c r="A6015" t="s">
        <v>29</v>
      </c>
      <c r="B6015">
        <v>8.9700000000000006</v>
      </c>
      <c r="C6015" t="s">
        <v>1575</v>
      </c>
    </row>
    <row r="6016" spans="1:4" x14ac:dyDescent="0.2">
      <c r="A6016" t="s">
        <v>47</v>
      </c>
      <c r="B6016">
        <v>32.549999999999997</v>
      </c>
      <c r="C6016" t="s">
        <v>1582</v>
      </c>
    </row>
    <row r="6017" spans="1:4" x14ac:dyDescent="0.2">
      <c r="A6017" t="s">
        <v>1776</v>
      </c>
      <c r="B6017">
        <f>0.06/0.01</f>
        <v>6</v>
      </c>
    </row>
    <row r="6018" spans="1:4" x14ac:dyDescent="0.2">
      <c r="A6018" t="s">
        <v>2261</v>
      </c>
      <c r="B6018">
        <f>0.09/-0.07</f>
        <v>-1.2857142857142856</v>
      </c>
    </row>
    <row r="6019" spans="1:4" x14ac:dyDescent="0.2">
      <c r="A6019" t="s">
        <v>2262</v>
      </c>
      <c r="B6019">
        <v>36.799999999999997</v>
      </c>
      <c r="C6019">
        <f>0.09/-0.07</f>
        <v>-1.2857142857142856</v>
      </c>
    </row>
    <row r="6020" spans="1:4" x14ac:dyDescent="0.2">
      <c r="A6020" t="s">
        <v>95</v>
      </c>
      <c r="B6020" t="s">
        <v>1545</v>
      </c>
      <c r="C6020" t="s">
        <v>1629</v>
      </c>
      <c r="D6020">
        <v>5</v>
      </c>
    </row>
    <row r="6021" spans="1:4" x14ac:dyDescent="0.2">
      <c r="A6021" t="s">
        <v>92</v>
      </c>
      <c r="B6021">
        <v>5.0999999999999996</v>
      </c>
      <c r="C6021" t="s">
        <v>1558</v>
      </c>
    </row>
    <row r="6022" spans="1:4" x14ac:dyDescent="0.2">
      <c r="A6022" t="s">
        <v>91</v>
      </c>
      <c r="B6022">
        <v>24</v>
      </c>
      <c r="C6022">
        <f>0.01/-0.042</f>
        <v>-0.23809523809523808</v>
      </c>
    </row>
    <row r="6023" spans="1:4" x14ac:dyDescent="0.2">
      <c r="A6023" t="s">
        <v>117</v>
      </c>
      <c r="B6023">
        <v>41.36</v>
      </c>
      <c r="C6023" t="s">
        <v>2260</v>
      </c>
    </row>
    <row r="6024" spans="1:4" x14ac:dyDescent="0.2">
      <c r="A6024" t="s">
        <v>29</v>
      </c>
      <c r="B6024">
        <v>10.965999999999999</v>
      </c>
      <c r="C6024" t="s">
        <v>1575</v>
      </c>
    </row>
    <row r="6025" spans="1:4" x14ac:dyDescent="0.2">
      <c r="A6025" t="s">
        <v>47</v>
      </c>
      <c r="B6025">
        <v>32.57</v>
      </c>
      <c r="C6025" t="s">
        <v>1582</v>
      </c>
    </row>
    <row r="6026" spans="1:4" x14ac:dyDescent="0.2">
      <c r="A6026" t="s">
        <v>1776</v>
      </c>
      <c r="B6026">
        <f>0.06/0.01</f>
        <v>6</v>
      </c>
    </row>
    <row r="6027" spans="1:4" x14ac:dyDescent="0.2">
      <c r="A6027" t="s">
        <v>2261</v>
      </c>
      <c r="B6027">
        <f>0.09/-0.07</f>
        <v>-1.2857142857142856</v>
      </c>
    </row>
    <row r="6028" spans="1:4" x14ac:dyDescent="0.2">
      <c r="A6028" t="s">
        <v>2262</v>
      </c>
      <c r="B6028">
        <v>36.799999999999997</v>
      </c>
      <c r="C6028">
        <f>0.09/-0.07</f>
        <v>-1.2857142857142856</v>
      </c>
    </row>
    <row r="6029" spans="1:4" x14ac:dyDescent="0.2">
      <c r="A6029" t="s">
        <v>95</v>
      </c>
      <c r="B6029" t="s">
        <v>1545</v>
      </c>
      <c r="C6029" t="s">
        <v>1629</v>
      </c>
      <c r="D6029">
        <v>5</v>
      </c>
    </row>
    <row r="6030" spans="1:4" x14ac:dyDescent="0.2">
      <c r="A6030" t="s">
        <v>92</v>
      </c>
      <c r="B6030">
        <v>5.0999999999999996</v>
      </c>
      <c r="C6030" t="s">
        <v>1558</v>
      </c>
    </row>
    <row r="6031" spans="1:4" x14ac:dyDescent="0.2">
      <c r="A6031" t="s">
        <v>29</v>
      </c>
      <c r="B6031">
        <v>3</v>
      </c>
      <c r="C6031" t="s">
        <v>1642</v>
      </c>
    </row>
    <row r="6032" spans="1:4" x14ac:dyDescent="0.2">
      <c r="A6032" t="s">
        <v>91</v>
      </c>
      <c r="B6032">
        <v>86</v>
      </c>
      <c r="C6032" t="s">
        <v>1642</v>
      </c>
    </row>
    <row r="6033" spans="1:7" x14ac:dyDescent="0.2">
      <c r="A6033" t="s">
        <v>29</v>
      </c>
      <c r="B6033">
        <v>63.8</v>
      </c>
      <c r="C6033" t="s">
        <v>1642</v>
      </c>
    </row>
    <row r="6034" spans="1:7" x14ac:dyDescent="0.2">
      <c r="A6034" t="s">
        <v>29</v>
      </c>
      <c r="B6034">
        <v>10</v>
      </c>
      <c r="C6034">
        <v>0.5</v>
      </c>
    </row>
    <row r="6035" spans="1:7" x14ac:dyDescent="0.2">
      <c r="A6035" t="s">
        <v>34</v>
      </c>
      <c r="B6035">
        <v>35</v>
      </c>
      <c r="C6035" t="s">
        <v>1559</v>
      </c>
    </row>
    <row r="6036" spans="1:7" x14ac:dyDescent="0.2">
      <c r="A6036" t="s">
        <v>1662</v>
      </c>
      <c r="B6036">
        <v>24.8</v>
      </c>
      <c r="C6036">
        <f>-0.035/-0.06</f>
        <v>0.58333333333333337</v>
      </c>
    </row>
    <row r="6037" spans="1:7" x14ac:dyDescent="0.2">
      <c r="A6037" t="s">
        <v>2263</v>
      </c>
      <c r="B6037">
        <f>-0.03/-0.3</f>
        <v>0.1</v>
      </c>
    </row>
    <row r="6038" spans="1:7" x14ac:dyDescent="0.2">
      <c r="A6038" t="s">
        <v>47</v>
      </c>
      <c r="B6038">
        <v>12.5</v>
      </c>
      <c r="C6038" t="s">
        <v>1559</v>
      </c>
    </row>
    <row r="6039" spans="1:7" x14ac:dyDescent="0.2">
      <c r="A6039" t="s">
        <v>36</v>
      </c>
      <c r="B6039" t="s">
        <v>2264</v>
      </c>
      <c r="C6039" t="s">
        <v>1100</v>
      </c>
      <c r="D6039">
        <v>1.5</v>
      </c>
      <c r="E6039" t="s">
        <v>1562</v>
      </c>
      <c r="F6039" t="s">
        <v>2138</v>
      </c>
      <c r="G6039" t="s">
        <v>2265</v>
      </c>
    </row>
    <row r="6040" spans="1:7" x14ac:dyDescent="0.2">
      <c r="A6040" t="s">
        <v>91</v>
      </c>
      <c r="B6040">
        <v>20</v>
      </c>
      <c r="C6040">
        <f>-0.015/-0.053</f>
        <v>0.28301886792452829</v>
      </c>
    </row>
    <row r="6041" spans="1:7" x14ac:dyDescent="0.2">
      <c r="A6041" t="s">
        <v>29</v>
      </c>
      <c r="B6041">
        <v>6.97</v>
      </c>
      <c r="C6041" t="s">
        <v>1616</v>
      </c>
    </row>
    <row r="6042" spans="1:7" x14ac:dyDescent="0.2">
      <c r="A6042" t="s">
        <v>1928</v>
      </c>
      <c r="B6042">
        <v>31.2</v>
      </c>
      <c r="C6042">
        <f>0.06/0.01</f>
        <v>6</v>
      </c>
    </row>
    <row r="6043" spans="1:7" x14ac:dyDescent="0.2">
      <c r="A6043" t="s">
        <v>47</v>
      </c>
      <c r="B6043">
        <v>31.27</v>
      </c>
      <c r="C6043" t="s">
        <v>1616</v>
      </c>
    </row>
    <row r="6044" spans="1:7" x14ac:dyDescent="0.2">
      <c r="A6044" t="s">
        <v>47</v>
      </c>
      <c r="B6044">
        <v>32.5</v>
      </c>
      <c r="C6044" t="s">
        <v>2223</v>
      </c>
    </row>
    <row r="6045" spans="1:7" x14ac:dyDescent="0.2">
      <c r="A6045" t="s">
        <v>96</v>
      </c>
      <c r="B6045">
        <v>36.799999999999997</v>
      </c>
      <c r="C6045">
        <v>-0.14000000000000001</v>
      </c>
    </row>
    <row r="6046" spans="1:7" x14ac:dyDescent="0.2">
      <c r="A6046" t="s">
        <v>95</v>
      </c>
      <c r="B6046" t="s">
        <v>1545</v>
      </c>
      <c r="C6046" t="s">
        <v>1629</v>
      </c>
      <c r="D6046">
        <v>5</v>
      </c>
    </row>
    <row r="6047" spans="1:7" x14ac:dyDescent="0.2">
      <c r="A6047" t="s">
        <v>92</v>
      </c>
      <c r="B6047">
        <v>5.0999999999999996</v>
      </c>
      <c r="C6047" t="s">
        <v>1580</v>
      </c>
    </row>
    <row r="6048" spans="1:7" x14ac:dyDescent="0.2">
      <c r="A6048" t="s">
        <v>117</v>
      </c>
      <c r="B6048">
        <v>41.36</v>
      </c>
      <c r="C6048" t="s">
        <v>1627</v>
      </c>
    </row>
    <row r="6049" spans="1:5" x14ac:dyDescent="0.2">
      <c r="A6049" t="s">
        <v>91</v>
      </c>
      <c r="B6049">
        <v>22</v>
      </c>
      <c r="C6049">
        <f>0.01/-0.042</f>
        <v>-0.23809523809523808</v>
      </c>
    </row>
    <row r="6050" spans="1:5" x14ac:dyDescent="0.2">
      <c r="A6050" t="s">
        <v>117</v>
      </c>
      <c r="B6050">
        <v>41.36</v>
      </c>
      <c r="C6050" t="s">
        <v>2260</v>
      </c>
    </row>
    <row r="6051" spans="1:5" x14ac:dyDescent="0.2">
      <c r="A6051" t="s">
        <v>2266</v>
      </c>
      <c r="B6051">
        <v>8.9700000000000006</v>
      </c>
      <c r="C6051" t="s">
        <v>1575</v>
      </c>
    </row>
    <row r="6052" spans="1:5" x14ac:dyDescent="0.2">
      <c r="A6052" t="s">
        <v>47</v>
      </c>
      <c r="B6052">
        <v>32.549999999999997</v>
      </c>
      <c r="C6052" t="s">
        <v>1582</v>
      </c>
    </row>
    <row r="6053" spans="1:5" x14ac:dyDescent="0.2">
      <c r="A6053" t="s">
        <v>1928</v>
      </c>
      <c r="B6053">
        <v>31.2</v>
      </c>
      <c r="C6053">
        <f>0.06/0.01</f>
        <v>6</v>
      </c>
    </row>
    <row r="6054" spans="1:5" x14ac:dyDescent="0.2">
      <c r="A6054" t="s">
        <v>1928</v>
      </c>
      <c r="B6054">
        <v>31.3</v>
      </c>
      <c r="C6054">
        <f>0.09/-0.07</f>
        <v>-1.2857142857142856</v>
      </c>
    </row>
    <row r="6055" spans="1:5" x14ac:dyDescent="0.2">
      <c r="A6055" t="s">
        <v>2262</v>
      </c>
      <c r="B6055">
        <v>36.799999999999997</v>
      </c>
      <c r="C6055">
        <f>0.09/-0.07</f>
        <v>-1.2857142857142856</v>
      </c>
    </row>
    <row r="6056" spans="1:5" x14ac:dyDescent="0.2">
      <c r="A6056" t="s">
        <v>95</v>
      </c>
      <c r="B6056" t="s">
        <v>1545</v>
      </c>
      <c r="C6056" t="s">
        <v>1629</v>
      </c>
      <c r="D6056">
        <v>5</v>
      </c>
    </row>
    <row r="6057" spans="1:5" x14ac:dyDescent="0.2">
      <c r="A6057" t="s">
        <v>92</v>
      </c>
      <c r="B6057">
        <v>5.0999999999999996</v>
      </c>
      <c r="C6057" t="s">
        <v>1558</v>
      </c>
    </row>
    <row r="6058" spans="1:5" x14ac:dyDescent="0.2">
      <c r="A6058" t="s">
        <v>91</v>
      </c>
      <c r="B6058">
        <v>20.2</v>
      </c>
      <c r="C6058">
        <v>0.5</v>
      </c>
    </row>
    <row r="6059" spans="1:5" x14ac:dyDescent="0.2">
      <c r="A6059" t="s">
        <v>91</v>
      </c>
      <c r="B6059">
        <v>114</v>
      </c>
      <c r="C6059">
        <f>-0.1/-0.6</f>
        <v>0.16666666666666669</v>
      </c>
    </row>
    <row r="6060" spans="1:5" x14ac:dyDescent="0.2">
      <c r="A6060" t="s">
        <v>29</v>
      </c>
      <c r="B6060">
        <v>0.1</v>
      </c>
      <c r="C6060">
        <v>-0.05</v>
      </c>
    </row>
    <row r="6061" spans="1:5" x14ac:dyDescent="0.2">
      <c r="A6061" t="s">
        <v>97</v>
      </c>
      <c r="B6061" t="s">
        <v>1545</v>
      </c>
      <c r="C6061">
        <v>0.35</v>
      </c>
      <c r="D6061" t="s">
        <v>1567</v>
      </c>
      <c r="E6061" t="s">
        <v>1568</v>
      </c>
    </row>
    <row r="6062" spans="1:5" x14ac:dyDescent="0.2">
      <c r="A6062" t="s">
        <v>1549</v>
      </c>
      <c r="B6062" t="s">
        <v>1550</v>
      </c>
      <c r="C6062" t="s">
        <v>1551</v>
      </c>
      <c r="D6062" t="s">
        <v>1552</v>
      </c>
    </row>
    <row r="6063" spans="1:5" x14ac:dyDescent="0.2">
      <c r="A6063" t="s">
        <v>859</v>
      </c>
      <c r="B6063" t="s">
        <v>1553</v>
      </c>
      <c r="C6063" t="s">
        <v>1554</v>
      </c>
    </row>
    <row r="6064" spans="1:5" x14ac:dyDescent="0.2">
      <c r="A6064" t="s">
        <v>1555</v>
      </c>
      <c r="B6064" t="s">
        <v>1550</v>
      </c>
      <c r="C6064" t="s">
        <v>1551</v>
      </c>
      <c r="D6064" t="s">
        <v>1556</v>
      </c>
    </row>
    <row r="6065" spans="1:4" x14ac:dyDescent="0.2">
      <c r="A6065" t="s">
        <v>464</v>
      </c>
      <c r="B6065" t="s">
        <v>1550</v>
      </c>
      <c r="C6065" t="s">
        <v>1551</v>
      </c>
      <c r="D6065" s="7">
        <v>37415</v>
      </c>
    </row>
    <row r="6066" spans="1:4" x14ac:dyDescent="0.2">
      <c r="A6066" t="s">
        <v>1569</v>
      </c>
      <c r="B6066" t="s">
        <v>1570</v>
      </c>
      <c r="C6066" t="s">
        <v>1571</v>
      </c>
    </row>
    <row r="6067" spans="1:4" x14ac:dyDescent="0.2">
      <c r="A6067" t="s">
        <v>1569</v>
      </c>
      <c r="B6067" t="s">
        <v>1572</v>
      </c>
      <c r="C6067" t="s">
        <v>1573</v>
      </c>
      <c r="D6067" t="s">
        <v>1571</v>
      </c>
    </row>
    <row r="6068" spans="1:4" x14ac:dyDescent="0.2">
      <c r="A6068" t="s">
        <v>27</v>
      </c>
      <c r="B6068">
        <v>27.35</v>
      </c>
      <c r="C6068" t="s">
        <v>1589</v>
      </c>
    </row>
    <row r="6069" spans="1:4" x14ac:dyDescent="0.2">
      <c r="A6069" t="s">
        <v>29</v>
      </c>
      <c r="B6069">
        <v>7.55</v>
      </c>
      <c r="C6069" t="s">
        <v>1589</v>
      </c>
    </row>
    <row r="6070" spans="1:4" x14ac:dyDescent="0.2">
      <c r="A6070" t="s">
        <v>47</v>
      </c>
      <c r="B6070">
        <v>20.5</v>
      </c>
      <c r="C6070" t="s">
        <v>1667</v>
      </c>
    </row>
    <row r="6071" spans="1:4" x14ac:dyDescent="0.2">
      <c r="A6071" t="s">
        <v>47</v>
      </c>
      <c r="B6071">
        <v>32</v>
      </c>
      <c r="C6071">
        <v>-0.2</v>
      </c>
    </row>
    <row r="6072" spans="1:4" x14ac:dyDescent="0.2">
      <c r="A6072" t="s">
        <v>49</v>
      </c>
      <c r="B6072">
        <v>1.2</v>
      </c>
      <c r="C6072" t="s">
        <v>1578</v>
      </c>
    </row>
    <row r="6073" spans="1:4" x14ac:dyDescent="0.2">
      <c r="A6073" t="s">
        <v>34</v>
      </c>
      <c r="B6073">
        <v>24</v>
      </c>
      <c r="C6073">
        <v>-1</v>
      </c>
    </row>
    <row r="6074" spans="1:4" x14ac:dyDescent="0.2">
      <c r="A6074" t="s">
        <v>29</v>
      </c>
      <c r="B6074">
        <v>0.1</v>
      </c>
      <c r="C6074">
        <v>0.4</v>
      </c>
    </row>
    <row r="6075" spans="1:4" x14ac:dyDescent="0.2">
      <c r="A6075" t="s">
        <v>97</v>
      </c>
      <c r="B6075" t="s">
        <v>1545</v>
      </c>
      <c r="C6075">
        <v>0.2</v>
      </c>
    </row>
    <row r="6076" spans="1:4" x14ac:dyDescent="0.2">
      <c r="A6076" t="s">
        <v>29</v>
      </c>
      <c r="B6076">
        <v>20</v>
      </c>
      <c r="C6076" t="s">
        <v>1558</v>
      </c>
    </row>
    <row r="6077" spans="1:4" x14ac:dyDescent="0.2">
      <c r="A6077" t="s">
        <v>29</v>
      </c>
      <c r="B6077">
        <v>1.5</v>
      </c>
      <c r="C6077" t="s">
        <v>1557</v>
      </c>
    </row>
    <row r="6078" spans="1:4" x14ac:dyDescent="0.2">
      <c r="A6078" t="s">
        <v>29</v>
      </c>
      <c r="B6078">
        <v>7</v>
      </c>
      <c r="C6078">
        <v>0.5</v>
      </c>
    </row>
    <row r="6079" spans="1:4" x14ac:dyDescent="0.2">
      <c r="A6079" t="s">
        <v>47</v>
      </c>
      <c r="B6079">
        <v>24.6</v>
      </c>
      <c r="C6079" t="s">
        <v>1559</v>
      </c>
    </row>
    <row r="6080" spans="1:4" x14ac:dyDescent="0.2">
      <c r="A6080" t="s">
        <v>47</v>
      </c>
      <c r="B6080">
        <v>30</v>
      </c>
      <c r="C6080" t="s">
        <v>1716</v>
      </c>
      <c r="D6080" t="s">
        <v>2267</v>
      </c>
    </row>
    <row r="6081" spans="1:7" x14ac:dyDescent="0.2">
      <c r="A6081" t="s">
        <v>36</v>
      </c>
      <c r="B6081" t="s">
        <v>1815</v>
      </c>
      <c r="C6081">
        <v>22</v>
      </c>
      <c r="D6081" t="s">
        <v>1100</v>
      </c>
      <c r="E6081">
        <v>0.75</v>
      </c>
      <c r="F6081" t="s">
        <v>1562</v>
      </c>
      <c r="G6081" t="s">
        <v>1782</v>
      </c>
    </row>
    <row r="6082" spans="1:7" x14ac:dyDescent="0.2">
      <c r="A6082" t="s">
        <v>47</v>
      </c>
      <c r="B6082">
        <v>21.45</v>
      </c>
      <c r="C6082">
        <v>0.03</v>
      </c>
    </row>
    <row r="6083" spans="1:7" x14ac:dyDescent="0.2">
      <c r="A6083" t="s">
        <v>38</v>
      </c>
      <c r="B6083">
        <v>0.2</v>
      </c>
      <c r="C6083" t="s">
        <v>1567</v>
      </c>
      <c r="D6083" t="s">
        <v>1568</v>
      </c>
    </row>
    <row r="6084" spans="1:7" x14ac:dyDescent="0.2">
      <c r="A6084" t="s">
        <v>49</v>
      </c>
      <c r="B6084">
        <v>0.1</v>
      </c>
      <c r="C6084" t="s">
        <v>1562</v>
      </c>
      <c r="D6084">
        <v>0.25</v>
      </c>
    </row>
    <row r="6085" spans="1:7" x14ac:dyDescent="0.2">
      <c r="A6085" t="s">
        <v>29</v>
      </c>
      <c r="B6085">
        <v>12</v>
      </c>
      <c r="C6085">
        <v>1</v>
      </c>
    </row>
    <row r="6086" spans="1:7" x14ac:dyDescent="0.2">
      <c r="A6086" t="s">
        <v>34</v>
      </c>
      <c r="B6086" t="s">
        <v>2268</v>
      </c>
    </row>
    <row r="6087" spans="1:7" x14ac:dyDescent="0.2">
      <c r="A6087" t="s">
        <v>34</v>
      </c>
      <c r="B6087" t="s">
        <v>2269</v>
      </c>
    </row>
    <row r="6088" spans="1:7" x14ac:dyDescent="0.2">
      <c r="A6088" t="s">
        <v>27</v>
      </c>
      <c r="B6088" t="s">
        <v>2270</v>
      </c>
    </row>
    <row r="6089" spans="1:7" x14ac:dyDescent="0.2">
      <c r="A6089" t="s">
        <v>1862</v>
      </c>
      <c r="B6089" t="s">
        <v>2271</v>
      </c>
    </row>
    <row r="6090" spans="1:7" x14ac:dyDescent="0.2">
      <c r="A6090" t="s">
        <v>95</v>
      </c>
      <c r="B6090" t="s">
        <v>2233</v>
      </c>
    </row>
    <row r="6091" spans="1:7" x14ac:dyDescent="0.2">
      <c r="A6091" t="s">
        <v>94</v>
      </c>
      <c r="B6091">
        <v>0.05</v>
      </c>
      <c r="C6091" t="s">
        <v>1567</v>
      </c>
      <c r="D6091" t="s">
        <v>1568</v>
      </c>
    </row>
    <row r="6092" spans="1:7" x14ac:dyDescent="0.2">
      <c r="A6092" t="s">
        <v>29</v>
      </c>
      <c r="B6092">
        <v>25</v>
      </c>
      <c r="C6092" t="s">
        <v>1595</v>
      </c>
      <c r="D6092">
        <v>0.2</v>
      </c>
    </row>
    <row r="6093" spans="1:7" x14ac:dyDescent="0.2">
      <c r="A6093" t="s">
        <v>29</v>
      </c>
      <c r="B6093">
        <v>40</v>
      </c>
      <c r="C6093" t="s">
        <v>1706</v>
      </c>
    </row>
    <row r="6094" spans="1:7" x14ac:dyDescent="0.2">
      <c r="A6094" t="s">
        <v>29</v>
      </c>
      <c r="B6094">
        <v>8</v>
      </c>
      <c r="C6094">
        <v>1</v>
      </c>
    </row>
    <row r="6095" spans="1:7" x14ac:dyDescent="0.2">
      <c r="A6095" t="s">
        <v>29</v>
      </c>
      <c r="B6095">
        <v>4</v>
      </c>
      <c r="C6095" t="s">
        <v>1559</v>
      </c>
    </row>
    <row r="6096" spans="1:7" x14ac:dyDescent="0.2">
      <c r="A6096" t="s">
        <v>1549</v>
      </c>
      <c r="B6096" t="s">
        <v>1550</v>
      </c>
      <c r="C6096" t="s">
        <v>1551</v>
      </c>
      <c r="D6096" t="s">
        <v>1552</v>
      </c>
    </row>
    <row r="6097" spans="1:5" x14ac:dyDescent="0.2">
      <c r="A6097" t="s">
        <v>859</v>
      </c>
      <c r="B6097" t="s">
        <v>1553</v>
      </c>
      <c r="C6097" t="s">
        <v>1554</v>
      </c>
    </row>
    <row r="6098" spans="1:5" x14ac:dyDescent="0.2">
      <c r="A6098" t="s">
        <v>1569</v>
      </c>
      <c r="B6098" t="s">
        <v>1570</v>
      </c>
      <c r="C6098" t="s">
        <v>1571</v>
      </c>
    </row>
    <row r="6099" spans="1:5" x14ac:dyDescent="0.2">
      <c r="A6099" t="s">
        <v>1569</v>
      </c>
      <c r="B6099" t="s">
        <v>1572</v>
      </c>
      <c r="C6099" t="s">
        <v>1573</v>
      </c>
      <c r="D6099" t="s">
        <v>1571</v>
      </c>
    </row>
    <row r="6100" spans="1:5" x14ac:dyDescent="0.2">
      <c r="A6100" t="s">
        <v>91</v>
      </c>
      <c r="B6100">
        <v>79.8</v>
      </c>
      <c r="C6100">
        <v>-0.1</v>
      </c>
    </row>
    <row r="6101" spans="1:5" x14ac:dyDescent="0.2">
      <c r="A6101" t="s">
        <v>29</v>
      </c>
      <c r="B6101">
        <v>0.1</v>
      </c>
      <c r="C6101">
        <v>-0.05</v>
      </c>
    </row>
    <row r="6102" spans="1:5" x14ac:dyDescent="0.2">
      <c r="A6102" t="s">
        <v>38</v>
      </c>
      <c r="B6102" t="s">
        <v>1545</v>
      </c>
      <c r="C6102">
        <v>0.2</v>
      </c>
      <c r="D6102" t="s">
        <v>1567</v>
      </c>
      <c r="E6102" t="s">
        <v>1568</v>
      </c>
    </row>
    <row r="6103" spans="1:5" x14ac:dyDescent="0.2">
      <c r="A6103" t="s">
        <v>87</v>
      </c>
      <c r="B6103" t="s">
        <v>1546</v>
      </c>
      <c r="C6103" t="s">
        <v>1547</v>
      </c>
      <c r="D6103" t="s">
        <v>1548</v>
      </c>
    </row>
    <row r="6104" spans="1:5" x14ac:dyDescent="0.2">
      <c r="A6104" t="s">
        <v>1549</v>
      </c>
      <c r="B6104" t="s">
        <v>1550</v>
      </c>
      <c r="C6104" t="s">
        <v>1551</v>
      </c>
      <c r="D6104" t="s">
        <v>1552</v>
      </c>
    </row>
    <row r="6105" spans="1:5" x14ac:dyDescent="0.2">
      <c r="A6105" t="s">
        <v>859</v>
      </c>
      <c r="B6105" t="s">
        <v>1553</v>
      </c>
      <c r="C6105" t="s">
        <v>1554</v>
      </c>
    </row>
    <row r="6106" spans="1:5" x14ac:dyDescent="0.2">
      <c r="A6106" t="s">
        <v>1555</v>
      </c>
      <c r="B6106" t="s">
        <v>1550</v>
      </c>
      <c r="C6106" t="s">
        <v>1551</v>
      </c>
      <c r="D6106" t="s">
        <v>1556</v>
      </c>
    </row>
    <row r="6107" spans="1:5" x14ac:dyDescent="0.2">
      <c r="A6107" t="s">
        <v>1569</v>
      </c>
      <c r="B6107" t="s">
        <v>1570</v>
      </c>
      <c r="C6107" t="s">
        <v>1571</v>
      </c>
    </row>
    <row r="6108" spans="1:5" x14ac:dyDescent="0.2">
      <c r="A6108" t="s">
        <v>1569</v>
      </c>
      <c r="B6108" t="s">
        <v>1572</v>
      </c>
      <c r="C6108" t="s">
        <v>1573</v>
      </c>
      <c r="D6108" t="s">
        <v>1571</v>
      </c>
    </row>
    <row r="6109" spans="1:5" x14ac:dyDescent="0.2">
      <c r="A6109" t="s">
        <v>34</v>
      </c>
      <c r="B6109">
        <v>5</v>
      </c>
      <c r="C6109">
        <f>0.031/0.021</f>
        <v>1.4761904761904761</v>
      </c>
    </row>
    <row r="6110" spans="1:5" x14ac:dyDescent="0.2">
      <c r="A6110" t="s">
        <v>34</v>
      </c>
      <c r="B6110">
        <v>4</v>
      </c>
      <c r="C6110">
        <v>-7.0000000000000007E-2</v>
      </c>
    </row>
    <row r="6111" spans="1:5" x14ac:dyDescent="0.2">
      <c r="A6111" t="s">
        <v>29</v>
      </c>
      <c r="B6111">
        <v>16</v>
      </c>
      <c r="C6111">
        <v>-0.1</v>
      </c>
    </row>
    <row r="6112" spans="1:5" x14ac:dyDescent="0.2">
      <c r="A6112" t="s">
        <v>29</v>
      </c>
      <c r="B6112">
        <v>10</v>
      </c>
      <c r="C6112">
        <v>0.1</v>
      </c>
    </row>
    <row r="6113" spans="1:4" x14ac:dyDescent="0.2">
      <c r="A6113" t="s">
        <v>393</v>
      </c>
      <c r="B6113">
        <v>58</v>
      </c>
      <c r="C6113">
        <v>-0.2</v>
      </c>
    </row>
    <row r="6114" spans="1:4" x14ac:dyDescent="0.2">
      <c r="A6114" t="s">
        <v>29</v>
      </c>
      <c r="B6114">
        <v>25</v>
      </c>
      <c r="C6114" t="s">
        <v>1558</v>
      </c>
    </row>
    <row r="6115" spans="1:4" x14ac:dyDescent="0.2">
      <c r="A6115" t="s">
        <v>29</v>
      </c>
      <c r="B6115">
        <v>37.4</v>
      </c>
      <c r="C6115" t="s">
        <v>1557</v>
      </c>
    </row>
    <row r="6116" spans="1:4" x14ac:dyDescent="0.2">
      <c r="A6116" t="s">
        <v>34</v>
      </c>
      <c r="B6116">
        <v>6.98</v>
      </c>
      <c r="C6116">
        <v>-0.01</v>
      </c>
    </row>
    <row r="6117" spans="1:4" x14ac:dyDescent="0.2">
      <c r="A6117" t="s">
        <v>34</v>
      </c>
      <c r="B6117">
        <v>3</v>
      </c>
      <c r="C6117" t="s">
        <v>1559</v>
      </c>
    </row>
    <row r="6118" spans="1:4" x14ac:dyDescent="0.2">
      <c r="A6118" t="s">
        <v>87</v>
      </c>
      <c r="B6118" t="s">
        <v>1546</v>
      </c>
      <c r="C6118" t="s">
        <v>1547</v>
      </c>
      <c r="D6118" t="s">
        <v>1548</v>
      </c>
    </row>
    <row r="6119" spans="1:4" x14ac:dyDescent="0.2">
      <c r="A6119" t="s">
        <v>87</v>
      </c>
      <c r="B6119" t="s">
        <v>1546</v>
      </c>
      <c r="C6119" t="s">
        <v>1547</v>
      </c>
      <c r="D6119" t="s">
        <v>1548</v>
      </c>
    </row>
    <row r="6120" spans="1:4" x14ac:dyDescent="0.2">
      <c r="A6120" t="s">
        <v>91</v>
      </c>
      <c r="B6120">
        <v>19.7</v>
      </c>
      <c r="C6120" t="s">
        <v>1580</v>
      </c>
    </row>
    <row r="6121" spans="1:4" x14ac:dyDescent="0.2">
      <c r="A6121" t="s">
        <v>29</v>
      </c>
      <c r="B6121">
        <v>5.5</v>
      </c>
      <c r="C6121" t="s">
        <v>1580</v>
      </c>
    </row>
    <row r="6122" spans="1:4" x14ac:dyDescent="0.2">
      <c r="A6122" t="s">
        <v>29</v>
      </c>
      <c r="B6122">
        <v>2.2999999999999998</v>
      </c>
      <c r="C6122" t="s">
        <v>1630</v>
      </c>
    </row>
    <row r="6123" spans="1:4" x14ac:dyDescent="0.2">
      <c r="A6123" t="s">
        <v>47</v>
      </c>
      <c r="B6123">
        <v>4.4000000000000004</v>
      </c>
      <c r="C6123">
        <v>0.02</v>
      </c>
    </row>
    <row r="6124" spans="1:4" x14ac:dyDescent="0.2">
      <c r="A6124" t="s">
        <v>97</v>
      </c>
      <c r="B6124" t="s">
        <v>1545</v>
      </c>
      <c r="C6124">
        <v>0.03</v>
      </c>
    </row>
    <row r="6125" spans="1:4" x14ac:dyDescent="0.2">
      <c r="A6125" t="s">
        <v>49</v>
      </c>
      <c r="B6125">
        <v>0.2</v>
      </c>
      <c r="C6125">
        <v>0.1</v>
      </c>
    </row>
    <row r="6126" spans="1:4" x14ac:dyDescent="0.2">
      <c r="A6126" t="s">
        <v>95</v>
      </c>
      <c r="B6126" t="s">
        <v>1545</v>
      </c>
      <c r="C6126" t="s">
        <v>1593</v>
      </c>
      <c r="D6126">
        <v>0.2</v>
      </c>
    </row>
    <row r="6127" spans="1:4" x14ac:dyDescent="0.2">
      <c r="A6127" t="s">
        <v>94</v>
      </c>
      <c r="B6127" t="s">
        <v>1545</v>
      </c>
      <c r="C6127">
        <v>0.02</v>
      </c>
    </row>
    <row r="6128" spans="1:4" x14ac:dyDescent="0.2">
      <c r="A6128" t="s">
        <v>133</v>
      </c>
      <c r="B6128" t="s">
        <v>1545</v>
      </c>
      <c r="C6128">
        <v>5.0000000000000001E-3</v>
      </c>
    </row>
    <row r="6129" spans="1:5" x14ac:dyDescent="0.2">
      <c r="A6129" t="s">
        <v>92</v>
      </c>
      <c r="B6129">
        <v>0.05</v>
      </c>
      <c r="C6129">
        <v>0.1</v>
      </c>
    </row>
    <row r="6130" spans="1:5" x14ac:dyDescent="0.2">
      <c r="A6130" t="s">
        <v>91</v>
      </c>
      <c r="B6130">
        <v>26.5</v>
      </c>
      <c r="C6130" t="s">
        <v>1558</v>
      </c>
    </row>
    <row r="6131" spans="1:5" x14ac:dyDescent="0.2">
      <c r="A6131" t="s">
        <v>1579</v>
      </c>
      <c r="B6131">
        <v>2.5</v>
      </c>
      <c r="C6131">
        <v>0.1</v>
      </c>
    </row>
    <row r="6132" spans="1:5" x14ac:dyDescent="0.2">
      <c r="A6132" t="s">
        <v>1579</v>
      </c>
      <c r="B6132">
        <v>7.5</v>
      </c>
      <c r="C6132">
        <v>-0.3</v>
      </c>
    </row>
    <row r="6133" spans="1:5" x14ac:dyDescent="0.2">
      <c r="A6133" t="s">
        <v>97</v>
      </c>
      <c r="B6133" t="s">
        <v>1545</v>
      </c>
      <c r="C6133">
        <v>0.06</v>
      </c>
      <c r="D6133" t="s">
        <v>1567</v>
      </c>
      <c r="E6133" t="s">
        <v>1568</v>
      </c>
    </row>
    <row r="6134" spans="1:5" x14ac:dyDescent="0.2">
      <c r="A6134" t="s">
        <v>47</v>
      </c>
      <c r="B6134">
        <v>29.97</v>
      </c>
      <c r="C6134">
        <v>2.5999999999999999E-2</v>
      </c>
    </row>
    <row r="6135" spans="1:5" x14ac:dyDescent="0.2">
      <c r="A6135" t="s">
        <v>47</v>
      </c>
      <c r="B6135">
        <v>28.6</v>
      </c>
      <c r="C6135">
        <v>-0.15</v>
      </c>
    </row>
    <row r="6136" spans="1:5" x14ac:dyDescent="0.2">
      <c r="A6136" t="s">
        <v>87</v>
      </c>
      <c r="B6136" t="s">
        <v>1546</v>
      </c>
      <c r="C6136" t="s">
        <v>2272</v>
      </c>
      <c r="D6136" t="s">
        <v>1548</v>
      </c>
    </row>
    <row r="6137" spans="1:5" x14ac:dyDescent="0.2">
      <c r="A6137" t="s">
        <v>29</v>
      </c>
      <c r="B6137" t="s">
        <v>2273</v>
      </c>
    </row>
    <row r="6138" spans="1:5" x14ac:dyDescent="0.2">
      <c r="A6138" t="s">
        <v>29</v>
      </c>
      <c r="B6138" t="s">
        <v>2274</v>
      </c>
    </row>
    <row r="6139" spans="1:5" x14ac:dyDescent="0.2">
      <c r="A6139" t="s">
        <v>29</v>
      </c>
      <c r="B6139" t="s">
        <v>2242</v>
      </c>
    </row>
    <row r="6140" spans="1:5" x14ac:dyDescent="0.2">
      <c r="A6140" t="s">
        <v>29</v>
      </c>
      <c r="B6140" t="s">
        <v>2275</v>
      </c>
    </row>
    <row r="6141" spans="1:5" x14ac:dyDescent="0.2">
      <c r="A6141" t="s">
        <v>34</v>
      </c>
      <c r="B6141" t="s">
        <v>2276</v>
      </c>
    </row>
    <row r="6142" spans="1:5" x14ac:dyDescent="0.2">
      <c r="A6142" t="s">
        <v>34</v>
      </c>
      <c r="B6142" t="s">
        <v>2277</v>
      </c>
    </row>
    <row r="6143" spans="1:5" x14ac:dyDescent="0.2">
      <c r="A6143" t="s">
        <v>34</v>
      </c>
      <c r="B6143" t="s">
        <v>2278</v>
      </c>
    </row>
    <row r="6144" spans="1:5" x14ac:dyDescent="0.2">
      <c r="A6144" t="s">
        <v>34</v>
      </c>
      <c r="B6144" t="s">
        <v>2279</v>
      </c>
    </row>
    <row r="6145" spans="1:6" x14ac:dyDescent="0.2">
      <c r="A6145" t="s">
        <v>54</v>
      </c>
      <c r="B6145" t="s">
        <v>2280</v>
      </c>
    </row>
    <row r="6146" spans="1:6" x14ac:dyDescent="0.2">
      <c r="A6146" t="s">
        <v>2281</v>
      </c>
      <c r="B6146" t="s">
        <v>2282</v>
      </c>
    </row>
    <row r="6147" spans="1:6" x14ac:dyDescent="0.2">
      <c r="A6147" t="s">
        <v>2281</v>
      </c>
      <c r="B6147">
        <v>21</v>
      </c>
      <c r="C6147">
        <v>1</v>
      </c>
    </row>
    <row r="6148" spans="1:6" x14ac:dyDescent="0.2">
      <c r="A6148" t="s">
        <v>38</v>
      </c>
      <c r="B6148">
        <v>0.08</v>
      </c>
      <c r="C6148" t="s">
        <v>1567</v>
      </c>
      <c r="D6148" t="s">
        <v>1568</v>
      </c>
      <c r="E6148" t="s">
        <v>2165</v>
      </c>
      <c r="F6148" t="s">
        <v>1633</v>
      </c>
    </row>
    <row r="6149" spans="1:6" x14ac:dyDescent="0.2">
      <c r="A6149" t="s">
        <v>1579</v>
      </c>
      <c r="B6149">
        <v>13</v>
      </c>
      <c r="C6149">
        <v>0.2</v>
      </c>
    </row>
    <row r="6150" spans="1:6" x14ac:dyDescent="0.2">
      <c r="A6150" t="s">
        <v>108</v>
      </c>
      <c r="B6150">
        <v>2.1</v>
      </c>
      <c r="C6150" t="s">
        <v>1667</v>
      </c>
    </row>
    <row r="6151" spans="1:6" x14ac:dyDescent="0.2">
      <c r="A6151" t="s">
        <v>398</v>
      </c>
    </row>
    <row r="6152" spans="1:6" x14ac:dyDescent="0.2">
      <c r="A6152" t="s">
        <v>399</v>
      </c>
    </row>
    <row r="6153" spans="1:6" x14ac:dyDescent="0.2">
      <c r="A6153" t="s">
        <v>47</v>
      </c>
      <c r="B6153">
        <v>23.95</v>
      </c>
      <c r="C6153">
        <v>0.1</v>
      </c>
    </row>
    <row r="6154" spans="1:6" x14ac:dyDescent="0.2">
      <c r="A6154" t="s">
        <v>184</v>
      </c>
      <c r="B6154">
        <v>25.2</v>
      </c>
      <c r="C6154">
        <v>0.21</v>
      </c>
    </row>
    <row r="6155" spans="1:6" x14ac:dyDescent="0.2">
      <c r="A6155" t="s">
        <v>184</v>
      </c>
      <c r="B6155">
        <v>0.3</v>
      </c>
      <c r="C6155">
        <v>0.1</v>
      </c>
    </row>
    <row r="6156" spans="1:6" x14ac:dyDescent="0.2">
      <c r="A6156" t="s">
        <v>1937</v>
      </c>
      <c r="B6156" t="s">
        <v>1545</v>
      </c>
      <c r="C6156">
        <v>4.0000000000000001E-3</v>
      </c>
    </row>
    <row r="6157" spans="1:6" x14ac:dyDescent="0.2">
      <c r="A6157" t="s">
        <v>108</v>
      </c>
      <c r="B6157">
        <v>1.4</v>
      </c>
      <c r="C6157">
        <v>0.2</v>
      </c>
    </row>
    <row r="6158" spans="1:6" x14ac:dyDescent="0.2">
      <c r="A6158" t="s">
        <v>1579</v>
      </c>
      <c r="B6158">
        <v>17.5</v>
      </c>
      <c r="C6158">
        <v>0.2</v>
      </c>
    </row>
    <row r="6159" spans="1:6" x14ac:dyDescent="0.2">
      <c r="A6159" t="s">
        <v>108</v>
      </c>
      <c r="B6159">
        <v>3</v>
      </c>
      <c r="C6159">
        <v>0.2</v>
      </c>
    </row>
    <row r="6160" spans="1:6" x14ac:dyDescent="0.2">
      <c r="A6160" t="s">
        <v>401</v>
      </c>
    </row>
    <row r="6161" spans="1:4" x14ac:dyDescent="0.2">
      <c r="A6161" t="s">
        <v>402</v>
      </c>
    </row>
    <row r="6162" spans="1:4" x14ac:dyDescent="0.2">
      <c r="A6162" t="s">
        <v>47</v>
      </c>
      <c r="B6162">
        <v>27.95</v>
      </c>
      <c r="C6162">
        <v>0.1</v>
      </c>
    </row>
    <row r="6163" spans="1:4" x14ac:dyDescent="0.2">
      <c r="A6163" t="s">
        <v>108</v>
      </c>
      <c r="B6163">
        <v>1.4</v>
      </c>
      <c r="C6163">
        <v>0.2</v>
      </c>
    </row>
    <row r="6164" spans="1:4" x14ac:dyDescent="0.2">
      <c r="A6164" t="s">
        <v>184</v>
      </c>
      <c r="B6164">
        <v>29.4</v>
      </c>
      <c r="C6164">
        <v>0.21</v>
      </c>
    </row>
    <row r="6165" spans="1:4" x14ac:dyDescent="0.2">
      <c r="A6165" t="s">
        <v>91</v>
      </c>
      <c r="B6165">
        <v>37.9</v>
      </c>
      <c r="C6165" t="s">
        <v>1558</v>
      </c>
    </row>
    <row r="6166" spans="1:4" x14ac:dyDescent="0.2">
      <c r="A6166" t="s">
        <v>29</v>
      </c>
      <c r="B6166">
        <v>35.1</v>
      </c>
      <c r="C6166">
        <v>0.1</v>
      </c>
    </row>
    <row r="6167" spans="1:4" x14ac:dyDescent="0.2">
      <c r="A6167" t="s">
        <v>34</v>
      </c>
      <c r="B6167">
        <v>48.3</v>
      </c>
      <c r="C6167">
        <v>0.1</v>
      </c>
    </row>
    <row r="6168" spans="1:4" x14ac:dyDescent="0.2">
      <c r="A6168" t="s">
        <v>34</v>
      </c>
      <c r="B6168">
        <v>60.2</v>
      </c>
      <c r="C6168">
        <v>0.1</v>
      </c>
    </row>
    <row r="6169" spans="1:4" x14ac:dyDescent="0.2">
      <c r="A6169" t="s">
        <v>97</v>
      </c>
      <c r="B6169" t="s">
        <v>1545</v>
      </c>
      <c r="C6169">
        <v>0.05</v>
      </c>
    </row>
    <row r="6170" spans="1:4" x14ac:dyDescent="0.2">
      <c r="A6170" t="s">
        <v>47</v>
      </c>
      <c r="B6170">
        <v>44.6</v>
      </c>
      <c r="C6170" t="s">
        <v>1557</v>
      </c>
    </row>
    <row r="6171" spans="1:4" x14ac:dyDescent="0.2">
      <c r="A6171" t="s">
        <v>87</v>
      </c>
      <c r="B6171" t="s">
        <v>1546</v>
      </c>
      <c r="C6171" t="s">
        <v>1547</v>
      </c>
      <c r="D6171" t="s">
        <v>1548</v>
      </c>
    </row>
    <row r="6172" spans="1:4" x14ac:dyDescent="0.2">
      <c r="A6172" t="s">
        <v>1549</v>
      </c>
      <c r="B6172" t="s">
        <v>1550</v>
      </c>
      <c r="C6172" t="s">
        <v>1551</v>
      </c>
      <c r="D6172" t="s">
        <v>1552</v>
      </c>
    </row>
    <row r="6173" spans="1:4" x14ac:dyDescent="0.2">
      <c r="A6173" t="s">
        <v>859</v>
      </c>
      <c r="B6173" t="s">
        <v>1553</v>
      </c>
      <c r="C6173" t="s">
        <v>1554</v>
      </c>
    </row>
    <row r="6174" spans="1:4" x14ac:dyDescent="0.2">
      <c r="A6174" t="s">
        <v>1555</v>
      </c>
      <c r="B6174" t="s">
        <v>1550</v>
      </c>
      <c r="C6174" t="s">
        <v>1551</v>
      </c>
      <c r="D6174" t="s">
        <v>1556</v>
      </c>
    </row>
    <row r="6175" spans="1:4" x14ac:dyDescent="0.2">
      <c r="A6175" t="s">
        <v>91</v>
      </c>
      <c r="B6175">
        <v>37.5</v>
      </c>
      <c r="C6175" t="s">
        <v>1559</v>
      </c>
    </row>
    <row r="6176" spans="1:4" x14ac:dyDescent="0.2">
      <c r="A6176" t="s">
        <v>205</v>
      </c>
      <c r="B6176">
        <v>3</v>
      </c>
      <c r="C6176" t="s">
        <v>1558</v>
      </c>
    </row>
    <row r="6177" spans="1:4" x14ac:dyDescent="0.2">
      <c r="A6177" t="s">
        <v>34</v>
      </c>
      <c r="B6177">
        <v>48</v>
      </c>
      <c r="C6177" t="s">
        <v>2283</v>
      </c>
      <c r="D6177">
        <f>-0.009/-0.034</f>
        <v>0.26470588235294112</v>
      </c>
    </row>
    <row r="6178" spans="1:4" x14ac:dyDescent="0.2">
      <c r="A6178" t="s">
        <v>47</v>
      </c>
      <c r="B6178">
        <v>45</v>
      </c>
      <c r="C6178" t="s">
        <v>1635</v>
      </c>
      <c r="D6178" t="s">
        <v>1775</v>
      </c>
    </row>
    <row r="6179" spans="1:4" x14ac:dyDescent="0.2">
      <c r="A6179" t="s">
        <v>95</v>
      </c>
      <c r="B6179" t="s">
        <v>1545</v>
      </c>
      <c r="C6179" t="s">
        <v>1593</v>
      </c>
      <c r="D6179">
        <v>1.6</v>
      </c>
    </row>
    <row r="6180" spans="1:4" x14ac:dyDescent="0.2">
      <c r="A6180" t="s">
        <v>87</v>
      </c>
      <c r="B6180" t="s">
        <v>1546</v>
      </c>
      <c r="C6180" t="s">
        <v>1547</v>
      </c>
      <c r="D6180" t="s">
        <v>1548</v>
      </c>
    </row>
    <row r="6181" spans="1:4" x14ac:dyDescent="0.2">
      <c r="A6181" t="s">
        <v>1549</v>
      </c>
      <c r="B6181" t="s">
        <v>1550</v>
      </c>
      <c r="C6181" t="s">
        <v>1551</v>
      </c>
      <c r="D6181" t="s">
        <v>1552</v>
      </c>
    </row>
    <row r="6182" spans="1:4" x14ac:dyDescent="0.2">
      <c r="A6182" t="s">
        <v>859</v>
      </c>
      <c r="B6182" t="s">
        <v>1553</v>
      </c>
      <c r="C6182" t="s">
        <v>1554</v>
      </c>
    </row>
    <row r="6183" spans="1:4" x14ac:dyDescent="0.2">
      <c r="A6183" t="s">
        <v>1555</v>
      </c>
      <c r="B6183" t="s">
        <v>1550</v>
      </c>
      <c r="C6183" t="s">
        <v>1551</v>
      </c>
      <c r="D6183" t="s">
        <v>1556</v>
      </c>
    </row>
    <row r="6184" spans="1:4" x14ac:dyDescent="0.2">
      <c r="A6184" t="s">
        <v>464</v>
      </c>
      <c r="B6184" t="s">
        <v>1550</v>
      </c>
      <c r="C6184" t="s">
        <v>1551</v>
      </c>
      <c r="D6184" s="7">
        <v>37415</v>
      </c>
    </row>
    <row r="6185" spans="1:4" x14ac:dyDescent="0.2">
      <c r="A6185" t="s">
        <v>34</v>
      </c>
      <c r="B6185">
        <v>60</v>
      </c>
      <c r="C6185" t="s">
        <v>1665</v>
      </c>
    </row>
    <row r="6186" spans="1:4" x14ac:dyDescent="0.2">
      <c r="A6186" t="s">
        <v>29</v>
      </c>
      <c r="B6186">
        <v>2.5499999999999998</v>
      </c>
      <c r="C6186">
        <v>-0.15</v>
      </c>
    </row>
    <row r="6187" spans="1:4" x14ac:dyDescent="0.2">
      <c r="A6187" t="s">
        <v>87</v>
      </c>
      <c r="B6187" t="s">
        <v>1546</v>
      </c>
      <c r="C6187" t="s">
        <v>1547</v>
      </c>
      <c r="D6187" t="s">
        <v>1548</v>
      </c>
    </row>
    <row r="6188" spans="1:4" x14ac:dyDescent="0.2">
      <c r="A6188" t="s">
        <v>1549</v>
      </c>
      <c r="B6188" t="s">
        <v>1550</v>
      </c>
      <c r="C6188" t="s">
        <v>1551</v>
      </c>
      <c r="D6188" t="s">
        <v>1552</v>
      </c>
    </row>
    <row r="6189" spans="1:4" x14ac:dyDescent="0.2">
      <c r="A6189" t="s">
        <v>859</v>
      </c>
      <c r="B6189" t="s">
        <v>1553</v>
      </c>
      <c r="C6189" t="s">
        <v>1554</v>
      </c>
    </row>
    <row r="6190" spans="1:4" x14ac:dyDescent="0.2">
      <c r="A6190" t="s">
        <v>1555</v>
      </c>
      <c r="B6190" t="s">
        <v>1550</v>
      </c>
      <c r="C6190" t="s">
        <v>1551</v>
      </c>
      <c r="D6190" t="s">
        <v>1556</v>
      </c>
    </row>
    <row r="6191" spans="1:4" x14ac:dyDescent="0.2">
      <c r="A6191" t="s">
        <v>464</v>
      </c>
      <c r="B6191" t="s">
        <v>1550</v>
      </c>
      <c r="C6191" t="s">
        <v>1551</v>
      </c>
      <c r="D6191" s="7">
        <v>37415</v>
      </c>
    </row>
    <row r="6192" spans="1:4" x14ac:dyDescent="0.2">
      <c r="A6192" t="s">
        <v>27</v>
      </c>
      <c r="B6192">
        <v>77</v>
      </c>
      <c r="C6192" t="s">
        <v>1580</v>
      </c>
    </row>
    <row r="6193" spans="1:4" x14ac:dyDescent="0.2">
      <c r="A6193" t="s">
        <v>1579</v>
      </c>
      <c r="B6193">
        <v>47.65</v>
      </c>
      <c r="C6193" t="s">
        <v>1580</v>
      </c>
    </row>
    <row r="6194" spans="1:4" x14ac:dyDescent="0.2">
      <c r="A6194" t="s">
        <v>1853</v>
      </c>
      <c r="B6194" t="s">
        <v>1833</v>
      </c>
    </row>
    <row r="6195" spans="1:4" x14ac:dyDescent="0.2">
      <c r="A6195" t="s">
        <v>34</v>
      </c>
      <c r="B6195">
        <v>23.2</v>
      </c>
      <c r="C6195">
        <v>0.15</v>
      </c>
    </row>
    <row r="6196" spans="1:4" x14ac:dyDescent="0.2">
      <c r="A6196" t="s">
        <v>47</v>
      </c>
      <c r="B6196">
        <v>19.8</v>
      </c>
      <c r="C6196">
        <v>-0.15</v>
      </c>
    </row>
    <row r="6197" spans="1:4" x14ac:dyDescent="0.2">
      <c r="A6197" t="s">
        <v>117</v>
      </c>
      <c r="B6197">
        <v>21.9</v>
      </c>
      <c r="C6197" t="s">
        <v>1580</v>
      </c>
    </row>
    <row r="6198" spans="1:4" x14ac:dyDescent="0.2">
      <c r="A6198" t="s">
        <v>117</v>
      </c>
      <c r="B6198">
        <v>22.6</v>
      </c>
      <c r="C6198" t="s">
        <v>1578</v>
      </c>
    </row>
    <row r="6199" spans="1:4" x14ac:dyDescent="0.2">
      <c r="A6199" t="s">
        <v>47</v>
      </c>
      <c r="B6199">
        <v>20</v>
      </c>
      <c r="C6199" t="s">
        <v>2239</v>
      </c>
      <c r="D6199" t="s">
        <v>2284</v>
      </c>
    </row>
    <row r="6200" spans="1:4" x14ac:dyDescent="0.2">
      <c r="A6200" t="s">
        <v>1579</v>
      </c>
      <c r="B6200">
        <v>47.25</v>
      </c>
      <c r="C6200">
        <v>0.3</v>
      </c>
    </row>
    <row r="6201" spans="1:4" x14ac:dyDescent="0.2">
      <c r="A6201" t="s">
        <v>95</v>
      </c>
      <c r="B6201" t="s">
        <v>1545</v>
      </c>
      <c r="C6201" t="s">
        <v>1629</v>
      </c>
      <c r="D6201">
        <v>4</v>
      </c>
    </row>
    <row r="6202" spans="1:4" x14ac:dyDescent="0.2">
      <c r="A6202" t="s">
        <v>87</v>
      </c>
      <c r="B6202" t="s">
        <v>1546</v>
      </c>
      <c r="C6202" t="s">
        <v>1547</v>
      </c>
      <c r="D6202" t="s">
        <v>1548</v>
      </c>
    </row>
    <row r="6203" spans="1:4" x14ac:dyDescent="0.2">
      <c r="A6203" t="s">
        <v>27</v>
      </c>
      <c r="B6203" t="s">
        <v>2285</v>
      </c>
    </row>
    <row r="6204" spans="1:4" x14ac:dyDescent="0.2">
      <c r="A6204" t="s">
        <v>29</v>
      </c>
      <c r="B6204" t="s">
        <v>2286</v>
      </c>
    </row>
    <row r="6205" spans="1:4" x14ac:dyDescent="0.2">
      <c r="A6205" t="s">
        <v>1579</v>
      </c>
      <c r="B6205" t="s">
        <v>2287</v>
      </c>
    </row>
    <row r="6206" spans="1:4" x14ac:dyDescent="0.2">
      <c r="A6206" t="s">
        <v>1932</v>
      </c>
      <c r="B6206" t="s">
        <v>2288</v>
      </c>
    </row>
    <row r="6207" spans="1:4" x14ac:dyDescent="0.2">
      <c r="A6207" t="s">
        <v>47</v>
      </c>
      <c r="B6207">
        <v>19.8</v>
      </c>
      <c r="C6207">
        <v>-0.15</v>
      </c>
    </row>
    <row r="6208" spans="1:4" x14ac:dyDescent="0.2">
      <c r="A6208" t="s">
        <v>34</v>
      </c>
      <c r="B6208" t="s">
        <v>2289</v>
      </c>
    </row>
    <row r="6209" spans="1:4" x14ac:dyDescent="0.2">
      <c r="A6209" t="s">
        <v>34</v>
      </c>
      <c r="B6209" t="s">
        <v>2290</v>
      </c>
    </row>
    <row r="6210" spans="1:4" x14ac:dyDescent="0.2">
      <c r="A6210" t="s">
        <v>117</v>
      </c>
      <c r="B6210" t="s">
        <v>2291</v>
      </c>
    </row>
    <row r="6211" spans="1:4" x14ac:dyDescent="0.2">
      <c r="A6211" t="s">
        <v>38</v>
      </c>
      <c r="B6211">
        <v>0.05</v>
      </c>
      <c r="C6211" t="s">
        <v>1567</v>
      </c>
      <c r="D6211" t="s">
        <v>1568</v>
      </c>
    </row>
    <row r="6212" spans="1:4" x14ac:dyDescent="0.2">
      <c r="A6212" t="s">
        <v>95</v>
      </c>
      <c r="B6212" t="s">
        <v>1930</v>
      </c>
      <c r="C6212" t="s">
        <v>1619</v>
      </c>
      <c r="D6212">
        <v>25</v>
      </c>
    </row>
    <row r="6213" spans="1:4" x14ac:dyDescent="0.2">
      <c r="A6213" t="s">
        <v>1937</v>
      </c>
      <c r="B6213">
        <v>0.03</v>
      </c>
    </row>
    <row r="6214" spans="1:4" x14ac:dyDescent="0.2">
      <c r="A6214" t="s">
        <v>154</v>
      </c>
      <c r="B6214">
        <v>0.2</v>
      </c>
      <c r="C6214">
        <v>0.2</v>
      </c>
    </row>
    <row r="6215" spans="1:4" x14ac:dyDescent="0.2">
      <c r="A6215" t="s">
        <v>48</v>
      </c>
      <c r="B6215">
        <v>43.6</v>
      </c>
      <c r="C6215">
        <v>0.3</v>
      </c>
    </row>
    <row r="6216" spans="1:4" x14ac:dyDescent="0.2">
      <c r="A6216" t="s">
        <v>47</v>
      </c>
      <c r="B6216">
        <v>20</v>
      </c>
      <c r="C6216" t="s">
        <v>2239</v>
      </c>
      <c r="D6216" t="s">
        <v>2284</v>
      </c>
    </row>
    <row r="6217" spans="1:4" x14ac:dyDescent="0.2">
      <c r="A6217" t="s">
        <v>95</v>
      </c>
      <c r="B6217" t="s">
        <v>1545</v>
      </c>
      <c r="C6217" t="s">
        <v>1629</v>
      </c>
      <c r="D6217">
        <v>4</v>
      </c>
    </row>
    <row r="6218" spans="1:4" x14ac:dyDescent="0.2">
      <c r="A6218" t="s">
        <v>27</v>
      </c>
      <c r="B6218">
        <v>18.5</v>
      </c>
      <c r="C6218" t="s">
        <v>1578</v>
      </c>
    </row>
    <row r="6219" spans="1:4" x14ac:dyDescent="0.2">
      <c r="A6219" t="s">
        <v>1579</v>
      </c>
      <c r="B6219">
        <v>14</v>
      </c>
      <c r="C6219">
        <v>-0.2</v>
      </c>
    </row>
    <row r="6220" spans="1:4" x14ac:dyDescent="0.2">
      <c r="A6220" t="s">
        <v>1579</v>
      </c>
      <c r="B6220">
        <v>17</v>
      </c>
      <c r="C6220" t="s">
        <v>1608</v>
      </c>
      <c r="D6220">
        <v>0.2</v>
      </c>
    </row>
    <row r="6221" spans="1:4" x14ac:dyDescent="0.2">
      <c r="A6221" t="s">
        <v>1607</v>
      </c>
      <c r="B6221">
        <v>11</v>
      </c>
      <c r="C6221" t="s">
        <v>1580</v>
      </c>
    </row>
    <row r="6222" spans="1:4" x14ac:dyDescent="0.2">
      <c r="A6222" t="s">
        <v>29</v>
      </c>
      <c r="B6222" t="s">
        <v>2047</v>
      </c>
    </row>
    <row r="6223" spans="1:4" x14ac:dyDescent="0.2">
      <c r="A6223" t="s">
        <v>29</v>
      </c>
      <c r="B6223">
        <v>15.1</v>
      </c>
      <c r="C6223" t="s">
        <v>1580</v>
      </c>
    </row>
    <row r="6224" spans="1:4" x14ac:dyDescent="0.2">
      <c r="A6224" t="s">
        <v>47</v>
      </c>
      <c r="B6224">
        <v>18.8</v>
      </c>
      <c r="C6224">
        <v>0.2</v>
      </c>
    </row>
    <row r="6225" spans="1:4" x14ac:dyDescent="0.2">
      <c r="A6225" t="s">
        <v>47</v>
      </c>
      <c r="B6225">
        <v>38.5</v>
      </c>
      <c r="C6225">
        <v>0.22</v>
      </c>
    </row>
    <row r="6226" spans="1:4" x14ac:dyDescent="0.2">
      <c r="A6226" t="s">
        <v>47</v>
      </c>
      <c r="B6226">
        <v>40.54</v>
      </c>
      <c r="C6226" t="s">
        <v>1578</v>
      </c>
    </row>
    <row r="6227" spans="1:4" x14ac:dyDescent="0.2">
      <c r="A6227" t="s">
        <v>184</v>
      </c>
      <c r="B6227">
        <v>39.700000000000003</v>
      </c>
      <c r="C6227">
        <v>0.22</v>
      </c>
    </row>
    <row r="6228" spans="1:4" x14ac:dyDescent="0.2">
      <c r="A6228" t="s">
        <v>47</v>
      </c>
      <c r="B6228">
        <v>2.8</v>
      </c>
      <c r="C6228">
        <v>0.1</v>
      </c>
    </row>
    <row r="6229" spans="1:4" x14ac:dyDescent="0.2">
      <c r="A6229" t="s">
        <v>34</v>
      </c>
      <c r="B6229">
        <v>20.170000000000002</v>
      </c>
      <c r="C6229">
        <v>-0.17</v>
      </c>
    </row>
    <row r="6230" spans="1:4" x14ac:dyDescent="0.2">
      <c r="A6230" t="s">
        <v>34</v>
      </c>
      <c r="B6230">
        <v>47.7</v>
      </c>
      <c r="C6230">
        <v>-0.1</v>
      </c>
    </row>
    <row r="6231" spans="1:4" x14ac:dyDescent="0.2">
      <c r="A6231" t="s">
        <v>34</v>
      </c>
      <c r="B6231">
        <v>46.7</v>
      </c>
      <c r="C6231">
        <v>-0.1</v>
      </c>
    </row>
    <row r="6232" spans="1:4" x14ac:dyDescent="0.2">
      <c r="A6232" t="s">
        <v>184</v>
      </c>
      <c r="B6232">
        <v>8.6</v>
      </c>
      <c r="C6232" t="s">
        <v>1578</v>
      </c>
    </row>
    <row r="6233" spans="1:4" x14ac:dyDescent="0.2">
      <c r="A6233" t="s">
        <v>184</v>
      </c>
      <c r="B6233">
        <v>4.5999999999999996</v>
      </c>
      <c r="C6233" t="s">
        <v>1578</v>
      </c>
    </row>
    <row r="6234" spans="1:4" x14ac:dyDescent="0.2">
      <c r="A6234" t="s">
        <v>177</v>
      </c>
      <c r="B6234">
        <v>0.3</v>
      </c>
      <c r="C6234" t="s">
        <v>1580</v>
      </c>
    </row>
    <row r="6235" spans="1:4" x14ac:dyDescent="0.2">
      <c r="A6235" t="s">
        <v>34</v>
      </c>
      <c r="B6235">
        <v>50</v>
      </c>
      <c r="C6235" t="s">
        <v>1700</v>
      </c>
    </row>
    <row r="6236" spans="1:4" x14ac:dyDescent="0.2">
      <c r="A6236" t="s">
        <v>97</v>
      </c>
      <c r="B6236" t="s">
        <v>1676</v>
      </c>
    </row>
    <row r="6237" spans="1:4" x14ac:dyDescent="0.2">
      <c r="A6237" t="s">
        <v>87</v>
      </c>
    </row>
    <row r="6238" spans="1:4" x14ac:dyDescent="0.2">
      <c r="A6238" t="s">
        <v>146</v>
      </c>
    </row>
    <row r="6239" spans="1:4" x14ac:dyDescent="0.2">
      <c r="A6239" t="s">
        <v>1549</v>
      </c>
      <c r="B6239" t="s">
        <v>1550</v>
      </c>
      <c r="C6239" t="s">
        <v>1551</v>
      </c>
      <c r="D6239" t="s">
        <v>1552</v>
      </c>
    </row>
    <row r="6240" spans="1:4" x14ac:dyDescent="0.2">
      <c r="A6240" t="s">
        <v>859</v>
      </c>
      <c r="B6240" t="s">
        <v>1553</v>
      </c>
      <c r="C6240" t="s">
        <v>1554</v>
      </c>
    </row>
    <row r="6241" spans="1:6" x14ac:dyDescent="0.2">
      <c r="A6241" t="s">
        <v>1569</v>
      </c>
      <c r="B6241" t="s">
        <v>1570</v>
      </c>
      <c r="C6241" t="s">
        <v>1571</v>
      </c>
    </row>
    <row r="6242" spans="1:6" x14ac:dyDescent="0.2">
      <c r="A6242" t="s">
        <v>1569</v>
      </c>
      <c r="B6242" t="s">
        <v>1572</v>
      </c>
      <c r="C6242" t="s">
        <v>1573</v>
      </c>
      <c r="D6242" t="s">
        <v>1571</v>
      </c>
    </row>
    <row r="6243" spans="1:6" x14ac:dyDescent="0.2">
      <c r="A6243" t="s">
        <v>154</v>
      </c>
      <c r="B6243">
        <v>2.5</v>
      </c>
      <c r="C6243" t="s">
        <v>1667</v>
      </c>
      <c r="D6243" t="s">
        <v>1548</v>
      </c>
      <c r="E6243" t="s">
        <v>1661</v>
      </c>
      <c r="F6243" t="s">
        <v>1667</v>
      </c>
    </row>
    <row r="6244" spans="1:6" x14ac:dyDescent="0.2">
      <c r="A6244" t="s">
        <v>1549</v>
      </c>
      <c r="B6244" t="s">
        <v>1550</v>
      </c>
      <c r="C6244" t="s">
        <v>1551</v>
      </c>
      <c r="D6244" t="s">
        <v>1552</v>
      </c>
    </row>
    <row r="6245" spans="1:6" x14ac:dyDescent="0.2">
      <c r="A6245" t="s">
        <v>859</v>
      </c>
      <c r="B6245" t="s">
        <v>1553</v>
      </c>
      <c r="C6245" t="s">
        <v>1554</v>
      </c>
    </row>
    <row r="6246" spans="1:6" x14ac:dyDescent="0.2">
      <c r="A6246" t="s">
        <v>1569</v>
      </c>
      <c r="B6246" t="s">
        <v>1570</v>
      </c>
      <c r="C6246" t="s">
        <v>1571</v>
      </c>
    </row>
    <row r="6247" spans="1:6" x14ac:dyDescent="0.2">
      <c r="A6247" t="s">
        <v>1569</v>
      </c>
      <c r="B6247" t="s">
        <v>1572</v>
      </c>
      <c r="C6247" t="s">
        <v>1573</v>
      </c>
      <c r="D6247" t="s">
        <v>1571</v>
      </c>
    </row>
    <row r="6248" spans="1:6" x14ac:dyDescent="0.2">
      <c r="A6248" t="s">
        <v>27</v>
      </c>
      <c r="B6248">
        <v>12.55</v>
      </c>
      <c r="C6248" t="s">
        <v>1557</v>
      </c>
    </row>
    <row r="6249" spans="1:6" x14ac:dyDescent="0.2">
      <c r="A6249" t="s">
        <v>29</v>
      </c>
      <c r="B6249">
        <v>7.1</v>
      </c>
      <c r="C6249" t="s">
        <v>1630</v>
      </c>
    </row>
    <row r="6250" spans="1:6" x14ac:dyDescent="0.2">
      <c r="A6250" t="s">
        <v>154</v>
      </c>
      <c r="B6250">
        <v>0.5</v>
      </c>
      <c r="C6250" t="s">
        <v>1578</v>
      </c>
    </row>
    <row r="6251" spans="1:6" x14ac:dyDescent="0.2">
      <c r="A6251" t="s">
        <v>184</v>
      </c>
      <c r="B6251">
        <v>11</v>
      </c>
      <c r="C6251" t="s">
        <v>1578</v>
      </c>
    </row>
    <row r="6252" spans="1:6" x14ac:dyDescent="0.2">
      <c r="A6252" t="s">
        <v>34</v>
      </c>
      <c r="B6252">
        <v>14</v>
      </c>
      <c r="C6252" t="s">
        <v>1580</v>
      </c>
    </row>
    <row r="6253" spans="1:6" x14ac:dyDescent="0.2">
      <c r="A6253" t="s">
        <v>2292</v>
      </c>
      <c r="B6253">
        <v>12.15</v>
      </c>
      <c r="C6253">
        <v>0.1</v>
      </c>
    </row>
    <row r="6254" spans="1:6" x14ac:dyDescent="0.2">
      <c r="A6254" t="s">
        <v>47</v>
      </c>
      <c r="B6254">
        <v>8.02</v>
      </c>
      <c r="C6254" t="s">
        <v>1635</v>
      </c>
    </row>
    <row r="6255" spans="1:6" x14ac:dyDescent="0.2">
      <c r="A6255" t="s">
        <v>154</v>
      </c>
      <c r="B6255">
        <v>0.8</v>
      </c>
      <c r="C6255" t="s">
        <v>1578</v>
      </c>
    </row>
    <row r="6256" spans="1:6" x14ac:dyDescent="0.2">
      <c r="A6256" t="s">
        <v>97</v>
      </c>
      <c r="B6256" t="s">
        <v>1545</v>
      </c>
      <c r="C6256">
        <v>0.1</v>
      </c>
    </row>
    <row r="6257" spans="1:4" x14ac:dyDescent="0.2">
      <c r="A6257" t="s">
        <v>95</v>
      </c>
      <c r="B6257" t="s">
        <v>1629</v>
      </c>
      <c r="C6257">
        <v>10</v>
      </c>
    </row>
    <row r="6258" spans="1:4" x14ac:dyDescent="0.2">
      <c r="A6258" t="s">
        <v>56</v>
      </c>
      <c r="B6258" t="s">
        <v>1545</v>
      </c>
      <c r="C6258">
        <v>0.3</v>
      </c>
    </row>
    <row r="6259" spans="1:4" x14ac:dyDescent="0.2">
      <c r="A6259" t="s">
        <v>2293</v>
      </c>
      <c r="B6259" t="s">
        <v>1896</v>
      </c>
      <c r="C6259">
        <v>0.25</v>
      </c>
      <c r="D6259">
        <v>0.1</v>
      </c>
    </row>
    <row r="6260" spans="1:4" x14ac:dyDescent="0.2">
      <c r="A6260" t="s">
        <v>1549</v>
      </c>
      <c r="B6260" t="s">
        <v>1550</v>
      </c>
      <c r="C6260" t="s">
        <v>1551</v>
      </c>
      <c r="D6260" t="s">
        <v>1552</v>
      </c>
    </row>
    <row r="6261" spans="1:4" x14ac:dyDescent="0.2">
      <c r="A6261" t="s">
        <v>859</v>
      </c>
      <c r="B6261" t="s">
        <v>1553</v>
      </c>
      <c r="C6261" t="s">
        <v>1554</v>
      </c>
    </row>
    <row r="6262" spans="1:4" x14ac:dyDescent="0.2">
      <c r="A6262" t="s">
        <v>1569</v>
      </c>
      <c r="B6262" t="s">
        <v>1570</v>
      </c>
      <c r="C6262" t="s">
        <v>1571</v>
      </c>
    </row>
    <row r="6263" spans="1:4" x14ac:dyDescent="0.2">
      <c r="A6263" t="s">
        <v>1569</v>
      </c>
      <c r="B6263" t="s">
        <v>1572</v>
      </c>
      <c r="C6263" t="s">
        <v>1573</v>
      </c>
      <c r="D6263" t="s">
        <v>1571</v>
      </c>
    </row>
    <row r="6264" spans="1:4" x14ac:dyDescent="0.2">
      <c r="A6264" t="s">
        <v>27</v>
      </c>
      <c r="B6264">
        <v>65.3</v>
      </c>
      <c r="C6264" t="s">
        <v>1595</v>
      </c>
      <c r="D6264">
        <v>7.0000000000000007E-2</v>
      </c>
    </row>
    <row r="6265" spans="1:4" x14ac:dyDescent="0.2">
      <c r="A6265" t="s">
        <v>192</v>
      </c>
      <c r="B6265">
        <v>62.6</v>
      </c>
      <c r="C6265">
        <f>0.07/-0.12</f>
        <v>-0.58333333333333337</v>
      </c>
    </row>
    <row r="6266" spans="1:4" x14ac:dyDescent="0.2">
      <c r="A6266" t="s">
        <v>192</v>
      </c>
      <c r="B6266">
        <v>61.96</v>
      </c>
      <c r="C6266">
        <f>0.15/-0.05</f>
        <v>-2.9999999999999996</v>
      </c>
    </row>
    <row r="6267" spans="1:4" x14ac:dyDescent="0.2">
      <c r="A6267" t="s">
        <v>192</v>
      </c>
      <c r="B6267">
        <v>0.9</v>
      </c>
      <c r="C6267">
        <f>0.02/-0.04</f>
        <v>-0.5</v>
      </c>
    </row>
    <row r="6268" spans="1:4" x14ac:dyDescent="0.2">
      <c r="A6268" t="s">
        <v>192</v>
      </c>
      <c r="B6268">
        <v>4.4800000000000004</v>
      </c>
      <c r="C6268" t="s">
        <v>1608</v>
      </c>
      <c r="D6268">
        <v>0.1</v>
      </c>
    </row>
    <row r="6269" spans="1:4" x14ac:dyDescent="0.2">
      <c r="A6269" t="s">
        <v>192</v>
      </c>
      <c r="B6269" t="s">
        <v>117</v>
      </c>
      <c r="C6269">
        <v>19.399999999999999</v>
      </c>
      <c r="D6269">
        <v>-0.17</v>
      </c>
    </row>
    <row r="6270" spans="1:4" x14ac:dyDescent="0.2">
      <c r="A6270" t="s">
        <v>192</v>
      </c>
      <c r="B6270" t="s">
        <v>1638</v>
      </c>
      <c r="C6270" t="s">
        <v>2294</v>
      </c>
    </row>
    <row r="6271" spans="1:4" x14ac:dyDescent="0.2">
      <c r="A6271" t="s">
        <v>192</v>
      </c>
      <c r="B6271" t="s">
        <v>184</v>
      </c>
      <c r="C6271">
        <v>17.8</v>
      </c>
      <c r="D6271">
        <f>-0.03/-0.13</f>
        <v>0.23076923076923075</v>
      </c>
    </row>
    <row r="6272" spans="1:4" x14ac:dyDescent="0.2">
      <c r="A6272" t="s">
        <v>192</v>
      </c>
      <c r="B6272" t="s">
        <v>2295</v>
      </c>
      <c r="C6272">
        <f>-0.045/-0.13</f>
        <v>0.34615384615384615</v>
      </c>
    </row>
    <row r="6273" spans="1:5" x14ac:dyDescent="0.2">
      <c r="A6273" t="s">
        <v>192</v>
      </c>
      <c r="B6273" t="s">
        <v>34</v>
      </c>
      <c r="C6273">
        <v>24.6</v>
      </c>
      <c r="D6273">
        <f>0.07-0.12</f>
        <v>-4.9999999999999989E-2</v>
      </c>
    </row>
    <row r="6274" spans="1:5" x14ac:dyDescent="0.2">
      <c r="A6274" t="s">
        <v>34</v>
      </c>
      <c r="B6274">
        <v>20</v>
      </c>
      <c r="C6274">
        <f>-0.03/-0.07</f>
        <v>0.42857142857142849</v>
      </c>
    </row>
    <row r="6275" spans="1:5" x14ac:dyDescent="0.2">
      <c r="A6275" t="s">
        <v>192</v>
      </c>
      <c r="B6275" t="s">
        <v>47</v>
      </c>
      <c r="C6275">
        <v>16.2</v>
      </c>
      <c r="D6275">
        <f>0.12/-0.07</f>
        <v>-1.714285714285714</v>
      </c>
    </row>
    <row r="6276" spans="1:5" x14ac:dyDescent="0.2">
      <c r="A6276" t="s">
        <v>47</v>
      </c>
      <c r="B6276" t="s">
        <v>2296</v>
      </c>
    </row>
    <row r="6277" spans="1:5" x14ac:dyDescent="0.2">
      <c r="A6277" t="s">
        <v>2297</v>
      </c>
      <c r="B6277" t="s">
        <v>1562</v>
      </c>
      <c r="C6277" t="s">
        <v>1545</v>
      </c>
      <c r="D6277" t="s">
        <v>1629</v>
      </c>
      <c r="E6277">
        <v>4</v>
      </c>
    </row>
    <row r="6278" spans="1:5" x14ac:dyDescent="0.2">
      <c r="A6278" t="s">
        <v>192</v>
      </c>
      <c r="B6278" t="s">
        <v>2298</v>
      </c>
      <c r="C6278" t="s">
        <v>2299</v>
      </c>
      <c r="D6278">
        <v>61.2</v>
      </c>
      <c r="E6278" t="s">
        <v>4</v>
      </c>
    </row>
    <row r="6279" spans="1:5" x14ac:dyDescent="0.2">
      <c r="A6279" t="s">
        <v>87</v>
      </c>
      <c r="B6279" t="s">
        <v>2300</v>
      </c>
      <c r="C6279" t="s">
        <v>2301</v>
      </c>
    </row>
    <row r="6280" spans="1:5" x14ac:dyDescent="0.2">
      <c r="A6280" t="s">
        <v>146</v>
      </c>
    </row>
    <row r="6281" spans="1:5" x14ac:dyDescent="0.2">
      <c r="A6281" t="s">
        <v>92</v>
      </c>
      <c r="B6281">
        <v>0.5</v>
      </c>
      <c r="C6281" t="s">
        <v>1558</v>
      </c>
    </row>
    <row r="6282" spans="1:5" x14ac:dyDescent="0.2">
      <c r="A6282" t="s">
        <v>87</v>
      </c>
      <c r="B6282" t="s">
        <v>1603</v>
      </c>
      <c r="C6282" t="s">
        <v>1546</v>
      </c>
      <c r="D6282" t="s">
        <v>2302</v>
      </c>
    </row>
    <row r="6283" spans="1:5" x14ac:dyDescent="0.2">
      <c r="A6283" t="s">
        <v>1798</v>
      </c>
      <c r="B6283" t="s">
        <v>1790</v>
      </c>
      <c r="C6283" t="s">
        <v>2303</v>
      </c>
    </row>
    <row r="6284" spans="1:5" x14ac:dyDescent="0.2">
      <c r="A6284">
        <v>19.95</v>
      </c>
      <c r="B6284" t="s">
        <v>2223</v>
      </c>
    </row>
    <row r="6285" spans="1:5" x14ac:dyDescent="0.2">
      <c r="A6285" t="s">
        <v>1549</v>
      </c>
      <c r="B6285" t="s">
        <v>1550</v>
      </c>
      <c r="C6285" t="s">
        <v>1551</v>
      </c>
      <c r="D6285" t="s">
        <v>1552</v>
      </c>
    </row>
    <row r="6286" spans="1:5" x14ac:dyDescent="0.2">
      <c r="A6286" t="s">
        <v>859</v>
      </c>
      <c r="B6286" t="s">
        <v>1553</v>
      </c>
      <c r="C6286" t="s">
        <v>1554</v>
      </c>
    </row>
    <row r="6287" spans="1:5" x14ac:dyDescent="0.2">
      <c r="A6287" t="s">
        <v>1569</v>
      </c>
      <c r="B6287" t="s">
        <v>1570</v>
      </c>
      <c r="C6287" t="s">
        <v>1571</v>
      </c>
    </row>
    <row r="6288" spans="1:5" x14ac:dyDescent="0.2">
      <c r="A6288" t="s">
        <v>1569</v>
      </c>
      <c r="B6288" t="s">
        <v>1572</v>
      </c>
      <c r="C6288" t="s">
        <v>1573</v>
      </c>
      <c r="D6288" t="s">
        <v>1571</v>
      </c>
    </row>
    <row r="6289" spans="1:4" x14ac:dyDescent="0.2">
      <c r="A6289" t="s">
        <v>27</v>
      </c>
      <c r="B6289">
        <v>65.3</v>
      </c>
      <c r="C6289" t="s">
        <v>1637</v>
      </c>
    </row>
    <row r="6290" spans="1:4" x14ac:dyDescent="0.2">
      <c r="A6290" t="s">
        <v>2304</v>
      </c>
      <c r="B6290">
        <f>-0.045/-0.13</f>
        <v>0.34615384615384615</v>
      </c>
    </row>
    <row r="6291" spans="1:4" x14ac:dyDescent="0.2">
      <c r="A6291" t="s">
        <v>2305</v>
      </c>
      <c r="B6291">
        <f>-0.03/-0.07</f>
        <v>0.42857142857142849</v>
      </c>
    </row>
    <row r="6292" spans="1:4" x14ac:dyDescent="0.2">
      <c r="A6292" t="s">
        <v>2306</v>
      </c>
      <c r="B6292">
        <f>0.052/0.032</f>
        <v>1.625</v>
      </c>
    </row>
    <row r="6293" spans="1:4" x14ac:dyDescent="0.2">
      <c r="A6293" t="s">
        <v>27</v>
      </c>
      <c r="B6293">
        <v>65.3</v>
      </c>
      <c r="C6293" t="s">
        <v>1595</v>
      </c>
      <c r="D6293">
        <v>7.0000000000000007E-2</v>
      </c>
    </row>
    <row r="6294" spans="1:4" x14ac:dyDescent="0.2">
      <c r="A6294" t="s">
        <v>192</v>
      </c>
      <c r="B6294">
        <v>62.6</v>
      </c>
      <c r="C6294">
        <f>0.07/-0.12</f>
        <v>-0.58333333333333337</v>
      </c>
    </row>
    <row r="6295" spans="1:4" x14ac:dyDescent="0.2">
      <c r="A6295" t="s">
        <v>192</v>
      </c>
      <c r="B6295">
        <v>61.96</v>
      </c>
      <c r="C6295">
        <f>0.15/-0.05</f>
        <v>-2.9999999999999996</v>
      </c>
    </row>
    <row r="6296" spans="1:4" x14ac:dyDescent="0.2">
      <c r="A6296" t="s">
        <v>192</v>
      </c>
      <c r="B6296">
        <v>0.9</v>
      </c>
      <c r="C6296">
        <f>0.02/-0.04</f>
        <v>-0.5</v>
      </c>
    </row>
    <row r="6297" spans="1:4" x14ac:dyDescent="0.2">
      <c r="A6297" t="s">
        <v>192</v>
      </c>
      <c r="B6297">
        <v>4.4800000000000004</v>
      </c>
      <c r="C6297" t="s">
        <v>1608</v>
      </c>
      <c r="D6297">
        <v>0.1</v>
      </c>
    </row>
    <row r="6298" spans="1:4" x14ac:dyDescent="0.2">
      <c r="A6298" t="s">
        <v>192</v>
      </c>
      <c r="B6298" t="s">
        <v>117</v>
      </c>
      <c r="C6298">
        <v>19.399999999999999</v>
      </c>
      <c r="D6298">
        <v>-0.17</v>
      </c>
    </row>
    <row r="6299" spans="1:4" x14ac:dyDescent="0.2">
      <c r="A6299" t="s">
        <v>192</v>
      </c>
      <c r="B6299" t="s">
        <v>1638</v>
      </c>
      <c r="C6299" t="s">
        <v>2294</v>
      </c>
    </row>
    <row r="6300" spans="1:4" x14ac:dyDescent="0.2">
      <c r="A6300" t="s">
        <v>192</v>
      </c>
      <c r="B6300" t="s">
        <v>184</v>
      </c>
      <c r="C6300">
        <v>17.8</v>
      </c>
      <c r="D6300">
        <f>-0.03/-0.13</f>
        <v>0.23076923076923075</v>
      </c>
    </row>
    <row r="6301" spans="1:4" x14ac:dyDescent="0.2">
      <c r="A6301" t="s">
        <v>192</v>
      </c>
      <c r="B6301" t="s">
        <v>2295</v>
      </c>
      <c r="C6301">
        <f>-0.045/-0.13</f>
        <v>0.34615384615384615</v>
      </c>
    </row>
    <row r="6302" spans="1:4" x14ac:dyDescent="0.2">
      <c r="A6302" t="s">
        <v>192</v>
      </c>
      <c r="B6302" t="s">
        <v>34</v>
      </c>
      <c r="C6302">
        <v>24.6</v>
      </c>
      <c r="D6302">
        <f>0.07-0.12</f>
        <v>-4.9999999999999989E-2</v>
      </c>
    </row>
    <row r="6303" spans="1:4" x14ac:dyDescent="0.2">
      <c r="A6303" t="s">
        <v>34</v>
      </c>
      <c r="B6303">
        <v>20</v>
      </c>
      <c r="C6303">
        <f>-0.03/-0.07</f>
        <v>0.42857142857142849</v>
      </c>
    </row>
    <row r="6304" spans="1:4" x14ac:dyDescent="0.2">
      <c r="A6304" t="s">
        <v>192</v>
      </c>
      <c r="B6304" t="s">
        <v>47</v>
      </c>
      <c r="C6304">
        <v>16.2</v>
      </c>
      <c r="D6304">
        <f>0.12/-0.07</f>
        <v>-1.714285714285714</v>
      </c>
    </row>
    <row r="6305" spans="1:5" x14ac:dyDescent="0.2">
      <c r="A6305" t="s">
        <v>47</v>
      </c>
      <c r="B6305" t="s">
        <v>2296</v>
      </c>
    </row>
    <row r="6306" spans="1:5" x14ac:dyDescent="0.2">
      <c r="A6306" t="s">
        <v>2297</v>
      </c>
      <c r="B6306" t="s">
        <v>1562</v>
      </c>
      <c r="C6306" t="s">
        <v>1545</v>
      </c>
      <c r="D6306" t="s">
        <v>1629</v>
      </c>
      <c r="E6306">
        <v>4</v>
      </c>
    </row>
    <row r="6307" spans="1:5" x14ac:dyDescent="0.2">
      <c r="A6307" t="s">
        <v>192</v>
      </c>
      <c r="B6307" t="s">
        <v>2298</v>
      </c>
      <c r="C6307" t="s">
        <v>2299</v>
      </c>
      <c r="D6307">
        <v>61.2</v>
      </c>
      <c r="E6307" t="s">
        <v>4</v>
      </c>
    </row>
    <row r="6308" spans="1:5" x14ac:dyDescent="0.2">
      <c r="A6308" t="s">
        <v>87</v>
      </c>
      <c r="B6308" t="s">
        <v>2300</v>
      </c>
      <c r="C6308" t="s">
        <v>2301</v>
      </c>
    </row>
    <row r="6309" spans="1:5" x14ac:dyDescent="0.2">
      <c r="A6309" t="s">
        <v>146</v>
      </c>
    </row>
    <row r="6310" spans="1:5" x14ac:dyDescent="0.2">
      <c r="A6310" t="s">
        <v>92</v>
      </c>
      <c r="B6310">
        <v>0.5</v>
      </c>
      <c r="C6310" t="s">
        <v>1558</v>
      </c>
    </row>
    <row r="6311" spans="1:5" x14ac:dyDescent="0.2">
      <c r="A6311" t="s">
        <v>87</v>
      </c>
      <c r="B6311" t="s">
        <v>1603</v>
      </c>
      <c r="C6311" t="s">
        <v>1546</v>
      </c>
      <c r="D6311" t="s">
        <v>2302</v>
      </c>
    </row>
    <row r="6312" spans="1:5" x14ac:dyDescent="0.2">
      <c r="A6312" t="s">
        <v>1798</v>
      </c>
      <c r="B6312" t="s">
        <v>1790</v>
      </c>
      <c r="C6312" t="s">
        <v>2303</v>
      </c>
    </row>
    <row r="6313" spans="1:5" x14ac:dyDescent="0.2">
      <c r="A6313" t="s">
        <v>1549</v>
      </c>
      <c r="B6313" t="s">
        <v>1550</v>
      </c>
      <c r="C6313" t="s">
        <v>1551</v>
      </c>
      <c r="D6313" t="s">
        <v>1552</v>
      </c>
    </row>
    <row r="6314" spans="1:5" x14ac:dyDescent="0.2">
      <c r="A6314" t="s">
        <v>859</v>
      </c>
      <c r="B6314" t="s">
        <v>1553</v>
      </c>
      <c r="C6314" t="s">
        <v>1554</v>
      </c>
    </row>
    <row r="6315" spans="1:5" x14ac:dyDescent="0.2">
      <c r="A6315" t="s">
        <v>1569</v>
      </c>
      <c r="B6315" t="s">
        <v>1570</v>
      </c>
      <c r="C6315" t="s">
        <v>1571</v>
      </c>
    </row>
    <row r="6316" spans="1:5" x14ac:dyDescent="0.2">
      <c r="A6316" t="s">
        <v>1569</v>
      </c>
      <c r="B6316" t="s">
        <v>1572</v>
      </c>
      <c r="C6316" t="s">
        <v>1573</v>
      </c>
      <c r="D6316" t="s">
        <v>1571</v>
      </c>
    </row>
    <row r="6317" spans="1:5" x14ac:dyDescent="0.2">
      <c r="A6317" t="s">
        <v>27</v>
      </c>
      <c r="B6317">
        <v>65.3</v>
      </c>
      <c r="C6317" t="s">
        <v>1637</v>
      </c>
    </row>
    <row r="6318" spans="1:5" x14ac:dyDescent="0.2">
      <c r="A6318" t="s">
        <v>2304</v>
      </c>
      <c r="B6318">
        <f>-0.045/-0.13</f>
        <v>0.34615384615384615</v>
      </c>
    </row>
    <row r="6319" spans="1:5" x14ac:dyDescent="0.2">
      <c r="A6319" t="s">
        <v>2305</v>
      </c>
      <c r="B6319">
        <f>-0.03/-0.07</f>
        <v>0.42857142857142849</v>
      </c>
    </row>
    <row r="6320" spans="1:5" x14ac:dyDescent="0.2">
      <c r="A6320" t="s">
        <v>2306</v>
      </c>
      <c r="B6320">
        <f>0.052/0.032</f>
        <v>1.625</v>
      </c>
    </row>
    <row r="6321" spans="1:5" x14ac:dyDescent="0.2">
      <c r="A6321" t="s">
        <v>27</v>
      </c>
      <c r="B6321">
        <v>65.3</v>
      </c>
      <c r="C6321" t="s">
        <v>1595</v>
      </c>
      <c r="D6321">
        <v>7.0000000000000007E-2</v>
      </c>
    </row>
    <row r="6322" spans="1:5" x14ac:dyDescent="0.2">
      <c r="A6322" t="s">
        <v>192</v>
      </c>
      <c r="B6322">
        <v>62.6</v>
      </c>
      <c r="C6322">
        <f>0.07/-0.12</f>
        <v>-0.58333333333333337</v>
      </c>
    </row>
    <row r="6323" spans="1:5" x14ac:dyDescent="0.2">
      <c r="A6323" t="s">
        <v>192</v>
      </c>
      <c r="B6323">
        <v>61.96</v>
      </c>
      <c r="C6323">
        <f>0.15/-0.05</f>
        <v>-2.9999999999999996</v>
      </c>
    </row>
    <row r="6324" spans="1:5" x14ac:dyDescent="0.2">
      <c r="A6324" t="s">
        <v>192</v>
      </c>
      <c r="B6324">
        <v>0.9</v>
      </c>
      <c r="C6324">
        <f>0.02/-0.04</f>
        <v>-0.5</v>
      </c>
    </row>
    <row r="6325" spans="1:5" x14ac:dyDescent="0.2">
      <c r="A6325" t="s">
        <v>192</v>
      </c>
      <c r="B6325">
        <v>4.4800000000000004</v>
      </c>
      <c r="C6325" t="s">
        <v>1608</v>
      </c>
      <c r="D6325">
        <v>0.1</v>
      </c>
    </row>
    <row r="6326" spans="1:5" x14ac:dyDescent="0.2">
      <c r="A6326" t="s">
        <v>192</v>
      </c>
      <c r="B6326" t="s">
        <v>117</v>
      </c>
      <c r="C6326">
        <v>19.399999999999999</v>
      </c>
      <c r="D6326">
        <v>-0.17</v>
      </c>
    </row>
    <row r="6327" spans="1:5" x14ac:dyDescent="0.2">
      <c r="A6327" t="s">
        <v>192</v>
      </c>
      <c r="B6327" t="s">
        <v>1638</v>
      </c>
      <c r="C6327" t="s">
        <v>2294</v>
      </c>
    </row>
    <row r="6328" spans="1:5" x14ac:dyDescent="0.2">
      <c r="A6328" t="s">
        <v>192</v>
      </c>
      <c r="B6328" t="s">
        <v>184</v>
      </c>
      <c r="C6328">
        <v>17.8</v>
      </c>
      <c r="D6328">
        <f>-0.03/-0.13</f>
        <v>0.23076923076923075</v>
      </c>
    </row>
    <row r="6329" spans="1:5" x14ac:dyDescent="0.2">
      <c r="A6329" t="s">
        <v>192</v>
      </c>
      <c r="B6329" t="s">
        <v>2295</v>
      </c>
      <c r="C6329">
        <f>-0.045/-0.13</f>
        <v>0.34615384615384615</v>
      </c>
    </row>
    <row r="6330" spans="1:5" x14ac:dyDescent="0.2">
      <c r="A6330" t="s">
        <v>192</v>
      </c>
      <c r="B6330" t="s">
        <v>34</v>
      </c>
      <c r="C6330">
        <v>24.6</v>
      </c>
      <c r="D6330">
        <f>0.07-0.12</f>
        <v>-4.9999999999999989E-2</v>
      </c>
    </row>
    <row r="6331" spans="1:5" x14ac:dyDescent="0.2">
      <c r="A6331" t="s">
        <v>34</v>
      </c>
      <c r="B6331">
        <v>20</v>
      </c>
      <c r="C6331">
        <f>-0.03/-0.07</f>
        <v>0.42857142857142849</v>
      </c>
    </row>
    <row r="6332" spans="1:5" x14ac:dyDescent="0.2">
      <c r="A6332" t="s">
        <v>192</v>
      </c>
      <c r="B6332" t="s">
        <v>47</v>
      </c>
      <c r="C6332">
        <v>16.2</v>
      </c>
      <c r="D6332">
        <f>0.12/-0.07</f>
        <v>-1.714285714285714</v>
      </c>
    </row>
    <row r="6333" spans="1:5" x14ac:dyDescent="0.2">
      <c r="A6333" t="s">
        <v>47</v>
      </c>
      <c r="B6333" t="s">
        <v>2296</v>
      </c>
    </row>
    <row r="6334" spans="1:5" x14ac:dyDescent="0.2">
      <c r="A6334" t="s">
        <v>2297</v>
      </c>
      <c r="B6334" t="s">
        <v>1562</v>
      </c>
      <c r="C6334" t="s">
        <v>1545</v>
      </c>
      <c r="D6334" t="s">
        <v>1629</v>
      </c>
      <c r="E6334">
        <v>4</v>
      </c>
    </row>
    <row r="6335" spans="1:5" x14ac:dyDescent="0.2">
      <c r="A6335" t="s">
        <v>192</v>
      </c>
      <c r="B6335" t="s">
        <v>2298</v>
      </c>
      <c r="C6335" t="s">
        <v>2299</v>
      </c>
      <c r="D6335">
        <v>61.2</v>
      </c>
      <c r="E6335" t="s">
        <v>4</v>
      </c>
    </row>
    <row r="6336" spans="1:5" x14ac:dyDescent="0.2">
      <c r="A6336" t="s">
        <v>87</v>
      </c>
      <c r="B6336" t="s">
        <v>2300</v>
      </c>
      <c r="C6336" t="s">
        <v>2301</v>
      </c>
    </row>
    <row r="6337" spans="1:4" x14ac:dyDescent="0.2">
      <c r="A6337" t="s">
        <v>146</v>
      </c>
    </row>
    <row r="6338" spans="1:4" x14ac:dyDescent="0.2">
      <c r="A6338" t="s">
        <v>92</v>
      </c>
      <c r="B6338">
        <v>0.5</v>
      </c>
      <c r="C6338" t="s">
        <v>1558</v>
      </c>
    </row>
    <row r="6339" spans="1:4" x14ac:dyDescent="0.2">
      <c r="A6339" t="s">
        <v>87</v>
      </c>
      <c r="B6339" t="s">
        <v>1603</v>
      </c>
      <c r="C6339" t="s">
        <v>1546</v>
      </c>
      <c r="D6339" t="s">
        <v>2302</v>
      </c>
    </row>
    <row r="6340" spans="1:4" x14ac:dyDescent="0.2">
      <c r="A6340" t="s">
        <v>1798</v>
      </c>
      <c r="B6340" t="s">
        <v>1790</v>
      </c>
      <c r="C6340" t="s">
        <v>2303</v>
      </c>
    </row>
    <row r="6341" spans="1:4" x14ac:dyDescent="0.2">
      <c r="A6341" t="s">
        <v>1549</v>
      </c>
      <c r="B6341" t="s">
        <v>1550</v>
      </c>
      <c r="C6341" t="s">
        <v>1551</v>
      </c>
      <c r="D6341" t="s">
        <v>1552</v>
      </c>
    </row>
    <row r="6342" spans="1:4" x14ac:dyDescent="0.2">
      <c r="A6342" t="s">
        <v>859</v>
      </c>
      <c r="B6342" t="s">
        <v>1553</v>
      </c>
      <c r="C6342" t="s">
        <v>1554</v>
      </c>
    </row>
    <row r="6343" spans="1:4" x14ac:dyDescent="0.2">
      <c r="A6343" t="s">
        <v>1569</v>
      </c>
      <c r="B6343" t="s">
        <v>1570</v>
      </c>
      <c r="C6343" t="s">
        <v>1571</v>
      </c>
    </row>
    <row r="6344" spans="1:4" x14ac:dyDescent="0.2">
      <c r="A6344" t="s">
        <v>1569</v>
      </c>
      <c r="B6344" t="s">
        <v>1572</v>
      </c>
      <c r="C6344" t="s">
        <v>1573</v>
      </c>
      <c r="D6344" t="s">
        <v>1571</v>
      </c>
    </row>
    <row r="6345" spans="1:4" x14ac:dyDescent="0.2">
      <c r="A6345" t="s">
        <v>27</v>
      </c>
      <c r="B6345">
        <v>42.8</v>
      </c>
      <c r="C6345" t="s">
        <v>1814</v>
      </c>
    </row>
    <row r="6346" spans="1:4" x14ac:dyDescent="0.2">
      <c r="A6346" t="s">
        <v>2066</v>
      </c>
      <c r="B6346">
        <v>3.4</v>
      </c>
      <c r="C6346" t="s">
        <v>1557</v>
      </c>
    </row>
    <row r="6347" spans="1:4" x14ac:dyDescent="0.2">
      <c r="A6347" t="s">
        <v>29</v>
      </c>
      <c r="B6347">
        <v>17.8</v>
      </c>
      <c r="C6347">
        <v>-0.1</v>
      </c>
    </row>
    <row r="6348" spans="1:4" x14ac:dyDescent="0.2">
      <c r="A6348" t="s">
        <v>29</v>
      </c>
      <c r="B6348">
        <v>18.600000000000001</v>
      </c>
      <c r="C6348">
        <v>0.05</v>
      </c>
    </row>
    <row r="6349" spans="1:4" x14ac:dyDescent="0.2">
      <c r="A6349" t="s">
        <v>29</v>
      </c>
      <c r="B6349">
        <v>9</v>
      </c>
      <c r="C6349" t="s">
        <v>1558</v>
      </c>
    </row>
    <row r="6350" spans="1:4" x14ac:dyDescent="0.2">
      <c r="A6350" t="s">
        <v>2307</v>
      </c>
      <c r="B6350">
        <f>-0.03/-0.055</f>
        <v>0.54545454545454541</v>
      </c>
    </row>
    <row r="6351" spans="1:4" x14ac:dyDescent="0.2">
      <c r="A6351" t="s">
        <v>2308</v>
      </c>
      <c r="B6351">
        <f>-0.038/-0.058</f>
        <v>0.65517241379310343</v>
      </c>
    </row>
    <row r="6352" spans="1:4" x14ac:dyDescent="0.2">
      <c r="A6352" t="s">
        <v>2309</v>
      </c>
      <c r="B6352">
        <f>-0.04/-0.052</f>
        <v>0.76923076923076927</v>
      </c>
    </row>
    <row r="6353" spans="1:4" x14ac:dyDescent="0.2">
      <c r="A6353" t="s">
        <v>2310</v>
      </c>
      <c r="B6353">
        <f>-0.03/-0.115</f>
        <v>0.2608695652173913</v>
      </c>
    </row>
    <row r="6354" spans="1:4" x14ac:dyDescent="0.2">
      <c r="A6354" t="s">
        <v>2311</v>
      </c>
      <c r="B6354">
        <f>-0.03/-0.065</f>
        <v>0.46153846153846151</v>
      </c>
    </row>
    <row r="6355" spans="1:4" x14ac:dyDescent="0.2">
      <c r="A6355" t="s">
        <v>2312</v>
      </c>
      <c r="B6355">
        <f>0.115/0.03</f>
        <v>3.8333333333333335</v>
      </c>
    </row>
    <row r="6356" spans="1:4" x14ac:dyDescent="0.2">
      <c r="A6356" t="s">
        <v>47</v>
      </c>
      <c r="B6356">
        <v>5.98</v>
      </c>
      <c r="C6356" t="s">
        <v>1785</v>
      </c>
    </row>
    <row r="6357" spans="1:4" x14ac:dyDescent="0.2">
      <c r="A6357" t="s">
        <v>95</v>
      </c>
      <c r="B6357" t="s">
        <v>2313</v>
      </c>
      <c r="C6357" t="s">
        <v>1584</v>
      </c>
      <c r="D6357">
        <v>8</v>
      </c>
    </row>
    <row r="6358" spans="1:4" x14ac:dyDescent="0.2">
      <c r="A6358" t="s">
        <v>95</v>
      </c>
      <c r="B6358" t="s">
        <v>1545</v>
      </c>
      <c r="C6358" t="s">
        <v>1629</v>
      </c>
      <c r="D6358">
        <v>4</v>
      </c>
    </row>
    <row r="6359" spans="1:4" x14ac:dyDescent="0.2">
      <c r="A6359" t="s">
        <v>1937</v>
      </c>
      <c r="B6359" t="s">
        <v>1545</v>
      </c>
      <c r="C6359">
        <v>0.01</v>
      </c>
    </row>
    <row r="6360" spans="1:4" x14ac:dyDescent="0.2">
      <c r="A6360" t="s">
        <v>27</v>
      </c>
      <c r="B6360">
        <v>51.8</v>
      </c>
      <c r="C6360" t="s">
        <v>1814</v>
      </c>
    </row>
    <row r="6361" spans="1:4" x14ac:dyDescent="0.2">
      <c r="A6361" t="s">
        <v>29</v>
      </c>
      <c r="B6361">
        <v>27.7</v>
      </c>
      <c r="C6361">
        <v>0.05</v>
      </c>
    </row>
    <row r="6362" spans="1:4" x14ac:dyDescent="0.2">
      <c r="A6362" t="s">
        <v>29</v>
      </c>
      <c r="B6362">
        <v>26.8</v>
      </c>
      <c r="C6362">
        <v>-0.1</v>
      </c>
    </row>
    <row r="6363" spans="1:4" x14ac:dyDescent="0.2">
      <c r="A6363" t="s">
        <v>29</v>
      </c>
      <c r="B6363">
        <v>8.3000000000000007</v>
      </c>
      <c r="C6363">
        <v>-0.1</v>
      </c>
    </row>
    <row r="6364" spans="1:4" x14ac:dyDescent="0.2">
      <c r="A6364" t="s">
        <v>29</v>
      </c>
      <c r="B6364">
        <v>29.6</v>
      </c>
      <c r="C6364" t="s">
        <v>1559</v>
      </c>
    </row>
    <row r="6365" spans="1:4" x14ac:dyDescent="0.2">
      <c r="A6365" t="s">
        <v>29</v>
      </c>
      <c r="B6365">
        <v>12.2</v>
      </c>
      <c r="C6365">
        <v>0.1</v>
      </c>
    </row>
    <row r="6366" spans="1:4" x14ac:dyDescent="0.2">
      <c r="A6366" t="s">
        <v>29</v>
      </c>
      <c r="B6366">
        <v>17.8</v>
      </c>
      <c r="C6366" t="s">
        <v>1558</v>
      </c>
    </row>
    <row r="6367" spans="1:4" x14ac:dyDescent="0.2">
      <c r="A6367" t="s">
        <v>29</v>
      </c>
      <c r="B6367">
        <v>3.4</v>
      </c>
      <c r="C6367" t="s">
        <v>1557</v>
      </c>
    </row>
    <row r="6368" spans="1:4" x14ac:dyDescent="0.2">
      <c r="A6368" t="s">
        <v>2231</v>
      </c>
      <c r="B6368">
        <v>2.9</v>
      </c>
      <c r="C6368">
        <f>0.11/0.03</f>
        <v>3.666666666666667</v>
      </c>
    </row>
    <row r="6369" spans="1:4" x14ac:dyDescent="0.2">
      <c r="A6369" t="s">
        <v>2231</v>
      </c>
      <c r="B6369">
        <v>2.5</v>
      </c>
      <c r="C6369">
        <f>0.11/0.03</f>
        <v>3.666666666666667</v>
      </c>
    </row>
    <row r="6370" spans="1:4" x14ac:dyDescent="0.2">
      <c r="A6370" t="s">
        <v>2307</v>
      </c>
      <c r="B6370">
        <f>-0.03/-0.055</f>
        <v>0.54545454545454541</v>
      </c>
    </row>
    <row r="6371" spans="1:4" x14ac:dyDescent="0.2">
      <c r="A6371" t="s">
        <v>2308</v>
      </c>
      <c r="B6371">
        <f>-0.038/-0.058</f>
        <v>0.65517241379310343</v>
      </c>
    </row>
    <row r="6372" spans="1:4" x14ac:dyDescent="0.2">
      <c r="A6372" t="s">
        <v>1662</v>
      </c>
      <c r="B6372">
        <v>12.7</v>
      </c>
      <c r="C6372">
        <f>-0.04/-0.052</f>
        <v>0.76923076923076927</v>
      </c>
    </row>
    <row r="6373" spans="1:4" x14ac:dyDescent="0.2">
      <c r="A6373" t="s">
        <v>34</v>
      </c>
      <c r="B6373" t="s">
        <v>2314</v>
      </c>
    </row>
    <row r="6374" spans="1:4" x14ac:dyDescent="0.2">
      <c r="A6374" t="s">
        <v>412</v>
      </c>
    </row>
    <row r="6375" spans="1:4" x14ac:dyDescent="0.2">
      <c r="A6375" t="s">
        <v>413</v>
      </c>
    </row>
    <row r="6376" spans="1:4" x14ac:dyDescent="0.2">
      <c r="A6376" t="s">
        <v>47</v>
      </c>
      <c r="B6376">
        <v>5.98</v>
      </c>
      <c r="C6376" t="s">
        <v>1785</v>
      </c>
    </row>
    <row r="6377" spans="1:4" x14ac:dyDescent="0.2">
      <c r="A6377" t="s">
        <v>95</v>
      </c>
      <c r="B6377" t="s">
        <v>1545</v>
      </c>
      <c r="C6377" t="s">
        <v>1629</v>
      </c>
      <c r="D6377">
        <v>4</v>
      </c>
    </row>
    <row r="6378" spans="1:4" x14ac:dyDescent="0.2">
      <c r="A6378" t="s">
        <v>1937</v>
      </c>
      <c r="B6378" t="s">
        <v>1545</v>
      </c>
      <c r="C6378">
        <v>6.0000000000000001E-3</v>
      </c>
    </row>
    <row r="6379" spans="1:4" x14ac:dyDescent="0.2">
      <c r="A6379" t="s">
        <v>97</v>
      </c>
      <c r="B6379" t="s">
        <v>1545</v>
      </c>
      <c r="C6379">
        <v>0.05</v>
      </c>
    </row>
    <row r="6380" spans="1:4" x14ac:dyDescent="0.2">
      <c r="A6380" t="s">
        <v>184</v>
      </c>
      <c r="B6380">
        <v>13.8</v>
      </c>
      <c r="C6380">
        <f>-0.03/-0.115</f>
        <v>0.2608695652173913</v>
      </c>
    </row>
    <row r="6381" spans="1:4" x14ac:dyDescent="0.2">
      <c r="A6381" t="s">
        <v>91</v>
      </c>
      <c r="B6381">
        <v>50.3</v>
      </c>
      <c r="C6381">
        <f>-0.003/-0.043</f>
        <v>6.9767441860465129E-2</v>
      </c>
    </row>
    <row r="6382" spans="1:4" x14ac:dyDescent="0.2">
      <c r="A6382" t="s">
        <v>48</v>
      </c>
      <c r="B6382">
        <v>5</v>
      </c>
      <c r="C6382">
        <v>0.1</v>
      </c>
    </row>
    <row r="6383" spans="1:4" x14ac:dyDescent="0.2">
      <c r="A6383" t="s">
        <v>48</v>
      </c>
      <c r="B6383">
        <v>12.6</v>
      </c>
      <c r="C6383">
        <f>0.04/-0.05</f>
        <v>-0.79999999999999993</v>
      </c>
    </row>
    <row r="6384" spans="1:4" x14ac:dyDescent="0.2">
      <c r="A6384" t="s">
        <v>29</v>
      </c>
      <c r="B6384">
        <v>12.4</v>
      </c>
      <c r="C6384" t="s">
        <v>1558</v>
      </c>
    </row>
    <row r="6385" spans="1:6" x14ac:dyDescent="0.2">
      <c r="A6385" t="s">
        <v>29</v>
      </c>
      <c r="B6385">
        <v>13.4</v>
      </c>
      <c r="C6385">
        <v>0.05</v>
      </c>
    </row>
    <row r="6386" spans="1:6" x14ac:dyDescent="0.2">
      <c r="A6386" t="s">
        <v>1607</v>
      </c>
      <c r="B6386">
        <v>29.2</v>
      </c>
      <c r="C6386" t="s">
        <v>1558</v>
      </c>
    </row>
    <row r="6387" spans="1:6" x14ac:dyDescent="0.2">
      <c r="A6387" t="s">
        <v>1607</v>
      </c>
      <c r="B6387">
        <v>30.9</v>
      </c>
      <c r="C6387" t="s">
        <v>1558</v>
      </c>
    </row>
    <row r="6388" spans="1:6" x14ac:dyDescent="0.2">
      <c r="A6388" t="s">
        <v>34</v>
      </c>
      <c r="B6388" t="s">
        <v>2315</v>
      </c>
    </row>
    <row r="6389" spans="1:6" x14ac:dyDescent="0.2">
      <c r="A6389" t="s">
        <v>34</v>
      </c>
      <c r="B6389" t="s">
        <v>2316</v>
      </c>
    </row>
    <row r="6390" spans="1:6" x14ac:dyDescent="0.2">
      <c r="A6390" t="s">
        <v>415</v>
      </c>
    </row>
    <row r="6391" spans="1:6" x14ac:dyDescent="0.2">
      <c r="A6391" t="s">
        <v>416</v>
      </c>
    </row>
    <row r="6392" spans="1:6" x14ac:dyDescent="0.2">
      <c r="A6392" t="s">
        <v>417</v>
      </c>
    </row>
    <row r="6393" spans="1:6" x14ac:dyDescent="0.2">
      <c r="A6393" t="s">
        <v>418</v>
      </c>
    </row>
    <row r="6394" spans="1:6" x14ac:dyDescent="0.2">
      <c r="A6394" t="s">
        <v>2317</v>
      </c>
      <c r="B6394">
        <f>0.14/0.03</f>
        <v>4.666666666666667</v>
      </c>
    </row>
    <row r="6395" spans="1:6" x14ac:dyDescent="0.2">
      <c r="A6395" t="s">
        <v>36</v>
      </c>
      <c r="B6395" t="s">
        <v>1847</v>
      </c>
      <c r="C6395" t="s">
        <v>1100</v>
      </c>
      <c r="D6395">
        <v>0.75</v>
      </c>
      <c r="E6395" t="s">
        <v>1562</v>
      </c>
      <c r="F6395" t="s">
        <v>2138</v>
      </c>
    </row>
    <row r="6396" spans="1:6" x14ac:dyDescent="0.2">
      <c r="A6396" t="s">
        <v>1937</v>
      </c>
      <c r="B6396" t="s">
        <v>1545</v>
      </c>
      <c r="C6396">
        <v>1.4999999999999999E-2</v>
      </c>
    </row>
    <row r="6397" spans="1:6" x14ac:dyDescent="0.2">
      <c r="A6397" t="s">
        <v>2318</v>
      </c>
      <c r="B6397" t="s">
        <v>1545</v>
      </c>
      <c r="C6397">
        <v>0.02</v>
      </c>
      <c r="D6397" t="s">
        <v>1568</v>
      </c>
    </row>
    <row r="6398" spans="1:6" x14ac:dyDescent="0.2">
      <c r="A6398" t="s">
        <v>38</v>
      </c>
      <c r="B6398" t="s">
        <v>1545</v>
      </c>
      <c r="C6398">
        <v>0.02</v>
      </c>
      <c r="D6398" t="s">
        <v>1567</v>
      </c>
      <c r="E6398" t="s">
        <v>1568</v>
      </c>
    </row>
    <row r="6399" spans="1:6" x14ac:dyDescent="0.2">
      <c r="A6399" t="s">
        <v>97</v>
      </c>
      <c r="B6399" t="s">
        <v>1545</v>
      </c>
      <c r="C6399">
        <v>0.05</v>
      </c>
      <c r="D6399" t="s">
        <v>1567</v>
      </c>
      <c r="E6399" t="s">
        <v>1568</v>
      </c>
    </row>
    <row r="6400" spans="1:6" x14ac:dyDescent="0.2">
      <c r="A6400" t="s">
        <v>94</v>
      </c>
      <c r="B6400" t="s">
        <v>1545</v>
      </c>
      <c r="C6400">
        <v>0.05</v>
      </c>
      <c r="D6400" t="s">
        <v>1567</v>
      </c>
      <c r="E6400" t="s">
        <v>1633</v>
      </c>
    </row>
    <row r="6401" spans="1:6" x14ac:dyDescent="0.2">
      <c r="A6401" t="s">
        <v>91</v>
      </c>
      <c r="B6401">
        <v>34.6</v>
      </c>
      <c r="C6401">
        <f>-0.003/-0.043</f>
        <v>6.9767441860465129E-2</v>
      </c>
    </row>
    <row r="6402" spans="1:6" x14ac:dyDescent="0.2">
      <c r="A6402" t="s">
        <v>1579</v>
      </c>
      <c r="B6402">
        <v>5</v>
      </c>
      <c r="C6402">
        <v>0.1</v>
      </c>
    </row>
    <row r="6403" spans="1:6" x14ac:dyDescent="0.2">
      <c r="A6403" t="s">
        <v>2319</v>
      </c>
      <c r="B6403">
        <f>0.04/-0.05</f>
        <v>-0.79999999999999993</v>
      </c>
    </row>
    <row r="6404" spans="1:6" x14ac:dyDescent="0.2">
      <c r="A6404" t="s">
        <v>29</v>
      </c>
      <c r="B6404">
        <v>15.3</v>
      </c>
      <c r="C6404" t="s">
        <v>1558</v>
      </c>
    </row>
    <row r="6405" spans="1:6" x14ac:dyDescent="0.2">
      <c r="A6405" t="s">
        <v>29</v>
      </c>
      <c r="B6405">
        <v>12.4</v>
      </c>
      <c r="C6405" t="s">
        <v>1558</v>
      </c>
    </row>
    <row r="6406" spans="1:6" x14ac:dyDescent="0.2">
      <c r="A6406" t="s">
        <v>29</v>
      </c>
      <c r="B6406">
        <v>13.4</v>
      </c>
      <c r="C6406">
        <v>0.05</v>
      </c>
    </row>
    <row r="6407" spans="1:6" x14ac:dyDescent="0.2">
      <c r="A6407" t="s">
        <v>1662</v>
      </c>
      <c r="B6407">
        <v>21.8</v>
      </c>
      <c r="C6407">
        <f>-0.048/-0.065</f>
        <v>0.7384615384615385</v>
      </c>
    </row>
    <row r="6408" spans="1:6" x14ac:dyDescent="0.2">
      <c r="A6408" t="s">
        <v>1662</v>
      </c>
      <c r="B6408">
        <v>20.6</v>
      </c>
      <c r="C6408">
        <f>-0.048/-0.065</f>
        <v>0.7384615384615385</v>
      </c>
    </row>
    <row r="6409" spans="1:6" x14ac:dyDescent="0.2">
      <c r="A6409" t="s">
        <v>420</v>
      </c>
    </row>
    <row r="6410" spans="1:6" x14ac:dyDescent="0.2">
      <c r="A6410" t="s">
        <v>421</v>
      </c>
    </row>
    <row r="6411" spans="1:6" x14ac:dyDescent="0.2">
      <c r="A6411" t="s">
        <v>418</v>
      </c>
    </row>
    <row r="6412" spans="1:6" x14ac:dyDescent="0.2">
      <c r="A6412" t="s">
        <v>36</v>
      </c>
      <c r="B6412" t="s">
        <v>1847</v>
      </c>
      <c r="C6412" t="s">
        <v>1100</v>
      </c>
      <c r="D6412">
        <v>0.75</v>
      </c>
      <c r="E6412" t="s">
        <v>1562</v>
      </c>
      <c r="F6412" t="s">
        <v>1782</v>
      </c>
    </row>
    <row r="6413" spans="1:6" x14ac:dyDescent="0.2">
      <c r="A6413" t="s">
        <v>1937</v>
      </c>
      <c r="B6413" t="s">
        <v>1545</v>
      </c>
      <c r="C6413">
        <v>1.4999999999999999E-2</v>
      </c>
    </row>
    <row r="6414" spans="1:6" x14ac:dyDescent="0.2">
      <c r="A6414" t="s">
        <v>97</v>
      </c>
      <c r="B6414" t="s">
        <v>1545</v>
      </c>
      <c r="C6414">
        <v>0.02</v>
      </c>
      <c r="D6414" t="s">
        <v>1567</v>
      </c>
      <c r="E6414" t="s">
        <v>1568</v>
      </c>
    </row>
    <row r="6415" spans="1:6" x14ac:dyDescent="0.2">
      <c r="A6415" t="s">
        <v>38</v>
      </c>
      <c r="B6415" t="s">
        <v>1545</v>
      </c>
      <c r="C6415">
        <v>0.02</v>
      </c>
      <c r="D6415" t="s">
        <v>1567</v>
      </c>
      <c r="E6415" t="s">
        <v>1568</v>
      </c>
    </row>
    <row r="6416" spans="1:6" x14ac:dyDescent="0.2">
      <c r="A6416" t="s">
        <v>97</v>
      </c>
      <c r="B6416" t="s">
        <v>1545</v>
      </c>
      <c r="C6416">
        <v>0.05</v>
      </c>
      <c r="D6416" t="s">
        <v>1567</v>
      </c>
      <c r="E6416" t="s">
        <v>1568</v>
      </c>
    </row>
    <row r="6417" spans="1:6" x14ac:dyDescent="0.2">
      <c r="A6417" t="s">
        <v>94</v>
      </c>
      <c r="B6417" t="s">
        <v>1545</v>
      </c>
      <c r="C6417">
        <v>0.05</v>
      </c>
      <c r="D6417" t="s">
        <v>1567</v>
      </c>
      <c r="E6417" t="s">
        <v>1633</v>
      </c>
    </row>
    <row r="6418" spans="1:6" x14ac:dyDescent="0.2">
      <c r="A6418" t="s">
        <v>1579</v>
      </c>
      <c r="B6418">
        <v>16</v>
      </c>
      <c r="C6418">
        <v>0.2</v>
      </c>
    </row>
    <row r="6419" spans="1:6" x14ac:dyDescent="0.2">
      <c r="A6419" t="s">
        <v>1579</v>
      </c>
      <c r="B6419">
        <v>45.2</v>
      </c>
      <c r="C6419" t="s">
        <v>1558</v>
      </c>
    </row>
    <row r="6420" spans="1:6" x14ac:dyDescent="0.2">
      <c r="A6420" t="s">
        <v>1579</v>
      </c>
      <c r="B6420">
        <v>2</v>
      </c>
      <c r="C6420" t="s">
        <v>1558</v>
      </c>
    </row>
    <row r="6421" spans="1:6" x14ac:dyDescent="0.2">
      <c r="A6421" t="s">
        <v>47</v>
      </c>
      <c r="B6421">
        <v>4</v>
      </c>
      <c r="C6421">
        <v>0.05</v>
      </c>
    </row>
    <row r="6422" spans="1:6" x14ac:dyDescent="0.2">
      <c r="A6422" t="s">
        <v>47</v>
      </c>
      <c r="B6422">
        <v>11</v>
      </c>
      <c r="C6422">
        <v>0.1</v>
      </c>
    </row>
    <row r="6423" spans="1:6" x14ac:dyDescent="0.2">
      <c r="A6423" t="s">
        <v>47</v>
      </c>
      <c r="B6423">
        <v>15</v>
      </c>
      <c r="C6423" t="s">
        <v>2239</v>
      </c>
      <c r="D6423" t="s">
        <v>2240</v>
      </c>
    </row>
    <row r="6424" spans="1:6" x14ac:dyDescent="0.2">
      <c r="A6424" t="s">
        <v>365</v>
      </c>
      <c r="B6424">
        <v>22.1</v>
      </c>
      <c r="C6424" t="s">
        <v>1559</v>
      </c>
    </row>
    <row r="6425" spans="1:6" x14ac:dyDescent="0.2">
      <c r="A6425" t="s">
        <v>36</v>
      </c>
      <c r="B6425" t="s">
        <v>2264</v>
      </c>
      <c r="C6425" t="s">
        <v>1100</v>
      </c>
      <c r="D6425">
        <v>1.5</v>
      </c>
      <c r="E6425" t="s">
        <v>1562</v>
      </c>
      <c r="F6425" t="s">
        <v>1782</v>
      </c>
    </row>
    <row r="6426" spans="1:6" x14ac:dyDescent="0.2">
      <c r="A6426" t="s">
        <v>95</v>
      </c>
      <c r="B6426" t="s">
        <v>1545</v>
      </c>
      <c r="C6426" t="s">
        <v>1629</v>
      </c>
      <c r="D6426">
        <v>4</v>
      </c>
    </row>
    <row r="6427" spans="1:6" x14ac:dyDescent="0.2">
      <c r="A6427" t="s">
        <v>97</v>
      </c>
      <c r="B6427" t="s">
        <v>1545</v>
      </c>
      <c r="C6427">
        <v>0.01</v>
      </c>
      <c r="D6427" t="s">
        <v>1567</v>
      </c>
      <c r="E6427" t="s">
        <v>1568</v>
      </c>
    </row>
    <row r="6428" spans="1:6" x14ac:dyDescent="0.2">
      <c r="A6428" t="s">
        <v>1937</v>
      </c>
      <c r="B6428" t="s">
        <v>1545</v>
      </c>
      <c r="C6428">
        <v>0.01</v>
      </c>
    </row>
    <row r="6429" spans="1:6" x14ac:dyDescent="0.2">
      <c r="A6429" t="s">
        <v>2318</v>
      </c>
      <c r="B6429" t="s">
        <v>1545</v>
      </c>
      <c r="C6429">
        <v>0.05</v>
      </c>
    </row>
    <row r="6430" spans="1:6" x14ac:dyDescent="0.2">
      <c r="A6430" t="s">
        <v>91</v>
      </c>
      <c r="B6430">
        <v>30.9</v>
      </c>
      <c r="C6430">
        <v>-0.1</v>
      </c>
    </row>
    <row r="6431" spans="1:6" x14ac:dyDescent="0.2">
      <c r="A6431" t="s">
        <v>108</v>
      </c>
      <c r="B6431">
        <v>6.3</v>
      </c>
      <c r="C6431" t="s">
        <v>1558</v>
      </c>
    </row>
    <row r="6432" spans="1:6" x14ac:dyDescent="0.2">
      <c r="A6432" t="s">
        <v>1579</v>
      </c>
      <c r="B6432">
        <v>1.3</v>
      </c>
      <c r="C6432" t="s">
        <v>1558</v>
      </c>
    </row>
    <row r="6433" spans="1:5" x14ac:dyDescent="0.2">
      <c r="A6433" t="s">
        <v>1579</v>
      </c>
      <c r="B6433">
        <v>11.8</v>
      </c>
      <c r="C6433" t="s">
        <v>1559</v>
      </c>
    </row>
    <row r="6434" spans="1:5" x14ac:dyDescent="0.2">
      <c r="A6434" t="s">
        <v>29</v>
      </c>
      <c r="B6434">
        <v>5.5</v>
      </c>
      <c r="C6434">
        <v>0.1</v>
      </c>
    </row>
    <row r="6435" spans="1:5" x14ac:dyDescent="0.2">
      <c r="A6435" t="s">
        <v>29</v>
      </c>
      <c r="B6435">
        <v>2.1</v>
      </c>
      <c r="C6435" t="s">
        <v>1557</v>
      </c>
    </row>
    <row r="6436" spans="1:5" x14ac:dyDescent="0.2">
      <c r="A6436" t="s">
        <v>2320</v>
      </c>
      <c r="B6436">
        <f>-0.02/-0.041</f>
        <v>0.48780487804878048</v>
      </c>
    </row>
    <row r="6437" spans="1:5" x14ac:dyDescent="0.2">
      <c r="A6437" t="s">
        <v>184</v>
      </c>
      <c r="B6437">
        <v>19.37</v>
      </c>
      <c r="C6437">
        <v>-0.1</v>
      </c>
    </row>
    <row r="6438" spans="1:5" x14ac:dyDescent="0.2">
      <c r="A6438" t="s">
        <v>47</v>
      </c>
      <c r="B6438">
        <v>4</v>
      </c>
      <c r="C6438" t="s">
        <v>2239</v>
      </c>
      <c r="D6438" t="s">
        <v>1710</v>
      </c>
    </row>
    <row r="6439" spans="1:5" x14ac:dyDescent="0.2">
      <c r="A6439" t="s">
        <v>47</v>
      </c>
      <c r="B6439">
        <v>8.3000000000000007</v>
      </c>
      <c r="C6439" t="s">
        <v>2239</v>
      </c>
      <c r="D6439" t="s">
        <v>2321</v>
      </c>
    </row>
    <row r="6440" spans="1:5" x14ac:dyDescent="0.2">
      <c r="A6440" t="s">
        <v>47</v>
      </c>
      <c r="B6440">
        <v>16</v>
      </c>
      <c r="C6440" t="s">
        <v>1559</v>
      </c>
    </row>
    <row r="6441" spans="1:5" x14ac:dyDescent="0.2">
      <c r="A6441" t="s">
        <v>108</v>
      </c>
      <c r="B6441">
        <v>5</v>
      </c>
      <c r="C6441" t="s">
        <v>1558</v>
      </c>
    </row>
    <row r="6442" spans="1:5" x14ac:dyDescent="0.2">
      <c r="A6442" t="s">
        <v>97</v>
      </c>
      <c r="B6442" t="s">
        <v>1545</v>
      </c>
      <c r="C6442">
        <v>0.05</v>
      </c>
      <c r="D6442" t="s">
        <v>1567</v>
      </c>
      <c r="E6442" t="s">
        <v>1568</v>
      </c>
    </row>
    <row r="6443" spans="1:5" x14ac:dyDescent="0.2">
      <c r="A6443" t="s">
        <v>94</v>
      </c>
      <c r="B6443" t="s">
        <v>1545</v>
      </c>
      <c r="C6443">
        <v>0.01</v>
      </c>
      <c r="D6443" t="s">
        <v>1567</v>
      </c>
      <c r="E6443" t="s">
        <v>1633</v>
      </c>
    </row>
    <row r="6444" spans="1:5" x14ac:dyDescent="0.2">
      <c r="A6444" t="s">
        <v>97</v>
      </c>
      <c r="B6444" t="s">
        <v>1545</v>
      </c>
      <c r="C6444">
        <v>0.01</v>
      </c>
      <c r="D6444" t="s">
        <v>1567</v>
      </c>
      <c r="E6444" t="s">
        <v>1568</v>
      </c>
    </row>
    <row r="6445" spans="1:5" x14ac:dyDescent="0.2">
      <c r="A6445" t="s">
        <v>1937</v>
      </c>
      <c r="B6445" t="s">
        <v>1545</v>
      </c>
      <c r="C6445">
        <v>0.01</v>
      </c>
    </row>
    <row r="6446" spans="1:5" x14ac:dyDescent="0.2">
      <c r="A6446" t="s">
        <v>95</v>
      </c>
      <c r="B6446" t="s">
        <v>1545</v>
      </c>
      <c r="C6446" t="s">
        <v>1629</v>
      </c>
      <c r="D6446">
        <v>4</v>
      </c>
    </row>
    <row r="6447" spans="1:5" x14ac:dyDescent="0.2">
      <c r="A6447" t="s">
        <v>27</v>
      </c>
      <c r="B6447">
        <v>108.2</v>
      </c>
      <c r="C6447">
        <v>-0.5</v>
      </c>
    </row>
    <row r="6448" spans="1:5" x14ac:dyDescent="0.2">
      <c r="A6448" t="s">
        <v>1569</v>
      </c>
      <c r="B6448" t="s">
        <v>1570</v>
      </c>
      <c r="C6448" t="s">
        <v>1571</v>
      </c>
    </row>
    <row r="6449" spans="1:4" x14ac:dyDescent="0.2">
      <c r="A6449" t="s">
        <v>1569</v>
      </c>
      <c r="B6449" t="s">
        <v>1572</v>
      </c>
      <c r="C6449" t="s">
        <v>1573</v>
      </c>
      <c r="D6449" t="s">
        <v>1571</v>
      </c>
    </row>
    <row r="6450" spans="1:4" x14ac:dyDescent="0.2">
      <c r="A6450" t="s">
        <v>27</v>
      </c>
      <c r="B6450">
        <v>16.399999999999999</v>
      </c>
      <c r="C6450" t="s">
        <v>1589</v>
      </c>
    </row>
    <row r="6451" spans="1:4" x14ac:dyDescent="0.2">
      <c r="A6451" t="s">
        <v>48</v>
      </c>
      <c r="B6451">
        <v>7.8</v>
      </c>
      <c r="C6451" t="s">
        <v>1580</v>
      </c>
    </row>
    <row r="6452" spans="1:4" x14ac:dyDescent="0.2">
      <c r="A6452" t="s">
        <v>34</v>
      </c>
      <c r="B6452">
        <v>45.25</v>
      </c>
      <c r="C6452">
        <v>-0.1</v>
      </c>
    </row>
    <row r="6453" spans="1:4" x14ac:dyDescent="0.2">
      <c r="A6453" t="s">
        <v>47</v>
      </c>
      <c r="B6453">
        <v>36.85</v>
      </c>
      <c r="C6453" t="s">
        <v>1700</v>
      </c>
    </row>
    <row r="6454" spans="1:4" x14ac:dyDescent="0.2">
      <c r="A6454" t="s">
        <v>47</v>
      </c>
      <c r="B6454">
        <v>19</v>
      </c>
      <c r="C6454" t="s">
        <v>1580</v>
      </c>
    </row>
    <row r="6455" spans="1:4" x14ac:dyDescent="0.2">
      <c r="A6455" t="s">
        <v>154</v>
      </c>
      <c r="B6455">
        <v>0.55000000000000004</v>
      </c>
      <c r="C6455" t="s">
        <v>1587</v>
      </c>
    </row>
    <row r="6456" spans="1:4" x14ac:dyDescent="0.2">
      <c r="A6456" t="s">
        <v>97</v>
      </c>
      <c r="B6456">
        <v>0.2</v>
      </c>
    </row>
    <row r="6457" spans="1:4" x14ac:dyDescent="0.2">
      <c r="A6457" t="s">
        <v>34</v>
      </c>
      <c r="B6457">
        <v>41.6</v>
      </c>
      <c r="C6457" t="s">
        <v>1580</v>
      </c>
    </row>
    <row r="6458" spans="1:4" x14ac:dyDescent="0.2">
      <c r="A6458" t="s">
        <v>29</v>
      </c>
      <c r="B6458">
        <v>2</v>
      </c>
      <c r="C6458" t="s">
        <v>1608</v>
      </c>
      <c r="D6458">
        <v>0.1</v>
      </c>
    </row>
    <row r="6459" spans="1:4" x14ac:dyDescent="0.2">
      <c r="A6459" t="s">
        <v>1549</v>
      </c>
      <c r="B6459" t="s">
        <v>1550</v>
      </c>
      <c r="C6459" t="s">
        <v>1551</v>
      </c>
      <c r="D6459" t="s">
        <v>1552</v>
      </c>
    </row>
    <row r="6460" spans="1:4" x14ac:dyDescent="0.2">
      <c r="A6460" t="s">
        <v>859</v>
      </c>
      <c r="B6460" t="s">
        <v>1553</v>
      </c>
      <c r="C6460" t="s">
        <v>1554</v>
      </c>
    </row>
    <row r="6461" spans="1:4" x14ac:dyDescent="0.2">
      <c r="A6461" t="s">
        <v>87</v>
      </c>
      <c r="B6461" t="s">
        <v>1698</v>
      </c>
    </row>
    <row r="6462" spans="1:4" x14ac:dyDescent="0.2">
      <c r="A6462" t="s">
        <v>47</v>
      </c>
      <c r="B6462">
        <v>21.51</v>
      </c>
      <c r="C6462">
        <v>0.02</v>
      </c>
    </row>
    <row r="6463" spans="1:4" x14ac:dyDescent="0.2">
      <c r="A6463" t="s">
        <v>29</v>
      </c>
      <c r="B6463">
        <v>2</v>
      </c>
      <c r="C6463" t="s">
        <v>1595</v>
      </c>
      <c r="D6463">
        <v>0.1</v>
      </c>
    </row>
    <row r="6464" spans="1:4" x14ac:dyDescent="0.2">
      <c r="A6464" t="s">
        <v>48</v>
      </c>
      <c r="B6464">
        <v>6.6</v>
      </c>
      <c r="C6464" t="s">
        <v>1595</v>
      </c>
      <c r="D6464">
        <v>0.1</v>
      </c>
    </row>
    <row r="6465" spans="1:5" x14ac:dyDescent="0.2">
      <c r="A6465" t="s">
        <v>48</v>
      </c>
      <c r="B6465">
        <v>3.9</v>
      </c>
      <c r="C6465" t="s">
        <v>1595</v>
      </c>
      <c r="D6465">
        <v>0.1</v>
      </c>
    </row>
    <row r="6466" spans="1:5" x14ac:dyDescent="0.2">
      <c r="A6466" t="s">
        <v>29</v>
      </c>
      <c r="B6466">
        <v>2.5</v>
      </c>
      <c r="C6466" t="s">
        <v>1595</v>
      </c>
      <c r="D6466">
        <v>0.1</v>
      </c>
    </row>
    <row r="6467" spans="1:5" x14ac:dyDescent="0.2">
      <c r="A6467" t="s">
        <v>47</v>
      </c>
      <c r="B6467">
        <v>19.68</v>
      </c>
      <c r="C6467">
        <v>0.02</v>
      </c>
    </row>
    <row r="6468" spans="1:5" x14ac:dyDescent="0.2">
      <c r="A6468" t="s">
        <v>47</v>
      </c>
      <c r="B6468">
        <v>30.9</v>
      </c>
      <c r="C6468" t="s">
        <v>1595</v>
      </c>
      <c r="D6468">
        <v>0.1</v>
      </c>
    </row>
    <row r="6469" spans="1:5" x14ac:dyDescent="0.2">
      <c r="A6469" t="s">
        <v>29</v>
      </c>
      <c r="B6469">
        <v>16.399999999999999</v>
      </c>
      <c r="C6469" t="s">
        <v>1595</v>
      </c>
      <c r="D6469">
        <v>0.2</v>
      </c>
    </row>
    <row r="6470" spans="1:5" x14ac:dyDescent="0.2">
      <c r="A6470" t="s">
        <v>97</v>
      </c>
      <c r="B6470" t="s">
        <v>1545</v>
      </c>
      <c r="C6470">
        <v>0.05</v>
      </c>
      <c r="D6470" t="s">
        <v>1567</v>
      </c>
      <c r="E6470" t="s">
        <v>1568</v>
      </c>
    </row>
    <row r="6471" spans="1:5" x14ac:dyDescent="0.2">
      <c r="A6471" t="s">
        <v>1549</v>
      </c>
      <c r="B6471" t="s">
        <v>1550</v>
      </c>
      <c r="C6471" t="s">
        <v>1551</v>
      </c>
      <c r="D6471" t="s">
        <v>1552</v>
      </c>
    </row>
    <row r="6472" spans="1:5" x14ac:dyDescent="0.2">
      <c r="A6472" t="s">
        <v>859</v>
      </c>
      <c r="B6472" t="s">
        <v>1553</v>
      </c>
      <c r="C6472" t="s">
        <v>1554</v>
      </c>
    </row>
    <row r="6473" spans="1:5" x14ac:dyDescent="0.2">
      <c r="A6473" t="s">
        <v>27</v>
      </c>
      <c r="B6473">
        <v>16.399999999999999</v>
      </c>
      <c r="C6473" t="s">
        <v>1589</v>
      </c>
    </row>
    <row r="6474" spans="1:5" x14ac:dyDescent="0.2">
      <c r="A6474" t="s">
        <v>48</v>
      </c>
      <c r="B6474">
        <v>7.8</v>
      </c>
      <c r="C6474" t="s">
        <v>1580</v>
      </c>
    </row>
    <row r="6475" spans="1:5" x14ac:dyDescent="0.2">
      <c r="A6475" t="s">
        <v>34</v>
      </c>
      <c r="B6475">
        <v>45.25</v>
      </c>
      <c r="C6475">
        <v>-0.1</v>
      </c>
    </row>
    <row r="6476" spans="1:5" x14ac:dyDescent="0.2">
      <c r="A6476" t="s">
        <v>47</v>
      </c>
      <c r="B6476">
        <v>36.85</v>
      </c>
      <c r="C6476" t="s">
        <v>1700</v>
      </c>
    </row>
    <row r="6477" spans="1:5" x14ac:dyDescent="0.2">
      <c r="A6477" t="s">
        <v>47</v>
      </c>
      <c r="B6477">
        <v>19</v>
      </c>
      <c r="C6477" t="s">
        <v>1580</v>
      </c>
    </row>
    <row r="6478" spans="1:5" x14ac:dyDescent="0.2">
      <c r="A6478" t="s">
        <v>154</v>
      </c>
      <c r="B6478">
        <v>0.55000000000000004</v>
      </c>
      <c r="C6478" t="s">
        <v>1587</v>
      </c>
    </row>
    <row r="6479" spans="1:5" x14ac:dyDescent="0.2">
      <c r="A6479" t="s">
        <v>97</v>
      </c>
      <c r="B6479">
        <v>0.2</v>
      </c>
    </row>
    <row r="6480" spans="1:5" x14ac:dyDescent="0.2">
      <c r="A6480" t="s">
        <v>34</v>
      </c>
      <c r="B6480">
        <v>41.6</v>
      </c>
      <c r="C6480" t="s">
        <v>1580</v>
      </c>
    </row>
    <row r="6481" spans="1:5" x14ac:dyDescent="0.2">
      <c r="A6481" t="s">
        <v>29</v>
      </c>
      <c r="B6481">
        <v>2</v>
      </c>
      <c r="C6481" t="s">
        <v>1608</v>
      </c>
      <c r="D6481">
        <v>0.1</v>
      </c>
    </row>
    <row r="6482" spans="1:5" x14ac:dyDescent="0.2">
      <c r="A6482" t="s">
        <v>1549</v>
      </c>
      <c r="B6482" t="s">
        <v>1550</v>
      </c>
      <c r="C6482" t="s">
        <v>1551</v>
      </c>
      <c r="D6482" t="s">
        <v>1552</v>
      </c>
    </row>
    <row r="6483" spans="1:5" x14ac:dyDescent="0.2">
      <c r="A6483" t="s">
        <v>859</v>
      </c>
      <c r="B6483" t="s">
        <v>1553</v>
      </c>
      <c r="C6483" t="s">
        <v>1554</v>
      </c>
    </row>
    <row r="6484" spans="1:5" x14ac:dyDescent="0.2">
      <c r="A6484" t="s">
        <v>1569</v>
      </c>
      <c r="B6484" t="s">
        <v>1570</v>
      </c>
      <c r="C6484" t="s">
        <v>1571</v>
      </c>
    </row>
    <row r="6485" spans="1:5" x14ac:dyDescent="0.2">
      <c r="A6485" t="s">
        <v>1569</v>
      </c>
      <c r="B6485" t="s">
        <v>1572</v>
      </c>
      <c r="C6485" t="s">
        <v>1573</v>
      </c>
      <c r="D6485" t="s">
        <v>1571</v>
      </c>
    </row>
    <row r="6486" spans="1:5" x14ac:dyDescent="0.2">
      <c r="A6486" t="s">
        <v>87</v>
      </c>
      <c r="B6486" t="s">
        <v>1698</v>
      </c>
    </row>
    <row r="6487" spans="1:5" x14ac:dyDescent="0.2">
      <c r="A6487" t="s">
        <v>47</v>
      </c>
      <c r="B6487">
        <v>21.51</v>
      </c>
      <c r="C6487">
        <v>0.02</v>
      </c>
    </row>
    <row r="6488" spans="1:5" x14ac:dyDescent="0.2">
      <c r="A6488" t="s">
        <v>29</v>
      </c>
      <c r="B6488">
        <v>2</v>
      </c>
      <c r="C6488" t="s">
        <v>1595</v>
      </c>
      <c r="D6488">
        <v>0.1</v>
      </c>
    </row>
    <row r="6489" spans="1:5" x14ac:dyDescent="0.2">
      <c r="A6489" t="s">
        <v>48</v>
      </c>
      <c r="B6489">
        <v>6.6</v>
      </c>
      <c r="C6489" t="s">
        <v>1595</v>
      </c>
      <c r="D6489">
        <v>0.1</v>
      </c>
    </row>
    <row r="6490" spans="1:5" x14ac:dyDescent="0.2">
      <c r="A6490" t="s">
        <v>48</v>
      </c>
      <c r="B6490">
        <v>3.9</v>
      </c>
      <c r="C6490" t="s">
        <v>1595</v>
      </c>
      <c r="D6490">
        <v>0.1</v>
      </c>
    </row>
    <row r="6491" spans="1:5" x14ac:dyDescent="0.2">
      <c r="A6491" t="s">
        <v>29</v>
      </c>
      <c r="B6491">
        <v>2.5</v>
      </c>
      <c r="C6491" t="s">
        <v>1595</v>
      </c>
      <c r="D6491">
        <v>0.1</v>
      </c>
    </row>
    <row r="6492" spans="1:5" x14ac:dyDescent="0.2">
      <c r="A6492" t="s">
        <v>47</v>
      </c>
      <c r="B6492">
        <v>19.68</v>
      </c>
      <c r="C6492">
        <v>0.02</v>
      </c>
    </row>
    <row r="6493" spans="1:5" x14ac:dyDescent="0.2">
      <c r="A6493" t="s">
        <v>47</v>
      </c>
      <c r="B6493">
        <v>30.9</v>
      </c>
      <c r="C6493" t="s">
        <v>1595</v>
      </c>
      <c r="D6493">
        <v>0.1</v>
      </c>
    </row>
    <row r="6494" spans="1:5" x14ac:dyDescent="0.2">
      <c r="A6494" t="s">
        <v>29</v>
      </c>
      <c r="B6494">
        <v>16.399999999999999</v>
      </c>
      <c r="C6494" t="s">
        <v>1595</v>
      </c>
      <c r="D6494">
        <v>0.2</v>
      </c>
    </row>
    <row r="6495" spans="1:5" x14ac:dyDescent="0.2">
      <c r="A6495" t="s">
        <v>97</v>
      </c>
      <c r="B6495" t="s">
        <v>1545</v>
      </c>
      <c r="C6495">
        <v>0.05</v>
      </c>
      <c r="D6495" t="s">
        <v>1567</v>
      </c>
      <c r="E6495" t="s">
        <v>1568</v>
      </c>
    </row>
    <row r="6496" spans="1:5" x14ac:dyDescent="0.2">
      <c r="A6496" t="s">
        <v>1549</v>
      </c>
      <c r="B6496" t="s">
        <v>1550</v>
      </c>
      <c r="C6496" t="s">
        <v>1551</v>
      </c>
      <c r="D6496" t="s">
        <v>1552</v>
      </c>
    </row>
    <row r="6497" spans="1:4" x14ac:dyDescent="0.2">
      <c r="A6497" t="s">
        <v>859</v>
      </c>
      <c r="B6497" t="s">
        <v>1553</v>
      </c>
      <c r="C6497" t="s">
        <v>1554</v>
      </c>
    </row>
    <row r="6498" spans="1:4" x14ac:dyDescent="0.2">
      <c r="A6498" t="s">
        <v>1569</v>
      </c>
      <c r="B6498" t="s">
        <v>1570</v>
      </c>
      <c r="C6498" t="s">
        <v>1571</v>
      </c>
    </row>
    <row r="6499" spans="1:4" x14ac:dyDescent="0.2">
      <c r="A6499" t="s">
        <v>1569</v>
      </c>
      <c r="B6499" t="s">
        <v>1572</v>
      </c>
      <c r="C6499" t="s">
        <v>1573</v>
      </c>
      <c r="D6499" t="s">
        <v>1571</v>
      </c>
    </row>
    <row r="6500" spans="1:4" x14ac:dyDescent="0.2">
      <c r="A6500" t="s">
        <v>27</v>
      </c>
      <c r="B6500">
        <v>16.399999999999999</v>
      </c>
      <c r="C6500" t="s">
        <v>1589</v>
      </c>
    </row>
    <row r="6501" spans="1:4" x14ac:dyDescent="0.2">
      <c r="A6501" t="s">
        <v>48</v>
      </c>
      <c r="B6501">
        <v>7.8</v>
      </c>
      <c r="C6501" t="s">
        <v>1580</v>
      </c>
    </row>
    <row r="6502" spans="1:4" x14ac:dyDescent="0.2">
      <c r="A6502" t="s">
        <v>34</v>
      </c>
      <c r="B6502">
        <v>45.25</v>
      </c>
      <c r="C6502">
        <v>-0.1</v>
      </c>
    </row>
    <row r="6503" spans="1:4" x14ac:dyDescent="0.2">
      <c r="A6503" t="s">
        <v>47</v>
      </c>
      <c r="B6503">
        <v>36.85</v>
      </c>
      <c r="C6503" t="s">
        <v>1700</v>
      </c>
    </row>
    <row r="6504" spans="1:4" x14ac:dyDescent="0.2">
      <c r="A6504" t="s">
        <v>47</v>
      </c>
      <c r="B6504">
        <v>19</v>
      </c>
      <c r="C6504" t="s">
        <v>1580</v>
      </c>
    </row>
    <row r="6505" spans="1:4" x14ac:dyDescent="0.2">
      <c r="A6505" t="s">
        <v>154</v>
      </c>
      <c r="B6505">
        <v>0.55000000000000004</v>
      </c>
      <c r="C6505" t="s">
        <v>1587</v>
      </c>
    </row>
    <row r="6506" spans="1:4" x14ac:dyDescent="0.2">
      <c r="A6506" t="s">
        <v>97</v>
      </c>
      <c r="B6506">
        <v>0.2</v>
      </c>
    </row>
    <row r="6507" spans="1:4" x14ac:dyDescent="0.2">
      <c r="A6507" t="s">
        <v>34</v>
      </c>
      <c r="B6507">
        <v>41.6</v>
      </c>
      <c r="C6507" t="s">
        <v>1580</v>
      </c>
    </row>
    <row r="6508" spans="1:4" x14ac:dyDescent="0.2">
      <c r="A6508" t="s">
        <v>29</v>
      </c>
      <c r="B6508">
        <v>2</v>
      </c>
      <c r="C6508" t="s">
        <v>1608</v>
      </c>
      <c r="D6508">
        <v>0.1</v>
      </c>
    </row>
    <row r="6509" spans="1:4" x14ac:dyDescent="0.2">
      <c r="A6509" t="s">
        <v>1549</v>
      </c>
      <c r="B6509" t="s">
        <v>1550</v>
      </c>
      <c r="C6509" t="s">
        <v>1551</v>
      </c>
      <c r="D6509" t="s">
        <v>1552</v>
      </c>
    </row>
    <row r="6510" spans="1:4" x14ac:dyDescent="0.2">
      <c r="A6510" t="s">
        <v>859</v>
      </c>
      <c r="B6510" t="s">
        <v>1553</v>
      </c>
      <c r="C6510" t="s">
        <v>1554</v>
      </c>
    </row>
    <row r="6511" spans="1:4" x14ac:dyDescent="0.2">
      <c r="A6511" t="s">
        <v>1569</v>
      </c>
      <c r="B6511" t="s">
        <v>1570</v>
      </c>
      <c r="C6511" t="s">
        <v>1571</v>
      </c>
    </row>
    <row r="6512" spans="1:4" x14ac:dyDescent="0.2">
      <c r="A6512" t="s">
        <v>1569</v>
      </c>
      <c r="B6512" t="s">
        <v>1572</v>
      </c>
      <c r="C6512" t="s">
        <v>1573</v>
      </c>
      <c r="D6512" t="s">
        <v>1571</v>
      </c>
    </row>
    <row r="6513" spans="1:4" x14ac:dyDescent="0.2">
      <c r="A6513" t="s">
        <v>27</v>
      </c>
      <c r="B6513" t="s">
        <v>2322</v>
      </c>
    </row>
    <row r="6514" spans="1:4" x14ac:dyDescent="0.2">
      <c r="A6514" t="s">
        <v>48</v>
      </c>
      <c r="B6514">
        <v>7.8</v>
      </c>
      <c r="C6514" t="s">
        <v>1580</v>
      </c>
    </row>
    <row r="6515" spans="1:4" x14ac:dyDescent="0.2">
      <c r="A6515" t="s">
        <v>34</v>
      </c>
      <c r="B6515">
        <v>45.25</v>
      </c>
      <c r="C6515">
        <v>-0.1</v>
      </c>
    </row>
    <row r="6516" spans="1:4" x14ac:dyDescent="0.2">
      <c r="A6516" t="s">
        <v>47</v>
      </c>
      <c r="B6516">
        <v>36.85</v>
      </c>
      <c r="C6516" t="s">
        <v>1700</v>
      </c>
    </row>
    <row r="6517" spans="1:4" x14ac:dyDescent="0.2">
      <c r="A6517" t="s">
        <v>47</v>
      </c>
      <c r="B6517">
        <v>19</v>
      </c>
      <c r="C6517" t="s">
        <v>1608</v>
      </c>
      <c r="D6517">
        <v>0.1</v>
      </c>
    </row>
    <row r="6518" spans="1:4" x14ac:dyDescent="0.2">
      <c r="A6518" t="s">
        <v>154</v>
      </c>
      <c r="B6518">
        <v>0.55000000000000004</v>
      </c>
      <c r="C6518" t="s">
        <v>1587</v>
      </c>
    </row>
    <row r="6519" spans="1:4" x14ac:dyDescent="0.2">
      <c r="A6519" t="s">
        <v>97</v>
      </c>
      <c r="B6519">
        <v>0.2</v>
      </c>
    </row>
    <row r="6520" spans="1:4" x14ac:dyDescent="0.2">
      <c r="A6520" t="s">
        <v>34</v>
      </c>
    </row>
    <row r="6521" spans="1:4" x14ac:dyDescent="0.2">
      <c r="A6521" t="s">
        <v>29</v>
      </c>
      <c r="B6521">
        <v>2</v>
      </c>
      <c r="C6521" t="s">
        <v>1580</v>
      </c>
    </row>
    <row r="6522" spans="1:4" x14ac:dyDescent="0.2">
      <c r="A6522" t="s">
        <v>87</v>
      </c>
      <c r="B6522" t="s">
        <v>1698</v>
      </c>
    </row>
    <row r="6523" spans="1:4" x14ac:dyDescent="0.2">
      <c r="A6523" t="s">
        <v>47</v>
      </c>
      <c r="B6523">
        <v>21.51</v>
      </c>
      <c r="C6523">
        <v>0.02</v>
      </c>
    </row>
    <row r="6524" spans="1:4" x14ac:dyDescent="0.2">
      <c r="A6524" t="s">
        <v>29</v>
      </c>
      <c r="B6524">
        <v>2</v>
      </c>
      <c r="C6524" t="s">
        <v>1595</v>
      </c>
      <c r="D6524">
        <v>0.1</v>
      </c>
    </row>
    <row r="6525" spans="1:4" x14ac:dyDescent="0.2">
      <c r="A6525" t="s">
        <v>48</v>
      </c>
      <c r="B6525">
        <v>6.6</v>
      </c>
      <c r="C6525" t="s">
        <v>1595</v>
      </c>
      <c r="D6525">
        <v>0.1</v>
      </c>
    </row>
    <row r="6526" spans="1:4" x14ac:dyDescent="0.2">
      <c r="A6526" t="s">
        <v>48</v>
      </c>
      <c r="B6526">
        <v>3.9</v>
      </c>
      <c r="C6526" t="s">
        <v>1595</v>
      </c>
      <c r="D6526">
        <v>0.1</v>
      </c>
    </row>
    <row r="6527" spans="1:4" x14ac:dyDescent="0.2">
      <c r="A6527" t="s">
        <v>29</v>
      </c>
      <c r="B6527">
        <v>2.5</v>
      </c>
      <c r="C6527" t="s">
        <v>1595</v>
      </c>
      <c r="D6527">
        <v>0.1</v>
      </c>
    </row>
    <row r="6528" spans="1:4" x14ac:dyDescent="0.2">
      <c r="A6528" t="s">
        <v>47</v>
      </c>
      <c r="B6528">
        <v>19.600000000000001</v>
      </c>
      <c r="C6528">
        <v>0.02</v>
      </c>
    </row>
    <row r="6529" spans="1:4" x14ac:dyDescent="0.2">
      <c r="A6529" t="s">
        <v>47</v>
      </c>
      <c r="B6529">
        <v>30.9</v>
      </c>
      <c r="C6529" t="s">
        <v>1595</v>
      </c>
      <c r="D6529">
        <v>0.1</v>
      </c>
    </row>
    <row r="6530" spans="1:4" x14ac:dyDescent="0.2">
      <c r="A6530" t="s">
        <v>29</v>
      </c>
      <c r="B6530">
        <v>16.399999999999999</v>
      </c>
      <c r="C6530" t="s">
        <v>1664</v>
      </c>
      <c r="D6530">
        <v>0.2</v>
      </c>
    </row>
    <row r="6531" spans="1:4" x14ac:dyDescent="0.2">
      <c r="A6531" t="s">
        <v>97</v>
      </c>
      <c r="B6531" t="s">
        <v>1545</v>
      </c>
      <c r="C6531">
        <v>0.05</v>
      </c>
      <c r="D6531" t="s">
        <v>1568</v>
      </c>
    </row>
    <row r="6532" spans="1:4" x14ac:dyDescent="0.2">
      <c r="A6532" t="s">
        <v>1549</v>
      </c>
      <c r="B6532" t="s">
        <v>1550</v>
      </c>
      <c r="C6532" t="s">
        <v>1551</v>
      </c>
      <c r="D6532" t="s">
        <v>1552</v>
      </c>
    </row>
    <row r="6533" spans="1:4" x14ac:dyDescent="0.2">
      <c r="A6533" t="s">
        <v>859</v>
      </c>
      <c r="B6533" t="s">
        <v>1553</v>
      </c>
      <c r="C6533" t="s">
        <v>1554</v>
      </c>
    </row>
    <row r="6534" spans="1:4" x14ac:dyDescent="0.2">
      <c r="A6534" t="s">
        <v>1555</v>
      </c>
      <c r="B6534" t="s">
        <v>1550</v>
      </c>
      <c r="C6534" t="s">
        <v>1551</v>
      </c>
      <c r="D6534" t="s">
        <v>1556</v>
      </c>
    </row>
    <row r="6535" spans="1:4" x14ac:dyDescent="0.2">
      <c r="A6535" t="s">
        <v>29</v>
      </c>
      <c r="B6535">
        <v>66</v>
      </c>
      <c r="C6535">
        <v>0.15</v>
      </c>
    </row>
    <row r="6536" spans="1:4" x14ac:dyDescent="0.2">
      <c r="A6536" t="s">
        <v>1579</v>
      </c>
      <c r="B6536">
        <v>16.5</v>
      </c>
      <c r="C6536">
        <v>0.3</v>
      </c>
    </row>
    <row r="6537" spans="1:4" x14ac:dyDescent="0.2">
      <c r="A6537" t="s">
        <v>108</v>
      </c>
      <c r="B6537">
        <v>3.8</v>
      </c>
      <c r="C6537" t="s">
        <v>1557</v>
      </c>
    </row>
    <row r="6538" spans="1:4" x14ac:dyDescent="0.2">
      <c r="A6538" t="s">
        <v>47</v>
      </c>
      <c r="B6538">
        <v>28</v>
      </c>
      <c r="C6538" t="s">
        <v>1575</v>
      </c>
    </row>
    <row r="6539" spans="1:4" x14ac:dyDescent="0.2">
      <c r="A6539" t="s">
        <v>2323</v>
      </c>
      <c r="B6539">
        <v>0.2</v>
      </c>
    </row>
    <row r="6540" spans="1:4" x14ac:dyDescent="0.2">
      <c r="A6540" t="s">
        <v>2324</v>
      </c>
      <c r="B6540">
        <v>0.2</v>
      </c>
    </row>
    <row r="6541" spans="1:4" x14ac:dyDescent="0.2">
      <c r="A6541" t="s">
        <v>1579</v>
      </c>
      <c r="B6541">
        <v>15</v>
      </c>
      <c r="C6541">
        <v>0.3</v>
      </c>
    </row>
    <row r="6542" spans="1:4" x14ac:dyDescent="0.2">
      <c r="A6542" t="s">
        <v>108</v>
      </c>
      <c r="B6542">
        <v>2.2999999999999998</v>
      </c>
      <c r="C6542" t="s">
        <v>1630</v>
      </c>
    </row>
    <row r="6543" spans="1:4" x14ac:dyDescent="0.2">
      <c r="A6543" t="s">
        <v>47</v>
      </c>
      <c r="B6543">
        <v>28</v>
      </c>
      <c r="C6543" t="s">
        <v>1575</v>
      </c>
    </row>
    <row r="6544" spans="1:4" x14ac:dyDescent="0.2">
      <c r="A6544" t="s">
        <v>47</v>
      </c>
      <c r="B6544">
        <v>28.8</v>
      </c>
      <c r="C6544">
        <v>0.2</v>
      </c>
    </row>
    <row r="6545" spans="1:4" x14ac:dyDescent="0.2">
      <c r="A6545" t="s">
        <v>184</v>
      </c>
      <c r="B6545">
        <v>29.5</v>
      </c>
      <c r="C6545">
        <v>0.2</v>
      </c>
    </row>
    <row r="6546" spans="1:4" x14ac:dyDescent="0.2">
      <c r="A6546" t="s">
        <v>29</v>
      </c>
      <c r="B6546">
        <v>35.5</v>
      </c>
      <c r="C6546" t="s">
        <v>1613</v>
      </c>
      <c r="D6546">
        <v>0.15</v>
      </c>
    </row>
    <row r="6547" spans="1:4" x14ac:dyDescent="0.2">
      <c r="A6547" t="s">
        <v>29</v>
      </c>
      <c r="B6547">
        <v>11.95</v>
      </c>
      <c r="C6547" t="s">
        <v>1632</v>
      </c>
    </row>
    <row r="6548" spans="1:4" x14ac:dyDescent="0.2">
      <c r="A6548" t="s">
        <v>29</v>
      </c>
      <c r="B6548">
        <v>1.5</v>
      </c>
      <c r="C6548" t="s">
        <v>1558</v>
      </c>
    </row>
    <row r="6549" spans="1:4" x14ac:dyDescent="0.2">
      <c r="A6549" t="s">
        <v>1579</v>
      </c>
      <c r="B6549">
        <v>8.5</v>
      </c>
      <c r="C6549" t="s">
        <v>1632</v>
      </c>
    </row>
    <row r="6550" spans="1:4" x14ac:dyDescent="0.2">
      <c r="A6550" t="s">
        <v>34</v>
      </c>
      <c r="B6550">
        <v>45.2</v>
      </c>
      <c r="C6550" t="s">
        <v>1814</v>
      </c>
    </row>
    <row r="6551" spans="1:4" x14ac:dyDescent="0.2">
      <c r="A6551" t="s">
        <v>430</v>
      </c>
    </row>
    <row r="6552" spans="1:4" x14ac:dyDescent="0.2">
      <c r="A6552" t="s">
        <v>47</v>
      </c>
      <c r="B6552">
        <v>37.1</v>
      </c>
      <c r="C6552">
        <v>-0.2</v>
      </c>
    </row>
    <row r="6553" spans="1:4" x14ac:dyDescent="0.2">
      <c r="A6553" t="s">
        <v>47</v>
      </c>
      <c r="B6553">
        <v>9</v>
      </c>
      <c r="C6553">
        <v>-0.3</v>
      </c>
    </row>
    <row r="6554" spans="1:4" x14ac:dyDescent="0.2">
      <c r="A6554" t="s">
        <v>29</v>
      </c>
      <c r="B6554">
        <v>12.9</v>
      </c>
      <c r="C6554">
        <v>-0.1</v>
      </c>
    </row>
    <row r="6555" spans="1:4" x14ac:dyDescent="0.2">
      <c r="A6555" t="s">
        <v>29</v>
      </c>
      <c r="B6555">
        <v>41.8</v>
      </c>
      <c r="C6555" t="s">
        <v>1558</v>
      </c>
    </row>
    <row r="6556" spans="1:4" x14ac:dyDescent="0.2">
      <c r="A6556" t="s">
        <v>574</v>
      </c>
      <c r="B6556">
        <v>0.8</v>
      </c>
      <c r="C6556" t="s">
        <v>1558</v>
      </c>
    </row>
    <row r="6557" spans="1:4" x14ac:dyDescent="0.2">
      <c r="A6557" t="s">
        <v>29</v>
      </c>
      <c r="B6557">
        <v>28.2</v>
      </c>
      <c r="C6557" t="s">
        <v>1558</v>
      </c>
    </row>
    <row r="6558" spans="1:4" x14ac:dyDescent="0.2">
      <c r="A6558" t="s">
        <v>29</v>
      </c>
      <c r="B6558">
        <v>4.5</v>
      </c>
      <c r="C6558" t="s">
        <v>1558</v>
      </c>
    </row>
    <row r="6559" spans="1:4" x14ac:dyDescent="0.2">
      <c r="A6559" t="s">
        <v>29</v>
      </c>
      <c r="B6559">
        <v>0.8</v>
      </c>
      <c r="C6559" t="s">
        <v>1558</v>
      </c>
    </row>
    <row r="6560" spans="1:4" x14ac:dyDescent="0.2">
      <c r="A6560" t="s">
        <v>1579</v>
      </c>
      <c r="B6560">
        <v>5.2</v>
      </c>
      <c r="C6560" t="s">
        <v>1558</v>
      </c>
    </row>
    <row r="6561" spans="1:6" x14ac:dyDescent="0.2">
      <c r="A6561" t="s">
        <v>1579</v>
      </c>
      <c r="B6561">
        <v>20.7</v>
      </c>
      <c r="C6561" t="s">
        <v>1557</v>
      </c>
    </row>
    <row r="6562" spans="1:6" x14ac:dyDescent="0.2">
      <c r="A6562" t="s">
        <v>29</v>
      </c>
      <c r="B6562">
        <v>38.9</v>
      </c>
      <c r="C6562">
        <v>0.2</v>
      </c>
    </row>
    <row r="6563" spans="1:6" x14ac:dyDescent="0.2">
      <c r="A6563" t="s">
        <v>29</v>
      </c>
      <c r="B6563">
        <v>37.5</v>
      </c>
      <c r="C6563" t="s">
        <v>1557</v>
      </c>
    </row>
    <row r="6564" spans="1:6" x14ac:dyDescent="0.2">
      <c r="A6564" t="s">
        <v>34</v>
      </c>
      <c r="B6564">
        <v>18.350000000000001</v>
      </c>
      <c r="C6564">
        <v>-0.02</v>
      </c>
    </row>
    <row r="6565" spans="1:6" x14ac:dyDescent="0.2">
      <c r="A6565" t="s">
        <v>34</v>
      </c>
      <c r="B6565">
        <v>18.350000000000001</v>
      </c>
      <c r="C6565">
        <v>-0.1</v>
      </c>
    </row>
    <row r="6566" spans="1:6" x14ac:dyDescent="0.2">
      <c r="A6566" t="s">
        <v>34</v>
      </c>
      <c r="B6566">
        <v>33</v>
      </c>
      <c r="C6566">
        <v>-0.1</v>
      </c>
    </row>
    <row r="6567" spans="1:6" x14ac:dyDescent="0.2">
      <c r="A6567" t="s">
        <v>34</v>
      </c>
      <c r="B6567">
        <v>31.15</v>
      </c>
      <c r="C6567">
        <v>-0.1</v>
      </c>
    </row>
    <row r="6568" spans="1:6" x14ac:dyDescent="0.2">
      <c r="A6568" t="s">
        <v>184</v>
      </c>
      <c r="B6568">
        <v>27.4</v>
      </c>
      <c r="C6568">
        <v>-0.1</v>
      </c>
    </row>
    <row r="6569" spans="1:6" x14ac:dyDescent="0.2">
      <c r="A6569" t="s">
        <v>184</v>
      </c>
      <c r="B6569">
        <v>29.5</v>
      </c>
      <c r="C6569">
        <v>-0.2</v>
      </c>
    </row>
    <row r="6570" spans="1:6" x14ac:dyDescent="0.2">
      <c r="A6570" t="s">
        <v>432</v>
      </c>
    </row>
    <row r="6571" spans="1:6" x14ac:dyDescent="0.2">
      <c r="A6571" t="s">
        <v>47</v>
      </c>
      <c r="B6571">
        <v>15.15</v>
      </c>
      <c r="C6571">
        <v>0.05</v>
      </c>
    </row>
    <row r="6572" spans="1:6" x14ac:dyDescent="0.2">
      <c r="A6572" t="s">
        <v>47</v>
      </c>
      <c r="B6572">
        <v>25.06</v>
      </c>
      <c r="C6572">
        <v>0.02</v>
      </c>
    </row>
    <row r="6573" spans="1:6" x14ac:dyDescent="0.2">
      <c r="A6573" t="s">
        <v>47</v>
      </c>
      <c r="B6573">
        <v>31</v>
      </c>
      <c r="C6573">
        <v>0.03</v>
      </c>
    </row>
    <row r="6574" spans="1:6" x14ac:dyDescent="0.2">
      <c r="A6574" t="s">
        <v>36</v>
      </c>
      <c r="B6574" t="s">
        <v>2325</v>
      </c>
      <c r="C6574" t="s">
        <v>1100</v>
      </c>
      <c r="D6574">
        <v>0.75</v>
      </c>
      <c r="E6574" t="s">
        <v>1562</v>
      </c>
      <c r="F6574" t="s">
        <v>1782</v>
      </c>
    </row>
    <row r="6575" spans="1:6" x14ac:dyDescent="0.2">
      <c r="A6575" t="s">
        <v>36</v>
      </c>
      <c r="B6575" t="s">
        <v>1780</v>
      </c>
      <c r="C6575" t="s">
        <v>1100</v>
      </c>
      <c r="D6575">
        <v>1</v>
      </c>
      <c r="E6575" t="s">
        <v>1562</v>
      </c>
      <c r="F6575" t="s">
        <v>1891</v>
      </c>
    </row>
    <row r="6576" spans="1:6" x14ac:dyDescent="0.2">
      <c r="A6576" t="s">
        <v>1579</v>
      </c>
      <c r="B6576">
        <v>7</v>
      </c>
      <c r="C6576" t="s">
        <v>1559</v>
      </c>
    </row>
    <row r="6577" spans="1:6" x14ac:dyDescent="0.2">
      <c r="A6577" t="s">
        <v>47</v>
      </c>
      <c r="B6577">
        <v>5.23</v>
      </c>
      <c r="C6577">
        <v>0.05</v>
      </c>
    </row>
    <row r="6578" spans="1:6" x14ac:dyDescent="0.2">
      <c r="A6578" t="s">
        <v>108</v>
      </c>
      <c r="B6578">
        <v>3.2</v>
      </c>
      <c r="C6578" t="s">
        <v>1559</v>
      </c>
    </row>
    <row r="6579" spans="1:6" x14ac:dyDescent="0.2">
      <c r="A6579" t="s">
        <v>36</v>
      </c>
      <c r="B6579" t="s">
        <v>2326</v>
      </c>
      <c r="C6579" t="s">
        <v>1100</v>
      </c>
      <c r="D6579">
        <v>0.5</v>
      </c>
      <c r="E6579" t="s">
        <v>1562</v>
      </c>
      <c r="F6579" t="s">
        <v>1782</v>
      </c>
    </row>
    <row r="6580" spans="1:6" x14ac:dyDescent="0.2">
      <c r="A6580" t="s">
        <v>1569</v>
      </c>
      <c r="B6580" t="s">
        <v>1570</v>
      </c>
      <c r="C6580" t="s">
        <v>1571</v>
      </c>
    </row>
    <row r="6581" spans="1:6" x14ac:dyDescent="0.2">
      <c r="A6581" t="s">
        <v>1569</v>
      </c>
      <c r="B6581" t="s">
        <v>1572</v>
      </c>
      <c r="C6581" t="s">
        <v>1573</v>
      </c>
      <c r="D6581" t="s">
        <v>1571</v>
      </c>
    </row>
    <row r="6582" spans="1:6" x14ac:dyDescent="0.2">
      <c r="A6582" t="s">
        <v>91</v>
      </c>
      <c r="B6582">
        <v>12.3</v>
      </c>
      <c r="C6582" t="s">
        <v>1582</v>
      </c>
    </row>
    <row r="6583" spans="1:6" x14ac:dyDescent="0.2">
      <c r="A6583" t="s">
        <v>29</v>
      </c>
      <c r="B6583">
        <v>0.05</v>
      </c>
      <c r="C6583" t="s">
        <v>1814</v>
      </c>
    </row>
    <row r="6584" spans="1:6" x14ac:dyDescent="0.2">
      <c r="A6584" t="s">
        <v>1579</v>
      </c>
      <c r="B6584">
        <v>1.43</v>
      </c>
      <c r="C6584" t="s">
        <v>1582</v>
      </c>
    </row>
    <row r="6585" spans="1:6" x14ac:dyDescent="0.2">
      <c r="A6585" t="s">
        <v>32</v>
      </c>
      <c r="B6585">
        <v>5.5</v>
      </c>
      <c r="C6585">
        <v>1</v>
      </c>
    </row>
    <row r="6586" spans="1:6" x14ac:dyDescent="0.2">
      <c r="A6586" t="s">
        <v>153</v>
      </c>
      <c r="B6586">
        <v>7</v>
      </c>
      <c r="C6586">
        <v>-0.1</v>
      </c>
    </row>
    <row r="6587" spans="1:6" x14ac:dyDescent="0.2">
      <c r="A6587" t="s">
        <v>153</v>
      </c>
      <c r="B6587">
        <v>15.07</v>
      </c>
      <c r="C6587">
        <v>0.03</v>
      </c>
    </row>
    <row r="6588" spans="1:6" x14ac:dyDescent="0.2">
      <c r="A6588" t="s">
        <v>36</v>
      </c>
      <c r="B6588" t="s">
        <v>2326</v>
      </c>
      <c r="C6588" t="s">
        <v>1100</v>
      </c>
      <c r="D6588">
        <v>0.5</v>
      </c>
      <c r="E6588" t="s">
        <v>1562</v>
      </c>
      <c r="F6588" t="s">
        <v>1782</v>
      </c>
    </row>
    <row r="6589" spans="1:6" x14ac:dyDescent="0.2">
      <c r="A6589" t="s">
        <v>574</v>
      </c>
      <c r="B6589">
        <v>0.1</v>
      </c>
      <c r="C6589" t="s">
        <v>1558</v>
      </c>
    </row>
    <row r="6590" spans="1:6" x14ac:dyDescent="0.2">
      <c r="A6590" t="s">
        <v>1569</v>
      </c>
      <c r="B6590" t="s">
        <v>1570</v>
      </c>
      <c r="C6590" t="s">
        <v>1571</v>
      </c>
    </row>
    <row r="6591" spans="1:6" x14ac:dyDescent="0.2">
      <c r="A6591" t="s">
        <v>1569</v>
      </c>
      <c r="B6591" t="s">
        <v>1572</v>
      </c>
      <c r="C6591" t="s">
        <v>1573</v>
      </c>
      <c r="D6591" t="s">
        <v>1571</v>
      </c>
    </row>
    <row r="6592" spans="1:6" x14ac:dyDescent="0.2">
      <c r="A6592" t="s">
        <v>47</v>
      </c>
      <c r="B6592">
        <v>13.5</v>
      </c>
      <c r="C6592">
        <v>0.03</v>
      </c>
    </row>
    <row r="6593" spans="1:6" x14ac:dyDescent="0.2">
      <c r="A6593" t="s">
        <v>97</v>
      </c>
      <c r="B6593" t="s">
        <v>1545</v>
      </c>
      <c r="C6593">
        <v>0.03</v>
      </c>
      <c r="D6593" t="s">
        <v>1567</v>
      </c>
      <c r="E6593" t="s">
        <v>2327</v>
      </c>
    </row>
    <row r="6594" spans="1:6" x14ac:dyDescent="0.2">
      <c r="A6594" t="s">
        <v>184</v>
      </c>
      <c r="B6594">
        <v>5.9</v>
      </c>
      <c r="C6594" t="s">
        <v>1558</v>
      </c>
    </row>
    <row r="6595" spans="1:6" x14ac:dyDescent="0.2">
      <c r="A6595" t="s">
        <v>184</v>
      </c>
      <c r="B6595">
        <v>6.05</v>
      </c>
      <c r="C6595">
        <v>0.15</v>
      </c>
    </row>
    <row r="6596" spans="1:6" x14ac:dyDescent="0.2">
      <c r="A6596" t="s">
        <v>29</v>
      </c>
      <c r="B6596">
        <v>1.5</v>
      </c>
      <c r="C6596" t="s">
        <v>1613</v>
      </c>
      <c r="D6596">
        <v>0.15</v>
      </c>
      <c r="E6596" t="s">
        <v>1594</v>
      </c>
      <c r="F6596">
        <v>-0.05</v>
      </c>
    </row>
    <row r="6597" spans="1:6" x14ac:dyDescent="0.2">
      <c r="A6597" t="s">
        <v>47</v>
      </c>
      <c r="B6597">
        <v>2.2999999999999998</v>
      </c>
      <c r="C6597" t="s">
        <v>1608</v>
      </c>
      <c r="D6597" t="s">
        <v>1894</v>
      </c>
    </row>
    <row r="6598" spans="1:6" x14ac:dyDescent="0.2">
      <c r="A6598" t="s">
        <v>174</v>
      </c>
      <c r="B6598" t="s">
        <v>1545</v>
      </c>
      <c r="C6598">
        <v>0.5</v>
      </c>
    </row>
    <row r="6599" spans="1:6" x14ac:dyDescent="0.2">
      <c r="A6599" t="s">
        <v>2328</v>
      </c>
      <c r="B6599" t="s">
        <v>1790</v>
      </c>
      <c r="C6599" t="s">
        <v>2329</v>
      </c>
      <c r="D6599" t="s">
        <v>1562</v>
      </c>
      <c r="E6599" t="s">
        <v>2330</v>
      </c>
      <c r="F6599" t="s">
        <v>2331</v>
      </c>
    </row>
    <row r="6600" spans="1:6" x14ac:dyDescent="0.2">
      <c r="A6600" t="s">
        <v>34</v>
      </c>
      <c r="B6600">
        <v>13</v>
      </c>
      <c r="C6600" t="s">
        <v>2332</v>
      </c>
    </row>
    <row r="6601" spans="1:6" x14ac:dyDescent="0.2">
      <c r="A6601" t="s">
        <v>29</v>
      </c>
      <c r="B6601">
        <v>11.95</v>
      </c>
      <c r="C6601" t="s">
        <v>1608</v>
      </c>
      <c r="D6601">
        <v>2.5000000000000001E-2</v>
      </c>
    </row>
    <row r="6602" spans="1:6" x14ac:dyDescent="0.2">
      <c r="A6602" t="s">
        <v>150</v>
      </c>
      <c r="B6602">
        <v>7.7</v>
      </c>
      <c r="C6602" t="s">
        <v>1613</v>
      </c>
      <c r="D6602" t="s">
        <v>1894</v>
      </c>
    </row>
    <row r="6603" spans="1:6" x14ac:dyDescent="0.2">
      <c r="A6603" t="s">
        <v>48</v>
      </c>
      <c r="B6603">
        <v>8.5</v>
      </c>
      <c r="C6603" t="s">
        <v>1608</v>
      </c>
      <c r="D6603">
        <v>2.5000000000000001E-2</v>
      </c>
    </row>
    <row r="6604" spans="1:6" x14ac:dyDescent="0.2">
      <c r="A6604" t="s">
        <v>29</v>
      </c>
      <c r="B6604">
        <v>1.5</v>
      </c>
      <c r="C6604" t="s">
        <v>1608</v>
      </c>
      <c r="D6604">
        <v>0.1</v>
      </c>
    </row>
    <row r="6605" spans="1:6" x14ac:dyDescent="0.2">
      <c r="A6605" t="s">
        <v>47</v>
      </c>
      <c r="B6605">
        <v>8.5</v>
      </c>
      <c r="C6605" t="s">
        <v>1608</v>
      </c>
      <c r="D6605">
        <v>0.1</v>
      </c>
    </row>
    <row r="6606" spans="1:6" x14ac:dyDescent="0.2">
      <c r="A6606" t="s">
        <v>47</v>
      </c>
      <c r="B6606">
        <v>9</v>
      </c>
      <c r="C6606" t="s">
        <v>1562</v>
      </c>
      <c r="D6606">
        <v>0.3</v>
      </c>
    </row>
    <row r="6607" spans="1:6" x14ac:dyDescent="0.2">
      <c r="A6607" t="s">
        <v>47</v>
      </c>
      <c r="B6607">
        <v>37.1</v>
      </c>
      <c r="C6607" t="s">
        <v>1562</v>
      </c>
      <c r="D6607">
        <v>0.2</v>
      </c>
    </row>
    <row r="6608" spans="1:6" x14ac:dyDescent="0.2">
      <c r="A6608" t="s">
        <v>47</v>
      </c>
      <c r="B6608">
        <v>2.2999999999999998</v>
      </c>
      <c r="C6608" t="s">
        <v>1608</v>
      </c>
      <c r="D6608">
        <v>0.1</v>
      </c>
    </row>
    <row r="6609" spans="1:5" x14ac:dyDescent="0.2">
      <c r="A6609" t="s">
        <v>47</v>
      </c>
      <c r="B6609">
        <v>5.0999999999999996</v>
      </c>
      <c r="C6609" t="s">
        <v>1562</v>
      </c>
      <c r="D6609">
        <v>0.3</v>
      </c>
    </row>
    <row r="6610" spans="1:5" x14ac:dyDescent="0.2">
      <c r="A6610" t="s">
        <v>29</v>
      </c>
      <c r="B6610">
        <v>0.2</v>
      </c>
      <c r="C6610" t="s">
        <v>1613</v>
      </c>
      <c r="D6610">
        <v>0.05</v>
      </c>
    </row>
    <row r="6611" spans="1:5" x14ac:dyDescent="0.2">
      <c r="A6611" t="s">
        <v>29</v>
      </c>
      <c r="B6611">
        <v>2.9</v>
      </c>
      <c r="C6611" t="s">
        <v>1562</v>
      </c>
      <c r="D6611">
        <v>0.1</v>
      </c>
    </row>
    <row r="6612" spans="1:5" x14ac:dyDescent="0.2">
      <c r="A6612" t="s">
        <v>184</v>
      </c>
      <c r="B6612">
        <v>5.8</v>
      </c>
      <c r="C6612">
        <v>0.2</v>
      </c>
      <c r="D6612" t="s">
        <v>1594</v>
      </c>
      <c r="E6612">
        <v>-0.1</v>
      </c>
    </row>
    <row r="6613" spans="1:5" x14ac:dyDescent="0.2">
      <c r="A6613" t="s">
        <v>34</v>
      </c>
      <c r="B6613">
        <v>19</v>
      </c>
      <c r="C6613" t="s">
        <v>1608</v>
      </c>
      <c r="D6613">
        <v>0.05</v>
      </c>
    </row>
    <row r="6614" spans="1:5" x14ac:dyDescent="0.2">
      <c r="A6614" t="s">
        <v>34</v>
      </c>
      <c r="B6614">
        <v>45.2</v>
      </c>
      <c r="C6614" t="s">
        <v>1608</v>
      </c>
      <c r="D6614">
        <v>0.01</v>
      </c>
    </row>
    <row r="6615" spans="1:5" x14ac:dyDescent="0.2">
      <c r="A6615" t="s">
        <v>29</v>
      </c>
      <c r="B6615">
        <v>1.5</v>
      </c>
      <c r="C6615" t="s">
        <v>1608</v>
      </c>
      <c r="D6615">
        <v>0.1</v>
      </c>
    </row>
    <row r="6616" spans="1:5" x14ac:dyDescent="0.2">
      <c r="A6616" t="s">
        <v>29</v>
      </c>
      <c r="B6616">
        <v>15.5</v>
      </c>
      <c r="C6616" t="s">
        <v>1613</v>
      </c>
      <c r="D6616">
        <v>0.3</v>
      </c>
    </row>
    <row r="6617" spans="1:5" x14ac:dyDescent="0.2">
      <c r="A6617" t="s">
        <v>1549</v>
      </c>
      <c r="B6617" t="s">
        <v>1550</v>
      </c>
      <c r="C6617" t="s">
        <v>1551</v>
      </c>
      <c r="D6617" t="s">
        <v>1552</v>
      </c>
    </row>
    <row r="6618" spans="1:5" x14ac:dyDescent="0.2">
      <c r="A6618" t="s">
        <v>859</v>
      </c>
      <c r="B6618" t="s">
        <v>1553</v>
      </c>
      <c r="C6618" t="s">
        <v>1554</v>
      </c>
    </row>
    <row r="6619" spans="1:5" x14ac:dyDescent="0.2">
      <c r="A6619" t="s">
        <v>1555</v>
      </c>
      <c r="B6619" t="s">
        <v>1550</v>
      </c>
      <c r="C6619" t="s">
        <v>1551</v>
      </c>
      <c r="D6619" t="s">
        <v>1556</v>
      </c>
    </row>
    <row r="6620" spans="1:5" x14ac:dyDescent="0.2">
      <c r="A6620" t="s">
        <v>464</v>
      </c>
      <c r="B6620" t="s">
        <v>1550</v>
      </c>
      <c r="C6620" t="s">
        <v>1551</v>
      </c>
      <c r="D6620" s="7">
        <v>37415</v>
      </c>
    </row>
    <row r="6621" spans="1:5" x14ac:dyDescent="0.2">
      <c r="A6621" t="s">
        <v>1549</v>
      </c>
      <c r="B6621" t="s">
        <v>1550</v>
      </c>
      <c r="C6621" t="s">
        <v>1551</v>
      </c>
      <c r="D6621" t="s">
        <v>1552</v>
      </c>
    </row>
    <row r="6622" spans="1:5" x14ac:dyDescent="0.2">
      <c r="A6622" t="s">
        <v>859</v>
      </c>
      <c r="B6622" t="s">
        <v>1553</v>
      </c>
      <c r="C6622" t="s">
        <v>1554</v>
      </c>
    </row>
    <row r="6623" spans="1:5" x14ac:dyDescent="0.2">
      <c r="A6623" t="s">
        <v>1555</v>
      </c>
      <c r="B6623" t="s">
        <v>1550</v>
      </c>
      <c r="C6623" t="s">
        <v>1551</v>
      </c>
      <c r="D6623" t="s">
        <v>1556</v>
      </c>
    </row>
    <row r="6624" spans="1:5" x14ac:dyDescent="0.2">
      <c r="A6624" t="s">
        <v>464</v>
      </c>
      <c r="B6624" t="s">
        <v>1550</v>
      </c>
      <c r="C6624" t="s">
        <v>1551</v>
      </c>
      <c r="D6624" s="7">
        <v>37415</v>
      </c>
    </row>
    <row r="6625" spans="1:6" x14ac:dyDescent="0.2">
      <c r="A6625" t="s">
        <v>29</v>
      </c>
      <c r="B6625">
        <v>1.5</v>
      </c>
      <c r="C6625" t="s">
        <v>1613</v>
      </c>
      <c r="D6625">
        <v>0.15</v>
      </c>
      <c r="E6625" t="s">
        <v>1594</v>
      </c>
      <c r="F6625">
        <v>-0.05</v>
      </c>
    </row>
    <row r="6626" spans="1:6" x14ac:dyDescent="0.2">
      <c r="A6626" t="s">
        <v>47</v>
      </c>
      <c r="B6626">
        <v>2.2999999999999998</v>
      </c>
      <c r="C6626" t="s">
        <v>1608</v>
      </c>
      <c r="D6626" t="s">
        <v>1894</v>
      </c>
    </row>
    <row r="6627" spans="1:6" x14ac:dyDescent="0.2">
      <c r="A6627" t="s">
        <v>174</v>
      </c>
      <c r="B6627" t="s">
        <v>1545</v>
      </c>
      <c r="C6627">
        <v>0.5</v>
      </c>
    </row>
    <row r="6628" spans="1:6" x14ac:dyDescent="0.2">
      <c r="A6628" t="s">
        <v>2328</v>
      </c>
      <c r="B6628" t="s">
        <v>1790</v>
      </c>
      <c r="C6628" t="s">
        <v>2329</v>
      </c>
      <c r="D6628" t="s">
        <v>1562</v>
      </c>
      <c r="E6628" t="s">
        <v>2330</v>
      </c>
      <c r="F6628" t="s">
        <v>2331</v>
      </c>
    </row>
    <row r="6629" spans="1:6" x14ac:dyDescent="0.2">
      <c r="A6629" t="s">
        <v>34</v>
      </c>
      <c r="B6629">
        <v>13</v>
      </c>
      <c r="C6629" t="s">
        <v>2332</v>
      </c>
    </row>
    <row r="6630" spans="1:6" x14ac:dyDescent="0.2">
      <c r="A6630" t="s">
        <v>29</v>
      </c>
      <c r="B6630">
        <v>11.95</v>
      </c>
      <c r="C6630" t="s">
        <v>1608</v>
      </c>
      <c r="D6630">
        <v>2.5000000000000001E-2</v>
      </c>
    </row>
    <row r="6631" spans="1:6" x14ac:dyDescent="0.2">
      <c r="A6631" t="s">
        <v>150</v>
      </c>
      <c r="B6631">
        <v>7.7</v>
      </c>
      <c r="C6631" t="s">
        <v>1613</v>
      </c>
      <c r="D6631" t="s">
        <v>1894</v>
      </c>
    </row>
    <row r="6632" spans="1:6" x14ac:dyDescent="0.2">
      <c r="A6632" t="s">
        <v>48</v>
      </c>
      <c r="B6632">
        <v>8.5</v>
      </c>
      <c r="C6632" t="s">
        <v>1608</v>
      </c>
      <c r="D6632">
        <v>2.5000000000000001E-2</v>
      </c>
    </row>
    <row r="6633" spans="1:6" x14ac:dyDescent="0.2">
      <c r="A6633" t="s">
        <v>29</v>
      </c>
      <c r="B6633">
        <v>1.5</v>
      </c>
      <c r="C6633" t="s">
        <v>1608</v>
      </c>
      <c r="D6633">
        <v>0.1</v>
      </c>
    </row>
    <row r="6634" spans="1:6" x14ac:dyDescent="0.2">
      <c r="A6634" t="s">
        <v>47</v>
      </c>
      <c r="B6634">
        <v>8.5</v>
      </c>
      <c r="C6634" t="s">
        <v>1608</v>
      </c>
      <c r="D6634">
        <v>0.1</v>
      </c>
    </row>
    <row r="6635" spans="1:6" x14ac:dyDescent="0.2">
      <c r="A6635" t="s">
        <v>47</v>
      </c>
      <c r="B6635">
        <v>9</v>
      </c>
      <c r="C6635" t="s">
        <v>1562</v>
      </c>
      <c r="D6635">
        <v>0.3</v>
      </c>
    </row>
    <row r="6636" spans="1:6" x14ac:dyDescent="0.2">
      <c r="A6636" t="s">
        <v>47</v>
      </c>
      <c r="B6636">
        <v>37.1</v>
      </c>
      <c r="C6636" t="s">
        <v>1562</v>
      </c>
      <c r="D6636">
        <v>0.2</v>
      </c>
    </row>
    <row r="6637" spans="1:6" x14ac:dyDescent="0.2">
      <c r="A6637" t="s">
        <v>47</v>
      </c>
      <c r="B6637">
        <v>2.2999999999999998</v>
      </c>
      <c r="C6637" t="s">
        <v>1608</v>
      </c>
      <c r="D6637">
        <v>0.1</v>
      </c>
    </row>
    <row r="6638" spans="1:6" x14ac:dyDescent="0.2">
      <c r="A6638" t="s">
        <v>47</v>
      </c>
      <c r="B6638">
        <v>5.0999999999999996</v>
      </c>
      <c r="C6638" t="s">
        <v>1562</v>
      </c>
      <c r="D6638">
        <v>0.3</v>
      </c>
    </row>
    <row r="6639" spans="1:6" x14ac:dyDescent="0.2">
      <c r="A6639" t="s">
        <v>29</v>
      </c>
      <c r="B6639">
        <v>0.2</v>
      </c>
      <c r="C6639" t="s">
        <v>1613</v>
      </c>
      <c r="D6639">
        <v>0.05</v>
      </c>
    </row>
    <row r="6640" spans="1:6" x14ac:dyDescent="0.2">
      <c r="A6640" t="s">
        <v>29</v>
      </c>
      <c r="B6640">
        <v>2.9</v>
      </c>
      <c r="C6640" t="s">
        <v>1562</v>
      </c>
      <c r="D6640">
        <v>0.1</v>
      </c>
    </row>
    <row r="6641" spans="1:6" x14ac:dyDescent="0.2">
      <c r="A6641" t="s">
        <v>184</v>
      </c>
      <c r="B6641">
        <v>5.8</v>
      </c>
      <c r="C6641">
        <v>0.2</v>
      </c>
      <c r="D6641" t="s">
        <v>1594</v>
      </c>
      <c r="E6641">
        <v>-0.1</v>
      </c>
    </row>
    <row r="6642" spans="1:6" x14ac:dyDescent="0.2">
      <c r="A6642" t="s">
        <v>34</v>
      </c>
      <c r="B6642">
        <v>19</v>
      </c>
      <c r="C6642" t="s">
        <v>1608</v>
      </c>
      <c r="D6642">
        <v>0.05</v>
      </c>
    </row>
    <row r="6643" spans="1:6" x14ac:dyDescent="0.2">
      <c r="A6643" t="s">
        <v>34</v>
      </c>
      <c r="B6643">
        <v>45.2</v>
      </c>
      <c r="C6643" t="s">
        <v>1608</v>
      </c>
      <c r="D6643">
        <v>0.01</v>
      </c>
    </row>
    <row r="6644" spans="1:6" x14ac:dyDescent="0.2">
      <c r="A6644" t="s">
        <v>2328</v>
      </c>
      <c r="B6644" t="s">
        <v>1790</v>
      </c>
      <c r="C6644" t="s">
        <v>2329</v>
      </c>
      <c r="D6644" t="s">
        <v>1562</v>
      </c>
      <c r="E6644" t="s">
        <v>2330</v>
      </c>
      <c r="F6644" t="s">
        <v>2331</v>
      </c>
    </row>
    <row r="6645" spans="1:6" x14ac:dyDescent="0.2">
      <c r="A6645" t="s">
        <v>34</v>
      </c>
      <c r="B6645">
        <v>13</v>
      </c>
      <c r="C6645" t="s">
        <v>2332</v>
      </c>
    </row>
    <row r="6646" spans="1:6" x14ac:dyDescent="0.2">
      <c r="A6646" t="s">
        <v>29</v>
      </c>
      <c r="B6646">
        <v>11.95</v>
      </c>
      <c r="C6646" t="s">
        <v>1608</v>
      </c>
      <c r="D6646">
        <v>2.5000000000000001E-2</v>
      </c>
    </row>
    <row r="6647" spans="1:6" x14ac:dyDescent="0.2">
      <c r="A6647" t="s">
        <v>150</v>
      </c>
      <c r="B6647">
        <v>7.7</v>
      </c>
      <c r="C6647" t="s">
        <v>1613</v>
      </c>
      <c r="D6647" t="s">
        <v>1894</v>
      </c>
    </row>
    <row r="6648" spans="1:6" x14ac:dyDescent="0.2">
      <c r="A6648" t="s">
        <v>48</v>
      </c>
      <c r="B6648">
        <v>8.5</v>
      </c>
      <c r="C6648" t="s">
        <v>1608</v>
      </c>
      <c r="D6648">
        <v>2.5000000000000001E-2</v>
      </c>
    </row>
    <row r="6649" spans="1:6" x14ac:dyDescent="0.2">
      <c r="A6649" t="s">
        <v>48</v>
      </c>
      <c r="B6649">
        <v>1.5</v>
      </c>
      <c r="C6649" t="s">
        <v>1608</v>
      </c>
      <c r="D6649">
        <v>0.1</v>
      </c>
    </row>
    <row r="6650" spans="1:6" x14ac:dyDescent="0.2">
      <c r="A6650" t="s">
        <v>29</v>
      </c>
      <c r="B6650">
        <v>1.5</v>
      </c>
      <c r="C6650" t="s">
        <v>1608</v>
      </c>
      <c r="D6650">
        <v>0.1</v>
      </c>
    </row>
    <row r="6651" spans="1:6" x14ac:dyDescent="0.2">
      <c r="A6651" t="s">
        <v>47</v>
      </c>
      <c r="B6651">
        <v>8.5</v>
      </c>
      <c r="C6651" t="s">
        <v>1608</v>
      </c>
      <c r="D6651">
        <v>0.1</v>
      </c>
    </row>
    <row r="6652" spans="1:6" x14ac:dyDescent="0.2">
      <c r="A6652" t="s">
        <v>47</v>
      </c>
      <c r="B6652">
        <v>9</v>
      </c>
      <c r="C6652" t="s">
        <v>1562</v>
      </c>
      <c r="D6652">
        <v>0.3</v>
      </c>
    </row>
    <row r="6653" spans="1:6" x14ac:dyDescent="0.2">
      <c r="A6653" t="s">
        <v>47</v>
      </c>
      <c r="B6653">
        <v>37.1</v>
      </c>
      <c r="C6653" t="s">
        <v>1562</v>
      </c>
      <c r="D6653">
        <v>0.2</v>
      </c>
    </row>
    <row r="6654" spans="1:6" x14ac:dyDescent="0.2">
      <c r="A6654" t="s">
        <v>47</v>
      </c>
      <c r="B6654">
        <v>2.2999999999999998</v>
      </c>
      <c r="C6654" t="s">
        <v>1608</v>
      </c>
      <c r="D6654">
        <v>0.1</v>
      </c>
    </row>
    <row r="6655" spans="1:6" x14ac:dyDescent="0.2">
      <c r="A6655" t="s">
        <v>47</v>
      </c>
      <c r="B6655">
        <v>5.0999999999999996</v>
      </c>
      <c r="C6655" t="s">
        <v>1562</v>
      </c>
      <c r="D6655">
        <v>0.3</v>
      </c>
    </row>
    <row r="6656" spans="1:6" x14ac:dyDescent="0.2">
      <c r="A6656" t="s">
        <v>29</v>
      </c>
      <c r="B6656">
        <v>0.2</v>
      </c>
      <c r="C6656" t="s">
        <v>1613</v>
      </c>
      <c r="D6656">
        <v>0.05</v>
      </c>
    </row>
    <row r="6657" spans="1:5" x14ac:dyDescent="0.2">
      <c r="A6657" t="s">
        <v>29</v>
      </c>
      <c r="B6657">
        <v>2.9</v>
      </c>
      <c r="C6657" t="s">
        <v>1562</v>
      </c>
      <c r="D6657">
        <v>0.1</v>
      </c>
    </row>
    <row r="6658" spans="1:5" x14ac:dyDescent="0.2">
      <c r="A6658" t="s">
        <v>184</v>
      </c>
      <c r="B6658">
        <v>5.8</v>
      </c>
      <c r="C6658">
        <v>0.2</v>
      </c>
      <c r="D6658" t="s">
        <v>1594</v>
      </c>
      <c r="E6658">
        <v>-0.1</v>
      </c>
    </row>
    <row r="6659" spans="1:5" x14ac:dyDescent="0.2">
      <c r="A6659" t="s">
        <v>34</v>
      </c>
      <c r="B6659">
        <v>19</v>
      </c>
      <c r="C6659" t="s">
        <v>1608</v>
      </c>
      <c r="D6659">
        <v>0.05</v>
      </c>
    </row>
    <row r="6660" spans="1:5" x14ac:dyDescent="0.2">
      <c r="A6660" t="s">
        <v>34</v>
      </c>
      <c r="B6660">
        <v>45.2</v>
      </c>
      <c r="C6660">
        <v>-0.05</v>
      </c>
    </row>
    <row r="6661" spans="1:5" x14ac:dyDescent="0.2">
      <c r="A6661" t="s">
        <v>1549</v>
      </c>
      <c r="B6661" t="s">
        <v>1550</v>
      </c>
      <c r="C6661" t="s">
        <v>1551</v>
      </c>
      <c r="D6661" t="s">
        <v>1552</v>
      </c>
    </row>
    <row r="6662" spans="1:5" x14ac:dyDescent="0.2">
      <c r="A6662" t="s">
        <v>859</v>
      </c>
      <c r="B6662" t="s">
        <v>1553</v>
      </c>
      <c r="C6662" t="s">
        <v>1554</v>
      </c>
    </row>
    <row r="6663" spans="1:5" x14ac:dyDescent="0.2">
      <c r="A6663" t="s">
        <v>1555</v>
      </c>
      <c r="B6663" t="s">
        <v>1550</v>
      </c>
      <c r="C6663" t="s">
        <v>1551</v>
      </c>
      <c r="D6663" t="s">
        <v>1556</v>
      </c>
    </row>
    <row r="6664" spans="1:5" x14ac:dyDescent="0.2">
      <c r="A6664" t="s">
        <v>464</v>
      </c>
      <c r="B6664" t="s">
        <v>1550</v>
      </c>
      <c r="C6664" t="s">
        <v>1551</v>
      </c>
      <c r="D6664" s="7">
        <v>37415</v>
      </c>
    </row>
    <row r="6665" spans="1:5" x14ac:dyDescent="0.2">
      <c r="A6665" t="s">
        <v>29</v>
      </c>
      <c r="B6665">
        <v>11.95</v>
      </c>
      <c r="C6665" t="s">
        <v>1632</v>
      </c>
    </row>
    <row r="6666" spans="1:5" x14ac:dyDescent="0.2">
      <c r="A6666" t="s">
        <v>29</v>
      </c>
      <c r="B6666">
        <v>15.5</v>
      </c>
      <c r="C6666">
        <v>0.3</v>
      </c>
    </row>
    <row r="6667" spans="1:5" x14ac:dyDescent="0.2">
      <c r="A6667" t="s">
        <v>29</v>
      </c>
      <c r="B6667">
        <v>1.5</v>
      </c>
      <c r="C6667" t="s">
        <v>1608</v>
      </c>
      <c r="D6667">
        <v>0.1</v>
      </c>
    </row>
    <row r="6668" spans="1:5" x14ac:dyDescent="0.2">
      <c r="A6668" t="s">
        <v>29</v>
      </c>
      <c r="B6668">
        <v>1.5</v>
      </c>
      <c r="C6668" t="s">
        <v>1608</v>
      </c>
      <c r="D6668">
        <v>0.1</v>
      </c>
    </row>
    <row r="6669" spans="1:5" x14ac:dyDescent="0.2">
      <c r="A6669" t="s">
        <v>29</v>
      </c>
      <c r="B6669">
        <v>3.6</v>
      </c>
      <c r="C6669">
        <v>0.1</v>
      </c>
    </row>
    <row r="6670" spans="1:5" x14ac:dyDescent="0.2">
      <c r="A6670" t="s">
        <v>48</v>
      </c>
      <c r="B6670">
        <v>8.5</v>
      </c>
      <c r="C6670" t="s">
        <v>1632</v>
      </c>
    </row>
    <row r="6671" spans="1:5" x14ac:dyDescent="0.2">
      <c r="A6671" t="s">
        <v>150</v>
      </c>
      <c r="B6671">
        <v>7.7</v>
      </c>
      <c r="C6671">
        <v>0.1</v>
      </c>
    </row>
    <row r="6672" spans="1:5" x14ac:dyDescent="0.2">
      <c r="A6672" t="s">
        <v>205</v>
      </c>
      <c r="B6672">
        <v>2.9</v>
      </c>
      <c r="C6672">
        <v>-0.1</v>
      </c>
    </row>
    <row r="6673" spans="1:5" x14ac:dyDescent="0.2">
      <c r="A6673" t="s">
        <v>205</v>
      </c>
      <c r="B6673">
        <v>0.2</v>
      </c>
      <c r="C6673">
        <v>0.05</v>
      </c>
    </row>
    <row r="6674" spans="1:5" x14ac:dyDescent="0.2">
      <c r="A6674" t="s">
        <v>1817</v>
      </c>
      <c r="B6674">
        <v>1.5</v>
      </c>
      <c r="C6674">
        <f>0.15/-0.05</f>
        <v>-2.9999999999999996</v>
      </c>
    </row>
    <row r="6675" spans="1:5" x14ac:dyDescent="0.2">
      <c r="A6675" t="s">
        <v>34</v>
      </c>
      <c r="B6675" t="s">
        <v>2333</v>
      </c>
    </row>
    <row r="6676" spans="1:5" x14ac:dyDescent="0.2">
      <c r="A6676" t="s">
        <v>34</v>
      </c>
      <c r="B6676">
        <v>19</v>
      </c>
      <c r="C6676" t="s">
        <v>1557</v>
      </c>
    </row>
    <row r="6677" spans="1:5" x14ac:dyDescent="0.2">
      <c r="A6677" t="s">
        <v>34</v>
      </c>
      <c r="B6677">
        <v>45.2</v>
      </c>
      <c r="C6677">
        <v>-0.05</v>
      </c>
    </row>
    <row r="6678" spans="1:5" x14ac:dyDescent="0.2">
      <c r="A6678" t="s">
        <v>47</v>
      </c>
      <c r="B6678">
        <v>2.2999999999999998</v>
      </c>
      <c r="C6678" t="s">
        <v>1558</v>
      </c>
    </row>
    <row r="6679" spans="1:5" x14ac:dyDescent="0.2">
      <c r="A6679" t="s">
        <v>47</v>
      </c>
      <c r="B6679">
        <v>5.0999999999999996</v>
      </c>
      <c r="C6679">
        <v>-0.3</v>
      </c>
    </row>
    <row r="6680" spans="1:5" x14ac:dyDescent="0.2">
      <c r="A6680" t="s">
        <v>47</v>
      </c>
      <c r="B6680">
        <v>8.5</v>
      </c>
      <c r="C6680" t="s">
        <v>1558</v>
      </c>
    </row>
    <row r="6681" spans="1:5" x14ac:dyDescent="0.2">
      <c r="A6681" t="s">
        <v>47</v>
      </c>
      <c r="B6681">
        <v>9</v>
      </c>
      <c r="C6681">
        <v>-0.3</v>
      </c>
    </row>
    <row r="6682" spans="1:5" x14ac:dyDescent="0.2">
      <c r="A6682" t="s">
        <v>47</v>
      </c>
      <c r="B6682">
        <v>37.1</v>
      </c>
      <c r="C6682">
        <v>-0.2</v>
      </c>
    </row>
    <row r="6683" spans="1:5" x14ac:dyDescent="0.2">
      <c r="A6683" t="s">
        <v>437</v>
      </c>
    </row>
    <row r="6684" spans="1:5" x14ac:dyDescent="0.2">
      <c r="A6684" t="s">
        <v>365</v>
      </c>
      <c r="B6684">
        <v>5.8</v>
      </c>
      <c r="C6684">
        <f>0.2/-0.1</f>
        <v>-2</v>
      </c>
    </row>
    <row r="6685" spans="1:5" x14ac:dyDescent="0.2">
      <c r="A6685" t="s">
        <v>174</v>
      </c>
      <c r="B6685" t="s">
        <v>1545</v>
      </c>
      <c r="C6685">
        <v>0.5</v>
      </c>
    </row>
    <row r="6686" spans="1:5" x14ac:dyDescent="0.2">
      <c r="A6686" t="s">
        <v>97</v>
      </c>
      <c r="B6686" t="s">
        <v>1545</v>
      </c>
      <c r="C6686">
        <v>0.1</v>
      </c>
      <c r="D6686" t="s">
        <v>1567</v>
      </c>
      <c r="E6686" t="s">
        <v>1568</v>
      </c>
    </row>
    <row r="6687" spans="1:5" x14ac:dyDescent="0.2">
      <c r="A6687" t="s">
        <v>1549</v>
      </c>
      <c r="B6687" t="s">
        <v>1550</v>
      </c>
      <c r="C6687" t="s">
        <v>1551</v>
      </c>
      <c r="D6687" t="s">
        <v>1552</v>
      </c>
    </row>
    <row r="6688" spans="1:5" x14ac:dyDescent="0.2">
      <c r="A6688" t="s">
        <v>859</v>
      </c>
      <c r="B6688" t="s">
        <v>1553</v>
      </c>
      <c r="C6688" t="s">
        <v>1554</v>
      </c>
    </row>
    <row r="6689" spans="1:4" x14ac:dyDescent="0.2">
      <c r="A6689" t="s">
        <v>29</v>
      </c>
      <c r="B6689">
        <v>11.95</v>
      </c>
      <c r="C6689" t="s">
        <v>1632</v>
      </c>
    </row>
    <row r="6690" spans="1:4" x14ac:dyDescent="0.2">
      <c r="A6690" t="s">
        <v>29</v>
      </c>
      <c r="B6690">
        <v>15.5</v>
      </c>
      <c r="C6690">
        <v>0.3</v>
      </c>
    </row>
    <row r="6691" spans="1:4" x14ac:dyDescent="0.2">
      <c r="A6691" t="s">
        <v>29</v>
      </c>
      <c r="B6691">
        <v>1.5</v>
      </c>
      <c r="C6691" t="s">
        <v>1608</v>
      </c>
      <c r="D6691">
        <v>0.1</v>
      </c>
    </row>
    <row r="6692" spans="1:4" x14ac:dyDescent="0.2">
      <c r="A6692" t="s">
        <v>29</v>
      </c>
      <c r="B6692">
        <v>1.5</v>
      </c>
      <c r="C6692" t="s">
        <v>1608</v>
      </c>
      <c r="D6692">
        <v>0.1</v>
      </c>
    </row>
    <row r="6693" spans="1:4" x14ac:dyDescent="0.2">
      <c r="A6693" t="s">
        <v>29</v>
      </c>
      <c r="B6693">
        <v>3.6</v>
      </c>
      <c r="C6693">
        <v>0.1</v>
      </c>
    </row>
    <row r="6694" spans="1:4" x14ac:dyDescent="0.2">
      <c r="A6694" t="s">
        <v>48</v>
      </c>
      <c r="B6694">
        <v>8.5</v>
      </c>
      <c r="C6694" t="s">
        <v>1632</v>
      </c>
    </row>
    <row r="6695" spans="1:4" x14ac:dyDescent="0.2">
      <c r="A6695" t="s">
        <v>150</v>
      </c>
      <c r="B6695">
        <v>7.7</v>
      </c>
      <c r="C6695">
        <v>0.1</v>
      </c>
    </row>
    <row r="6696" spans="1:4" x14ac:dyDescent="0.2">
      <c r="A6696" t="s">
        <v>205</v>
      </c>
      <c r="B6696">
        <v>2.9</v>
      </c>
      <c r="C6696">
        <v>-0.1</v>
      </c>
    </row>
    <row r="6697" spans="1:4" x14ac:dyDescent="0.2">
      <c r="A6697" t="s">
        <v>205</v>
      </c>
      <c r="B6697">
        <v>0.2</v>
      </c>
      <c r="C6697">
        <v>0.05</v>
      </c>
    </row>
    <row r="6698" spans="1:4" x14ac:dyDescent="0.2">
      <c r="A6698" t="s">
        <v>1817</v>
      </c>
      <c r="B6698">
        <v>1.5</v>
      </c>
      <c r="C6698">
        <f>0.15/-0.05</f>
        <v>-2.9999999999999996</v>
      </c>
    </row>
    <row r="6699" spans="1:4" x14ac:dyDescent="0.2">
      <c r="A6699" t="s">
        <v>34</v>
      </c>
      <c r="B6699" t="s">
        <v>2333</v>
      </c>
    </row>
    <row r="6700" spans="1:4" x14ac:dyDescent="0.2">
      <c r="A6700" t="s">
        <v>34</v>
      </c>
      <c r="B6700">
        <v>19</v>
      </c>
      <c r="C6700" t="s">
        <v>1557</v>
      </c>
    </row>
    <row r="6701" spans="1:4" x14ac:dyDescent="0.2">
      <c r="A6701" t="s">
        <v>34</v>
      </c>
      <c r="B6701">
        <v>45.2</v>
      </c>
      <c r="C6701">
        <v>-0.05</v>
      </c>
    </row>
    <row r="6702" spans="1:4" x14ac:dyDescent="0.2">
      <c r="A6702" t="s">
        <v>47</v>
      </c>
      <c r="B6702">
        <v>2.2999999999999998</v>
      </c>
      <c r="C6702" t="s">
        <v>1558</v>
      </c>
    </row>
    <row r="6703" spans="1:4" x14ac:dyDescent="0.2">
      <c r="A6703" t="s">
        <v>47</v>
      </c>
      <c r="B6703">
        <v>5.0999999999999996</v>
      </c>
      <c r="C6703">
        <v>-0.3</v>
      </c>
    </row>
    <row r="6704" spans="1:4" x14ac:dyDescent="0.2">
      <c r="A6704" t="s">
        <v>47</v>
      </c>
      <c r="B6704">
        <v>8.5</v>
      </c>
      <c r="C6704" t="s">
        <v>1558</v>
      </c>
    </row>
    <row r="6705" spans="1:5" x14ac:dyDescent="0.2">
      <c r="A6705" t="s">
        <v>47</v>
      </c>
      <c r="B6705">
        <v>9</v>
      </c>
      <c r="C6705">
        <v>-0.3</v>
      </c>
    </row>
    <row r="6706" spans="1:5" x14ac:dyDescent="0.2">
      <c r="A6706" t="s">
        <v>47</v>
      </c>
      <c r="B6706">
        <v>37.1</v>
      </c>
      <c r="C6706">
        <v>-0.2</v>
      </c>
    </row>
    <row r="6707" spans="1:5" x14ac:dyDescent="0.2">
      <c r="A6707" t="s">
        <v>437</v>
      </c>
    </row>
    <row r="6708" spans="1:5" x14ac:dyDescent="0.2">
      <c r="A6708" t="s">
        <v>365</v>
      </c>
      <c r="B6708">
        <v>5.8</v>
      </c>
      <c r="C6708">
        <f>0.2/-0.1</f>
        <v>-2</v>
      </c>
    </row>
    <row r="6709" spans="1:5" x14ac:dyDescent="0.2">
      <c r="A6709" t="s">
        <v>174</v>
      </c>
      <c r="B6709" t="s">
        <v>1545</v>
      </c>
      <c r="C6709">
        <v>0.5</v>
      </c>
    </row>
    <row r="6710" spans="1:5" x14ac:dyDescent="0.2">
      <c r="A6710" t="s">
        <v>97</v>
      </c>
      <c r="B6710" t="s">
        <v>1545</v>
      </c>
      <c r="C6710">
        <v>0.1</v>
      </c>
      <c r="D6710" t="s">
        <v>1567</v>
      </c>
      <c r="E6710" t="s">
        <v>1568</v>
      </c>
    </row>
    <row r="6711" spans="1:5" x14ac:dyDescent="0.2">
      <c r="A6711" t="s">
        <v>1549</v>
      </c>
      <c r="B6711" t="s">
        <v>1550</v>
      </c>
      <c r="C6711" t="s">
        <v>1551</v>
      </c>
      <c r="D6711" t="s">
        <v>1552</v>
      </c>
    </row>
    <row r="6712" spans="1:5" x14ac:dyDescent="0.2">
      <c r="A6712" t="s">
        <v>859</v>
      </c>
      <c r="B6712" t="s">
        <v>1553</v>
      </c>
      <c r="C6712" t="s">
        <v>1554</v>
      </c>
    </row>
    <row r="6713" spans="1:5" x14ac:dyDescent="0.2">
      <c r="A6713" t="s">
        <v>1569</v>
      </c>
      <c r="B6713" t="s">
        <v>1570</v>
      </c>
      <c r="C6713" t="s">
        <v>1571</v>
      </c>
    </row>
    <row r="6714" spans="1:5" x14ac:dyDescent="0.2">
      <c r="A6714" t="s">
        <v>1569</v>
      </c>
      <c r="B6714" t="s">
        <v>1572</v>
      </c>
      <c r="C6714" t="s">
        <v>1573</v>
      </c>
      <c r="D6714" t="s">
        <v>1571</v>
      </c>
    </row>
    <row r="6715" spans="1:5" x14ac:dyDescent="0.2">
      <c r="A6715" t="s">
        <v>47</v>
      </c>
      <c r="B6715">
        <v>28</v>
      </c>
      <c r="C6715" t="s">
        <v>1616</v>
      </c>
    </row>
    <row r="6716" spans="1:5" x14ac:dyDescent="0.2">
      <c r="A6716" t="s">
        <v>47</v>
      </c>
      <c r="B6716">
        <v>28.8</v>
      </c>
      <c r="C6716">
        <v>0.2</v>
      </c>
    </row>
    <row r="6717" spans="1:5" x14ac:dyDescent="0.2">
      <c r="A6717" t="s">
        <v>108</v>
      </c>
      <c r="B6717">
        <v>2.2999999999999998</v>
      </c>
      <c r="C6717" t="s">
        <v>1630</v>
      </c>
    </row>
    <row r="6718" spans="1:5" x14ac:dyDescent="0.2">
      <c r="A6718" t="s">
        <v>29</v>
      </c>
      <c r="B6718">
        <v>23.5</v>
      </c>
      <c r="C6718">
        <v>0.15</v>
      </c>
    </row>
    <row r="6719" spans="1:5" x14ac:dyDescent="0.2">
      <c r="A6719" t="s">
        <v>1579</v>
      </c>
      <c r="B6719">
        <v>15</v>
      </c>
      <c r="C6719">
        <v>0.3</v>
      </c>
    </row>
    <row r="6720" spans="1:5" x14ac:dyDescent="0.2">
      <c r="A6720" t="s">
        <v>95</v>
      </c>
      <c r="B6720" t="s">
        <v>1545</v>
      </c>
      <c r="C6720" t="s">
        <v>1629</v>
      </c>
      <c r="D6720">
        <v>6.3</v>
      </c>
    </row>
    <row r="6721" spans="1:3" x14ac:dyDescent="0.2">
      <c r="A6721" t="s">
        <v>91</v>
      </c>
      <c r="B6721">
        <v>4.84</v>
      </c>
      <c r="C6721">
        <v>0.1</v>
      </c>
    </row>
    <row r="6722" spans="1:3" x14ac:dyDescent="0.2">
      <c r="A6722" t="s">
        <v>48</v>
      </c>
      <c r="B6722">
        <v>0.4</v>
      </c>
      <c r="C6722" t="s">
        <v>1557</v>
      </c>
    </row>
    <row r="6723" spans="1:3" x14ac:dyDescent="0.2">
      <c r="A6723" t="s">
        <v>48</v>
      </c>
      <c r="B6723">
        <v>0.2</v>
      </c>
      <c r="C6723" t="s">
        <v>1558</v>
      </c>
    </row>
    <row r="6724" spans="1:3" x14ac:dyDescent="0.2">
      <c r="A6724" t="s">
        <v>47</v>
      </c>
      <c r="B6724">
        <v>5.968</v>
      </c>
      <c r="C6724" t="s">
        <v>1785</v>
      </c>
    </row>
    <row r="6725" spans="1:3" x14ac:dyDescent="0.2">
      <c r="A6725" t="s">
        <v>91</v>
      </c>
      <c r="B6725">
        <v>6.42</v>
      </c>
      <c r="C6725" t="s">
        <v>2334</v>
      </c>
    </row>
    <row r="6726" spans="1:3" x14ac:dyDescent="0.2">
      <c r="A6726" t="s">
        <v>29</v>
      </c>
      <c r="B6726">
        <v>4.84</v>
      </c>
      <c r="C6726">
        <v>0.1</v>
      </c>
    </row>
    <row r="6727" spans="1:3" x14ac:dyDescent="0.2">
      <c r="A6727" t="s">
        <v>48</v>
      </c>
      <c r="B6727">
        <v>0.4</v>
      </c>
      <c r="C6727" t="s">
        <v>1557</v>
      </c>
    </row>
    <row r="6728" spans="1:3" x14ac:dyDescent="0.2">
      <c r="A6728" t="s">
        <v>48</v>
      </c>
      <c r="B6728">
        <v>0.2</v>
      </c>
      <c r="C6728" t="s">
        <v>1558</v>
      </c>
    </row>
    <row r="6729" spans="1:3" x14ac:dyDescent="0.2">
      <c r="A6729" t="s">
        <v>47</v>
      </c>
      <c r="B6729">
        <v>3.968</v>
      </c>
      <c r="C6729" t="s">
        <v>1785</v>
      </c>
    </row>
    <row r="6730" spans="1:3" x14ac:dyDescent="0.2">
      <c r="A6730" t="s">
        <v>91</v>
      </c>
      <c r="B6730">
        <v>6.23</v>
      </c>
      <c r="C6730" t="s">
        <v>2334</v>
      </c>
    </row>
    <row r="6731" spans="1:3" x14ac:dyDescent="0.2">
      <c r="A6731" t="s">
        <v>29</v>
      </c>
      <c r="B6731">
        <v>4.6399999999999997</v>
      </c>
      <c r="C6731">
        <v>0.1</v>
      </c>
    </row>
    <row r="6732" spans="1:3" x14ac:dyDescent="0.2">
      <c r="A6732" t="s">
        <v>48</v>
      </c>
      <c r="B6732">
        <v>0.4</v>
      </c>
      <c r="C6732" t="s">
        <v>1557</v>
      </c>
    </row>
    <row r="6733" spans="1:3" x14ac:dyDescent="0.2">
      <c r="A6733" t="s">
        <v>154</v>
      </c>
      <c r="B6733">
        <v>0.2</v>
      </c>
      <c r="C6733" t="s">
        <v>1558</v>
      </c>
    </row>
    <row r="6734" spans="1:3" x14ac:dyDescent="0.2">
      <c r="A6734" t="s">
        <v>47</v>
      </c>
      <c r="B6734">
        <v>5.968</v>
      </c>
      <c r="C6734" t="s">
        <v>1785</v>
      </c>
    </row>
    <row r="6735" spans="1:3" x14ac:dyDescent="0.2">
      <c r="A6735" t="s">
        <v>91</v>
      </c>
      <c r="B6735">
        <v>6.6</v>
      </c>
      <c r="C6735" t="s">
        <v>2334</v>
      </c>
    </row>
    <row r="6736" spans="1:3" x14ac:dyDescent="0.2">
      <c r="A6736" t="s">
        <v>29</v>
      </c>
      <c r="B6736">
        <v>4.9400000000000004</v>
      </c>
      <c r="C6736">
        <v>0.1</v>
      </c>
    </row>
    <row r="6737" spans="1:4" x14ac:dyDescent="0.2">
      <c r="A6737" t="s">
        <v>48</v>
      </c>
      <c r="B6737">
        <v>0.4</v>
      </c>
      <c r="C6737" t="s">
        <v>1557</v>
      </c>
    </row>
    <row r="6738" spans="1:4" x14ac:dyDescent="0.2">
      <c r="A6738" t="s">
        <v>154</v>
      </c>
      <c r="B6738">
        <v>0.2</v>
      </c>
      <c r="C6738" t="s">
        <v>1558</v>
      </c>
    </row>
    <row r="6739" spans="1:4" x14ac:dyDescent="0.2">
      <c r="A6739" t="s">
        <v>47</v>
      </c>
      <c r="B6739">
        <v>5.968</v>
      </c>
      <c r="C6739" t="s">
        <v>1785</v>
      </c>
    </row>
    <row r="6740" spans="1:4" x14ac:dyDescent="0.2">
      <c r="A6740" t="s">
        <v>91</v>
      </c>
      <c r="B6740">
        <v>5.84</v>
      </c>
      <c r="C6740" t="s">
        <v>2334</v>
      </c>
    </row>
    <row r="6741" spans="1:4" x14ac:dyDescent="0.2">
      <c r="A6741" t="s">
        <v>29</v>
      </c>
      <c r="B6741">
        <v>4.6399999999999997</v>
      </c>
      <c r="C6741">
        <v>0.1</v>
      </c>
    </row>
    <row r="6742" spans="1:4" x14ac:dyDescent="0.2">
      <c r="A6742" t="s">
        <v>1579</v>
      </c>
      <c r="B6742">
        <v>0.4</v>
      </c>
      <c r="C6742" t="s">
        <v>1557</v>
      </c>
    </row>
    <row r="6743" spans="1:4" x14ac:dyDescent="0.2">
      <c r="A6743" t="s">
        <v>1579</v>
      </c>
      <c r="B6743">
        <v>0.2</v>
      </c>
      <c r="C6743" t="s">
        <v>1558</v>
      </c>
    </row>
    <row r="6744" spans="1:4" x14ac:dyDescent="0.2">
      <c r="A6744" t="s">
        <v>47</v>
      </c>
      <c r="B6744">
        <v>3.968</v>
      </c>
      <c r="C6744" t="s">
        <v>1785</v>
      </c>
    </row>
    <row r="6745" spans="1:4" x14ac:dyDescent="0.2">
      <c r="A6745" t="s">
        <v>27</v>
      </c>
      <c r="B6745">
        <v>49</v>
      </c>
      <c r="C6745" t="s">
        <v>1613</v>
      </c>
      <c r="D6745" t="s">
        <v>2081</v>
      </c>
    </row>
    <row r="6746" spans="1:4" x14ac:dyDescent="0.2">
      <c r="A6746" t="s">
        <v>29</v>
      </c>
      <c r="B6746">
        <v>14</v>
      </c>
      <c r="C6746" t="s">
        <v>1608</v>
      </c>
      <c r="D6746" t="s">
        <v>1894</v>
      </c>
    </row>
    <row r="6747" spans="1:4" x14ac:dyDescent="0.2">
      <c r="A6747" t="s">
        <v>29</v>
      </c>
      <c r="B6747" s="9">
        <v>45434</v>
      </c>
      <c r="C6747" t="s">
        <v>1562</v>
      </c>
      <c r="D6747" t="s">
        <v>1894</v>
      </c>
    </row>
    <row r="6748" spans="1:4" x14ac:dyDescent="0.2">
      <c r="A6748" t="s">
        <v>29</v>
      </c>
      <c r="B6748" s="9">
        <v>45413</v>
      </c>
      <c r="C6748" t="s">
        <v>1608</v>
      </c>
      <c r="D6748" t="s">
        <v>1894</v>
      </c>
    </row>
    <row r="6749" spans="1:4" x14ac:dyDescent="0.2">
      <c r="A6749" t="s">
        <v>34</v>
      </c>
      <c r="B6749" s="9">
        <v>45390</v>
      </c>
      <c r="C6749" t="s">
        <v>1562</v>
      </c>
      <c r="D6749">
        <v>0.2</v>
      </c>
    </row>
    <row r="6750" spans="1:4" x14ac:dyDescent="0.2">
      <c r="A6750" t="s">
        <v>34</v>
      </c>
      <c r="B6750">
        <v>25</v>
      </c>
      <c r="C6750" t="s">
        <v>1562</v>
      </c>
      <c r="D6750" t="s">
        <v>1894</v>
      </c>
    </row>
    <row r="6751" spans="1:4" x14ac:dyDescent="0.2">
      <c r="A6751" t="s">
        <v>34</v>
      </c>
      <c r="B6751" s="9">
        <v>45429</v>
      </c>
      <c r="C6751" t="s">
        <v>1608</v>
      </c>
      <c r="D6751" t="s">
        <v>2081</v>
      </c>
    </row>
    <row r="6752" spans="1:4" x14ac:dyDescent="0.2">
      <c r="A6752" t="s">
        <v>184</v>
      </c>
      <c r="B6752" s="9">
        <v>45434</v>
      </c>
      <c r="C6752" t="s">
        <v>1613</v>
      </c>
      <c r="D6752" t="s">
        <v>1894</v>
      </c>
    </row>
    <row r="6753" spans="1:4" x14ac:dyDescent="0.2">
      <c r="A6753" t="s">
        <v>47</v>
      </c>
      <c r="B6753" s="9">
        <v>45466</v>
      </c>
      <c r="C6753" t="s">
        <v>1613</v>
      </c>
      <c r="D6753" t="s">
        <v>1894</v>
      </c>
    </row>
    <row r="6754" spans="1:4" x14ac:dyDescent="0.2">
      <c r="A6754" t="s">
        <v>47</v>
      </c>
      <c r="B6754">
        <v>22</v>
      </c>
      <c r="C6754" t="s">
        <v>1613</v>
      </c>
      <c r="D6754" t="s">
        <v>1894</v>
      </c>
    </row>
    <row r="6755" spans="1:4" x14ac:dyDescent="0.2">
      <c r="A6755" t="s">
        <v>47</v>
      </c>
      <c r="B6755" s="9">
        <v>45463</v>
      </c>
      <c r="C6755" t="s">
        <v>1613</v>
      </c>
      <c r="D6755" t="s">
        <v>1894</v>
      </c>
    </row>
    <row r="6756" spans="1:4" x14ac:dyDescent="0.2">
      <c r="A6756" t="s">
        <v>47</v>
      </c>
      <c r="B6756" s="9">
        <v>45336</v>
      </c>
      <c r="C6756" t="s">
        <v>1613</v>
      </c>
      <c r="D6756" t="s">
        <v>1894</v>
      </c>
    </row>
    <row r="6757" spans="1:4" x14ac:dyDescent="0.2">
      <c r="A6757" t="s">
        <v>47</v>
      </c>
      <c r="B6757" s="9">
        <v>45328</v>
      </c>
      <c r="C6757" t="s">
        <v>1613</v>
      </c>
      <c r="D6757" t="s">
        <v>1894</v>
      </c>
    </row>
    <row r="6758" spans="1:4" x14ac:dyDescent="0.2">
      <c r="A6758" t="s">
        <v>1579</v>
      </c>
      <c r="B6758">
        <v>6</v>
      </c>
      <c r="C6758" t="s">
        <v>1613</v>
      </c>
      <c r="D6758" t="s">
        <v>1894</v>
      </c>
    </row>
    <row r="6759" spans="1:4" x14ac:dyDescent="0.2">
      <c r="A6759" t="s">
        <v>2091</v>
      </c>
      <c r="B6759" s="9">
        <v>45323</v>
      </c>
      <c r="C6759" t="s">
        <v>1613</v>
      </c>
      <c r="D6759" t="s">
        <v>1894</v>
      </c>
    </row>
    <row r="6760" spans="1:4" x14ac:dyDescent="0.2">
      <c r="A6760" t="s">
        <v>2091</v>
      </c>
      <c r="B6760">
        <v>15</v>
      </c>
      <c r="C6760" t="s">
        <v>1613</v>
      </c>
      <c r="D6760" t="s">
        <v>1894</v>
      </c>
    </row>
    <row r="6761" spans="1:4" x14ac:dyDescent="0.2">
      <c r="A6761" t="s">
        <v>1579</v>
      </c>
      <c r="B6761" t="s">
        <v>2335</v>
      </c>
      <c r="C6761" t="s">
        <v>1562</v>
      </c>
      <c r="D6761" t="s">
        <v>2087</v>
      </c>
    </row>
    <row r="6762" spans="1:4" x14ac:dyDescent="0.2">
      <c r="A6762" t="s">
        <v>97</v>
      </c>
      <c r="B6762" t="s">
        <v>1545</v>
      </c>
      <c r="C6762" t="s">
        <v>1894</v>
      </c>
    </row>
    <row r="6763" spans="1:4" x14ac:dyDescent="0.2">
      <c r="A6763" t="s">
        <v>91</v>
      </c>
      <c r="B6763">
        <v>60</v>
      </c>
      <c r="C6763">
        <v>-0.5</v>
      </c>
    </row>
    <row r="6764" spans="1:4" x14ac:dyDescent="0.2">
      <c r="A6764" t="s">
        <v>1569</v>
      </c>
      <c r="B6764" t="s">
        <v>1570</v>
      </c>
      <c r="C6764" t="s">
        <v>1571</v>
      </c>
    </row>
    <row r="6765" spans="1:4" x14ac:dyDescent="0.2">
      <c r="A6765" t="s">
        <v>1569</v>
      </c>
      <c r="B6765" t="s">
        <v>1572</v>
      </c>
      <c r="C6765" t="s">
        <v>1573</v>
      </c>
      <c r="D6765" t="s">
        <v>1571</v>
      </c>
    </row>
    <row r="6766" spans="1:4" x14ac:dyDescent="0.2">
      <c r="A6766" t="s">
        <v>91</v>
      </c>
      <c r="B6766">
        <v>58</v>
      </c>
      <c r="C6766" t="s">
        <v>1558</v>
      </c>
    </row>
    <row r="6767" spans="1:4" x14ac:dyDescent="0.2">
      <c r="A6767" t="s">
        <v>29</v>
      </c>
      <c r="B6767">
        <v>51</v>
      </c>
      <c r="C6767" t="s">
        <v>1706</v>
      </c>
    </row>
    <row r="6768" spans="1:4" x14ac:dyDescent="0.2">
      <c r="A6768" t="s">
        <v>29</v>
      </c>
      <c r="B6768">
        <v>5</v>
      </c>
      <c r="C6768" t="s">
        <v>1557</v>
      </c>
    </row>
    <row r="6769" spans="1:4" x14ac:dyDescent="0.2">
      <c r="A6769" t="s">
        <v>29</v>
      </c>
      <c r="B6769">
        <v>10</v>
      </c>
      <c r="C6769" t="s">
        <v>1559</v>
      </c>
    </row>
    <row r="6770" spans="1:4" x14ac:dyDescent="0.2">
      <c r="A6770" t="s">
        <v>34</v>
      </c>
      <c r="B6770">
        <v>10.039999999999999</v>
      </c>
      <c r="C6770">
        <v>0.03</v>
      </c>
    </row>
    <row r="6771" spans="1:4" x14ac:dyDescent="0.2">
      <c r="A6771" t="s">
        <v>34</v>
      </c>
      <c r="B6771">
        <v>10.199999999999999</v>
      </c>
      <c r="C6771">
        <v>0.1</v>
      </c>
    </row>
    <row r="6772" spans="1:4" x14ac:dyDescent="0.2">
      <c r="A6772" t="s">
        <v>34</v>
      </c>
      <c r="B6772">
        <v>8</v>
      </c>
      <c r="C6772">
        <v>-0.2</v>
      </c>
    </row>
    <row r="6773" spans="1:4" x14ac:dyDescent="0.2">
      <c r="A6773" t="s">
        <v>34</v>
      </c>
      <c r="B6773">
        <v>12</v>
      </c>
      <c r="C6773" t="s">
        <v>1559</v>
      </c>
    </row>
    <row r="6774" spans="1:4" x14ac:dyDescent="0.2">
      <c r="A6774" t="s">
        <v>1719</v>
      </c>
      <c r="B6774">
        <v>9.6</v>
      </c>
      <c r="C6774">
        <v>-0.2</v>
      </c>
    </row>
    <row r="6775" spans="1:4" x14ac:dyDescent="0.2">
      <c r="A6775" t="s">
        <v>446</v>
      </c>
    </row>
    <row r="6776" spans="1:4" x14ac:dyDescent="0.2">
      <c r="A6776" t="s">
        <v>108</v>
      </c>
      <c r="B6776">
        <v>2.2000000000000002</v>
      </c>
      <c r="C6776">
        <v>0.2</v>
      </c>
    </row>
    <row r="6777" spans="1:4" x14ac:dyDescent="0.2">
      <c r="A6777" t="s">
        <v>1569</v>
      </c>
      <c r="B6777" t="s">
        <v>1570</v>
      </c>
      <c r="C6777" t="s">
        <v>1571</v>
      </c>
    </row>
    <row r="6778" spans="1:4" x14ac:dyDescent="0.2">
      <c r="A6778" t="s">
        <v>1569</v>
      </c>
      <c r="B6778" t="s">
        <v>1572</v>
      </c>
      <c r="C6778" t="s">
        <v>1573</v>
      </c>
      <c r="D6778" t="s">
        <v>1571</v>
      </c>
    </row>
    <row r="6779" spans="1:4" x14ac:dyDescent="0.2">
      <c r="A6779" t="s">
        <v>27</v>
      </c>
      <c r="B6779">
        <v>42.4</v>
      </c>
      <c r="C6779" t="s">
        <v>1700</v>
      </c>
    </row>
    <row r="6780" spans="1:4" x14ac:dyDescent="0.2">
      <c r="A6780" t="s">
        <v>29</v>
      </c>
      <c r="B6780">
        <v>11</v>
      </c>
      <c r="C6780">
        <v>-0.5</v>
      </c>
    </row>
    <row r="6781" spans="1:4" x14ac:dyDescent="0.2">
      <c r="A6781" t="s">
        <v>184</v>
      </c>
      <c r="B6781">
        <v>11.2</v>
      </c>
      <c r="C6781">
        <v>-0.2</v>
      </c>
    </row>
    <row r="6782" spans="1:4" x14ac:dyDescent="0.2">
      <c r="A6782" t="s">
        <v>36</v>
      </c>
      <c r="B6782" t="s">
        <v>1645</v>
      </c>
      <c r="C6782" s="9">
        <v>45383</v>
      </c>
    </row>
    <row r="6783" spans="1:4" x14ac:dyDescent="0.2">
      <c r="A6783" t="s">
        <v>34</v>
      </c>
      <c r="B6783">
        <v>16</v>
      </c>
      <c r="C6783">
        <v>-0.5</v>
      </c>
    </row>
    <row r="6784" spans="1:4" x14ac:dyDescent="0.2">
      <c r="A6784" t="s">
        <v>47</v>
      </c>
      <c r="B6784">
        <v>16</v>
      </c>
      <c r="C6784" t="s">
        <v>2239</v>
      </c>
    </row>
    <row r="6785" spans="1:4" x14ac:dyDescent="0.2">
      <c r="A6785" t="s">
        <v>47</v>
      </c>
      <c r="B6785">
        <v>6</v>
      </c>
      <c r="C6785" t="s">
        <v>2336</v>
      </c>
    </row>
    <row r="6786" spans="1:4" x14ac:dyDescent="0.2">
      <c r="A6786" t="s">
        <v>47</v>
      </c>
      <c r="B6786">
        <v>5</v>
      </c>
      <c r="C6786" t="s">
        <v>1580</v>
      </c>
    </row>
    <row r="6787" spans="1:4" x14ac:dyDescent="0.2">
      <c r="A6787" t="s">
        <v>1579</v>
      </c>
      <c r="B6787">
        <v>23</v>
      </c>
      <c r="C6787">
        <v>0.5</v>
      </c>
    </row>
    <row r="6788" spans="1:4" x14ac:dyDescent="0.2">
      <c r="A6788" t="s">
        <v>1579</v>
      </c>
      <c r="B6788">
        <v>38</v>
      </c>
      <c r="C6788">
        <v>0.5</v>
      </c>
    </row>
    <row r="6789" spans="1:4" x14ac:dyDescent="0.2">
      <c r="A6789" t="s">
        <v>2337</v>
      </c>
      <c r="B6789" t="s">
        <v>1562</v>
      </c>
      <c r="C6789" t="s">
        <v>54</v>
      </c>
      <c r="D6789" t="s">
        <v>1868</v>
      </c>
    </row>
    <row r="6790" spans="1:4" x14ac:dyDescent="0.2">
      <c r="A6790" t="s">
        <v>223</v>
      </c>
    </row>
    <row r="6791" spans="1:4" x14ac:dyDescent="0.2">
      <c r="A6791" t="s">
        <v>56</v>
      </c>
    </row>
    <row r="6792" spans="1:4" x14ac:dyDescent="0.2">
      <c r="A6792" t="s">
        <v>184</v>
      </c>
      <c r="B6792">
        <v>5.96</v>
      </c>
      <c r="C6792" t="s">
        <v>1785</v>
      </c>
    </row>
    <row r="6793" spans="1:4" x14ac:dyDescent="0.2">
      <c r="A6793" t="s">
        <v>87</v>
      </c>
      <c r="B6793" t="s">
        <v>1546</v>
      </c>
      <c r="C6793" t="s">
        <v>1547</v>
      </c>
      <c r="D6793" t="s">
        <v>1548</v>
      </c>
    </row>
    <row r="6794" spans="1:4" x14ac:dyDescent="0.2">
      <c r="A6794" t="s">
        <v>859</v>
      </c>
      <c r="B6794" t="s">
        <v>1553</v>
      </c>
      <c r="C6794" t="s">
        <v>1554</v>
      </c>
    </row>
    <row r="6795" spans="1:4" x14ac:dyDescent="0.2">
      <c r="A6795" t="s">
        <v>1549</v>
      </c>
      <c r="B6795" t="s">
        <v>1550</v>
      </c>
      <c r="C6795" t="s">
        <v>1551</v>
      </c>
      <c r="D6795" t="s">
        <v>1552</v>
      </c>
    </row>
    <row r="6796" spans="1:4" x14ac:dyDescent="0.2">
      <c r="A6796" t="s">
        <v>1555</v>
      </c>
      <c r="B6796" t="s">
        <v>1550</v>
      </c>
      <c r="C6796" t="s">
        <v>1551</v>
      </c>
      <c r="D6796" t="s">
        <v>1556</v>
      </c>
    </row>
    <row r="6797" spans="1:4" x14ac:dyDescent="0.2">
      <c r="A6797" t="s">
        <v>1569</v>
      </c>
      <c r="B6797" t="s">
        <v>1570</v>
      </c>
      <c r="C6797" t="s">
        <v>1571</v>
      </c>
    </row>
    <row r="6798" spans="1:4" x14ac:dyDescent="0.2">
      <c r="A6798" t="s">
        <v>1569</v>
      </c>
      <c r="B6798" t="s">
        <v>1572</v>
      </c>
      <c r="C6798" t="s">
        <v>1573</v>
      </c>
      <c r="D6798" t="s">
        <v>1571</v>
      </c>
    </row>
    <row r="6799" spans="1:4" x14ac:dyDescent="0.2">
      <c r="A6799" t="s">
        <v>1569</v>
      </c>
      <c r="B6799" t="s">
        <v>1570</v>
      </c>
      <c r="C6799" t="s">
        <v>1571</v>
      </c>
    </row>
    <row r="6800" spans="1:4" x14ac:dyDescent="0.2">
      <c r="A6800" t="s">
        <v>1569</v>
      </c>
      <c r="B6800" t="s">
        <v>1572</v>
      </c>
      <c r="C6800" t="s">
        <v>1573</v>
      </c>
      <c r="D6800" t="s">
        <v>1571</v>
      </c>
    </row>
    <row r="6801" spans="1:5" x14ac:dyDescent="0.2">
      <c r="A6801" t="s">
        <v>27</v>
      </c>
      <c r="B6801">
        <v>216</v>
      </c>
      <c r="C6801">
        <v>0.6</v>
      </c>
    </row>
    <row r="6802" spans="1:5" x14ac:dyDescent="0.2">
      <c r="A6802" t="s">
        <v>47</v>
      </c>
      <c r="B6802">
        <v>11</v>
      </c>
      <c r="C6802" t="s">
        <v>1635</v>
      </c>
      <c r="D6802" t="s">
        <v>1710</v>
      </c>
    </row>
    <row r="6803" spans="1:5" x14ac:dyDescent="0.2">
      <c r="A6803" t="s">
        <v>1569</v>
      </c>
      <c r="B6803" t="s">
        <v>1570</v>
      </c>
      <c r="C6803" t="s">
        <v>1571</v>
      </c>
    </row>
    <row r="6804" spans="1:5" x14ac:dyDescent="0.2">
      <c r="A6804" t="s">
        <v>1569</v>
      </c>
      <c r="B6804" t="s">
        <v>1572</v>
      </c>
      <c r="C6804" t="s">
        <v>1573</v>
      </c>
      <c r="D6804" t="s">
        <v>1571</v>
      </c>
    </row>
    <row r="6805" spans="1:5" x14ac:dyDescent="0.2">
      <c r="A6805" t="s">
        <v>27</v>
      </c>
      <c r="B6805">
        <v>45</v>
      </c>
      <c r="C6805" t="s">
        <v>1706</v>
      </c>
    </row>
    <row r="6806" spans="1:5" x14ac:dyDescent="0.2">
      <c r="A6806" t="s">
        <v>29</v>
      </c>
      <c r="B6806">
        <v>28</v>
      </c>
      <c r="C6806" t="s">
        <v>1559</v>
      </c>
    </row>
    <row r="6807" spans="1:5" x14ac:dyDescent="0.2">
      <c r="A6807" t="s">
        <v>29</v>
      </c>
      <c r="B6807">
        <v>7</v>
      </c>
      <c r="C6807">
        <v>-0.1</v>
      </c>
    </row>
    <row r="6808" spans="1:5" x14ac:dyDescent="0.2">
      <c r="A6808" t="s">
        <v>29</v>
      </c>
      <c r="B6808">
        <v>31.08</v>
      </c>
      <c r="C6808" t="s">
        <v>1583</v>
      </c>
    </row>
    <row r="6809" spans="1:5" x14ac:dyDescent="0.2">
      <c r="A6809" t="s">
        <v>34</v>
      </c>
      <c r="B6809">
        <v>5</v>
      </c>
      <c r="C6809">
        <f>0.02/0.008</f>
        <v>2.5</v>
      </c>
    </row>
    <row r="6810" spans="1:5" x14ac:dyDescent="0.2">
      <c r="A6810" t="s">
        <v>34</v>
      </c>
      <c r="B6810">
        <v>9</v>
      </c>
      <c r="C6810">
        <v>-0.15</v>
      </c>
    </row>
    <row r="6811" spans="1:5" x14ac:dyDescent="0.2">
      <c r="A6811" t="s">
        <v>1719</v>
      </c>
      <c r="B6811">
        <v>5.7</v>
      </c>
      <c r="C6811" t="s">
        <v>1558</v>
      </c>
    </row>
    <row r="6812" spans="1:5" x14ac:dyDescent="0.2">
      <c r="A6812" t="s">
        <v>97</v>
      </c>
      <c r="B6812" t="s">
        <v>1545</v>
      </c>
      <c r="C6812">
        <v>0.03</v>
      </c>
      <c r="D6812" t="s">
        <v>1567</v>
      </c>
      <c r="E6812" t="s">
        <v>1568</v>
      </c>
    </row>
    <row r="6813" spans="1:5" x14ac:dyDescent="0.2">
      <c r="A6813" t="s">
        <v>95</v>
      </c>
      <c r="B6813" t="s">
        <v>1545</v>
      </c>
      <c r="C6813" t="s">
        <v>1629</v>
      </c>
      <c r="D6813">
        <v>6.3</v>
      </c>
    </row>
    <row r="6814" spans="1:5" x14ac:dyDescent="0.2">
      <c r="A6814" t="s">
        <v>27</v>
      </c>
      <c r="B6814">
        <v>53</v>
      </c>
      <c r="C6814" t="s">
        <v>1700</v>
      </c>
    </row>
    <row r="6815" spans="1:5" x14ac:dyDescent="0.2">
      <c r="A6815" t="s">
        <v>184</v>
      </c>
      <c r="B6815">
        <v>18.5</v>
      </c>
      <c r="C6815" t="s">
        <v>1578</v>
      </c>
    </row>
    <row r="6816" spans="1:5" x14ac:dyDescent="0.2">
      <c r="A6816" t="s">
        <v>34</v>
      </c>
      <c r="B6816">
        <v>18</v>
      </c>
      <c r="C6816" t="s">
        <v>1578</v>
      </c>
    </row>
    <row r="6817" spans="1:4" x14ac:dyDescent="0.2">
      <c r="A6817" t="s">
        <v>34</v>
      </c>
      <c r="B6817">
        <v>19.7</v>
      </c>
      <c r="C6817">
        <v>-0.1</v>
      </c>
    </row>
    <row r="6818" spans="1:4" x14ac:dyDescent="0.2">
      <c r="A6818" t="s">
        <v>47</v>
      </c>
      <c r="B6818">
        <v>14.4</v>
      </c>
      <c r="C6818" t="s">
        <v>1578</v>
      </c>
    </row>
    <row r="6819" spans="1:4" x14ac:dyDescent="0.2">
      <c r="A6819" t="s">
        <v>47</v>
      </c>
      <c r="B6819">
        <v>3</v>
      </c>
      <c r="C6819" t="s">
        <v>1580</v>
      </c>
    </row>
    <row r="6820" spans="1:4" x14ac:dyDescent="0.2">
      <c r="A6820" t="s">
        <v>1579</v>
      </c>
      <c r="B6820">
        <v>50</v>
      </c>
      <c r="C6820" t="s">
        <v>1700</v>
      </c>
    </row>
    <row r="6821" spans="1:4" x14ac:dyDescent="0.2">
      <c r="A6821" t="s">
        <v>29</v>
      </c>
      <c r="B6821">
        <v>13</v>
      </c>
      <c r="C6821" t="s">
        <v>1578</v>
      </c>
    </row>
    <row r="6822" spans="1:4" x14ac:dyDescent="0.2">
      <c r="A6822" t="s">
        <v>29</v>
      </c>
      <c r="B6822">
        <v>30.85</v>
      </c>
      <c r="C6822" t="s">
        <v>1844</v>
      </c>
    </row>
    <row r="6823" spans="1:4" x14ac:dyDescent="0.2">
      <c r="A6823" t="s">
        <v>117</v>
      </c>
      <c r="B6823">
        <v>19.45</v>
      </c>
      <c r="C6823" t="s">
        <v>1587</v>
      </c>
    </row>
    <row r="6824" spans="1:4" x14ac:dyDescent="0.2">
      <c r="A6824" t="s">
        <v>236</v>
      </c>
      <c r="B6824" t="s">
        <v>1629</v>
      </c>
      <c r="C6824">
        <v>6</v>
      </c>
    </row>
    <row r="6825" spans="1:4" x14ac:dyDescent="0.2">
      <c r="A6825" t="s">
        <v>150</v>
      </c>
      <c r="B6825">
        <v>35.5</v>
      </c>
      <c r="C6825" t="s">
        <v>1700</v>
      </c>
    </row>
    <row r="6826" spans="1:4" x14ac:dyDescent="0.2">
      <c r="A6826" t="s">
        <v>47</v>
      </c>
      <c r="B6826">
        <v>1</v>
      </c>
      <c r="C6826" t="s">
        <v>1580</v>
      </c>
    </row>
    <row r="6827" spans="1:4" x14ac:dyDescent="0.2">
      <c r="A6827" t="s">
        <v>56</v>
      </c>
      <c r="B6827" t="s">
        <v>47</v>
      </c>
      <c r="C6827">
        <v>1</v>
      </c>
    </row>
    <row r="6828" spans="1:4" x14ac:dyDescent="0.2">
      <c r="A6828" t="s">
        <v>154</v>
      </c>
      <c r="B6828">
        <v>2</v>
      </c>
      <c r="C6828" t="s">
        <v>1608</v>
      </c>
      <c r="D6828">
        <v>0.1</v>
      </c>
    </row>
    <row r="6829" spans="1:4" x14ac:dyDescent="0.2">
      <c r="A6829" t="s">
        <v>1569</v>
      </c>
      <c r="B6829" t="s">
        <v>1570</v>
      </c>
      <c r="C6829" t="s">
        <v>1571</v>
      </c>
    </row>
    <row r="6830" spans="1:4" x14ac:dyDescent="0.2">
      <c r="A6830" t="s">
        <v>1569</v>
      </c>
      <c r="B6830" t="s">
        <v>1572</v>
      </c>
      <c r="C6830" t="s">
        <v>1573</v>
      </c>
      <c r="D6830" t="s">
        <v>1571</v>
      </c>
    </row>
    <row r="6831" spans="1:4" x14ac:dyDescent="0.2">
      <c r="A6831" t="s">
        <v>29</v>
      </c>
      <c r="B6831">
        <v>14.4</v>
      </c>
      <c r="C6831">
        <f>0.15/-0.2</f>
        <v>-0.74999999999999989</v>
      </c>
    </row>
    <row r="6832" spans="1:4" x14ac:dyDescent="0.2">
      <c r="A6832" t="s">
        <v>29</v>
      </c>
      <c r="B6832">
        <v>16</v>
      </c>
      <c r="C6832">
        <v>0.6</v>
      </c>
      <c r="D6832" t="s">
        <v>1578</v>
      </c>
    </row>
    <row r="6833" spans="1:6" x14ac:dyDescent="0.2">
      <c r="A6833" t="s">
        <v>29</v>
      </c>
      <c r="B6833">
        <v>5.0999999999999996</v>
      </c>
      <c r="C6833">
        <f>0.05/-0.1</f>
        <v>-0.5</v>
      </c>
    </row>
    <row r="6834" spans="1:6" x14ac:dyDescent="0.2">
      <c r="A6834" t="s">
        <v>29</v>
      </c>
      <c r="B6834">
        <v>3.8</v>
      </c>
      <c r="C6834">
        <v>0.5</v>
      </c>
    </row>
    <row r="6835" spans="1:6" x14ac:dyDescent="0.2">
      <c r="A6835" t="s">
        <v>1718</v>
      </c>
      <c r="B6835">
        <v>9.9749999999999996</v>
      </c>
      <c r="C6835">
        <v>-2.5000000000000001E-2</v>
      </c>
    </row>
    <row r="6836" spans="1:6" x14ac:dyDescent="0.2">
      <c r="A6836" t="s">
        <v>34</v>
      </c>
      <c r="B6836">
        <v>8</v>
      </c>
      <c r="C6836">
        <f>0.15/-0.2</f>
        <v>-0.74999999999999989</v>
      </c>
    </row>
    <row r="6837" spans="1:6" x14ac:dyDescent="0.2">
      <c r="A6837" t="s">
        <v>36</v>
      </c>
      <c r="B6837" t="s">
        <v>2338</v>
      </c>
      <c r="C6837" t="s">
        <v>1562</v>
      </c>
      <c r="D6837" t="s">
        <v>1891</v>
      </c>
      <c r="E6837" t="s">
        <v>1594</v>
      </c>
      <c r="F6837" t="s">
        <v>1563</v>
      </c>
    </row>
    <row r="6838" spans="1:6" x14ac:dyDescent="0.2">
      <c r="A6838" t="s">
        <v>1569</v>
      </c>
      <c r="B6838" t="s">
        <v>1570</v>
      </c>
      <c r="C6838" t="s">
        <v>1571</v>
      </c>
    </row>
    <row r="6839" spans="1:6" x14ac:dyDescent="0.2">
      <c r="A6839" t="s">
        <v>1569</v>
      </c>
      <c r="B6839" t="s">
        <v>1572</v>
      </c>
      <c r="C6839" t="s">
        <v>1573</v>
      </c>
      <c r="D6839" t="s">
        <v>1571</v>
      </c>
    </row>
    <row r="6840" spans="1:6" x14ac:dyDescent="0.2">
      <c r="A6840" t="s">
        <v>27</v>
      </c>
      <c r="B6840">
        <v>85.05</v>
      </c>
      <c r="C6840">
        <v>0.15</v>
      </c>
    </row>
    <row r="6841" spans="1:6" x14ac:dyDescent="0.2">
      <c r="A6841" t="s">
        <v>108</v>
      </c>
      <c r="B6841">
        <v>6.5</v>
      </c>
      <c r="C6841" t="s">
        <v>1578</v>
      </c>
    </row>
    <row r="6842" spans="1:6" x14ac:dyDescent="0.2">
      <c r="A6842" t="s">
        <v>108</v>
      </c>
      <c r="B6842">
        <v>4</v>
      </c>
      <c r="C6842" t="s">
        <v>1580</v>
      </c>
    </row>
    <row r="6843" spans="1:6" x14ac:dyDescent="0.2">
      <c r="A6843" t="s">
        <v>184</v>
      </c>
      <c r="B6843">
        <v>15</v>
      </c>
      <c r="C6843">
        <v>-0.3</v>
      </c>
    </row>
    <row r="6844" spans="1:6" x14ac:dyDescent="0.2">
      <c r="A6844" t="s">
        <v>1579</v>
      </c>
      <c r="B6844">
        <v>4</v>
      </c>
      <c r="C6844" t="s">
        <v>1580</v>
      </c>
    </row>
    <row r="6845" spans="1:6" x14ac:dyDescent="0.2">
      <c r="A6845" t="s">
        <v>47</v>
      </c>
      <c r="B6845">
        <v>10</v>
      </c>
      <c r="C6845" t="s">
        <v>1952</v>
      </c>
    </row>
    <row r="6846" spans="1:6" x14ac:dyDescent="0.2">
      <c r="A6846" t="s">
        <v>47</v>
      </c>
      <c r="B6846">
        <v>7.8</v>
      </c>
      <c r="C6846">
        <v>0.1</v>
      </c>
      <c r="D6846" t="s">
        <v>1594</v>
      </c>
      <c r="E6846">
        <v>-0.2</v>
      </c>
    </row>
    <row r="6847" spans="1:6" x14ac:dyDescent="0.2">
      <c r="A6847" t="s">
        <v>1579</v>
      </c>
      <c r="B6847" t="s">
        <v>1896</v>
      </c>
      <c r="C6847">
        <v>40</v>
      </c>
    </row>
    <row r="6848" spans="1:6" x14ac:dyDescent="0.2">
      <c r="A6848" t="s">
        <v>49</v>
      </c>
      <c r="B6848">
        <v>1</v>
      </c>
      <c r="C6848" t="s">
        <v>1591</v>
      </c>
    </row>
    <row r="6849" spans="1:6" x14ac:dyDescent="0.2">
      <c r="A6849" t="s">
        <v>49</v>
      </c>
      <c r="B6849">
        <v>1</v>
      </c>
      <c r="C6849">
        <v>0.5</v>
      </c>
    </row>
    <row r="6850" spans="1:6" x14ac:dyDescent="0.2">
      <c r="A6850" t="s">
        <v>154</v>
      </c>
      <c r="B6850">
        <v>1</v>
      </c>
      <c r="C6850" t="s">
        <v>1580</v>
      </c>
      <c r="D6850" t="s">
        <v>2339</v>
      </c>
    </row>
    <row r="6851" spans="1:6" x14ac:dyDescent="0.2">
      <c r="A6851" t="s">
        <v>97</v>
      </c>
      <c r="B6851" t="s">
        <v>1787</v>
      </c>
      <c r="C6851" t="s">
        <v>1796</v>
      </c>
      <c r="D6851" t="s">
        <v>1788</v>
      </c>
    </row>
    <row r="6852" spans="1:6" x14ac:dyDescent="0.2">
      <c r="A6852" t="s">
        <v>97</v>
      </c>
      <c r="B6852" t="s">
        <v>1787</v>
      </c>
      <c r="C6852" t="s">
        <v>1749</v>
      </c>
      <c r="D6852" t="s">
        <v>1788</v>
      </c>
    </row>
    <row r="6853" spans="1:6" x14ac:dyDescent="0.2">
      <c r="A6853" t="s">
        <v>34</v>
      </c>
      <c r="B6853">
        <v>16.149999999999999</v>
      </c>
      <c r="C6853">
        <f>0.03/-0.02</f>
        <v>-1.5</v>
      </c>
    </row>
    <row r="6854" spans="1:6" x14ac:dyDescent="0.2">
      <c r="A6854" t="s">
        <v>95</v>
      </c>
      <c r="B6854" t="s">
        <v>1629</v>
      </c>
      <c r="C6854">
        <v>16</v>
      </c>
      <c r="D6854" t="s">
        <v>1594</v>
      </c>
      <c r="E6854" t="s">
        <v>1629</v>
      </c>
      <c r="F6854">
        <v>25</v>
      </c>
    </row>
    <row r="6855" spans="1:6" x14ac:dyDescent="0.2">
      <c r="A6855" t="s">
        <v>87</v>
      </c>
    </row>
    <row r="6856" spans="1:6" x14ac:dyDescent="0.2">
      <c r="A6856" t="s">
        <v>146</v>
      </c>
    </row>
    <row r="6857" spans="1:6" x14ac:dyDescent="0.2">
      <c r="A6857" t="s">
        <v>2340</v>
      </c>
      <c r="B6857" t="s">
        <v>1635</v>
      </c>
      <c r="C6857" t="s">
        <v>1702</v>
      </c>
    </row>
    <row r="6858" spans="1:6" x14ac:dyDescent="0.2">
      <c r="A6858" t="s">
        <v>150</v>
      </c>
      <c r="B6858">
        <v>25.5</v>
      </c>
      <c r="C6858">
        <v>0.3</v>
      </c>
    </row>
    <row r="6859" spans="1:6" x14ac:dyDescent="0.2">
      <c r="A6859" t="s">
        <v>150</v>
      </c>
      <c r="B6859">
        <v>30</v>
      </c>
      <c r="C6859" t="s">
        <v>1578</v>
      </c>
    </row>
    <row r="6860" spans="1:6" x14ac:dyDescent="0.2">
      <c r="A6860" t="s">
        <v>47</v>
      </c>
      <c r="B6860">
        <v>3</v>
      </c>
      <c r="C6860" t="s">
        <v>1558</v>
      </c>
    </row>
    <row r="6861" spans="1:6" x14ac:dyDescent="0.2">
      <c r="A6861" t="s">
        <v>95</v>
      </c>
      <c r="B6861" t="s">
        <v>1545</v>
      </c>
      <c r="C6861" t="s">
        <v>1629</v>
      </c>
      <c r="D6861">
        <v>4</v>
      </c>
    </row>
    <row r="6862" spans="1:6" x14ac:dyDescent="0.2">
      <c r="A6862" t="s">
        <v>1569</v>
      </c>
      <c r="B6862" t="s">
        <v>1570</v>
      </c>
      <c r="C6862" t="s">
        <v>1571</v>
      </c>
    </row>
    <row r="6863" spans="1:6" x14ac:dyDescent="0.2">
      <c r="A6863" t="s">
        <v>1569</v>
      </c>
      <c r="B6863" t="s">
        <v>1572</v>
      </c>
      <c r="C6863" t="s">
        <v>1573</v>
      </c>
      <c r="D6863" t="s">
        <v>1571</v>
      </c>
    </row>
    <row r="6864" spans="1:6" x14ac:dyDescent="0.2">
      <c r="A6864" t="s">
        <v>27</v>
      </c>
      <c r="B6864">
        <v>60</v>
      </c>
      <c r="C6864" t="s">
        <v>1608</v>
      </c>
      <c r="D6864">
        <v>0.3</v>
      </c>
    </row>
    <row r="6865" spans="1:4" x14ac:dyDescent="0.2">
      <c r="A6865" t="s">
        <v>29</v>
      </c>
      <c r="B6865">
        <v>8</v>
      </c>
      <c r="C6865" t="s">
        <v>1608</v>
      </c>
      <c r="D6865">
        <v>0.2</v>
      </c>
    </row>
    <row r="6866" spans="1:4" x14ac:dyDescent="0.2">
      <c r="A6866" t="s">
        <v>150</v>
      </c>
      <c r="B6866">
        <v>25.5</v>
      </c>
      <c r="C6866" t="s">
        <v>1613</v>
      </c>
      <c r="D6866">
        <v>0.3</v>
      </c>
    </row>
    <row r="6867" spans="1:4" x14ac:dyDescent="0.2">
      <c r="A6867" t="s">
        <v>150</v>
      </c>
      <c r="B6867">
        <v>30</v>
      </c>
      <c r="C6867" t="s">
        <v>1608</v>
      </c>
      <c r="D6867">
        <v>0.2</v>
      </c>
    </row>
    <row r="6868" spans="1:4" x14ac:dyDescent="0.2">
      <c r="A6868" t="s">
        <v>29</v>
      </c>
      <c r="B6868">
        <v>34</v>
      </c>
      <c r="C6868" t="s">
        <v>1562</v>
      </c>
      <c r="D6868">
        <v>0.2</v>
      </c>
    </row>
    <row r="6869" spans="1:4" x14ac:dyDescent="0.2">
      <c r="A6869" t="s">
        <v>1579</v>
      </c>
      <c r="B6869">
        <v>49.5</v>
      </c>
      <c r="C6869" t="s">
        <v>1608</v>
      </c>
      <c r="D6869">
        <v>0.3</v>
      </c>
    </row>
    <row r="6870" spans="1:4" x14ac:dyDescent="0.2">
      <c r="A6870" t="s">
        <v>1579</v>
      </c>
      <c r="B6870">
        <v>57</v>
      </c>
      <c r="C6870" t="s">
        <v>1608</v>
      </c>
      <c r="D6870">
        <v>0.3</v>
      </c>
    </row>
    <row r="6871" spans="1:4" x14ac:dyDescent="0.2">
      <c r="A6871" t="s">
        <v>34</v>
      </c>
      <c r="B6871">
        <v>24</v>
      </c>
      <c r="C6871" t="s">
        <v>1608</v>
      </c>
      <c r="D6871">
        <v>0.2</v>
      </c>
    </row>
    <row r="6872" spans="1:4" x14ac:dyDescent="0.2">
      <c r="A6872" t="s">
        <v>34</v>
      </c>
      <c r="B6872">
        <v>23.5</v>
      </c>
      <c r="C6872" t="s">
        <v>1608</v>
      </c>
      <c r="D6872">
        <v>0.15</v>
      </c>
    </row>
    <row r="6873" spans="1:4" x14ac:dyDescent="0.2">
      <c r="A6873" t="s">
        <v>34</v>
      </c>
      <c r="B6873">
        <v>36.299999999999997</v>
      </c>
      <c r="C6873" t="s">
        <v>1562</v>
      </c>
      <c r="D6873">
        <v>0.3</v>
      </c>
    </row>
    <row r="6874" spans="1:4" x14ac:dyDescent="0.2">
      <c r="A6874" t="s">
        <v>34</v>
      </c>
      <c r="B6874">
        <v>25</v>
      </c>
      <c r="C6874" t="s">
        <v>1613</v>
      </c>
      <c r="D6874">
        <v>0.2</v>
      </c>
    </row>
    <row r="6875" spans="1:4" x14ac:dyDescent="0.2">
      <c r="A6875" t="s">
        <v>47</v>
      </c>
      <c r="B6875">
        <v>19.5</v>
      </c>
      <c r="C6875" t="s">
        <v>1635</v>
      </c>
      <c r="D6875">
        <v>2.1000000000000001E-2</v>
      </c>
    </row>
    <row r="6876" spans="1:4" x14ac:dyDescent="0.2">
      <c r="A6876" t="s">
        <v>47</v>
      </c>
      <c r="B6876">
        <v>14.5</v>
      </c>
      <c r="C6876" t="s">
        <v>1608</v>
      </c>
      <c r="D6876">
        <v>0.2</v>
      </c>
    </row>
    <row r="6877" spans="1:4" x14ac:dyDescent="0.2">
      <c r="A6877" t="s">
        <v>47</v>
      </c>
      <c r="B6877">
        <v>3</v>
      </c>
      <c r="C6877" t="s">
        <v>1608</v>
      </c>
      <c r="D6877">
        <v>0.1</v>
      </c>
    </row>
    <row r="6878" spans="1:4" x14ac:dyDescent="0.2">
      <c r="A6878" t="s">
        <v>184</v>
      </c>
      <c r="B6878">
        <v>20.2</v>
      </c>
      <c r="C6878" t="s">
        <v>1613</v>
      </c>
      <c r="D6878">
        <v>0.3</v>
      </c>
    </row>
    <row r="6879" spans="1:4" x14ac:dyDescent="0.2">
      <c r="A6879" t="s">
        <v>36</v>
      </c>
      <c r="B6879" t="s">
        <v>2341</v>
      </c>
    </row>
    <row r="6880" spans="1:4" x14ac:dyDescent="0.2">
      <c r="A6880" t="s">
        <v>2342</v>
      </c>
      <c r="B6880" t="s">
        <v>2343</v>
      </c>
    </row>
    <row r="6881" spans="1:4" x14ac:dyDescent="0.2">
      <c r="A6881" t="s">
        <v>49</v>
      </c>
      <c r="B6881">
        <v>0.5</v>
      </c>
      <c r="C6881" t="s">
        <v>1608</v>
      </c>
      <c r="D6881">
        <v>0.2</v>
      </c>
    </row>
    <row r="6882" spans="1:4" x14ac:dyDescent="0.2">
      <c r="A6882" t="s">
        <v>621</v>
      </c>
      <c r="B6882" t="s">
        <v>1629</v>
      </c>
      <c r="C6882">
        <v>4</v>
      </c>
    </row>
    <row r="6883" spans="1:4" x14ac:dyDescent="0.2">
      <c r="A6883" t="s">
        <v>621</v>
      </c>
      <c r="B6883" t="s">
        <v>1629</v>
      </c>
      <c r="C6883">
        <v>10</v>
      </c>
    </row>
    <row r="6884" spans="1:4" x14ac:dyDescent="0.2">
      <c r="A6884" t="s">
        <v>457</v>
      </c>
    </row>
    <row r="6885" spans="1:4" x14ac:dyDescent="0.2">
      <c r="A6885" t="s">
        <v>1566</v>
      </c>
      <c r="B6885">
        <v>23</v>
      </c>
      <c r="C6885" t="s">
        <v>1608</v>
      </c>
      <c r="D6885">
        <v>0.2</v>
      </c>
    </row>
    <row r="6886" spans="1:4" x14ac:dyDescent="0.2">
      <c r="A6886" t="s">
        <v>1625</v>
      </c>
      <c r="B6886">
        <v>0.1</v>
      </c>
      <c r="C6886" t="s">
        <v>1567</v>
      </c>
      <c r="D6886" t="s">
        <v>1568</v>
      </c>
    </row>
    <row r="6887" spans="1:4" x14ac:dyDescent="0.2">
      <c r="A6887" t="s">
        <v>223</v>
      </c>
    </row>
    <row r="6888" spans="1:4" x14ac:dyDescent="0.2">
      <c r="A6888" t="s">
        <v>223</v>
      </c>
    </row>
    <row r="6889" spans="1:4" x14ac:dyDescent="0.2">
      <c r="A6889" t="s">
        <v>223</v>
      </c>
    </row>
    <row r="6890" spans="1:4" x14ac:dyDescent="0.2">
      <c r="A6890" t="s">
        <v>36</v>
      </c>
      <c r="B6890" t="s">
        <v>2344</v>
      </c>
      <c r="C6890" t="s">
        <v>1100</v>
      </c>
      <c r="D6890">
        <v>1.5</v>
      </c>
    </row>
    <row r="6891" spans="1:4" x14ac:dyDescent="0.2">
      <c r="A6891" t="s">
        <v>1569</v>
      </c>
      <c r="B6891" t="s">
        <v>1570</v>
      </c>
      <c r="C6891" t="s">
        <v>1571</v>
      </c>
    </row>
    <row r="6892" spans="1:4" x14ac:dyDescent="0.2">
      <c r="A6892" t="s">
        <v>1569</v>
      </c>
      <c r="B6892" t="s">
        <v>1572</v>
      </c>
      <c r="C6892" t="s">
        <v>1573</v>
      </c>
      <c r="D6892" t="s">
        <v>1571</v>
      </c>
    </row>
    <row r="6893" spans="1:4" x14ac:dyDescent="0.2">
      <c r="A6893" t="s">
        <v>27</v>
      </c>
      <c r="B6893">
        <v>309.8</v>
      </c>
      <c r="C6893" t="s">
        <v>1578</v>
      </c>
    </row>
    <row r="6894" spans="1:4" x14ac:dyDescent="0.2">
      <c r="A6894" t="s">
        <v>2345</v>
      </c>
      <c r="B6894">
        <v>46.47</v>
      </c>
      <c r="C6894" t="s">
        <v>1559</v>
      </c>
    </row>
    <row r="6895" spans="1:4" x14ac:dyDescent="0.2">
      <c r="A6895" t="s">
        <v>2345</v>
      </c>
      <c r="B6895">
        <v>146.4</v>
      </c>
      <c r="C6895" t="s">
        <v>1559</v>
      </c>
    </row>
    <row r="6896" spans="1:4" x14ac:dyDescent="0.2">
      <c r="A6896" t="s">
        <v>2345</v>
      </c>
      <c r="B6896">
        <v>246.33</v>
      </c>
      <c r="C6896" t="s">
        <v>1559</v>
      </c>
    </row>
    <row r="6897" spans="1:6" x14ac:dyDescent="0.2">
      <c r="A6897" t="s">
        <v>2346</v>
      </c>
      <c r="B6897" t="s">
        <v>1618</v>
      </c>
      <c r="C6897">
        <v>14.8</v>
      </c>
      <c r="D6897">
        <v>-0.15</v>
      </c>
    </row>
    <row r="6898" spans="1:6" x14ac:dyDescent="0.2">
      <c r="A6898" t="s">
        <v>32</v>
      </c>
      <c r="B6898">
        <v>8.5</v>
      </c>
      <c r="C6898" t="s">
        <v>1940</v>
      </c>
    </row>
    <row r="6899" spans="1:6" x14ac:dyDescent="0.2">
      <c r="A6899" t="s">
        <v>36</v>
      </c>
      <c r="B6899" t="s">
        <v>1708</v>
      </c>
      <c r="C6899" t="s">
        <v>1100</v>
      </c>
      <c r="D6899">
        <v>1</v>
      </c>
      <c r="E6899" t="s">
        <v>1782</v>
      </c>
    </row>
    <row r="6900" spans="1:6" x14ac:dyDescent="0.2">
      <c r="A6900" t="s">
        <v>27</v>
      </c>
      <c r="B6900">
        <v>309.8</v>
      </c>
      <c r="C6900" t="s">
        <v>1559</v>
      </c>
    </row>
    <row r="6901" spans="1:6" x14ac:dyDescent="0.2">
      <c r="A6901" t="s">
        <v>29</v>
      </c>
      <c r="B6901">
        <v>94.43</v>
      </c>
      <c r="C6901" t="s">
        <v>1559</v>
      </c>
    </row>
    <row r="6902" spans="1:6" x14ac:dyDescent="0.2">
      <c r="A6902" t="s">
        <v>29</v>
      </c>
      <c r="B6902">
        <v>194.36</v>
      </c>
      <c r="C6902" t="s">
        <v>1559</v>
      </c>
    </row>
    <row r="6903" spans="1:6" x14ac:dyDescent="0.2">
      <c r="A6903" t="s">
        <v>29</v>
      </c>
      <c r="B6903">
        <v>294.3</v>
      </c>
      <c r="C6903" t="s">
        <v>1559</v>
      </c>
    </row>
    <row r="6904" spans="1:6" x14ac:dyDescent="0.2">
      <c r="A6904" t="s">
        <v>184</v>
      </c>
      <c r="B6904">
        <v>14.8</v>
      </c>
      <c r="C6904">
        <v>-0.15</v>
      </c>
    </row>
    <row r="6905" spans="1:6" x14ac:dyDescent="0.2">
      <c r="A6905" t="s">
        <v>36</v>
      </c>
      <c r="B6905" t="s">
        <v>1708</v>
      </c>
      <c r="C6905" t="s">
        <v>1100</v>
      </c>
      <c r="D6905">
        <v>1</v>
      </c>
      <c r="E6905" t="s">
        <v>1562</v>
      </c>
      <c r="F6905" t="s">
        <v>1782</v>
      </c>
    </row>
    <row r="6906" spans="1:6" x14ac:dyDescent="0.2">
      <c r="A6906" t="s">
        <v>32</v>
      </c>
      <c r="B6906">
        <v>8.5</v>
      </c>
      <c r="C6906" t="s">
        <v>1940</v>
      </c>
    </row>
    <row r="6907" spans="1:6" x14ac:dyDescent="0.2">
      <c r="A6907" t="s">
        <v>27</v>
      </c>
      <c r="B6907">
        <v>321.8</v>
      </c>
      <c r="C6907" t="s">
        <v>1559</v>
      </c>
    </row>
    <row r="6908" spans="1:6" x14ac:dyDescent="0.2">
      <c r="A6908" t="s">
        <v>29</v>
      </c>
      <c r="B6908">
        <v>37.479999999999997</v>
      </c>
      <c r="C6908" t="s">
        <v>1559</v>
      </c>
    </row>
    <row r="6909" spans="1:6" x14ac:dyDescent="0.2">
      <c r="A6909" t="s">
        <v>29</v>
      </c>
      <c r="B6909">
        <v>137.41</v>
      </c>
      <c r="C6909" t="s">
        <v>1559</v>
      </c>
    </row>
    <row r="6910" spans="1:6" x14ac:dyDescent="0.2">
      <c r="A6910" t="s">
        <v>29</v>
      </c>
      <c r="B6910">
        <v>237.33</v>
      </c>
      <c r="C6910" t="s">
        <v>1559</v>
      </c>
    </row>
    <row r="6911" spans="1:6" x14ac:dyDescent="0.2">
      <c r="A6911" t="s">
        <v>184</v>
      </c>
      <c r="B6911">
        <v>14.8</v>
      </c>
      <c r="C6911">
        <v>-0.15</v>
      </c>
    </row>
    <row r="6912" spans="1:6" x14ac:dyDescent="0.2">
      <c r="A6912" t="s">
        <v>36</v>
      </c>
      <c r="B6912" t="s">
        <v>1708</v>
      </c>
      <c r="C6912" t="s">
        <v>1100</v>
      </c>
      <c r="D6912">
        <v>1</v>
      </c>
      <c r="E6912" t="s">
        <v>1562</v>
      </c>
      <c r="F6912" t="s">
        <v>1782</v>
      </c>
    </row>
    <row r="6913" spans="1:6" x14ac:dyDescent="0.2">
      <c r="A6913" t="s">
        <v>32</v>
      </c>
      <c r="B6913">
        <v>8.5</v>
      </c>
      <c r="C6913" t="s">
        <v>1940</v>
      </c>
    </row>
    <row r="6914" spans="1:6" x14ac:dyDescent="0.2">
      <c r="A6914" t="s">
        <v>27</v>
      </c>
      <c r="B6914">
        <v>321.8</v>
      </c>
      <c r="C6914" t="s">
        <v>1559</v>
      </c>
    </row>
    <row r="6915" spans="1:6" x14ac:dyDescent="0.2">
      <c r="A6915" t="s">
        <v>29</v>
      </c>
      <c r="B6915">
        <v>85.44</v>
      </c>
      <c r="C6915" t="s">
        <v>1559</v>
      </c>
    </row>
    <row r="6916" spans="1:6" x14ac:dyDescent="0.2">
      <c r="A6916" t="s">
        <v>29</v>
      </c>
      <c r="B6916">
        <v>185.36</v>
      </c>
      <c r="C6916" t="s">
        <v>1559</v>
      </c>
    </row>
    <row r="6917" spans="1:6" x14ac:dyDescent="0.2">
      <c r="A6917" t="s">
        <v>29</v>
      </c>
      <c r="B6917">
        <v>285.3</v>
      </c>
      <c r="C6917" t="s">
        <v>1559</v>
      </c>
    </row>
    <row r="6918" spans="1:6" x14ac:dyDescent="0.2">
      <c r="A6918" t="s">
        <v>184</v>
      </c>
      <c r="B6918">
        <v>14.8</v>
      </c>
      <c r="C6918">
        <v>-0.15</v>
      </c>
    </row>
    <row r="6919" spans="1:6" x14ac:dyDescent="0.2">
      <c r="A6919" t="s">
        <v>36</v>
      </c>
      <c r="B6919" t="s">
        <v>1708</v>
      </c>
      <c r="C6919" t="s">
        <v>1100</v>
      </c>
      <c r="D6919">
        <v>1</v>
      </c>
      <c r="E6919" t="s">
        <v>1562</v>
      </c>
      <c r="F6919" t="s">
        <v>1782</v>
      </c>
    </row>
    <row r="6920" spans="1:6" x14ac:dyDescent="0.2">
      <c r="A6920" t="s">
        <v>32</v>
      </c>
      <c r="B6920">
        <v>8.5</v>
      </c>
      <c r="C6920" t="s">
        <v>1940</v>
      </c>
    </row>
    <row r="6921" spans="1:6" x14ac:dyDescent="0.2">
      <c r="A6921" t="s">
        <v>91</v>
      </c>
      <c r="B6921">
        <v>6.99</v>
      </c>
      <c r="C6921">
        <v>0.04</v>
      </c>
    </row>
    <row r="6922" spans="1:6" x14ac:dyDescent="0.2">
      <c r="A6922" t="s">
        <v>47</v>
      </c>
      <c r="B6922">
        <v>0.82</v>
      </c>
      <c r="C6922">
        <v>0.04</v>
      </c>
    </row>
    <row r="6923" spans="1:6" x14ac:dyDescent="0.2">
      <c r="A6923" t="s">
        <v>29</v>
      </c>
      <c r="B6923">
        <v>1.5</v>
      </c>
      <c r="C6923">
        <f>0.2/-0.1</f>
        <v>-2</v>
      </c>
    </row>
    <row r="6924" spans="1:6" x14ac:dyDescent="0.2">
      <c r="A6924" t="s">
        <v>29</v>
      </c>
      <c r="B6924">
        <v>12.3</v>
      </c>
      <c r="C6924" t="s">
        <v>1580</v>
      </c>
    </row>
    <row r="6925" spans="1:6" x14ac:dyDescent="0.2">
      <c r="A6925" t="s">
        <v>29</v>
      </c>
      <c r="B6925">
        <v>1.1000000000000001</v>
      </c>
      <c r="C6925">
        <v>0.2</v>
      </c>
    </row>
    <row r="6926" spans="1:6" x14ac:dyDescent="0.2">
      <c r="A6926" t="s">
        <v>29</v>
      </c>
      <c r="B6926">
        <v>1.5</v>
      </c>
      <c r="C6926" t="s">
        <v>1580</v>
      </c>
    </row>
    <row r="6927" spans="1:6" x14ac:dyDescent="0.2">
      <c r="A6927" t="s">
        <v>29</v>
      </c>
      <c r="B6927">
        <v>1.1000000000000001</v>
      </c>
      <c r="C6927" t="s">
        <v>1580</v>
      </c>
    </row>
    <row r="6928" spans="1:6" x14ac:dyDescent="0.2">
      <c r="A6928" t="s">
        <v>29</v>
      </c>
      <c r="B6928">
        <v>1.3</v>
      </c>
      <c r="C6928" t="s">
        <v>1591</v>
      </c>
    </row>
    <row r="6929" spans="1:4" x14ac:dyDescent="0.2">
      <c r="A6929" t="s">
        <v>29</v>
      </c>
      <c r="B6929">
        <v>1.5</v>
      </c>
      <c r="C6929" t="s">
        <v>1591</v>
      </c>
    </row>
    <row r="6930" spans="1:4" x14ac:dyDescent="0.2">
      <c r="A6930" t="s">
        <v>29</v>
      </c>
      <c r="B6930" t="s">
        <v>2347</v>
      </c>
    </row>
    <row r="6931" spans="1:4" x14ac:dyDescent="0.2">
      <c r="A6931" t="s">
        <v>1579</v>
      </c>
      <c r="B6931">
        <v>9.4</v>
      </c>
      <c r="C6931" t="s">
        <v>1580</v>
      </c>
    </row>
    <row r="6932" spans="1:4" x14ac:dyDescent="0.2">
      <c r="A6932" t="s">
        <v>150</v>
      </c>
      <c r="B6932">
        <v>3.3</v>
      </c>
      <c r="C6932">
        <v>0.2</v>
      </c>
    </row>
    <row r="6933" spans="1:4" x14ac:dyDescent="0.2">
      <c r="A6933" t="s">
        <v>34</v>
      </c>
      <c r="B6933" t="s">
        <v>2348</v>
      </c>
    </row>
    <row r="6934" spans="1:4" x14ac:dyDescent="0.2">
      <c r="A6934" t="s">
        <v>108</v>
      </c>
      <c r="B6934">
        <v>1.2</v>
      </c>
      <c r="C6934" t="s">
        <v>1608</v>
      </c>
      <c r="D6934">
        <v>0.1</v>
      </c>
    </row>
    <row r="6935" spans="1:4" x14ac:dyDescent="0.2">
      <c r="A6935" t="s">
        <v>34</v>
      </c>
      <c r="B6935">
        <v>47.7</v>
      </c>
      <c r="C6935" t="s">
        <v>1700</v>
      </c>
    </row>
    <row r="6936" spans="1:4" x14ac:dyDescent="0.2">
      <c r="A6936" t="s">
        <v>34</v>
      </c>
      <c r="B6936">
        <v>46.4</v>
      </c>
      <c r="C6936">
        <v>0.15</v>
      </c>
    </row>
    <row r="6937" spans="1:4" x14ac:dyDescent="0.2">
      <c r="A6937" t="s">
        <v>34</v>
      </c>
      <c r="B6937">
        <v>48.2</v>
      </c>
      <c r="C6937">
        <v>-0.1</v>
      </c>
    </row>
    <row r="6938" spans="1:4" x14ac:dyDescent="0.2">
      <c r="A6938" t="s">
        <v>29</v>
      </c>
      <c r="B6938">
        <v>6.2</v>
      </c>
      <c r="C6938" t="s">
        <v>1578</v>
      </c>
    </row>
    <row r="6939" spans="1:4" x14ac:dyDescent="0.2">
      <c r="A6939" t="s">
        <v>47</v>
      </c>
      <c r="B6939">
        <v>44.5</v>
      </c>
      <c r="C6939">
        <v>0.15</v>
      </c>
    </row>
    <row r="6940" spans="1:4" x14ac:dyDescent="0.2">
      <c r="A6940" t="s">
        <v>47</v>
      </c>
      <c r="B6940">
        <v>42</v>
      </c>
      <c r="C6940">
        <v>-0.2</v>
      </c>
    </row>
    <row r="6941" spans="1:4" x14ac:dyDescent="0.2">
      <c r="A6941" t="s">
        <v>47</v>
      </c>
      <c r="B6941">
        <v>40</v>
      </c>
      <c r="C6941">
        <f>0.15/-0.1</f>
        <v>-1.4999999999999998</v>
      </c>
    </row>
    <row r="6942" spans="1:4" x14ac:dyDescent="0.2">
      <c r="A6942" t="s">
        <v>184</v>
      </c>
      <c r="B6942">
        <v>44.5</v>
      </c>
      <c r="C6942" t="s">
        <v>1608</v>
      </c>
      <c r="D6942">
        <v>0.2</v>
      </c>
    </row>
    <row r="6943" spans="1:4" x14ac:dyDescent="0.2">
      <c r="A6943" t="s">
        <v>47</v>
      </c>
      <c r="B6943">
        <v>2.6</v>
      </c>
      <c r="C6943">
        <v>0.15</v>
      </c>
    </row>
    <row r="6944" spans="1:4" x14ac:dyDescent="0.2">
      <c r="A6944" t="s">
        <v>34</v>
      </c>
      <c r="B6944">
        <v>20</v>
      </c>
      <c r="C6944" t="s">
        <v>1608</v>
      </c>
      <c r="D6944">
        <v>1</v>
      </c>
    </row>
    <row r="6945" spans="1:4" x14ac:dyDescent="0.2">
      <c r="A6945" t="s">
        <v>34</v>
      </c>
      <c r="B6945">
        <v>35</v>
      </c>
      <c r="C6945" t="s">
        <v>1608</v>
      </c>
      <c r="D6945">
        <v>1</v>
      </c>
    </row>
    <row r="6946" spans="1:4" x14ac:dyDescent="0.2">
      <c r="A6946" t="s">
        <v>621</v>
      </c>
      <c r="B6946" t="s">
        <v>1562</v>
      </c>
      <c r="C6946" t="s">
        <v>2349</v>
      </c>
      <c r="D6946">
        <v>0.1</v>
      </c>
    </row>
    <row r="6947" spans="1:4" x14ac:dyDescent="0.2">
      <c r="A6947" t="s">
        <v>97</v>
      </c>
      <c r="B6947" t="s">
        <v>2350</v>
      </c>
      <c r="C6947">
        <v>44.5</v>
      </c>
    </row>
    <row r="6948" spans="1:4" x14ac:dyDescent="0.2">
      <c r="A6948" t="s">
        <v>97</v>
      </c>
      <c r="B6948" t="s">
        <v>2350</v>
      </c>
      <c r="C6948">
        <v>2.6</v>
      </c>
    </row>
    <row r="6949" spans="1:4" x14ac:dyDescent="0.2">
      <c r="A6949" t="s">
        <v>87</v>
      </c>
    </row>
    <row r="6950" spans="1:4" x14ac:dyDescent="0.2">
      <c r="A6950" t="s">
        <v>146</v>
      </c>
    </row>
    <row r="6951" spans="1:4" x14ac:dyDescent="0.2">
      <c r="A6951" t="s">
        <v>1549</v>
      </c>
      <c r="B6951" t="s">
        <v>1550</v>
      </c>
      <c r="C6951" t="s">
        <v>1551</v>
      </c>
      <c r="D6951" t="s">
        <v>1552</v>
      </c>
    </row>
    <row r="6952" spans="1:4" x14ac:dyDescent="0.2">
      <c r="A6952" t="s">
        <v>859</v>
      </c>
      <c r="B6952" t="s">
        <v>1553</v>
      </c>
      <c r="C6952" t="s">
        <v>1554</v>
      </c>
    </row>
    <row r="6953" spans="1:4" x14ac:dyDescent="0.2">
      <c r="A6953" t="s">
        <v>1569</v>
      </c>
      <c r="B6953" t="s">
        <v>1570</v>
      </c>
      <c r="C6953" t="s">
        <v>1571</v>
      </c>
    </row>
    <row r="6954" spans="1:4" x14ac:dyDescent="0.2">
      <c r="A6954" t="s">
        <v>1569</v>
      </c>
      <c r="B6954" t="s">
        <v>1572</v>
      </c>
      <c r="C6954" t="s">
        <v>1573</v>
      </c>
      <c r="D6954" t="s">
        <v>1571</v>
      </c>
    </row>
    <row r="6955" spans="1:4" x14ac:dyDescent="0.2">
      <c r="A6955" t="s">
        <v>29</v>
      </c>
      <c r="B6955">
        <v>1.5</v>
      </c>
      <c r="C6955">
        <f>0.2/-0.1</f>
        <v>-2</v>
      </c>
    </row>
    <row r="6956" spans="1:4" x14ac:dyDescent="0.2">
      <c r="A6956" t="s">
        <v>29</v>
      </c>
      <c r="B6956">
        <v>12.3</v>
      </c>
      <c r="C6956" t="s">
        <v>1580</v>
      </c>
    </row>
    <row r="6957" spans="1:4" x14ac:dyDescent="0.2">
      <c r="A6957" t="s">
        <v>29</v>
      </c>
      <c r="B6957">
        <v>1</v>
      </c>
      <c r="C6957">
        <v>0.5</v>
      </c>
    </row>
    <row r="6958" spans="1:4" x14ac:dyDescent="0.2">
      <c r="A6958" t="s">
        <v>29</v>
      </c>
      <c r="B6958">
        <v>1.5</v>
      </c>
      <c r="C6958" t="s">
        <v>1580</v>
      </c>
    </row>
    <row r="6959" spans="1:4" x14ac:dyDescent="0.2">
      <c r="A6959" t="s">
        <v>29</v>
      </c>
      <c r="B6959">
        <v>1.1000000000000001</v>
      </c>
      <c r="C6959" t="s">
        <v>1580</v>
      </c>
    </row>
    <row r="6960" spans="1:4" x14ac:dyDescent="0.2">
      <c r="A6960" t="s">
        <v>29</v>
      </c>
      <c r="B6960">
        <v>1.3</v>
      </c>
      <c r="C6960" t="s">
        <v>1591</v>
      </c>
    </row>
    <row r="6961" spans="1:4" x14ac:dyDescent="0.2">
      <c r="A6961" t="s">
        <v>29</v>
      </c>
      <c r="B6961">
        <v>1.5</v>
      </c>
      <c r="C6961" t="s">
        <v>1591</v>
      </c>
    </row>
    <row r="6962" spans="1:4" x14ac:dyDescent="0.2">
      <c r="A6962" t="s">
        <v>29</v>
      </c>
      <c r="B6962" t="s">
        <v>2347</v>
      </c>
    </row>
    <row r="6963" spans="1:4" x14ac:dyDescent="0.2">
      <c r="A6963" t="s">
        <v>1579</v>
      </c>
      <c r="B6963">
        <v>9.4</v>
      </c>
      <c r="C6963" t="s">
        <v>1580</v>
      </c>
    </row>
    <row r="6964" spans="1:4" x14ac:dyDescent="0.2">
      <c r="A6964" t="s">
        <v>150</v>
      </c>
      <c r="B6964">
        <v>3.3</v>
      </c>
      <c r="C6964">
        <v>0.2</v>
      </c>
    </row>
    <row r="6965" spans="1:4" x14ac:dyDescent="0.2">
      <c r="A6965" t="s">
        <v>34</v>
      </c>
      <c r="B6965" t="s">
        <v>2348</v>
      </c>
    </row>
    <row r="6966" spans="1:4" x14ac:dyDescent="0.2">
      <c r="A6966" t="s">
        <v>108</v>
      </c>
      <c r="B6966">
        <v>1.2</v>
      </c>
      <c r="C6966" t="s">
        <v>1608</v>
      </c>
      <c r="D6966">
        <v>0.1</v>
      </c>
    </row>
    <row r="6967" spans="1:4" x14ac:dyDescent="0.2">
      <c r="A6967" t="s">
        <v>34</v>
      </c>
      <c r="B6967">
        <v>47.7</v>
      </c>
      <c r="C6967" t="s">
        <v>1700</v>
      </c>
    </row>
    <row r="6968" spans="1:4" x14ac:dyDescent="0.2">
      <c r="A6968" t="s">
        <v>34</v>
      </c>
      <c r="B6968">
        <v>46.7</v>
      </c>
      <c r="C6968" t="s">
        <v>1700</v>
      </c>
    </row>
    <row r="6969" spans="1:4" x14ac:dyDescent="0.2">
      <c r="A6969" t="s">
        <v>34</v>
      </c>
      <c r="B6969">
        <v>48.2</v>
      </c>
      <c r="C6969">
        <v>-0.1</v>
      </c>
    </row>
    <row r="6970" spans="1:4" x14ac:dyDescent="0.2">
      <c r="A6970" t="s">
        <v>29</v>
      </c>
      <c r="B6970">
        <v>6.2</v>
      </c>
      <c r="C6970" t="s">
        <v>1578</v>
      </c>
    </row>
    <row r="6971" spans="1:4" x14ac:dyDescent="0.2">
      <c r="A6971" t="s">
        <v>47</v>
      </c>
      <c r="B6971">
        <v>44.5</v>
      </c>
      <c r="C6971" t="s">
        <v>1578</v>
      </c>
    </row>
    <row r="6972" spans="1:4" x14ac:dyDescent="0.2">
      <c r="A6972" t="s">
        <v>47</v>
      </c>
      <c r="B6972">
        <v>42</v>
      </c>
      <c r="C6972">
        <v>-0.2</v>
      </c>
    </row>
    <row r="6973" spans="1:4" x14ac:dyDescent="0.2">
      <c r="A6973" t="s">
        <v>47</v>
      </c>
      <c r="B6973">
        <v>40</v>
      </c>
      <c r="C6973">
        <f>0.15/-0.1</f>
        <v>-1.4999999999999998</v>
      </c>
    </row>
    <row r="6974" spans="1:4" x14ac:dyDescent="0.2">
      <c r="A6974" t="s">
        <v>184</v>
      </c>
      <c r="B6974">
        <v>44.5</v>
      </c>
      <c r="C6974" t="s">
        <v>1608</v>
      </c>
      <c r="D6974">
        <v>0.2</v>
      </c>
    </row>
    <row r="6975" spans="1:4" x14ac:dyDescent="0.2">
      <c r="A6975" t="s">
        <v>47</v>
      </c>
      <c r="B6975">
        <v>2.97</v>
      </c>
      <c r="C6975" t="s">
        <v>2351</v>
      </c>
    </row>
    <row r="6976" spans="1:4" x14ac:dyDescent="0.2">
      <c r="A6976" t="s">
        <v>34</v>
      </c>
      <c r="B6976">
        <v>20</v>
      </c>
      <c r="C6976" t="s">
        <v>1608</v>
      </c>
      <c r="D6976">
        <v>1</v>
      </c>
    </row>
    <row r="6977" spans="1:4" x14ac:dyDescent="0.2">
      <c r="A6977" t="s">
        <v>34</v>
      </c>
      <c r="B6977">
        <v>35</v>
      </c>
      <c r="C6977" t="s">
        <v>1608</v>
      </c>
      <c r="D6977">
        <v>1</v>
      </c>
    </row>
    <row r="6978" spans="1:4" x14ac:dyDescent="0.2">
      <c r="A6978" t="s">
        <v>621</v>
      </c>
      <c r="B6978" t="s">
        <v>1562</v>
      </c>
      <c r="C6978" t="s">
        <v>2349</v>
      </c>
      <c r="D6978">
        <v>0.1</v>
      </c>
    </row>
    <row r="6979" spans="1:4" x14ac:dyDescent="0.2">
      <c r="A6979" t="s">
        <v>97</v>
      </c>
      <c r="B6979" t="s">
        <v>2350</v>
      </c>
      <c r="C6979">
        <v>44.5</v>
      </c>
    </row>
    <row r="6980" spans="1:4" x14ac:dyDescent="0.2">
      <c r="A6980" t="s">
        <v>97</v>
      </c>
      <c r="B6980" t="s">
        <v>2350</v>
      </c>
      <c r="C6980">
        <v>2.97</v>
      </c>
    </row>
    <row r="6981" spans="1:4" x14ac:dyDescent="0.2">
      <c r="A6981" t="s">
        <v>87</v>
      </c>
    </row>
    <row r="6982" spans="1:4" x14ac:dyDescent="0.2">
      <c r="A6982" t="s">
        <v>146</v>
      </c>
    </row>
    <row r="6983" spans="1:4" x14ac:dyDescent="0.2">
      <c r="A6983" t="s">
        <v>150</v>
      </c>
      <c r="B6983">
        <v>2.4</v>
      </c>
      <c r="C6983" t="s">
        <v>1608</v>
      </c>
      <c r="D6983">
        <v>0.1</v>
      </c>
    </row>
    <row r="6984" spans="1:4" x14ac:dyDescent="0.2">
      <c r="A6984" t="s">
        <v>150</v>
      </c>
      <c r="B6984">
        <v>4.9000000000000004</v>
      </c>
      <c r="C6984" t="s">
        <v>1608</v>
      </c>
      <c r="D6984">
        <v>0.15</v>
      </c>
    </row>
    <row r="6985" spans="1:4" x14ac:dyDescent="0.2">
      <c r="A6985" t="s">
        <v>47</v>
      </c>
      <c r="B6985">
        <v>8</v>
      </c>
      <c r="C6985" t="s">
        <v>1635</v>
      </c>
      <c r="D6985" t="s">
        <v>2352</v>
      </c>
    </row>
    <row r="6986" spans="1:4" x14ac:dyDescent="0.2">
      <c r="A6986" t="s">
        <v>47</v>
      </c>
      <c r="B6986">
        <v>2</v>
      </c>
      <c r="C6986">
        <v>0.08</v>
      </c>
      <c r="D6986">
        <v>-0.05</v>
      </c>
    </row>
    <row r="6987" spans="1:4" x14ac:dyDescent="0.2">
      <c r="A6987" t="s">
        <v>2353</v>
      </c>
      <c r="B6987">
        <v>0.1</v>
      </c>
      <c r="C6987" t="s">
        <v>1562</v>
      </c>
      <c r="D6987">
        <v>0.2</v>
      </c>
    </row>
    <row r="6988" spans="1:4" x14ac:dyDescent="0.2">
      <c r="A6988" t="s">
        <v>464</v>
      </c>
    </row>
    <row r="6989" spans="1:4" x14ac:dyDescent="0.2">
      <c r="A6989" t="s">
        <v>1549</v>
      </c>
      <c r="B6989" t="s">
        <v>1550</v>
      </c>
      <c r="C6989" t="s">
        <v>1551</v>
      </c>
      <c r="D6989" t="s">
        <v>1552</v>
      </c>
    </row>
    <row r="6990" spans="1:4" x14ac:dyDescent="0.2">
      <c r="A6990" t="s">
        <v>859</v>
      </c>
      <c r="B6990" t="s">
        <v>1553</v>
      </c>
      <c r="C6990" t="s">
        <v>1554</v>
      </c>
    </row>
    <row r="6991" spans="1:4" x14ac:dyDescent="0.2">
      <c r="A6991" t="s">
        <v>1569</v>
      </c>
      <c r="B6991" t="s">
        <v>1570</v>
      </c>
      <c r="C6991" t="s">
        <v>1571</v>
      </c>
    </row>
    <row r="6992" spans="1:4" x14ac:dyDescent="0.2">
      <c r="A6992" t="s">
        <v>1569</v>
      </c>
      <c r="B6992" t="s">
        <v>1572</v>
      </c>
      <c r="C6992" t="s">
        <v>1573</v>
      </c>
      <c r="D6992" t="s">
        <v>1571</v>
      </c>
    </row>
    <row r="6993" spans="1:4" x14ac:dyDescent="0.2">
      <c r="A6993" t="s">
        <v>29</v>
      </c>
      <c r="B6993">
        <v>1.5</v>
      </c>
      <c r="C6993">
        <f>0.2/-0.1</f>
        <v>-2</v>
      </c>
    </row>
    <row r="6994" spans="1:4" x14ac:dyDescent="0.2">
      <c r="A6994" t="s">
        <v>29</v>
      </c>
      <c r="B6994">
        <v>12.3</v>
      </c>
      <c r="C6994" t="s">
        <v>1608</v>
      </c>
      <c r="D6994">
        <v>0.1</v>
      </c>
    </row>
    <row r="6995" spans="1:4" x14ac:dyDescent="0.2">
      <c r="A6995" t="s">
        <v>29</v>
      </c>
      <c r="B6995">
        <v>1.5</v>
      </c>
      <c r="C6995" t="s">
        <v>1580</v>
      </c>
    </row>
    <row r="6996" spans="1:4" x14ac:dyDescent="0.2">
      <c r="A6996" t="s">
        <v>29</v>
      </c>
      <c r="B6996">
        <v>1.3</v>
      </c>
      <c r="C6996" t="s">
        <v>1608</v>
      </c>
      <c r="D6996">
        <v>0.1</v>
      </c>
    </row>
    <row r="6997" spans="1:4" x14ac:dyDescent="0.2">
      <c r="A6997" t="s">
        <v>29</v>
      </c>
      <c r="B6997">
        <v>1.5</v>
      </c>
      <c r="C6997" t="s">
        <v>1608</v>
      </c>
      <c r="D6997">
        <v>0.1</v>
      </c>
    </row>
    <row r="6998" spans="1:4" x14ac:dyDescent="0.2">
      <c r="A6998" t="s">
        <v>29</v>
      </c>
      <c r="B6998">
        <v>3.5</v>
      </c>
      <c r="C6998" t="s">
        <v>1608</v>
      </c>
      <c r="D6998">
        <v>0.1</v>
      </c>
    </row>
    <row r="6999" spans="1:4" x14ac:dyDescent="0.2">
      <c r="A6999" t="s">
        <v>1579</v>
      </c>
      <c r="B6999">
        <v>8.8000000000000007</v>
      </c>
      <c r="C6999" t="s">
        <v>1608</v>
      </c>
      <c r="D6999">
        <v>0.1</v>
      </c>
    </row>
    <row r="7000" spans="1:4" x14ac:dyDescent="0.2">
      <c r="A7000" t="s">
        <v>29</v>
      </c>
      <c r="B7000">
        <v>4.9000000000000004</v>
      </c>
      <c r="C7000">
        <v>0.2</v>
      </c>
    </row>
    <row r="7001" spans="1:4" x14ac:dyDescent="0.2">
      <c r="A7001" t="s">
        <v>108</v>
      </c>
      <c r="B7001">
        <v>1.2</v>
      </c>
      <c r="C7001" t="s">
        <v>1608</v>
      </c>
      <c r="D7001">
        <v>0.1</v>
      </c>
    </row>
    <row r="7002" spans="1:4" x14ac:dyDescent="0.2">
      <c r="A7002" t="s">
        <v>34</v>
      </c>
      <c r="B7002">
        <v>50</v>
      </c>
      <c r="C7002">
        <v>-0.3</v>
      </c>
    </row>
    <row r="7003" spans="1:4" x14ac:dyDescent="0.2">
      <c r="A7003" t="s">
        <v>34</v>
      </c>
      <c r="B7003">
        <v>47.7</v>
      </c>
      <c r="C7003" t="s">
        <v>1700</v>
      </c>
    </row>
    <row r="7004" spans="1:4" x14ac:dyDescent="0.2">
      <c r="A7004" t="s">
        <v>34</v>
      </c>
      <c r="B7004">
        <v>46.4</v>
      </c>
      <c r="C7004">
        <v>0.15</v>
      </c>
    </row>
    <row r="7005" spans="1:4" x14ac:dyDescent="0.2">
      <c r="A7005" t="s">
        <v>34</v>
      </c>
      <c r="B7005">
        <v>48.2</v>
      </c>
      <c r="C7005">
        <v>-0.1</v>
      </c>
    </row>
    <row r="7006" spans="1:4" x14ac:dyDescent="0.2">
      <c r="A7006" t="s">
        <v>29</v>
      </c>
      <c r="B7006">
        <v>6.7</v>
      </c>
      <c r="C7006" t="s">
        <v>1578</v>
      </c>
    </row>
    <row r="7007" spans="1:4" x14ac:dyDescent="0.2">
      <c r="A7007" t="s">
        <v>47</v>
      </c>
      <c r="B7007">
        <v>44.5</v>
      </c>
      <c r="C7007">
        <v>0.15</v>
      </c>
    </row>
    <row r="7008" spans="1:4" x14ac:dyDescent="0.2">
      <c r="A7008" t="s">
        <v>47</v>
      </c>
      <c r="B7008">
        <v>42</v>
      </c>
      <c r="C7008">
        <v>-0.2</v>
      </c>
    </row>
    <row r="7009" spans="1:4" x14ac:dyDescent="0.2">
      <c r="A7009" t="s">
        <v>47</v>
      </c>
      <c r="B7009">
        <v>40</v>
      </c>
      <c r="C7009">
        <v>0.15</v>
      </c>
      <c r="D7009" t="s">
        <v>1731</v>
      </c>
    </row>
    <row r="7010" spans="1:4" x14ac:dyDescent="0.2">
      <c r="A7010" t="s">
        <v>47</v>
      </c>
      <c r="B7010">
        <v>2.6</v>
      </c>
      <c r="C7010">
        <v>0.15</v>
      </c>
    </row>
    <row r="7011" spans="1:4" x14ac:dyDescent="0.2">
      <c r="A7011" t="s">
        <v>184</v>
      </c>
      <c r="B7011">
        <v>44.5</v>
      </c>
      <c r="C7011" t="s">
        <v>1578</v>
      </c>
    </row>
    <row r="7012" spans="1:4" x14ac:dyDescent="0.2">
      <c r="A7012" t="s">
        <v>97</v>
      </c>
      <c r="B7012" t="s">
        <v>2354</v>
      </c>
    </row>
    <row r="7013" spans="1:4" x14ac:dyDescent="0.2">
      <c r="A7013" t="s">
        <v>97</v>
      </c>
      <c r="B7013" t="s">
        <v>2355</v>
      </c>
    </row>
    <row r="7014" spans="1:4" x14ac:dyDescent="0.2">
      <c r="A7014" t="s">
        <v>34</v>
      </c>
      <c r="B7014">
        <v>25</v>
      </c>
      <c r="C7014" t="s">
        <v>2356</v>
      </c>
    </row>
    <row r="7015" spans="1:4" x14ac:dyDescent="0.2">
      <c r="A7015" t="s">
        <v>34</v>
      </c>
      <c r="B7015" t="s">
        <v>2357</v>
      </c>
    </row>
    <row r="7016" spans="1:4" x14ac:dyDescent="0.2">
      <c r="A7016" t="s">
        <v>621</v>
      </c>
      <c r="B7016" t="s">
        <v>1562</v>
      </c>
      <c r="C7016" t="s">
        <v>2349</v>
      </c>
    </row>
    <row r="7017" spans="1:4" x14ac:dyDescent="0.2">
      <c r="A7017" t="s">
        <v>29</v>
      </c>
      <c r="B7017">
        <v>1.1000000000000001</v>
      </c>
      <c r="C7017">
        <v>0.2</v>
      </c>
    </row>
    <row r="7018" spans="1:4" x14ac:dyDescent="0.2">
      <c r="A7018" t="s">
        <v>150</v>
      </c>
      <c r="B7018">
        <v>4.3</v>
      </c>
      <c r="C7018">
        <f>+-0.15</f>
        <v>-0.15</v>
      </c>
    </row>
    <row r="7019" spans="1:4" x14ac:dyDescent="0.2">
      <c r="A7019" t="s">
        <v>150</v>
      </c>
      <c r="B7019">
        <v>2.4</v>
      </c>
      <c r="C7019">
        <f>+-0.1</f>
        <v>-0.1</v>
      </c>
    </row>
    <row r="7020" spans="1:4" x14ac:dyDescent="0.2">
      <c r="A7020" t="s">
        <v>87</v>
      </c>
    </row>
    <row r="7021" spans="1:4" x14ac:dyDescent="0.2">
      <c r="A7021" t="s">
        <v>146</v>
      </c>
    </row>
    <row r="7022" spans="1:4" x14ac:dyDescent="0.2">
      <c r="A7022" t="s">
        <v>1549</v>
      </c>
      <c r="B7022" t="s">
        <v>1550</v>
      </c>
      <c r="C7022" t="s">
        <v>1551</v>
      </c>
      <c r="D7022" t="s">
        <v>1552</v>
      </c>
    </row>
    <row r="7023" spans="1:4" x14ac:dyDescent="0.2">
      <c r="A7023" t="s">
        <v>859</v>
      </c>
      <c r="B7023" t="s">
        <v>1553</v>
      </c>
      <c r="C7023" t="s">
        <v>1554</v>
      </c>
    </row>
    <row r="7024" spans="1:4" x14ac:dyDescent="0.2">
      <c r="A7024" t="s">
        <v>1569</v>
      </c>
      <c r="B7024" t="s">
        <v>1570</v>
      </c>
      <c r="C7024" t="s">
        <v>1571</v>
      </c>
    </row>
    <row r="7025" spans="1:4" x14ac:dyDescent="0.2">
      <c r="A7025" t="s">
        <v>1569</v>
      </c>
      <c r="B7025" t="s">
        <v>1572</v>
      </c>
      <c r="C7025" t="s">
        <v>1573</v>
      </c>
      <c r="D7025" t="s">
        <v>1571</v>
      </c>
    </row>
    <row r="7026" spans="1:4" x14ac:dyDescent="0.2">
      <c r="A7026" t="s">
        <v>29</v>
      </c>
      <c r="B7026">
        <v>1.5</v>
      </c>
      <c r="C7026">
        <f>0.2/-0.1</f>
        <v>-2</v>
      </c>
    </row>
    <row r="7027" spans="1:4" x14ac:dyDescent="0.2">
      <c r="A7027" t="s">
        <v>29</v>
      </c>
      <c r="B7027">
        <v>12.3</v>
      </c>
      <c r="C7027" t="s">
        <v>1608</v>
      </c>
      <c r="D7027">
        <v>0.1</v>
      </c>
    </row>
    <row r="7028" spans="1:4" x14ac:dyDescent="0.2">
      <c r="A7028" t="s">
        <v>29</v>
      </c>
      <c r="B7028">
        <v>1.5</v>
      </c>
      <c r="C7028" t="s">
        <v>1580</v>
      </c>
    </row>
    <row r="7029" spans="1:4" x14ac:dyDescent="0.2">
      <c r="A7029" t="s">
        <v>29</v>
      </c>
      <c r="B7029">
        <v>1.3</v>
      </c>
      <c r="C7029" t="s">
        <v>1608</v>
      </c>
      <c r="D7029">
        <v>0.1</v>
      </c>
    </row>
    <row r="7030" spans="1:4" x14ac:dyDescent="0.2">
      <c r="A7030" t="s">
        <v>29</v>
      </c>
      <c r="B7030">
        <v>1.5</v>
      </c>
      <c r="C7030" t="s">
        <v>1608</v>
      </c>
      <c r="D7030">
        <v>0.1</v>
      </c>
    </row>
    <row r="7031" spans="1:4" x14ac:dyDescent="0.2">
      <c r="A7031" t="s">
        <v>29</v>
      </c>
      <c r="B7031">
        <v>3.5</v>
      </c>
      <c r="C7031" t="s">
        <v>1608</v>
      </c>
      <c r="D7031">
        <v>0.1</v>
      </c>
    </row>
    <row r="7032" spans="1:4" x14ac:dyDescent="0.2">
      <c r="A7032" t="s">
        <v>1579</v>
      </c>
      <c r="B7032">
        <v>8.8000000000000007</v>
      </c>
      <c r="C7032" t="s">
        <v>1608</v>
      </c>
      <c r="D7032">
        <v>0.1</v>
      </c>
    </row>
    <row r="7033" spans="1:4" x14ac:dyDescent="0.2">
      <c r="A7033" t="s">
        <v>29</v>
      </c>
      <c r="B7033">
        <v>4.9000000000000004</v>
      </c>
      <c r="C7033">
        <v>0.2</v>
      </c>
    </row>
    <row r="7034" spans="1:4" x14ac:dyDescent="0.2">
      <c r="A7034" t="s">
        <v>108</v>
      </c>
      <c r="B7034">
        <v>1.2</v>
      </c>
      <c r="C7034" t="s">
        <v>1608</v>
      </c>
      <c r="D7034">
        <v>0.1</v>
      </c>
    </row>
    <row r="7035" spans="1:4" x14ac:dyDescent="0.2">
      <c r="A7035" t="s">
        <v>34</v>
      </c>
      <c r="B7035">
        <v>50</v>
      </c>
      <c r="C7035">
        <v>-0.3</v>
      </c>
    </row>
    <row r="7036" spans="1:4" x14ac:dyDescent="0.2">
      <c r="A7036" t="s">
        <v>34</v>
      </c>
      <c r="B7036">
        <v>47.7</v>
      </c>
      <c r="C7036" t="s">
        <v>1700</v>
      </c>
    </row>
    <row r="7037" spans="1:4" x14ac:dyDescent="0.2">
      <c r="A7037" t="s">
        <v>34</v>
      </c>
      <c r="B7037">
        <v>46.4</v>
      </c>
      <c r="C7037">
        <v>0.15</v>
      </c>
    </row>
    <row r="7038" spans="1:4" x14ac:dyDescent="0.2">
      <c r="A7038" t="s">
        <v>34</v>
      </c>
      <c r="B7038">
        <v>48.2</v>
      </c>
      <c r="C7038">
        <v>-0.1</v>
      </c>
    </row>
    <row r="7039" spans="1:4" x14ac:dyDescent="0.2">
      <c r="A7039" t="s">
        <v>29</v>
      </c>
      <c r="B7039">
        <v>6.7</v>
      </c>
      <c r="C7039" t="s">
        <v>1578</v>
      </c>
    </row>
    <row r="7040" spans="1:4" x14ac:dyDescent="0.2">
      <c r="A7040" t="s">
        <v>47</v>
      </c>
      <c r="B7040">
        <v>44.5</v>
      </c>
      <c r="C7040">
        <v>0.15</v>
      </c>
    </row>
    <row r="7041" spans="1:4" x14ac:dyDescent="0.2">
      <c r="A7041" t="s">
        <v>47</v>
      </c>
      <c r="B7041">
        <v>42</v>
      </c>
      <c r="C7041">
        <v>-0.2</v>
      </c>
    </row>
    <row r="7042" spans="1:4" x14ac:dyDescent="0.2">
      <c r="A7042" t="s">
        <v>47</v>
      </c>
      <c r="B7042">
        <v>40</v>
      </c>
      <c r="C7042">
        <v>0.15</v>
      </c>
      <c r="D7042" t="s">
        <v>1731</v>
      </c>
    </row>
    <row r="7043" spans="1:4" x14ac:dyDescent="0.2">
      <c r="A7043" t="s">
        <v>47</v>
      </c>
      <c r="B7043">
        <v>2.6</v>
      </c>
      <c r="C7043">
        <v>0.15</v>
      </c>
    </row>
    <row r="7044" spans="1:4" x14ac:dyDescent="0.2">
      <c r="A7044" t="s">
        <v>184</v>
      </c>
      <c r="B7044">
        <v>44.5</v>
      </c>
      <c r="C7044" t="s">
        <v>1578</v>
      </c>
    </row>
    <row r="7045" spans="1:4" x14ac:dyDescent="0.2">
      <c r="A7045" t="s">
        <v>97</v>
      </c>
      <c r="B7045" t="s">
        <v>2354</v>
      </c>
    </row>
    <row r="7046" spans="1:4" x14ac:dyDescent="0.2">
      <c r="A7046" t="s">
        <v>97</v>
      </c>
      <c r="B7046" t="s">
        <v>2355</v>
      </c>
    </row>
    <row r="7047" spans="1:4" x14ac:dyDescent="0.2">
      <c r="A7047" t="s">
        <v>34</v>
      </c>
      <c r="B7047">
        <v>25</v>
      </c>
      <c r="C7047" t="s">
        <v>2356</v>
      </c>
    </row>
    <row r="7048" spans="1:4" x14ac:dyDescent="0.2">
      <c r="A7048" t="s">
        <v>34</v>
      </c>
      <c r="B7048" t="s">
        <v>2357</v>
      </c>
    </row>
    <row r="7049" spans="1:4" x14ac:dyDescent="0.2">
      <c r="A7049" t="s">
        <v>621</v>
      </c>
      <c r="B7049" t="s">
        <v>1562</v>
      </c>
      <c r="C7049" t="s">
        <v>2349</v>
      </c>
    </row>
    <row r="7050" spans="1:4" x14ac:dyDescent="0.2">
      <c r="A7050" t="s">
        <v>29</v>
      </c>
      <c r="B7050">
        <v>1.1000000000000001</v>
      </c>
      <c r="C7050">
        <v>0.2</v>
      </c>
    </row>
    <row r="7051" spans="1:4" x14ac:dyDescent="0.2">
      <c r="A7051" t="s">
        <v>150</v>
      </c>
      <c r="B7051">
        <v>4.3</v>
      </c>
      <c r="C7051">
        <f>+-0.15</f>
        <v>-0.15</v>
      </c>
    </row>
    <row r="7052" spans="1:4" x14ac:dyDescent="0.2">
      <c r="A7052" t="s">
        <v>150</v>
      </c>
      <c r="B7052">
        <v>2.4</v>
      </c>
      <c r="C7052">
        <f>+-0.1</f>
        <v>-0.1</v>
      </c>
    </row>
    <row r="7053" spans="1:4" x14ac:dyDescent="0.2">
      <c r="A7053" t="s">
        <v>87</v>
      </c>
    </row>
    <row r="7054" spans="1:4" x14ac:dyDescent="0.2">
      <c r="A7054" t="s">
        <v>146</v>
      </c>
    </row>
    <row r="7055" spans="1:4" x14ac:dyDescent="0.2">
      <c r="A7055" t="s">
        <v>1549</v>
      </c>
      <c r="B7055" t="s">
        <v>1550</v>
      </c>
      <c r="C7055" t="s">
        <v>1551</v>
      </c>
      <c r="D7055" t="s">
        <v>1552</v>
      </c>
    </row>
    <row r="7056" spans="1:4" x14ac:dyDescent="0.2">
      <c r="A7056" t="s">
        <v>859</v>
      </c>
      <c r="B7056" t="s">
        <v>1553</v>
      </c>
      <c r="C7056" t="s">
        <v>1554</v>
      </c>
    </row>
    <row r="7057" spans="1:4" x14ac:dyDescent="0.2">
      <c r="A7057" t="s">
        <v>1569</v>
      </c>
      <c r="B7057" t="s">
        <v>1570</v>
      </c>
      <c r="C7057" t="s">
        <v>1571</v>
      </c>
    </row>
    <row r="7058" spans="1:4" x14ac:dyDescent="0.2">
      <c r="A7058" t="s">
        <v>1569</v>
      </c>
      <c r="B7058" t="s">
        <v>1572</v>
      </c>
      <c r="C7058" t="s">
        <v>1573</v>
      </c>
      <c r="D7058" t="s">
        <v>1571</v>
      </c>
    </row>
    <row r="7059" spans="1:4" x14ac:dyDescent="0.2">
      <c r="A7059" t="s">
        <v>29</v>
      </c>
      <c r="B7059">
        <v>1.5</v>
      </c>
      <c r="C7059">
        <f>0.2/-0.1</f>
        <v>-2</v>
      </c>
    </row>
    <row r="7060" spans="1:4" x14ac:dyDescent="0.2">
      <c r="A7060" t="s">
        <v>29</v>
      </c>
      <c r="B7060">
        <v>12.3</v>
      </c>
      <c r="C7060" t="s">
        <v>1580</v>
      </c>
    </row>
    <row r="7061" spans="1:4" x14ac:dyDescent="0.2">
      <c r="A7061" t="s">
        <v>29</v>
      </c>
      <c r="B7061">
        <v>1.1000000000000001</v>
      </c>
      <c r="C7061">
        <v>0.2</v>
      </c>
    </row>
    <row r="7062" spans="1:4" x14ac:dyDescent="0.2">
      <c r="A7062" t="s">
        <v>29</v>
      </c>
      <c r="B7062">
        <v>1.5</v>
      </c>
      <c r="C7062" t="s">
        <v>1580</v>
      </c>
    </row>
    <row r="7063" spans="1:4" x14ac:dyDescent="0.2">
      <c r="A7063" t="s">
        <v>29</v>
      </c>
      <c r="B7063">
        <v>1.1000000000000001</v>
      </c>
      <c r="C7063" t="s">
        <v>1580</v>
      </c>
    </row>
    <row r="7064" spans="1:4" x14ac:dyDescent="0.2">
      <c r="A7064" t="s">
        <v>29</v>
      </c>
      <c r="B7064">
        <v>1.3</v>
      </c>
      <c r="C7064" t="s">
        <v>1591</v>
      </c>
    </row>
    <row r="7065" spans="1:4" x14ac:dyDescent="0.2">
      <c r="A7065" t="s">
        <v>29</v>
      </c>
      <c r="B7065">
        <v>1.5</v>
      </c>
      <c r="C7065" t="s">
        <v>1591</v>
      </c>
    </row>
    <row r="7066" spans="1:4" x14ac:dyDescent="0.2">
      <c r="A7066" t="s">
        <v>29</v>
      </c>
      <c r="B7066" t="s">
        <v>2358</v>
      </c>
    </row>
    <row r="7067" spans="1:4" x14ac:dyDescent="0.2">
      <c r="A7067" t="s">
        <v>29</v>
      </c>
      <c r="B7067">
        <v>2.4</v>
      </c>
      <c r="C7067">
        <f>+-0.2</f>
        <v>-0.2</v>
      </c>
    </row>
    <row r="7068" spans="1:4" x14ac:dyDescent="0.2">
      <c r="A7068" t="s">
        <v>1579</v>
      </c>
      <c r="B7068">
        <v>9.4</v>
      </c>
      <c r="C7068" t="s">
        <v>1580</v>
      </c>
    </row>
    <row r="7069" spans="1:4" x14ac:dyDescent="0.2">
      <c r="A7069" t="s">
        <v>150</v>
      </c>
      <c r="B7069">
        <v>3.3</v>
      </c>
      <c r="C7069">
        <v>0.2</v>
      </c>
    </row>
    <row r="7070" spans="1:4" x14ac:dyDescent="0.2">
      <c r="A7070" t="s">
        <v>34</v>
      </c>
      <c r="B7070" t="s">
        <v>2348</v>
      </c>
    </row>
    <row r="7071" spans="1:4" x14ac:dyDescent="0.2">
      <c r="A7071" t="s">
        <v>108</v>
      </c>
      <c r="B7071">
        <v>1.2</v>
      </c>
      <c r="C7071" t="s">
        <v>1608</v>
      </c>
      <c r="D7071">
        <v>0.1</v>
      </c>
    </row>
    <row r="7072" spans="1:4" x14ac:dyDescent="0.2">
      <c r="A7072" t="s">
        <v>34</v>
      </c>
      <c r="B7072">
        <v>47.7</v>
      </c>
      <c r="C7072">
        <v>-0.2</v>
      </c>
    </row>
    <row r="7073" spans="1:4" x14ac:dyDescent="0.2">
      <c r="A7073" t="s">
        <v>34</v>
      </c>
      <c r="B7073">
        <v>46.4</v>
      </c>
      <c r="C7073">
        <v>0.15</v>
      </c>
    </row>
    <row r="7074" spans="1:4" x14ac:dyDescent="0.2">
      <c r="A7074" t="s">
        <v>29</v>
      </c>
      <c r="B7074">
        <v>6.2</v>
      </c>
      <c r="C7074" t="s">
        <v>1578</v>
      </c>
    </row>
    <row r="7075" spans="1:4" x14ac:dyDescent="0.2">
      <c r="A7075" t="s">
        <v>47</v>
      </c>
      <c r="B7075">
        <v>44.5</v>
      </c>
      <c r="C7075">
        <v>0.15</v>
      </c>
    </row>
    <row r="7076" spans="1:4" x14ac:dyDescent="0.2">
      <c r="A7076" t="s">
        <v>47</v>
      </c>
      <c r="B7076">
        <v>42</v>
      </c>
      <c r="C7076">
        <v>-0.2</v>
      </c>
    </row>
    <row r="7077" spans="1:4" x14ac:dyDescent="0.2">
      <c r="A7077" t="s">
        <v>47</v>
      </c>
      <c r="B7077">
        <v>40</v>
      </c>
      <c r="C7077">
        <f>0.15/-0.1</f>
        <v>-1.4999999999999998</v>
      </c>
    </row>
    <row r="7078" spans="1:4" x14ac:dyDescent="0.2">
      <c r="A7078" t="s">
        <v>184</v>
      </c>
      <c r="B7078">
        <v>44.5</v>
      </c>
      <c r="C7078" t="s">
        <v>1608</v>
      </c>
      <c r="D7078">
        <v>0.2</v>
      </c>
    </row>
    <row r="7079" spans="1:4" x14ac:dyDescent="0.2">
      <c r="A7079" t="s">
        <v>47</v>
      </c>
      <c r="B7079">
        <v>14.7</v>
      </c>
      <c r="C7079">
        <v>0.1</v>
      </c>
    </row>
    <row r="7080" spans="1:4" x14ac:dyDescent="0.2">
      <c r="A7080" t="s">
        <v>34</v>
      </c>
      <c r="B7080">
        <v>20</v>
      </c>
      <c r="C7080" t="s">
        <v>1608</v>
      </c>
      <c r="D7080">
        <v>1</v>
      </c>
    </row>
    <row r="7081" spans="1:4" x14ac:dyDescent="0.2">
      <c r="A7081" t="s">
        <v>34</v>
      </c>
      <c r="B7081">
        <v>35</v>
      </c>
      <c r="C7081" t="s">
        <v>1608</v>
      </c>
      <c r="D7081">
        <v>1</v>
      </c>
    </row>
    <row r="7082" spans="1:4" x14ac:dyDescent="0.2">
      <c r="A7082" t="s">
        <v>621</v>
      </c>
      <c r="B7082" t="s">
        <v>1562</v>
      </c>
      <c r="C7082" t="s">
        <v>2349</v>
      </c>
      <c r="D7082">
        <v>0.1</v>
      </c>
    </row>
    <row r="7083" spans="1:4" x14ac:dyDescent="0.2">
      <c r="A7083" t="s">
        <v>97</v>
      </c>
      <c r="B7083" t="s">
        <v>2350</v>
      </c>
      <c r="C7083">
        <v>44.5</v>
      </c>
    </row>
    <row r="7084" spans="1:4" x14ac:dyDescent="0.2">
      <c r="A7084" t="s">
        <v>97</v>
      </c>
      <c r="B7084" t="s">
        <v>2350</v>
      </c>
      <c r="C7084">
        <v>14.7</v>
      </c>
    </row>
    <row r="7085" spans="1:4" x14ac:dyDescent="0.2">
      <c r="A7085" t="s">
        <v>87</v>
      </c>
    </row>
    <row r="7086" spans="1:4" x14ac:dyDescent="0.2">
      <c r="A7086" t="s">
        <v>146</v>
      </c>
    </row>
    <row r="7087" spans="1:4" x14ac:dyDescent="0.2">
      <c r="A7087" t="s">
        <v>1549</v>
      </c>
      <c r="B7087" t="s">
        <v>1550</v>
      </c>
      <c r="C7087" t="s">
        <v>1551</v>
      </c>
      <c r="D7087" t="s">
        <v>1552</v>
      </c>
    </row>
    <row r="7088" spans="1:4" x14ac:dyDescent="0.2">
      <c r="A7088" t="s">
        <v>859</v>
      </c>
      <c r="B7088" t="s">
        <v>1553</v>
      </c>
      <c r="C7088" t="s">
        <v>1554</v>
      </c>
    </row>
    <row r="7089" spans="1:4" x14ac:dyDescent="0.2">
      <c r="A7089" t="s">
        <v>1569</v>
      </c>
      <c r="B7089" t="s">
        <v>1570</v>
      </c>
      <c r="C7089" t="s">
        <v>1571</v>
      </c>
    </row>
    <row r="7090" spans="1:4" x14ac:dyDescent="0.2">
      <c r="A7090" t="s">
        <v>1569</v>
      </c>
      <c r="B7090" t="s">
        <v>1572</v>
      </c>
      <c r="C7090" t="s">
        <v>1573</v>
      </c>
      <c r="D7090" t="s">
        <v>1571</v>
      </c>
    </row>
    <row r="7091" spans="1:4" x14ac:dyDescent="0.2">
      <c r="A7091" t="s">
        <v>29</v>
      </c>
      <c r="B7091">
        <v>1.5</v>
      </c>
      <c r="C7091">
        <f>0.2/-0.1</f>
        <v>-2</v>
      </c>
    </row>
    <row r="7092" spans="1:4" x14ac:dyDescent="0.2">
      <c r="A7092" t="s">
        <v>29</v>
      </c>
      <c r="B7092">
        <v>12.3</v>
      </c>
      <c r="C7092" t="s">
        <v>1580</v>
      </c>
    </row>
    <row r="7093" spans="1:4" x14ac:dyDescent="0.2">
      <c r="A7093" t="s">
        <v>29</v>
      </c>
      <c r="B7093">
        <v>1.1000000000000001</v>
      </c>
      <c r="C7093">
        <v>0.2</v>
      </c>
    </row>
    <row r="7094" spans="1:4" x14ac:dyDescent="0.2">
      <c r="A7094" t="s">
        <v>29</v>
      </c>
      <c r="B7094">
        <v>1.5</v>
      </c>
      <c r="C7094" t="s">
        <v>1580</v>
      </c>
    </row>
    <row r="7095" spans="1:4" x14ac:dyDescent="0.2">
      <c r="A7095" t="s">
        <v>29</v>
      </c>
      <c r="B7095">
        <v>1.1000000000000001</v>
      </c>
      <c r="C7095" t="s">
        <v>1580</v>
      </c>
    </row>
    <row r="7096" spans="1:4" x14ac:dyDescent="0.2">
      <c r="A7096" t="s">
        <v>29</v>
      </c>
      <c r="B7096">
        <v>1.3</v>
      </c>
      <c r="C7096" t="s">
        <v>1591</v>
      </c>
    </row>
    <row r="7097" spans="1:4" x14ac:dyDescent="0.2">
      <c r="A7097" t="s">
        <v>29</v>
      </c>
      <c r="B7097">
        <v>1.5</v>
      </c>
      <c r="C7097" t="s">
        <v>1591</v>
      </c>
    </row>
    <row r="7098" spans="1:4" x14ac:dyDescent="0.2">
      <c r="A7098" t="s">
        <v>29</v>
      </c>
      <c r="B7098" t="s">
        <v>2358</v>
      </c>
    </row>
    <row r="7099" spans="1:4" x14ac:dyDescent="0.2">
      <c r="A7099" t="s">
        <v>29</v>
      </c>
      <c r="B7099">
        <v>2.4</v>
      </c>
      <c r="C7099">
        <f>+-0.2</f>
        <v>-0.2</v>
      </c>
    </row>
    <row r="7100" spans="1:4" x14ac:dyDescent="0.2">
      <c r="A7100" t="s">
        <v>1579</v>
      </c>
      <c r="B7100">
        <v>9.4</v>
      </c>
      <c r="C7100" t="s">
        <v>1580</v>
      </c>
    </row>
    <row r="7101" spans="1:4" x14ac:dyDescent="0.2">
      <c r="A7101" t="s">
        <v>150</v>
      </c>
      <c r="B7101">
        <v>3.3</v>
      </c>
      <c r="C7101">
        <v>0.2</v>
      </c>
    </row>
    <row r="7102" spans="1:4" x14ac:dyDescent="0.2">
      <c r="A7102" t="s">
        <v>34</v>
      </c>
      <c r="B7102" t="s">
        <v>2348</v>
      </c>
    </row>
    <row r="7103" spans="1:4" x14ac:dyDescent="0.2">
      <c r="A7103" t="s">
        <v>108</v>
      </c>
      <c r="B7103">
        <v>1.2</v>
      </c>
      <c r="C7103" t="s">
        <v>1608</v>
      </c>
      <c r="D7103">
        <v>0.1</v>
      </c>
    </row>
    <row r="7104" spans="1:4" x14ac:dyDescent="0.2">
      <c r="A7104" t="s">
        <v>34</v>
      </c>
      <c r="B7104">
        <v>47.7</v>
      </c>
      <c r="C7104">
        <v>-0.2</v>
      </c>
    </row>
    <row r="7105" spans="1:4" x14ac:dyDescent="0.2">
      <c r="A7105" t="s">
        <v>34</v>
      </c>
      <c r="B7105">
        <v>46.4</v>
      </c>
      <c r="C7105">
        <v>0.15</v>
      </c>
    </row>
    <row r="7106" spans="1:4" x14ac:dyDescent="0.2">
      <c r="A7106" t="s">
        <v>29</v>
      </c>
      <c r="B7106">
        <v>6.2</v>
      </c>
      <c r="C7106" t="s">
        <v>1578</v>
      </c>
    </row>
    <row r="7107" spans="1:4" x14ac:dyDescent="0.2">
      <c r="A7107" t="s">
        <v>47</v>
      </c>
      <c r="B7107">
        <v>44.5</v>
      </c>
      <c r="C7107">
        <v>0.15</v>
      </c>
    </row>
    <row r="7108" spans="1:4" x14ac:dyDescent="0.2">
      <c r="A7108" t="s">
        <v>47</v>
      </c>
      <c r="B7108">
        <v>42</v>
      </c>
      <c r="C7108">
        <v>-0.2</v>
      </c>
    </row>
    <row r="7109" spans="1:4" x14ac:dyDescent="0.2">
      <c r="A7109" t="s">
        <v>47</v>
      </c>
      <c r="B7109">
        <v>40</v>
      </c>
      <c r="C7109">
        <f>0.15/-0.1</f>
        <v>-1.4999999999999998</v>
      </c>
    </row>
    <row r="7110" spans="1:4" x14ac:dyDescent="0.2">
      <c r="A7110" t="s">
        <v>184</v>
      </c>
      <c r="B7110">
        <v>44.5</v>
      </c>
      <c r="C7110" t="s">
        <v>1608</v>
      </c>
      <c r="D7110">
        <v>0.2</v>
      </c>
    </row>
    <row r="7111" spans="1:4" x14ac:dyDescent="0.2">
      <c r="A7111" t="s">
        <v>47</v>
      </c>
      <c r="B7111">
        <v>14.7</v>
      </c>
      <c r="C7111">
        <v>0.1</v>
      </c>
    </row>
    <row r="7112" spans="1:4" x14ac:dyDescent="0.2">
      <c r="A7112" t="s">
        <v>34</v>
      </c>
      <c r="B7112">
        <v>20</v>
      </c>
      <c r="C7112" t="s">
        <v>1608</v>
      </c>
      <c r="D7112">
        <v>1</v>
      </c>
    </row>
    <row r="7113" spans="1:4" x14ac:dyDescent="0.2">
      <c r="A7113" t="s">
        <v>34</v>
      </c>
      <c r="B7113">
        <v>35</v>
      </c>
      <c r="C7113" t="s">
        <v>1608</v>
      </c>
      <c r="D7113">
        <v>1</v>
      </c>
    </row>
    <row r="7114" spans="1:4" x14ac:dyDescent="0.2">
      <c r="A7114" t="s">
        <v>621</v>
      </c>
      <c r="B7114" t="s">
        <v>1562</v>
      </c>
      <c r="C7114" t="s">
        <v>2349</v>
      </c>
      <c r="D7114">
        <v>0.1</v>
      </c>
    </row>
    <row r="7115" spans="1:4" x14ac:dyDescent="0.2">
      <c r="A7115" t="s">
        <v>97</v>
      </c>
      <c r="B7115" t="s">
        <v>2350</v>
      </c>
      <c r="C7115">
        <v>44.5</v>
      </c>
    </row>
    <row r="7116" spans="1:4" x14ac:dyDescent="0.2">
      <c r="A7116" t="s">
        <v>97</v>
      </c>
      <c r="B7116" t="s">
        <v>2350</v>
      </c>
      <c r="C7116">
        <v>14.7</v>
      </c>
    </row>
    <row r="7117" spans="1:4" x14ac:dyDescent="0.2">
      <c r="A7117" t="s">
        <v>87</v>
      </c>
    </row>
    <row r="7118" spans="1:4" x14ac:dyDescent="0.2">
      <c r="A7118" t="s">
        <v>146</v>
      </c>
    </row>
    <row r="7119" spans="1:4" x14ac:dyDescent="0.2">
      <c r="A7119" t="s">
        <v>1549</v>
      </c>
      <c r="B7119" t="s">
        <v>1550</v>
      </c>
      <c r="C7119" t="s">
        <v>1551</v>
      </c>
      <c r="D7119" t="s">
        <v>1552</v>
      </c>
    </row>
    <row r="7120" spans="1:4" x14ac:dyDescent="0.2">
      <c r="A7120" t="s">
        <v>859</v>
      </c>
      <c r="B7120" t="s">
        <v>1553</v>
      </c>
      <c r="C7120" t="s">
        <v>1554</v>
      </c>
    </row>
    <row r="7121" spans="1:4" x14ac:dyDescent="0.2">
      <c r="A7121" t="s">
        <v>1569</v>
      </c>
      <c r="B7121" t="s">
        <v>1570</v>
      </c>
      <c r="C7121" t="s">
        <v>1571</v>
      </c>
    </row>
    <row r="7122" spans="1:4" x14ac:dyDescent="0.2">
      <c r="A7122" t="s">
        <v>1569</v>
      </c>
      <c r="B7122" t="s">
        <v>1572</v>
      </c>
      <c r="C7122" t="s">
        <v>1573</v>
      </c>
      <c r="D7122" t="s">
        <v>1571</v>
      </c>
    </row>
    <row r="7123" spans="1:4" x14ac:dyDescent="0.2">
      <c r="A7123" t="s">
        <v>48</v>
      </c>
      <c r="B7123">
        <v>15.8</v>
      </c>
      <c r="C7123" t="s">
        <v>1595</v>
      </c>
      <c r="D7123">
        <v>0.05</v>
      </c>
    </row>
    <row r="7124" spans="1:4" x14ac:dyDescent="0.2">
      <c r="A7124" t="s">
        <v>47</v>
      </c>
      <c r="B7124">
        <v>14</v>
      </c>
      <c r="C7124">
        <f>0.1/-0.2</f>
        <v>-0.5</v>
      </c>
    </row>
    <row r="7125" spans="1:4" x14ac:dyDescent="0.2">
      <c r="A7125" t="s">
        <v>47</v>
      </c>
      <c r="B7125">
        <v>3</v>
      </c>
      <c r="C7125" t="s">
        <v>1952</v>
      </c>
      <c r="D7125" t="s">
        <v>1775</v>
      </c>
    </row>
    <row r="7126" spans="1:4" x14ac:dyDescent="0.2">
      <c r="A7126" t="s">
        <v>87</v>
      </c>
    </row>
    <row r="7127" spans="1:4" x14ac:dyDescent="0.2">
      <c r="A7127" t="s">
        <v>1549</v>
      </c>
      <c r="B7127" t="s">
        <v>1550</v>
      </c>
      <c r="C7127" t="s">
        <v>1551</v>
      </c>
      <c r="D7127" t="s">
        <v>1552</v>
      </c>
    </row>
    <row r="7128" spans="1:4" x14ac:dyDescent="0.2">
      <c r="A7128" t="s">
        <v>859</v>
      </c>
      <c r="B7128" t="s">
        <v>1553</v>
      </c>
      <c r="C7128" t="s">
        <v>1554</v>
      </c>
    </row>
    <row r="7129" spans="1:4" x14ac:dyDescent="0.2">
      <c r="A7129" t="s">
        <v>1555</v>
      </c>
      <c r="B7129" t="s">
        <v>1550</v>
      </c>
      <c r="C7129" t="s">
        <v>1551</v>
      </c>
      <c r="D7129" t="s">
        <v>1556</v>
      </c>
    </row>
    <row r="7130" spans="1:4" x14ac:dyDescent="0.2">
      <c r="A7130" t="s">
        <v>27</v>
      </c>
      <c r="B7130">
        <v>18.3</v>
      </c>
      <c r="C7130" t="s">
        <v>1557</v>
      </c>
    </row>
    <row r="7131" spans="1:4" x14ac:dyDescent="0.2">
      <c r="A7131" t="s">
        <v>29</v>
      </c>
      <c r="B7131">
        <v>6.5</v>
      </c>
      <c r="C7131" t="s">
        <v>1559</v>
      </c>
    </row>
    <row r="7132" spans="1:4" x14ac:dyDescent="0.2">
      <c r="A7132" t="s">
        <v>1579</v>
      </c>
      <c r="B7132">
        <v>6.9</v>
      </c>
      <c r="C7132" t="s">
        <v>1559</v>
      </c>
    </row>
    <row r="7133" spans="1:4" x14ac:dyDescent="0.2">
      <c r="A7133" t="s">
        <v>1579</v>
      </c>
      <c r="B7133">
        <v>13.8</v>
      </c>
      <c r="C7133" t="s">
        <v>1558</v>
      </c>
    </row>
    <row r="7134" spans="1:4" x14ac:dyDescent="0.2">
      <c r="A7134" t="s">
        <v>108</v>
      </c>
      <c r="B7134">
        <v>2</v>
      </c>
      <c r="C7134" t="s">
        <v>1558</v>
      </c>
    </row>
    <row r="7135" spans="1:4" x14ac:dyDescent="0.2">
      <c r="A7135" t="s">
        <v>184</v>
      </c>
      <c r="B7135">
        <v>10</v>
      </c>
      <c r="C7135" t="s">
        <v>1559</v>
      </c>
    </row>
    <row r="7136" spans="1:4" x14ac:dyDescent="0.2">
      <c r="A7136" t="s">
        <v>34</v>
      </c>
      <c r="B7136">
        <v>15.5</v>
      </c>
      <c r="C7136" t="s">
        <v>1558</v>
      </c>
    </row>
    <row r="7137" spans="1:8" x14ac:dyDescent="0.2">
      <c r="A7137" t="s">
        <v>34</v>
      </c>
      <c r="B7137">
        <v>15.05</v>
      </c>
      <c r="C7137">
        <v>-0.03</v>
      </c>
    </row>
    <row r="7138" spans="1:8" x14ac:dyDescent="0.2">
      <c r="A7138" t="s">
        <v>34</v>
      </c>
      <c r="B7138">
        <v>15.05</v>
      </c>
      <c r="C7138">
        <v>-0.03</v>
      </c>
    </row>
    <row r="7139" spans="1:8" x14ac:dyDescent="0.2">
      <c r="A7139" t="s">
        <v>47</v>
      </c>
      <c r="B7139">
        <v>3</v>
      </c>
      <c r="C7139" t="s">
        <v>1952</v>
      </c>
      <c r="D7139" t="s">
        <v>1775</v>
      </c>
    </row>
    <row r="7140" spans="1:8" x14ac:dyDescent="0.2">
      <c r="A7140" t="s">
        <v>47</v>
      </c>
      <c r="B7140">
        <v>6</v>
      </c>
      <c r="C7140" t="s">
        <v>1558</v>
      </c>
    </row>
    <row r="7141" spans="1:8" x14ac:dyDescent="0.2">
      <c r="A7141" t="s">
        <v>47</v>
      </c>
      <c r="B7141">
        <v>19</v>
      </c>
      <c r="C7141" t="s">
        <v>1558</v>
      </c>
    </row>
    <row r="7142" spans="1:8" x14ac:dyDescent="0.2">
      <c r="A7142" t="s">
        <v>97</v>
      </c>
      <c r="B7142" t="s">
        <v>1545</v>
      </c>
      <c r="C7142">
        <v>0.2</v>
      </c>
    </row>
    <row r="7143" spans="1:8" x14ac:dyDescent="0.2">
      <c r="A7143" t="s">
        <v>47</v>
      </c>
      <c r="B7143">
        <v>12</v>
      </c>
      <c r="C7143" t="s">
        <v>1700</v>
      </c>
    </row>
    <row r="7144" spans="1:8" x14ac:dyDescent="0.2">
      <c r="A7144" t="s">
        <v>34</v>
      </c>
      <c r="B7144">
        <v>29.9</v>
      </c>
      <c r="C7144">
        <v>-0.05</v>
      </c>
    </row>
    <row r="7145" spans="1:8" x14ac:dyDescent="0.2">
      <c r="A7145" t="s">
        <v>49</v>
      </c>
      <c r="B7145">
        <v>0.15</v>
      </c>
      <c r="C7145" t="s">
        <v>1562</v>
      </c>
      <c r="D7145">
        <v>0.5</v>
      </c>
      <c r="E7145" t="s">
        <v>1787</v>
      </c>
      <c r="F7145">
        <v>2</v>
      </c>
      <c r="G7145" t="s">
        <v>1711</v>
      </c>
      <c r="H7145" t="s">
        <v>1788</v>
      </c>
    </row>
    <row r="7146" spans="1:8" x14ac:dyDescent="0.2">
      <c r="A7146" t="s">
        <v>29</v>
      </c>
      <c r="B7146">
        <v>2</v>
      </c>
      <c r="C7146">
        <v>-0.1</v>
      </c>
    </row>
    <row r="7147" spans="1:8" x14ac:dyDescent="0.2">
      <c r="A7147" t="s">
        <v>49</v>
      </c>
      <c r="B7147">
        <v>1</v>
      </c>
      <c r="C7147" t="s">
        <v>1578</v>
      </c>
      <c r="D7147" t="s">
        <v>1100</v>
      </c>
      <c r="E7147" t="s">
        <v>1636</v>
      </c>
    </row>
    <row r="7148" spans="1:8" x14ac:dyDescent="0.2">
      <c r="A7148" t="s">
        <v>1579</v>
      </c>
      <c r="B7148">
        <v>16.100000000000001</v>
      </c>
      <c r="C7148" t="s">
        <v>1580</v>
      </c>
    </row>
    <row r="7149" spans="1:8" x14ac:dyDescent="0.2">
      <c r="A7149" t="s">
        <v>1549</v>
      </c>
      <c r="B7149" t="s">
        <v>1550</v>
      </c>
      <c r="C7149" t="s">
        <v>1551</v>
      </c>
      <c r="D7149" t="s">
        <v>1552</v>
      </c>
    </row>
    <row r="7150" spans="1:8" x14ac:dyDescent="0.2">
      <c r="A7150" t="s">
        <v>859</v>
      </c>
      <c r="B7150" t="s">
        <v>1553</v>
      </c>
      <c r="C7150" t="s">
        <v>1554</v>
      </c>
    </row>
    <row r="7151" spans="1:8" x14ac:dyDescent="0.2">
      <c r="A7151" t="s">
        <v>675</v>
      </c>
      <c r="B7151">
        <v>5</v>
      </c>
      <c r="C7151" t="s">
        <v>1608</v>
      </c>
      <c r="D7151">
        <v>0.1</v>
      </c>
    </row>
    <row r="7152" spans="1:8" x14ac:dyDescent="0.2">
      <c r="A7152" t="s">
        <v>1579</v>
      </c>
      <c r="B7152">
        <v>6.9</v>
      </c>
      <c r="C7152" t="s">
        <v>1608</v>
      </c>
      <c r="D7152">
        <v>0.2</v>
      </c>
    </row>
    <row r="7153" spans="1:6" x14ac:dyDescent="0.2">
      <c r="A7153" t="s">
        <v>1579</v>
      </c>
      <c r="B7153">
        <v>2.5</v>
      </c>
      <c r="C7153" t="s">
        <v>1608</v>
      </c>
      <c r="D7153">
        <v>0.1</v>
      </c>
    </row>
    <row r="7154" spans="1:6" x14ac:dyDescent="0.2">
      <c r="A7154" t="s">
        <v>29</v>
      </c>
      <c r="B7154">
        <v>6.5</v>
      </c>
      <c r="C7154" t="s">
        <v>1608</v>
      </c>
      <c r="D7154">
        <v>0.2</v>
      </c>
    </row>
    <row r="7155" spans="1:6" x14ac:dyDescent="0.2">
      <c r="A7155" t="s">
        <v>29</v>
      </c>
      <c r="B7155">
        <v>2</v>
      </c>
      <c r="C7155" t="s">
        <v>1608</v>
      </c>
      <c r="D7155">
        <v>0.1</v>
      </c>
    </row>
    <row r="7156" spans="1:6" x14ac:dyDescent="0.2">
      <c r="A7156" t="s">
        <v>108</v>
      </c>
      <c r="B7156">
        <v>2</v>
      </c>
      <c r="C7156" t="s">
        <v>1608</v>
      </c>
      <c r="D7156">
        <v>0.1</v>
      </c>
    </row>
    <row r="7157" spans="1:6" x14ac:dyDescent="0.2">
      <c r="A7157" t="s">
        <v>29</v>
      </c>
      <c r="B7157">
        <v>2</v>
      </c>
      <c r="C7157" t="s">
        <v>1608</v>
      </c>
      <c r="D7157">
        <v>0.2</v>
      </c>
    </row>
    <row r="7158" spans="1:6" x14ac:dyDescent="0.2">
      <c r="A7158" t="s">
        <v>393</v>
      </c>
      <c r="B7158">
        <v>18.3</v>
      </c>
      <c r="C7158" t="s">
        <v>1608</v>
      </c>
      <c r="D7158">
        <v>0.2</v>
      </c>
    </row>
    <row r="7159" spans="1:6" x14ac:dyDescent="0.2">
      <c r="A7159" t="s">
        <v>47</v>
      </c>
      <c r="B7159" t="s">
        <v>2359</v>
      </c>
      <c r="C7159" t="s">
        <v>1613</v>
      </c>
      <c r="D7159">
        <v>2.5000000000000001E-2</v>
      </c>
    </row>
    <row r="7160" spans="1:6" x14ac:dyDescent="0.2">
      <c r="A7160" t="s">
        <v>184</v>
      </c>
      <c r="B7160">
        <v>10</v>
      </c>
      <c r="C7160" t="s">
        <v>1608</v>
      </c>
      <c r="D7160">
        <v>0.2</v>
      </c>
    </row>
    <row r="7161" spans="1:6" x14ac:dyDescent="0.2">
      <c r="A7161" t="s">
        <v>96</v>
      </c>
      <c r="B7161">
        <v>6</v>
      </c>
      <c r="C7161" t="s">
        <v>1608</v>
      </c>
      <c r="D7161">
        <v>0.1</v>
      </c>
    </row>
    <row r="7162" spans="1:6" x14ac:dyDescent="0.2">
      <c r="A7162" t="s">
        <v>96</v>
      </c>
      <c r="B7162">
        <v>14</v>
      </c>
      <c r="C7162">
        <f>0.1/-0.2</f>
        <v>-0.5</v>
      </c>
    </row>
    <row r="7163" spans="1:6" x14ac:dyDescent="0.2">
      <c r="A7163" t="s">
        <v>34</v>
      </c>
      <c r="B7163">
        <v>15.05</v>
      </c>
      <c r="C7163">
        <v>-0.03</v>
      </c>
    </row>
    <row r="7164" spans="1:6" x14ac:dyDescent="0.2">
      <c r="A7164" t="s">
        <v>34</v>
      </c>
      <c r="B7164">
        <v>15.5</v>
      </c>
      <c r="C7164" t="s">
        <v>1608</v>
      </c>
      <c r="D7164">
        <v>0.2</v>
      </c>
    </row>
    <row r="7165" spans="1:6" x14ac:dyDescent="0.2">
      <c r="A7165" t="s">
        <v>96</v>
      </c>
      <c r="B7165">
        <v>19</v>
      </c>
      <c r="C7165" t="s">
        <v>1608</v>
      </c>
      <c r="D7165">
        <v>0.2</v>
      </c>
    </row>
    <row r="7166" spans="1:6" x14ac:dyDescent="0.2">
      <c r="A7166" t="s">
        <v>34</v>
      </c>
      <c r="B7166">
        <v>30</v>
      </c>
      <c r="C7166">
        <v>-0.2</v>
      </c>
    </row>
    <row r="7167" spans="1:6" x14ac:dyDescent="0.2">
      <c r="A7167" t="s">
        <v>97</v>
      </c>
      <c r="B7167" t="s">
        <v>1545</v>
      </c>
      <c r="C7167">
        <v>0.2</v>
      </c>
    </row>
    <row r="7168" spans="1:6" x14ac:dyDescent="0.2">
      <c r="A7168">
        <v>2</v>
      </c>
      <c r="B7168" t="s">
        <v>1100</v>
      </c>
      <c r="C7168" t="s">
        <v>186</v>
      </c>
      <c r="D7168">
        <v>-0.3</v>
      </c>
      <c r="E7168" t="s">
        <v>1594</v>
      </c>
      <c r="F7168">
        <v>-0.7</v>
      </c>
    </row>
    <row r="7169" spans="1:6" x14ac:dyDescent="0.2">
      <c r="A7169" t="s">
        <v>186</v>
      </c>
      <c r="B7169">
        <v>1</v>
      </c>
      <c r="C7169" t="s">
        <v>1608</v>
      </c>
      <c r="D7169">
        <v>0.2</v>
      </c>
      <c r="E7169" t="s">
        <v>1100</v>
      </c>
      <c r="F7169" t="s">
        <v>1636</v>
      </c>
    </row>
    <row r="7170" spans="1:6" x14ac:dyDescent="0.2">
      <c r="A7170" t="s">
        <v>2360</v>
      </c>
      <c r="B7170" t="s">
        <v>186</v>
      </c>
      <c r="C7170" t="s">
        <v>1545</v>
      </c>
      <c r="D7170">
        <v>0.1</v>
      </c>
    </row>
    <row r="7171" spans="1:6" x14ac:dyDescent="0.2">
      <c r="A7171" t="s">
        <v>1549</v>
      </c>
      <c r="B7171" t="s">
        <v>1550</v>
      </c>
      <c r="C7171" t="s">
        <v>1551</v>
      </c>
      <c r="D7171" t="s">
        <v>1552</v>
      </c>
    </row>
    <row r="7172" spans="1:6" x14ac:dyDescent="0.2">
      <c r="A7172" t="s">
        <v>859</v>
      </c>
      <c r="B7172" t="s">
        <v>1553</v>
      </c>
      <c r="C7172" t="s">
        <v>1554</v>
      </c>
    </row>
    <row r="7173" spans="1:6" x14ac:dyDescent="0.2">
      <c r="A7173" t="s">
        <v>1569</v>
      </c>
      <c r="B7173" t="s">
        <v>1570</v>
      </c>
      <c r="C7173" t="s">
        <v>1571</v>
      </c>
    </row>
    <row r="7174" spans="1:6" x14ac:dyDescent="0.2">
      <c r="A7174" t="s">
        <v>1569</v>
      </c>
      <c r="B7174" t="s">
        <v>1572</v>
      </c>
      <c r="C7174" t="s">
        <v>1573</v>
      </c>
      <c r="D7174" t="s">
        <v>1571</v>
      </c>
    </row>
    <row r="7175" spans="1:6" x14ac:dyDescent="0.2">
      <c r="A7175" t="s">
        <v>91</v>
      </c>
      <c r="B7175">
        <v>18.3</v>
      </c>
      <c r="C7175">
        <v>0.2</v>
      </c>
    </row>
    <row r="7176" spans="1:6" x14ac:dyDescent="0.2">
      <c r="A7176" t="s">
        <v>29</v>
      </c>
      <c r="B7176">
        <v>13.8</v>
      </c>
      <c r="C7176" t="s">
        <v>1578</v>
      </c>
    </row>
    <row r="7177" spans="1:6" x14ac:dyDescent="0.2">
      <c r="A7177" t="s">
        <v>29</v>
      </c>
      <c r="B7177">
        <v>2</v>
      </c>
      <c r="C7177" t="s">
        <v>1580</v>
      </c>
    </row>
    <row r="7178" spans="1:6" x14ac:dyDescent="0.2">
      <c r="A7178" t="s">
        <v>29</v>
      </c>
      <c r="B7178">
        <v>3.2</v>
      </c>
      <c r="C7178" t="s">
        <v>1580</v>
      </c>
    </row>
    <row r="7179" spans="1:6" x14ac:dyDescent="0.2">
      <c r="A7179" t="s">
        <v>1579</v>
      </c>
      <c r="B7179">
        <v>14.3</v>
      </c>
      <c r="C7179">
        <v>-0.2</v>
      </c>
    </row>
    <row r="7180" spans="1:6" x14ac:dyDescent="0.2">
      <c r="A7180" t="s">
        <v>150</v>
      </c>
      <c r="B7180">
        <v>3.5</v>
      </c>
      <c r="C7180" t="s">
        <v>1580</v>
      </c>
    </row>
    <row r="7181" spans="1:6" x14ac:dyDescent="0.2">
      <c r="A7181" t="s">
        <v>150</v>
      </c>
      <c r="B7181">
        <v>2.2999999999999998</v>
      </c>
      <c r="C7181">
        <v>-0.1</v>
      </c>
    </row>
    <row r="7182" spans="1:6" x14ac:dyDescent="0.2">
      <c r="A7182" t="s">
        <v>34</v>
      </c>
      <c r="B7182">
        <v>15.05</v>
      </c>
      <c r="C7182">
        <v>-0.03</v>
      </c>
    </row>
    <row r="7183" spans="1:6" x14ac:dyDescent="0.2">
      <c r="A7183" t="s">
        <v>34</v>
      </c>
      <c r="B7183">
        <v>15.03</v>
      </c>
      <c r="C7183">
        <v>-0.03</v>
      </c>
    </row>
    <row r="7184" spans="1:6" x14ac:dyDescent="0.2">
      <c r="A7184" t="s">
        <v>34</v>
      </c>
      <c r="B7184">
        <v>15</v>
      </c>
      <c r="C7184">
        <f>0.1/-0.05</f>
        <v>-2</v>
      </c>
    </row>
    <row r="7185" spans="1:4" x14ac:dyDescent="0.2">
      <c r="A7185" t="s">
        <v>47</v>
      </c>
      <c r="B7185">
        <v>3</v>
      </c>
      <c r="C7185" t="s">
        <v>1952</v>
      </c>
      <c r="D7185" t="s">
        <v>1775</v>
      </c>
    </row>
    <row r="7186" spans="1:4" x14ac:dyDescent="0.2">
      <c r="A7186" t="s">
        <v>47</v>
      </c>
      <c r="B7186">
        <v>12</v>
      </c>
      <c r="C7186" t="s">
        <v>1578</v>
      </c>
    </row>
    <row r="7187" spans="1:4" x14ac:dyDescent="0.2">
      <c r="A7187" t="s">
        <v>47</v>
      </c>
      <c r="B7187">
        <v>14</v>
      </c>
      <c r="C7187" t="s">
        <v>1578</v>
      </c>
    </row>
    <row r="7188" spans="1:4" x14ac:dyDescent="0.2">
      <c r="A7188" t="s">
        <v>2361</v>
      </c>
      <c r="B7188" t="s">
        <v>1682</v>
      </c>
      <c r="C7188" t="s">
        <v>1546</v>
      </c>
      <c r="D7188" t="s">
        <v>2337</v>
      </c>
    </row>
    <row r="7189" spans="1:4" x14ac:dyDescent="0.2">
      <c r="A7189" t="s">
        <v>1549</v>
      </c>
      <c r="B7189" t="s">
        <v>1550</v>
      </c>
      <c r="C7189" t="s">
        <v>1551</v>
      </c>
      <c r="D7189" t="s">
        <v>1552</v>
      </c>
    </row>
    <row r="7190" spans="1:4" x14ac:dyDescent="0.2">
      <c r="A7190" t="s">
        <v>1555</v>
      </c>
      <c r="B7190" t="s">
        <v>1550</v>
      </c>
      <c r="C7190" t="s">
        <v>1551</v>
      </c>
      <c r="D7190" t="s">
        <v>1556</v>
      </c>
    </row>
    <row r="7191" spans="1:4" x14ac:dyDescent="0.2">
      <c r="A7191" t="s">
        <v>1569</v>
      </c>
      <c r="B7191" t="s">
        <v>1570</v>
      </c>
      <c r="C7191" t="s">
        <v>1571</v>
      </c>
    </row>
    <row r="7192" spans="1:4" x14ac:dyDescent="0.2">
      <c r="A7192" t="s">
        <v>1569</v>
      </c>
      <c r="B7192" t="s">
        <v>1572</v>
      </c>
      <c r="C7192" t="s">
        <v>1573</v>
      </c>
      <c r="D7192" t="s">
        <v>1571</v>
      </c>
    </row>
    <row r="7193" spans="1:4" x14ac:dyDescent="0.2">
      <c r="A7193" t="s">
        <v>29</v>
      </c>
      <c r="B7193">
        <v>1.5</v>
      </c>
      <c r="C7193">
        <f>0.2/-0.1</f>
        <v>-2</v>
      </c>
    </row>
    <row r="7194" spans="1:4" x14ac:dyDescent="0.2">
      <c r="A7194" t="s">
        <v>29</v>
      </c>
      <c r="B7194">
        <v>12.3</v>
      </c>
      <c r="C7194" t="s">
        <v>1580</v>
      </c>
    </row>
    <row r="7195" spans="1:4" x14ac:dyDescent="0.2">
      <c r="A7195" t="s">
        <v>29</v>
      </c>
      <c r="B7195">
        <v>1.05</v>
      </c>
      <c r="C7195">
        <v>0.2</v>
      </c>
    </row>
    <row r="7196" spans="1:4" x14ac:dyDescent="0.2">
      <c r="A7196" t="s">
        <v>29</v>
      </c>
      <c r="B7196">
        <v>1.5</v>
      </c>
      <c r="C7196" t="s">
        <v>1608</v>
      </c>
      <c r="D7196">
        <v>0.1</v>
      </c>
    </row>
    <row r="7197" spans="1:4" x14ac:dyDescent="0.2">
      <c r="A7197" t="s">
        <v>29</v>
      </c>
      <c r="B7197">
        <v>1.1000000000000001</v>
      </c>
      <c r="C7197" t="s">
        <v>1608</v>
      </c>
      <c r="D7197">
        <v>0.1</v>
      </c>
    </row>
    <row r="7198" spans="1:4" x14ac:dyDescent="0.2">
      <c r="A7198" t="s">
        <v>29</v>
      </c>
      <c r="B7198">
        <v>1.3</v>
      </c>
      <c r="C7198" t="s">
        <v>1608</v>
      </c>
      <c r="D7198">
        <v>0.1</v>
      </c>
    </row>
    <row r="7199" spans="1:4" x14ac:dyDescent="0.2">
      <c r="A7199" t="s">
        <v>29</v>
      </c>
      <c r="B7199">
        <v>1.5</v>
      </c>
      <c r="C7199" t="s">
        <v>1608</v>
      </c>
      <c r="D7199">
        <v>0.1</v>
      </c>
    </row>
    <row r="7200" spans="1:4" x14ac:dyDescent="0.2">
      <c r="A7200" t="s">
        <v>29</v>
      </c>
      <c r="B7200">
        <v>2.9</v>
      </c>
      <c r="C7200" t="s">
        <v>1578</v>
      </c>
    </row>
    <row r="7201" spans="1:4" x14ac:dyDescent="0.2">
      <c r="A7201" t="s">
        <v>1579</v>
      </c>
      <c r="B7201">
        <v>9.4</v>
      </c>
      <c r="C7201" t="s">
        <v>1580</v>
      </c>
    </row>
    <row r="7202" spans="1:4" x14ac:dyDescent="0.2">
      <c r="A7202" t="s">
        <v>150</v>
      </c>
      <c r="B7202">
        <v>3.3</v>
      </c>
      <c r="C7202">
        <v>0.2</v>
      </c>
    </row>
    <row r="7203" spans="1:4" x14ac:dyDescent="0.2">
      <c r="A7203" t="s">
        <v>34</v>
      </c>
      <c r="B7203">
        <v>50</v>
      </c>
      <c r="C7203">
        <v>-0.3</v>
      </c>
    </row>
    <row r="7204" spans="1:4" x14ac:dyDescent="0.2">
      <c r="A7204" t="s">
        <v>108</v>
      </c>
      <c r="B7204">
        <v>1.2</v>
      </c>
      <c r="C7204" t="s">
        <v>1580</v>
      </c>
    </row>
    <row r="7205" spans="1:4" x14ac:dyDescent="0.2">
      <c r="A7205" t="s">
        <v>34</v>
      </c>
      <c r="B7205">
        <v>47.7</v>
      </c>
      <c r="C7205">
        <v>-0.2</v>
      </c>
    </row>
    <row r="7206" spans="1:4" x14ac:dyDescent="0.2">
      <c r="A7206" t="s">
        <v>34</v>
      </c>
      <c r="B7206">
        <v>46.4</v>
      </c>
      <c r="C7206">
        <v>0.15</v>
      </c>
    </row>
    <row r="7207" spans="1:4" x14ac:dyDescent="0.2">
      <c r="A7207" t="s">
        <v>29</v>
      </c>
      <c r="B7207">
        <v>6.2</v>
      </c>
      <c r="C7207" t="s">
        <v>1608</v>
      </c>
      <c r="D7207">
        <v>0.2</v>
      </c>
    </row>
    <row r="7208" spans="1:4" x14ac:dyDescent="0.2">
      <c r="A7208" t="s">
        <v>47</v>
      </c>
      <c r="B7208">
        <v>44.5</v>
      </c>
      <c r="C7208">
        <v>0.15</v>
      </c>
    </row>
    <row r="7209" spans="1:4" x14ac:dyDescent="0.2">
      <c r="A7209" t="s">
        <v>47</v>
      </c>
      <c r="B7209">
        <v>42</v>
      </c>
      <c r="C7209">
        <v>-0.2</v>
      </c>
    </row>
    <row r="7210" spans="1:4" x14ac:dyDescent="0.2">
      <c r="A7210" t="s">
        <v>47</v>
      </c>
      <c r="B7210">
        <v>40</v>
      </c>
      <c r="C7210">
        <f>0.15/-0.1</f>
        <v>-1.4999999999999998</v>
      </c>
    </row>
    <row r="7211" spans="1:4" x14ac:dyDescent="0.2">
      <c r="A7211" t="s">
        <v>184</v>
      </c>
      <c r="B7211">
        <v>44.5</v>
      </c>
      <c r="C7211" t="s">
        <v>1608</v>
      </c>
      <c r="D7211">
        <v>0.2</v>
      </c>
    </row>
    <row r="7212" spans="1:4" x14ac:dyDescent="0.2">
      <c r="A7212" t="s">
        <v>47</v>
      </c>
      <c r="B7212">
        <v>14.7</v>
      </c>
      <c r="C7212">
        <v>0.1</v>
      </c>
    </row>
    <row r="7213" spans="1:4" x14ac:dyDescent="0.2">
      <c r="A7213" t="s">
        <v>34</v>
      </c>
      <c r="B7213">
        <v>20</v>
      </c>
      <c r="C7213" t="s">
        <v>2356</v>
      </c>
    </row>
    <row r="7214" spans="1:4" x14ac:dyDescent="0.2">
      <c r="A7214" t="s">
        <v>34</v>
      </c>
      <c r="B7214">
        <v>35</v>
      </c>
      <c r="C7214" t="s">
        <v>2356</v>
      </c>
    </row>
    <row r="7215" spans="1:4" x14ac:dyDescent="0.2">
      <c r="A7215" t="s">
        <v>621</v>
      </c>
      <c r="B7215" t="s">
        <v>1562</v>
      </c>
      <c r="C7215" t="s">
        <v>2349</v>
      </c>
      <c r="D7215">
        <v>0.1</v>
      </c>
    </row>
    <row r="7216" spans="1:4" x14ac:dyDescent="0.2">
      <c r="A7216" t="s">
        <v>97</v>
      </c>
      <c r="B7216" t="s">
        <v>2350</v>
      </c>
      <c r="C7216">
        <v>44.5</v>
      </c>
    </row>
    <row r="7217" spans="1:4" x14ac:dyDescent="0.2">
      <c r="A7217" t="s">
        <v>97</v>
      </c>
      <c r="B7217" t="s">
        <v>2350</v>
      </c>
      <c r="C7217">
        <v>14.7</v>
      </c>
    </row>
    <row r="7218" spans="1:4" x14ac:dyDescent="0.2">
      <c r="A7218" t="s">
        <v>1569</v>
      </c>
      <c r="B7218" t="s">
        <v>1570</v>
      </c>
      <c r="C7218" t="s">
        <v>1571</v>
      </c>
    </row>
    <row r="7219" spans="1:4" x14ac:dyDescent="0.2">
      <c r="A7219" t="s">
        <v>1569</v>
      </c>
      <c r="B7219" t="s">
        <v>1572</v>
      </c>
      <c r="C7219" t="s">
        <v>1573</v>
      </c>
      <c r="D7219" t="s">
        <v>1571</v>
      </c>
    </row>
    <row r="7220" spans="1:4" x14ac:dyDescent="0.2">
      <c r="A7220" t="s">
        <v>29</v>
      </c>
      <c r="B7220">
        <v>1.5</v>
      </c>
      <c r="C7220">
        <f>0.2/-0.1</f>
        <v>-2</v>
      </c>
    </row>
    <row r="7221" spans="1:4" x14ac:dyDescent="0.2">
      <c r="A7221" t="s">
        <v>29</v>
      </c>
      <c r="B7221">
        <v>12.3</v>
      </c>
      <c r="C7221" t="s">
        <v>1580</v>
      </c>
    </row>
    <row r="7222" spans="1:4" x14ac:dyDescent="0.2">
      <c r="A7222" t="s">
        <v>29</v>
      </c>
      <c r="B7222">
        <v>1.1000000000000001</v>
      </c>
      <c r="C7222">
        <v>0.2</v>
      </c>
    </row>
    <row r="7223" spans="1:4" x14ac:dyDescent="0.2">
      <c r="A7223" t="s">
        <v>29</v>
      </c>
      <c r="B7223">
        <v>1.5</v>
      </c>
      <c r="C7223" t="s">
        <v>1580</v>
      </c>
    </row>
    <row r="7224" spans="1:4" x14ac:dyDescent="0.2">
      <c r="A7224" t="s">
        <v>29</v>
      </c>
      <c r="B7224">
        <v>1.1000000000000001</v>
      </c>
      <c r="C7224" t="s">
        <v>1580</v>
      </c>
    </row>
    <row r="7225" spans="1:4" x14ac:dyDescent="0.2">
      <c r="A7225" t="s">
        <v>29</v>
      </c>
      <c r="B7225">
        <v>1.3</v>
      </c>
      <c r="C7225" t="s">
        <v>1591</v>
      </c>
    </row>
    <row r="7226" spans="1:4" x14ac:dyDescent="0.2">
      <c r="A7226" t="s">
        <v>29</v>
      </c>
      <c r="B7226">
        <v>1.5</v>
      </c>
      <c r="C7226" t="s">
        <v>1591</v>
      </c>
    </row>
    <row r="7227" spans="1:4" x14ac:dyDescent="0.2">
      <c r="A7227" t="s">
        <v>29</v>
      </c>
      <c r="B7227" t="s">
        <v>2358</v>
      </c>
    </row>
    <row r="7228" spans="1:4" x14ac:dyDescent="0.2">
      <c r="A7228" t="s">
        <v>1579</v>
      </c>
      <c r="B7228">
        <v>9.4</v>
      </c>
      <c r="C7228" t="s">
        <v>1580</v>
      </c>
    </row>
    <row r="7229" spans="1:4" x14ac:dyDescent="0.2">
      <c r="A7229" t="s">
        <v>150</v>
      </c>
      <c r="B7229">
        <v>3.3</v>
      </c>
      <c r="C7229">
        <v>0.2</v>
      </c>
    </row>
    <row r="7230" spans="1:4" x14ac:dyDescent="0.2">
      <c r="A7230" t="s">
        <v>34</v>
      </c>
      <c r="B7230" t="s">
        <v>2348</v>
      </c>
    </row>
    <row r="7231" spans="1:4" x14ac:dyDescent="0.2">
      <c r="A7231" t="s">
        <v>108</v>
      </c>
      <c r="B7231">
        <v>1.2</v>
      </c>
      <c r="C7231" t="s">
        <v>1608</v>
      </c>
      <c r="D7231">
        <v>0.1</v>
      </c>
    </row>
    <row r="7232" spans="1:4" x14ac:dyDescent="0.2">
      <c r="A7232" t="s">
        <v>34</v>
      </c>
      <c r="B7232">
        <v>47.7</v>
      </c>
      <c r="C7232">
        <v>-0.2</v>
      </c>
    </row>
    <row r="7233" spans="1:4" x14ac:dyDescent="0.2">
      <c r="A7233" t="s">
        <v>34</v>
      </c>
      <c r="B7233">
        <v>46.4</v>
      </c>
      <c r="C7233">
        <v>0.15</v>
      </c>
    </row>
    <row r="7234" spans="1:4" x14ac:dyDescent="0.2">
      <c r="A7234" t="s">
        <v>29</v>
      </c>
      <c r="B7234">
        <v>6.2</v>
      </c>
      <c r="C7234" t="s">
        <v>1578</v>
      </c>
    </row>
    <row r="7235" spans="1:4" x14ac:dyDescent="0.2">
      <c r="A7235" t="s">
        <v>47</v>
      </c>
      <c r="B7235">
        <v>44.5</v>
      </c>
      <c r="C7235">
        <v>0.15</v>
      </c>
    </row>
    <row r="7236" spans="1:4" x14ac:dyDescent="0.2">
      <c r="A7236" t="s">
        <v>47</v>
      </c>
      <c r="B7236">
        <v>42</v>
      </c>
      <c r="C7236">
        <v>-0.2</v>
      </c>
    </row>
    <row r="7237" spans="1:4" x14ac:dyDescent="0.2">
      <c r="A7237" t="s">
        <v>47</v>
      </c>
      <c r="B7237">
        <v>40</v>
      </c>
      <c r="C7237">
        <f>0.15/-0.1</f>
        <v>-1.4999999999999998</v>
      </c>
    </row>
    <row r="7238" spans="1:4" x14ac:dyDescent="0.2">
      <c r="A7238" t="s">
        <v>184</v>
      </c>
      <c r="B7238">
        <v>44.5</v>
      </c>
      <c r="C7238" t="s">
        <v>1608</v>
      </c>
      <c r="D7238">
        <v>0.2</v>
      </c>
    </row>
    <row r="7239" spans="1:4" x14ac:dyDescent="0.2">
      <c r="A7239" t="s">
        <v>34</v>
      </c>
      <c r="B7239">
        <v>20</v>
      </c>
      <c r="C7239" t="s">
        <v>1608</v>
      </c>
      <c r="D7239">
        <v>1</v>
      </c>
    </row>
    <row r="7240" spans="1:4" x14ac:dyDescent="0.2">
      <c r="A7240" t="s">
        <v>34</v>
      </c>
      <c r="B7240">
        <v>35</v>
      </c>
      <c r="C7240" t="s">
        <v>1608</v>
      </c>
      <c r="D7240">
        <v>1</v>
      </c>
    </row>
    <row r="7241" spans="1:4" x14ac:dyDescent="0.2">
      <c r="A7241" t="s">
        <v>621</v>
      </c>
      <c r="B7241" t="s">
        <v>1562</v>
      </c>
      <c r="C7241" t="s">
        <v>2349</v>
      </c>
      <c r="D7241">
        <v>0.1</v>
      </c>
    </row>
    <row r="7242" spans="1:4" x14ac:dyDescent="0.2">
      <c r="A7242" t="s">
        <v>97</v>
      </c>
      <c r="B7242" t="s">
        <v>2350</v>
      </c>
      <c r="C7242">
        <v>44.5</v>
      </c>
    </row>
    <row r="7243" spans="1:4" x14ac:dyDescent="0.2">
      <c r="A7243" t="s">
        <v>97</v>
      </c>
      <c r="B7243" t="s">
        <v>2350</v>
      </c>
      <c r="C7243">
        <v>15</v>
      </c>
      <c r="D7243" t="s">
        <v>1635</v>
      </c>
    </row>
    <row r="7244" spans="1:4" x14ac:dyDescent="0.2">
      <c r="A7244" t="s">
        <v>87</v>
      </c>
    </row>
    <row r="7245" spans="1:4" x14ac:dyDescent="0.2">
      <c r="A7245" t="s">
        <v>146</v>
      </c>
    </row>
    <row r="7246" spans="1:4" x14ac:dyDescent="0.2">
      <c r="A7246" t="s">
        <v>1549</v>
      </c>
      <c r="B7246" t="s">
        <v>1550</v>
      </c>
      <c r="C7246" t="s">
        <v>1551</v>
      </c>
      <c r="D7246" t="s">
        <v>1552</v>
      </c>
    </row>
    <row r="7247" spans="1:4" x14ac:dyDescent="0.2">
      <c r="A7247" t="s">
        <v>859</v>
      </c>
      <c r="B7247" t="s">
        <v>1553</v>
      </c>
      <c r="C7247" t="s">
        <v>1554</v>
      </c>
    </row>
    <row r="7248" spans="1:4" x14ac:dyDescent="0.2">
      <c r="A7248" t="s">
        <v>1569</v>
      </c>
      <c r="B7248" t="s">
        <v>1570</v>
      </c>
      <c r="C7248" t="s">
        <v>1571</v>
      </c>
    </row>
    <row r="7249" spans="1:4" x14ac:dyDescent="0.2">
      <c r="A7249" t="s">
        <v>1569</v>
      </c>
      <c r="B7249" t="s">
        <v>1572</v>
      </c>
      <c r="C7249" t="s">
        <v>1573</v>
      </c>
      <c r="D7249" t="s">
        <v>1571</v>
      </c>
    </row>
    <row r="7250" spans="1:4" x14ac:dyDescent="0.2">
      <c r="A7250" t="s">
        <v>29</v>
      </c>
      <c r="B7250">
        <v>1.5</v>
      </c>
      <c r="C7250">
        <f>0.2/-0.1</f>
        <v>-2</v>
      </c>
    </row>
    <row r="7251" spans="1:4" x14ac:dyDescent="0.2">
      <c r="A7251" t="s">
        <v>29</v>
      </c>
      <c r="B7251">
        <v>12.3</v>
      </c>
      <c r="C7251" t="s">
        <v>1580</v>
      </c>
    </row>
    <row r="7252" spans="1:4" x14ac:dyDescent="0.2">
      <c r="A7252" t="s">
        <v>29</v>
      </c>
      <c r="B7252">
        <v>1.1000000000000001</v>
      </c>
      <c r="C7252">
        <v>0.2</v>
      </c>
    </row>
    <row r="7253" spans="1:4" x14ac:dyDescent="0.2">
      <c r="A7253" t="s">
        <v>29</v>
      </c>
      <c r="B7253">
        <v>1.5</v>
      </c>
      <c r="C7253" t="s">
        <v>1580</v>
      </c>
    </row>
    <row r="7254" spans="1:4" x14ac:dyDescent="0.2">
      <c r="A7254" t="s">
        <v>29</v>
      </c>
      <c r="B7254">
        <v>1.1000000000000001</v>
      </c>
      <c r="C7254" t="s">
        <v>1580</v>
      </c>
    </row>
    <row r="7255" spans="1:4" x14ac:dyDescent="0.2">
      <c r="A7255" t="s">
        <v>29</v>
      </c>
      <c r="B7255">
        <v>1.3</v>
      </c>
      <c r="C7255" t="s">
        <v>1591</v>
      </c>
    </row>
    <row r="7256" spans="1:4" x14ac:dyDescent="0.2">
      <c r="A7256" t="s">
        <v>29</v>
      </c>
      <c r="B7256">
        <v>1.5</v>
      </c>
      <c r="C7256" t="s">
        <v>1591</v>
      </c>
    </row>
    <row r="7257" spans="1:4" x14ac:dyDescent="0.2">
      <c r="A7257" t="s">
        <v>29</v>
      </c>
      <c r="B7257" t="s">
        <v>2358</v>
      </c>
    </row>
    <row r="7258" spans="1:4" x14ac:dyDescent="0.2">
      <c r="A7258" t="s">
        <v>1579</v>
      </c>
      <c r="B7258">
        <v>9.4</v>
      </c>
      <c r="C7258" t="s">
        <v>1580</v>
      </c>
    </row>
    <row r="7259" spans="1:4" x14ac:dyDescent="0.2">
      <c r="A7259" t="s">
        <v>150</v>
      </c>
      <c r="B7259">
        <v>3.3</v>
      </c>
      <c r="C7259">
        <v>0.2</v>
      </c>
    </row>
    <row r="7260" spans="1:4" x14ac:dyDescent="0.2">
      <c r="A7260" t="s">
        <v>34</v>
      </c>
      <c r="B7260" t="s">
        <v>2348</v>
      </c>
    </row>
    <row r="7261" spans="1:4" x14ac:dyDescent="0.2">
      <c r="A7261" t="s">
        <v>108</v>
      </c>
      <c r="B7261">
        <v>1.2</v>
      </c>
      <c r="C7261" t="s">
        <v>1608</v>
      </c>
      <c r="D7261">
        <v>0.1</v>
      </c>
    </row>
    <row r="7262" spans="1:4" x14ac:dyDescent="0.2">
      <c r="A7262" t="s">
        <v>34</v>
      </c>
      <c r="B7262">
        <v>47.7</v>
      </c>
      <c r="C7262">
        <v>-0.2</v>
      </c>
    </row>
    <row r="7263" spans="1:4" x14ac:dyDescent="0.2">
      <c r="A7263" t="s">
        <v>34</v>
      </c>
      <c r="B7263">
        <v>46.4</v>
      </c>
      <c r="C7263">
        <v>0.15</v>
      </c>
    </row>
    <row r="7264" spans="1:4" x14ac:dyDescent="0.2">
      <c r="A7264" t="s">
        <v>29</v>
      </c>
      <c r="B7264">
        <v>6.2</v>
      </c>
      <c r="C7264" t="s">
        <v>1578</v>
      </c>
    </row>
    <row r="7265" spans="1:4" x14ac:dyDescent="0.2">
      <c r="A7265" t="s">
        <v>47</v>
      </c>
      <c r="B7265">
        <v>44.5</v>
      </c>
      <c r="C7265">
        <v>0.15</v>
      </c>
    </row>
    <row r="7266" spans="1:4" x14ac:dyDescent="0.2">
      <c r="A7266" t="s">
        <v>47</v>
      </c>
      <c r="B7266">
        <v>42</v>
      </c>
      <c r="C7266">
        <v>-0.2</v>
      </c>
    </row>
    <row r="7267" spans="1:4" x14ac:dyDescent="0.2">
      <c r="A7267" t="s">
        <v>47</v>
      </c>
      <c r="B7267">
        <v>40</v>
      </c>
      <c r="C7267">
        <f>0.15/-0.1</f>
        <v>-1.4999999999999998</v>
      </c>
    </row>
    <row r="7268" spans="1:4" x14ac:dyDescent="0.2">
      <c r="A7268" t="s">
        <v>184</v>
      </c>
      <c r="B7268">
        <v>44.5</v>
      </c>
      <c r="C7268" t="s">
        <v>1608</v>
      </c>
      <c r="D7268">
        <v>0.2</v>
      </c>
    </row>
    <row r="7269" spans="1:4" x14ac:dyDescent="0.2">
      <c r="A7269" t="s">
        <v>34</v>
      </c>
      <c r="B7269">
        <v>20</v>
      </c>
      <c r="C7269" t="s">
        <v>1608</v>
      </c>
      <c r="D7269">
        <v>1</v>
      </c>
    </row>
    <row r="7270" spans="1:4" x14ac:dyDescent="0.2">
      <c r="A7270" t="s">
        <v>34</v>
      </c>
      <c r="B7270">
        <v>35</v>
      </c>
      <c r="C7270" t="s">
        <v>1608</v>
      </c>
      <c r="D7270">
        <v>1</v>
      </c>
    </row>
    <row r="7271" spans="1:4" x14ac:dyDescent="0.2">
      <c r="A7271" t="s">
        <v>621</v>
      </c>
      <c r="B7271" t="s">
        <v>1562</v>
      </c>
      <c r="C7271" t="s">
        <v>2349</v>
      </c>
      <c r="D7271">
        <v>0.1</v>
      </c>
    </row>
    <row r="7272" spans="1:4" x14ac:dyDescent="0.2">
      <c r="A7272" t="s">
        <v>97</v>
      </c>
      <c r="B7272" t="s">
        <v>2350</v>
      </c>
      <c r="C7272">
        <v>44.5</v>
      </c>
    </row>
    <row r="7273" spans="1:4" x14ac:dyDescent="0.2">
      <c r="A7273" t="s">
        <v>97</v>
      </c>
      <c r="B7273" t="s">
        <v>2350</v>
      </c>
      <c r="C7273">
        <v>15</v>
      </c>
      <c r="D7273" t="s">
        <v>1635</v>
      </c>
    </row>
    <row r="7274" spans="1:4" x14ac:dyDescent="0.2">
      <c r="A7274" t="s">
        <v>29</v>
      </c>
      <c r="B7274">
        <v>4.9000000000000004</v>
      </c>
      <c r="C7274" t="s">
        <v>1608</v>
      </c>
      <c r="D7274">
        <v>0.15</v>
      </c>
    </row>
    <row r="7275" spans="1:4" x14ac:dyDescent="0.2">
      <c r="A7275" t="s">
        <v>2362</v>
      </c>
      <c r="B7275">
        <v>5</v>
      </c>
      <c r="C7275" t="s">
        <v>1562</v>
      </c>
      <c r="D7275">
        <v>0.2</v>
      </c>
    </row>
    <row r="7276" spans="1:4" x14ac:dyDescent="0.2">
      <c r="A7276" t="s">
        <v>2363</v>
      </c>
      <c r="B7276">
        <v>1.5</v>
      </c>
      <c r="C7276" t="s">
        <v>1562</v>
      </c>
      <c r="D7276">
        <v>0.1</v>
      </c>
    </row>
    <row r="7277" spans="1:4" x14ac:dyDescent="0.2">
      <c r="A7277" t="s">
        <v>29</v>
      </c>
      <c r="B7277">
        <v>2.85</v>
      </c>
      <c r="C7277" t="s">
        <v>1608</v>
      </c>
      <c r="D7277">
        <v>0.2</v>
      </c>
    </row>
    <row r="7278" spans="1:4" x14ac:dyDescent="0.2">
      <c r="A7278" t="s">
        <v>47</v>
      </c>
      <c r="B7278" t="s">
        <v>2364</v>
      </c>
    </row>
    <row r="7279" spans="1:4" x14ac:dyDescent="0.2">
      <c r="A7279" t="s">
        <v>29</v>
      </c>
      <c r="B7279">
        <v>22.7</v>
      </c>
      <c r="C7279" t="s">
        <v>1608</v>
      </c>
      <c r="D7279">
        <v>0.1</v>
      </c>
    </row>
    <row r="7280" spans="1:4" x14ac:dyDescent="0.2">
      <c r="A7280" t="s">
        <v>186</v>
      </c>
      <c r="B7280">
        <v>0.1</v>
      </c>
      <c r="C7280">
        <v>0.2</v>
      </c>
    </row>
    <row r="7281" spans="1:4" x14ac:dyDescent="0.2">
      <c r="A7281" t="s">
        <v>47</v>
      </c>
      <c r="B7281" t="s">
        <v>2365</v>
      </c>
      <c r="C7281">
        <v>1.7999999999999999E-2</v>
      </c>
    </row>
    <row r="7282" spans="1:4" x14ac:dyDescent="0.2">
      <c r="A7282" t="s">
        <v>87</v>
      </c>
    </row>
    <row r="7283" spans="1:4" x14ac:dyDescent="0.2">
      <c r="A7283" t="s">
        <v>146</v>
      </c>
    </row>
    <row r="7284" spans="1:4" x14ac:dyDescent="0.2">
      <c r="A7284" t="s">
        <v>1549</v>
      </c>
      <c r="B7284" t="s">
        <v>1550</v>
      </c>
      <c r="C7284" t="s">
        <v>1551</v>
      </c>
      <c r="D7284" t="s">
        <v>1552</v>
      </c>
    </row>
    <row r="7285" spans="1:4" x14ac:dyDescent="0.2">
      <c r="A7285" t="s">
        <v>859</v>
      </c>
      <c r="B7285" t="s">
        <v>1553</v>
      </c>
      <c r="C7285" t="s">
        <v>1554</v>
      </c>
    </row>
    <row r="7286" spans="1:4" x14ac:dyDescent="0.2">
      <c r="A7286" t="s">
        <v>1569</v>
      </c>
      <c r="B7286" t="s">
        <v>1570</v>
      </c>
      <c r="C7286" t="s">
        <v>1571</v>
      </c>
    </row>
    <row r="7287" spans="1:4" x14ac:dyDescent="0.2">
      <c r="A7287" t="s">
        <v>1569</v>
      </c>
      <c r="B7287" t="s">
        <v>1572</v>
      </c>
      <c r="C7287" t="s">
        <v>1573</v>
      </c>
      <c r="D7287" t="s">
        <v>1571</v>
      </c>
    </row>
    <row r="7288" spans="1:4" x14ac:dyDescent="0.2">
      <c r="A7288" t="s">
        <v>29</v>
      </c>
      <c r="B7288">
        <v>1.5</v>
      </c>
      <c r="C7288">
        <f>0.2/-0.1</f>
        <v>-2</v>
      </c>
    </row>
    <row r="7289" spans="1:4" x14ac:dyDescent="0.2">
      <c r="A7289" t="s">
        <v>29</v>
      </c>
      <c r="B7289">
        <v>12.3</v>
      </c>
      <c r="C7289" t="s">
        <v>1580</v>
      </c>
    </row>
    <row r="7290" spans="1:4" x14ac:dyDescent="0.2">
      <c r="A7290" t="s">
        <v>29</v>
      </c>
      <c r="B7290">
        <v>1.1000000000000001</v>
      </c>
      <c r="C7290">
        <v>0.2</v>
      </c>
    </row>
    <row r="7291" spans="1:4" x14ac:dyDescent="0.2">
      <c r="A7291" t="s">
        <v>29</v>
      </c>
      <c r="B7291">
        <v>1.5</v>
      </c>
      <c r="C7291" t="s">
        <v>1580</v>
      </c>
    </row>
    <row r="7292" spans="1:4" x14ac:dyDescent="0.2">
      <c r="A7292" t="s">
        <v>29</v>
      </c>
      <c r="B7292">
        <v>1.1000000000000001</v>
      </c>
      <c r="C7292" t="s">
        <v>1580</v>
      </c>
    </row>
    <row r="7293" spans="1:4" x14ac:dyDescent="0.2">
      <c r="A7293" t="s">
        <v>29</v>
      </c>
      <c r="B7293">
        <v>1.3</v>
      </c>
      <c r="C7293" t="s">
        <v>1591</v>
      </c>
    </row>
    <row r="7294" spans="1:4" x14ac:dyDescent="0.2">
      <c r="A7294" t="s">
        <v>29</v>
      </c>
      <c r="B7294">
        <v>1.5</v>
      </c>
      <c r="C7294" t="s">
        <v>1591</v>
      </c>
    </row>
    <row r="7295" spans="1:4" x14ac:dyDescent="0.2">
      <c r="A7295" t="s">
        <v>29</v>
      </c>
      <c r="B7295" t="s">
        <v>2347</v>
      </c>
    </row>
    <row r="7296" spans="1:4" x14ac:dyDescent="0.2">
      <c r="A7296" t="s">
        <v>1579</v>
      </c>
      <c r="B7296">
        <v>9.4</v>
      </c>
      <c r="C7296" t="s">
        <v>1580</v>
      </c>
    </row>
    <row r="7297" spans="1:4" x14ac:dyDescent="0.2">
      <c r="A7297" t="s">
        <v>150</v>
      </c>
      <c r="B7297">
        <v>3.3</v>
      </c>
      <c r="C7297">
        <v>0.2</v>
      </c>
    </row>
    <row r="7298" spans="1:4" x14ac:dyDescent="0.2">
      <c r="A7298" t="s">
        <v>34</v>
      </c>
      <c r="B7298" t="s">
        <v>2348</v>
      </c>
    </row>
    <row r="7299" spans="1:4" x14ac:dyDescent="0.2">
      <c r="A7299" t="s">
        <v>108</v>
      </c>
      <c r="B7299">
        <v>1.2</v>
      </c>
      <c r="C7299" t="s">
        <v>1608</v>
      </c>
      <c r="D7299">
        <v>0.1</v>
      </c>
    </row>
    <row r="7300" spans="1:4" x14ac:dyDescent="0.2">
      <c r="A7300" t="s">
        <v>34</v>
      </c>
      <c r="B7300">
        <v>47.7</v>
      </c>
      <c r="C7300" t="s">
        <v>1700</v>
      </c>
    </row>
    <row r="7301" spans="1:4" x14ac:dyDescent="0.2">
      <c r="A7301" t="s">
        <v>34</v>
      </c>
      <c r="B7301">
        <v>46.4</v>
      </c>
      <c r="C7301">
        <v>0.15</v>
      </c>
    </row>
    <row r="7302" spans="1:4" x14ac:dyDescent="0.2">
      <c r="A7302" t="s">
        <v>34</v>
      </c>
      <c r="B7302">
        <v>48.2</v>
      </c>
      <c r="C7302">
        <v>-0.1</v>
      </c>
    </row>
    <row r="7303" spans="1:4" x14ac:dyDescent="0.2">
      <c r="A7303" t="s">
        <v>29</v>
      </c>
      <c r="B7303">
        <v>6.2</v>
      </c>
      <c r="C7303" t="s">
        <v>1578</v>
      </c>
    </row>
    <row r="7304" spans="1:4" x14ac:dyDescent="0.2">
      <c r="A7304" t="s">
        <v>47</v>
      </c>
      <c r="B7304">
        <v>44.5</v>
      </c>
      <c r="C7304">
        <v>0.15</v>
      </c>
    </row>
    <row r="7305" spans="1:4" x14ac:dyDescent="0.2">
      <c r="A7305" t="s">
        <v>47</v>
      </c>
      <c r="B7305">
        <v>42</v>
      </c>
      <c r="C7305">
        <v>-0.2</v>
      </c>
    </row>
    <row r="7306" spans="1:4" x14ac:dyDescent="0.2">
      <c r="A7306" t="s">
        <v>47</v>
      </c>
      <c r="B7306">
        <v>40</v>
      </c>
      <c r="C7306">
        <f>0.15/-0.1</f>
        <v>-1.4999999999999998</v>
      </c>
    </row>
    <row r="7307" spans="1:4" x14ac:dyDescent="0.2">
      <c r="A7307" t="s">
        <v>184</v>
      </c>
      <c r="B7307">
        <v>44.5</v>
      </c>
      <c r="C7307" t="s">
        <v>1608</v>
      </c>
      <c r="D7307">
        <v>0.2</v>
      </c>
    </row>
    <row r="7308" spans="1:4" x14ac:dyDescent="0.2">
      <c r="A7308" t="s">
        <v>47</v>
      </c>
      <c r="B7308">
        <v>5.6</v>
      </c>
      <c r="C7308">
        <v>0.2</v>
      </c>
    </row>
    <row r="7309" spans="1:4" x14ac:dyDescent="0.2">
      <c r="A7309" t="s">
        <v>34</v>
      </c>
      <c r="B7309">
        <v>20</v>
      </c>
      <c r="C7309" t="s">
        <v>1608</v>
      </c>
      <c r="D7309">
        <v>1</v>
      </c>
    </row>
    <row r="7310" spans="1:4" x14ac:dyDescent="0.2">
      <c r="A7310" t="s">
        <v>34</v>
      </c>
      <c r="B7310">
        <v>35</v>
      </c>
      <c r="C7310" t="s">
        <v>1608</v>
      </c>
      <c r="D7310">
        <v>1</v>
      </c>
    </row>
    <row r="7311" spans="1:4" x14ac:dyDescent="0.2">
      <c r="A7311" t="s">
        <v>621</v>
      </c>
      <c r="B7311" t="s">
        <v>1562</v>
      </c>
      <c r="C7311" t="s">
        <v>2349</v>
      </c>
      <c r="D7311">
        <v>0.1</v>
      </c>
    </row>
    <row r="7312" spans="1:4" x14ac:dyDescent="0.2">
      <c r="A7312" t="s">
        <v>97</v>
      </c>
      <c r="B7312" t="s">
        <v>2350</v>
      </c>
      <c r="C7312">
        <v>44.5</v>
      </c>
    </row>
    <row r="7313" spans="1:4" x14ac:dyDescent="0.2">
      <c r="A7313" t="s">
        <v>97</v>
      </c>
      <c r="B7313" t="s">
        <v>2350</v>
      </c>
      <c r="C7313">
        <v>5.6</v>
      </c>
    </row>
    <row r="7314" spans="1:4" x14ac:dyDescent="0.2">
      <c r="A7314" t="s">
        <v>87</v>
      </c>
    </row>
    <row r="7315" spans="1:4" x14ac:dyDescent="0.2">
      <c r="A7315" t="s">
        <v>146</v>
      </c>
    </row>
    <row r="7316" spans="1:4" x14ac:dyDescent="0.2">
      <c r="A7316" t="s">
        <v>150</v>
      </c>
      <c r="B7316">
        <v>4.9000000000000004</v>
      </c>
      <c r="C7316">
        <f>+-0.2</f>
        <v>-0.2</v>
      </c>
    </row>
    <row r="7317" spans="1:4" x14ac:dyDescent="0.2">
      <c r="A7317" t="s">
        <v>150</v>
      </c>
      <c r="B7317">
        <v>2.4</v>
      </c>
      <c r="C7317">
        <f>+-0.1</f>
        <v>-0.1</v>
      </c>
    </row>
    <row r="7318" spans="1:4" x14ac:dyDescent="0.2">
      <c r="A7318" t="s">
        <v>1549</v>
      </c>
      <c r="B7318" t="s">
        <v>1550</v>
      </c>
      <c r="C7318" t="s">
        <v>1551</v>
      </c>
      <c r="D7318" t="s">
        <v>1552</v>
      </c>
    </row>
    <row r="7319" spans="1:4" x14ac:dyDescent="0.2">
      <c r="A7319" t="s">
        <v>859</v>
      </c>
      <c r="B7319" t="s">
        <v>1553</v>
      </c>
      <c r="C7319" t="s">
        <v>1554</v>
      </c>
    </row>
    <row r="7320" spans="1:4" x14ac:dyDescent="0.2">
      <c r="A7320" t="s">
        <v>1569</v>
      </c>
      <c r="B7320" t="s">
        <v>1570</v>
      </c>
      <c r="C7320" t="s">
        <v>1571</v>
      </c>
    </row>
    <row r="7321" spans="1:4" x14ac:dyDescent="0.2">
      <c r="A7321" t="s">
        <v>1569</v>
      </c>
      <c r="B7321" t="s">
        <v>1572</v>
      </c>
      <c r="C7321" t="s">
        <v>1573</v>
      </c>
      <c r="D7321" t="s">
        <v>1571</v>
      </c>
    </row>
    <row r="7322" spans="1:4" x14ac:dyDescent="0.2">
      <c r="A7322" t="s">
        <v>29</v>
      </c>
      <c r="B7322">
        <v>1.5</v>
      </c>
      <c r="C7322">
        <f>0.2/-0.1</f>
        <v>-2</v>
      </c>
    </row>
    <row r="7323" spans="1:4" x14ac:dyDescent="0.2">
      <c r="A7323" t="s">
        <v>29</v>
      </c>
      <c r="B7323">
        <v>12.3</v>
      </c>
      <c r="C7323" t="s">
        <v>1580</v>
      </c>
    </row>
    <row r="7324" spans="1:4" x14ac:dyDescent="0.2">
      <c r="A7324" t="s">
        <v>29</v>
      </c>
      <c r="B7324">
        <v>1.1000000000000001</v>
      </c>
      <c r="C7324">
        <v>0.2</v>
      </c>
    </row>
    <row r="7325" spans="1:4" x14ac:dyDescent="0.2">
      <c r="A7325" t="s">
        <v>29</v>
      </c>
      <c r="B7325">
        <v>1.5</v>
      </c>
      <c r="C7325" t="s">
        <v>1580</v>
      </c>
    </row>
    <row r="7326" spans="1:4" x14ac:dyDescent="0.2">
      <c r="A7326" t="s">
        <v>29</v>
      </c>
      <c r="B7326">
        <v>1.1000000000000001</v>
      </c>
      <c r="C7326" t="s">
        <v>1580</v>
      </c>
    </row>
    <row r="7327" spans="1:4" x14ac:dyDescent="0.2">
      <c r="A7327" t="s">
        <v>29</v>
      </c>
      <c r="B7327">
        <v>1.3</v>
      </c>
      <c r="C7327" t="s">
        <v>1591</v>
      </c>
    </row>
    <row r="7328" spans="1:4" x14ac:dyDescent="0.2">
      <c r="A7328" t="s">
        <v>29</v>
      </c>
      <c r="B7328">
        <v>1.5</v>
      </c>
      <c r="C7328" t="s">
        <v>1591</v>
      </c>
    </row>
    <row r="7329" spans="1:4" x14ac:dyDescent="0.2">
      <c r="A7329" t="s">
        <v>29</v>
      </c>
      <c r="B7329" t="s">
        <v>2347</v>
      </c>
    </row>
    <row r="7330" spans="1:4" x14ac:dyDescent="0.2">
      <c r="A7330" t="s">
        <v>1579</v>
      </c>
      <c r="B7330">
        <v>9.4</v>
      </c>
      <c r="C7330" t="s">
        <v>1580</v>
      </c>
    </row>
    <row r="7331" spans="1:4" x14ac:dyDescent="0.2">
      <c r="A7331" t="s">
        <v>150</v>
      </c>
      <c r="B7331">
        <v>3.3</v>
      </c>
      <c r="C7331">
        <v>0.2</v>
      </c>
    </row>
    <row r="7332" spans="1:4" x14ac:dyDescent="0.2">
      <c r="A7332" t="s">
        <v>34</v>
      </c>
      <c r="B7332" t="s">
        <v>2348</v>
      </c>
    </row>
    <row r="7333" spans="1:4" x14ac:dyDescent="0.2">
      <c r="A7333" t="s">
        <v>108</v>
      </c>
      <c r="B7333">
        <v>1.2</v>
      </c>
      <c r="C7333" t="s">
        <v>1608</v>
      </c>
      <c r="D7333">
        <v>0.1</v>
      </c>
    </row>
    <row r="7334" spans="1:4" x14ac:dyDescent="0.2">
      <c r="A7334" t="s">
        <v>34</v>
      </c>
      <c r="B7334">
        <v>47.7</v>
      </c>
      <c r="C7334" t="s">
        <v>1700</v>
      </c>
    </row>
    <row r="7335" spans="1:4" x14ac:dyDescent="0.2">
      <c r="A7335" t="s">
        <v>34</v>
      </c>
      <c r="B7335">
        <v>46.4</v>
      </c>
      <c r="C7335">
        <v>0.15</v>
      </c>
    </row>
    <row r="7336" spans="1:4" x14ac:dyDescent="0.2">
      <c r="A7336" t="s">
        <v>34</v>
      </c>
      <c r="B7336">
        <v>48.2</v>
      </c>
      <c r="C7336">
        <v>-0.1</v>
      </c>
    </row>
    <row r="7337" spans="1:4" x14ac:dyDescent="0.2">
      <c r="A7337" t="s">
        <v>29</v>
      </c>
      <c r="B7337">
        <v>6.2</v>
      </c>
      <c r="C7337" t="s">
        <v>1578</v>
      </c>
    </row>
    <row r="7338" spans="1:4" x14ac:dyDescent="0.2">
      <c r="A7338" t="s">
        <v>47</v>
      </c>
      <c r="B7338">
        <v>44.5</v>
      </c>
      <c r="C7338">
        <v>0.15</v>
      </c>
    </row>
    <row r="7339" spans="1:4" x14ac:dyDescent="0.2">
      <c r="A7339" t="s">
        <v>47</v>
      </c>
      <c r="B7339">
        <v>42</v>
      </c>
      <c r="C7339">
        <v>-0.2</v>
      </c>
    </row>
    <row r="7340" spans="1:4" x14ac:dyDescent="0.2">
      <c r="A7340" t="s">
        <v>47</v>
      </c>
      <c r="B7340">
        <v>40</v>
      </c>
      <c r="C7340">
        <f>0.15/-0.1</f>
        <v>-1.4999999999999998</v>
      </c>
    </row>
    <row r="7341" spans="1:4" x14ac:dyDescent="0.2">
      <c r="A7341" t="s">
        <v>184</v>
      </c>
      <c r="B7341">
        <v>44.5</v>
      </c>
      <c r="C7341" t="s">
        <v>1608</v>
      </c>
      <c r="D7341">
        <v>0.2</v>
      </c>
    </row>
    <row r="7342" spans="1:4" x14ac:dyDescent="0.2">
      <c r="A7342" t="s">
        <v>47</v>
      </c>
      <c r="B7342">
        <v>5.6</v>
      </c>
      <c r="C7342">
        <v>0.2</v>
      </c>
    </row>
    <row r="7343" spans="1:4" x14ac:dyDescent="0.2">
      <c r="A7343" t="s">
        <v>34</v>
      </c>
      <c r="B7343">
        <v>20</v>
      </c>
      <c r="C7343" t="s">
        <v>1608</v>
      </c>
      <c r="D7343">
        <v>1</v>
      </c>
    </row>
    <row r="7344" spans="1:4" x14ac:dyDescent="0.2">
      <c r="A7344" t="s">
        <v>34</v>
      </c>
      <c r="B7344">
        <v>35</v>
      </c>
      <c r="C7344" t="s">
        <v>1608</v>
      </c>
      <c r="D7344">
        <v>1</v>
      </c>
    </row>
    <row r="7345" spans="1:4" x14ac:dyDescent="0.2">
      <c r="A7345" t="s">
        <v>621</v>
      </c>
      <c r="B7345" t="s">
        <v>1562</v>
      </c>
      <c r="C7345" t="s">
        <v>2349</v>
      </c>
      <c r="D7345">
        <v>0.1</v>
      </c>
    </row>
    <row r="7346" spans="1:4" x14ac:dyDescent="0.2">
      <c r="A7346" t="s">
        <v>97</v>
      </c>
      <c r="B7346" t="s">
        <v>2350</v>
      </c>
      <c r="C7346">
        <v>44.5</v>
      </c>
    </row>
    <row r="7347" spans="1:4" x14ac:dyDescent="0.2">
      <c r="A7347" t="s">
        <v>97</v>
      </c>
      <c r="B7347" t="s">
        <v>2350</v>
      </c>
      <c r="C7347">
        <v>5.6</v>
      </c>
    </row>
    <row r="7348" spans="1:4" x14ac:dyDescent="0.2">
      <c r="A7348" t="s">
        <v>87</v>
      </c>
    </row>
    <row r="7349" spans="1:4" x14ac:dyDescent="0.2">
      <c r="A7349" t="s">
        <v>146</v>
      </c>
    </row>
    <row r="7350" spans="1:4" x14ac:dyDescent="0.2">
      <c r="A7350" t="s">
        <v>150</v>
      </c>
      <c r="B7350">
        <v>4.9000000000000004</v>
      </c>
      <c r="C7350">
        <f>+-0.2</f>
        <v>-0.2</v>
      </c>
    </row>
    <row r="7351" spans="1:4" x14ac:dyDescent="0.2">
      <c r="A7351" t="s">
        <v>150</v>
      </c>
      <c r="B7351">
        <v>2.4</v>
      </c>
      <c r="C7351">
        <f>+-0.1</f>
        <v>-0.1</v>
      </c>
    </row>
    <row r="7352" spans="1:4" x14ac:dyDescent="0.2">
      <c r="A7352" t="s">
        <v>1549</v>
      </c>
      <c r="B7352" t="s">
        <v>1550</v>
      </c>
      <c r="C7352" t="s">
        <v>1551</v>
      </c>
      <c r="D7352" t="s">
        <v>1552</v>
      </c>
    </row>
    <row r="7353" spans="1:4" x14ac:dyDescent="0.2">
      <c r="A7353" t="s">
        <v>859</v>
      </c>
      <c r="B7353" t="s">
        <v>1553</v>
      </c>
      <c r="C7353" t="s">
        <v>1554</v>
      </c>
    </row>
    <row r="7354" spans="1:4" x14ac:dyDescent="0.2">
      <c r="A7354" t="s">
        <v>1569</v>
      </c>
      <c r="B7354" t="s">
        <v>1570</v>
      </c>
      <c r="C7354" t="s">
        <v>1571</v>
      </c>
    </row>
    <row r="7355" spans="1:4" x14ac:dyDescent="0.2">
      <c r="A7355" t="s">
        <v>1569</v>
      </c>
      <c r="B7355" t="s">
        <v>1572</v>
      </c>
      <c r="C7355" t="s">
        <v>1573</v>
      </c>
      <c r="D7355" t="s">
        <v>1571</v>
      </c>
    </row>
    <row r="7356" spans="1:4" x14ac:dyDescent="0.2">
      <c r="A7356" t="s">
        <v>150</v>
      </c>
      <c r="B7356">
        <v>10.3</v>
      </c>
      <c r="C7356" t="s">
        <v>1608</v>
      </c>
      <c r="D7356">
        <v>0.3</v>
      </c>
    </row>
    <row r="7357" spans="1:4" x14ac:dyDescent="0.2">
      <c r="A7357" t="s">
        <v>48</v>
      </c>
      <c r="B7357">
        <v>6.5</v>
      </c>
      <c r="C7357" t="s">
        <v>1608</v>
      </c>
      <c r="D7357">
        <v>0.2</v>
      </c>
    </row>
    <row r="7358" spans="1:4" x14ac:dyDescent="0.2">
      <c r="A7358" t="s">
        <v>48</v>
      </c>
      <c r="B7358">
        <v>11.2</v>
      </c>
      <c r="C7358" t="s">
        <v>1608</v>
      </c>
      <c r="D7358">
        <v>0.2</v>
      </c>
    </row>
    <row r="7359" spans="1:4" x14ac:dyDescent="0.2">
      <c r="A7359" t="s">
        <v>47</v>
      </c>
      <c r="B7359">
        <v>2</v>
      </c>
      <c r="C7359" t="s">
        <v>1608</v>
      </c>
      <c r="D7359">
        <v>0.1</v>
      </c>
    </row>
    <row r="7360" spans="1:4" x14ac:dyDescent="0.2">
      <c r="A7360" t="s">
        <v>47</v>
      </c>
      <c r="B7360">
        <v>3</v>
      </c>
      <c r="C7360" t="s">
        <v>1635</v>
      </c>
    </row>
    <row r="7361" spans="1:4" x14ac:dyDescent="0.2">
      <c r="A7361" t="s">
        <v>47</v>
      </c>
      <c r="B7361">
        <v>4</v>
      </c>
      <c r="C7361" t="s">
        <v>1608</v>
      </c>
      <c r="D7361">
        <v>0.1</v>
      </c>
    </row>
    <row r="7362" spans="1:4" x14ac:dyDescent="0.2">
      <c r="A7362" t="s">
        <v>34</v>
      </c>
      <c r="B7362">
        <v>6.02</v>
      </c>
      <c r="C7362" t="s">
        <v>1613</v>
      </c>
      <c r="D7362">
        <v>0.04</v>
      </c>
    </row>
    <row r="7363" spans="1:4" x14ac:dyDescent="0.2">
      <c r="A7363" t="s">
        <v>34</v>
      </c>
      <c r="B7363">
        <v>6.25</v>
      </c>
      <c r="C7363" t="s">
        <v>1613</v>
      </c>
      <c r="D7363">
        <v>0.05</v>
      </c>
    </row>
    <row r="7364" spans="1:4" x14ac:dyDescent="0.2">
      <c r="A7364" t="s">
        <v>27</v>
      </c>
      <c r="B7364">
        <v>13.6</v>
      </c>
      <c r="C7364" t="s">
        <v>1608</v>
      </c>
      <c r="D7364">
        <v>0.2</v>
      </c>
    </row>
    <row r="7365" spans="1:4" x14ac:dyDescent="0.2">
      <c r="A7365" t="s">
        <v>29</v>
      </c>
      <c r="B7365">
        <v>3.1</v>
      </c>
      <c r="C7365" t="s">
        <v>1608</v>
      </c>
      <c r="D7365">
        <v>0.1</v>
      </c>
    </row>
    <row r="7366" spans="1:4" x14ac:dyDescent="0.2">
      <c r="A7366" t="s">
        <v>48</v>
      </c>
      <c r="B7366">
        <v>11.2</v>
      </c>
      <c r="C7366" t="s">
        <v>1608</v>
      </c>
      <c r="D7366">
        <v>0.2</v>
      </c>
    </row>
    <row r="7367" spans="1:4" x14ac:dyDescent="0.2">
      <c r="A7367" t="s">
        <v>97</v>
      </c>
      <c r="B7367" t="s">
        <v>1619</v>
      </c>
      <c r="C7367">
        <v>0.2</v>
      </c>
    </row>
    <row r="7368" spans="1:4" x14ac:dyDescent="0.2">
      <c r="A7368" t="s">
        <v>95</v>
      </c>
      <c r="B7368" t="s">
        <v>1619</v>
      </c>
      <c r="C7368" t="s">
        <v>1629</v>
      </c>
      <c r="D7368">
        <v>63</v>
      </c>
    </row>
    <row r="7369" spans="1:4" x14ac:dyDescent="0.2">
      <c r="A7369" t="s">
        <v>54</v>
      </c>
      <c r="B7369" t="s">
        <v>1727</v>
      </c>
      <c r="C7369" t="s">
        <v>1608</v>
      </c>
      <c r="D7369" t="s">
        <v>1868</v>
      </c>
    </row>
    <row r="7370" spans="1:4" x14ac:dyDescent="0.2">
      <c r="A7370" t="s">
        <v>29</v>
      </c>
      <c r="B7370">
        <v>1.4</v>
      </c>
      <c r="C7370" t="s">
        <v>1562</v>
      </c>
      <c r="D7370">
        <v>0.1</v>
      </c>
    </row>
    <row r="7371" spans="1:4" x14ac:dyDescent="0.2">
      <c r="A7371" t="s">
        <v>186</v>
      </c>
      <c r="B7371" t="s">
        <v>1562</v>
      </c>
      <c r="C7371">
        <v>0.4</v>
      </c>
    </row>
    <row r="7372" spans="1:4" x14ac:dyDescent="0.2">
      <c r="A7372" t="s">
        <v>1549</v>
      </c>
      <c r="B7372" t="s">
        <v>1550</v>
      </c>
      <c r="C7372" t="s">
        <v>1551</v>
      </c>
      <c r="D7372" t="s">
        <v>1552</v>
      </c>
    </row>
    <row r="7373" spans="1:4" x14ac:dyDescent="0.2">
      <c r="A7373" t="s">
        <v>859</v>
      </c>
      <c r="B7373" t="s">
        <v>1553</v>
      </c>
      <c r="C7373" t="s">
        <v>1554</v>
      </c>
    </row>
    <row r="7374" spans="1:4" x14ac:dyDescent="0.2">
      <c r="A7374" t="s">
        <v>1569</v>
      </c>
      <c r="B7374" t="s">
        <v>1570</v>
      </c>
      <c r="C7374" t="s">
        <v>1571</v>
      </c>
    </row>
    <row r="7375" spans="1:4" x14ac:dyDescent="0.2">
      <c r="A7375" t="s">
        <v>1569</v>
      </c>
      <c r="B7375" t="s">
        <v>1572</v>
      </c>
      <c r="C7375" t="s">
        <v>1573</v>
      </c>
      <c r="D7375" t="s">
        <v>1571</v>
      </c>
    </row>
    <row r="7376" spans="1:4" x14ac:dyDescent="0.2">
      <c r="A7376" t="s">
        <v>29</v>
      </c>
      <c r="B7376">
        <v>2.5</v>
      </c>
      <c r="C7376">
        <v>0.2</v>
      </c>
    </row>
    <row r="7377" spans="1:4" x14ac:dyDescent="0.2">
      <c r="A7377" t="s">
        <v>29</v>
      </c>
      <c r="B7377">
        <v>3.9</v>
      </c>
      <c r="C7377" t="s">
        <v>1630</v>
      </c>
    </row>
    <row r="7378" spans="1:4" x14ac:dyDescent="0.2">
      <c r="A7378" t="s">
        <v>29</v>
      </c>
      <c r="B7378">
        <v>6</v>
      </c>
      <c r="C7378" t="s">
        <v>1630</v>
      </c>
    </row>
    <row r="7379" spans="1:4" x14ac:dyDescent="0.2">
      <c r="A7379" t="s">
        <v>29</v>
      </c>
      <c r="B7379">
        <v>6.95</v>
      </c>
      <c r="C7379" t="s">
        <v>1580</v>
      </c>
    </row>
    <row r="7380" spans="1:4" x14ac:dyDescent="0.2">
      <c r="A7380" t="s">
        <v>34</v>
      </c>
      <c r="B7380">
        <v>1.6</v>
      </c>
      <c r="C7380" t="s">
        <v>1580</v>
      </c>
    </row>
    <row r="7381" spans="1:4" x14ac:dyDescent="0.2">
      <c r="A7381" t="s">
        <v>34</v>
      </c>
      <c r="B7381">
        <v>12</v>
      </c>
      <c r="C7381" t="s">
        <v>2223</v>
      </c>
    </row>
    <row r="7382" spans="1:4" x14ac:dyDescent="0.2">
      <c r="A7382" t="s">
        <v>34</v>
      </c>
      <c r="B7382">
        <v>6</v>
      </c>
      <c r="C7382" t="s">
        <v>1667</v>
      </c>
    </row>
    <row r="7383" spans="1:4" x14ac:dyDescent="0.2">
      <c r="A7383" t="s">
        <v>34</v>
      </c>
      <c r="B7383">
        <v>41</v>
      </c>
      <c r="C7383" t="s">
        <v>1578</v>
      </c>
    </row>
    <row r="7384" spans="1:4" x14ac:dyDescent="0.2">
      <c r="A7384" t="s">
        <v>1569</v>
      </c>
      <c r="B7384" t="s">
        <v>1570</v>
      </c>
      <c r="C7384" t="s">
        <v>1571</v>
      </c>
    </row>
    <row r="7385" spans="1:4" x14ac:dyDescent="0.2">
      <c r="A7385" t="s">
        <v>1569</v>
      </c>
      <c r="B7385" t="s">
        <v>1572</v>
      </c>
      <c r="C7385" t="s">
        <v>1573</v>
      </c>
      <c r="D7385" t="s">
        <v>1571</v>
      </c>
    </row>
    <row r="7386" spans="1:4" x14ac:dyDescent="0.2">
      <c r="A7386" t="s">
        <v>34</v>
      </c>
      <c r="B7386">
        <v>17</v>
      </c>
      <c r="C7386">
        <f>0.031/0.001</f>
        <v>31</v>
      </c>
    </row>
    <row r="7387" spans="1:4" x14ac:dyDescent="0.2">
      <c r="A7387" t="s">
        <v>29</v>
      </c>
      <c r="B7387">
        <v>5</v>
      </c>
      <c r="C7387">
        <v>0.5</v>
      </c>
    </row>
    <row r="7388" spans="1:4" x14ac:dyDescent="0.2">
      <c r="A7388" t="s">
        <v>91</v>
      </c>
      <c r="B7388">
        <v>23</v>
      </c>
      <c r="C7388">
        <v>-0.2</v>
      </c>
    </row>
    <row r="7389" spans="1:4" x14ac:dyDescent="0.2">
      <c r="A7389" t="s">
        <v>29</v>
      </c>
      <c r="B7389">
        <v>1</v>
      </c>
      <c r="C7389">
        <v>0.1</v>
      </c>
    </row>
    <row r="7390" spans="1:4" x14ac:dyDescent="0.2">
      <c r="A7390" t="s">
        <v>108</v>
      </c>
      <c r="B7390">
        <v>6</v>
      </c>
      <c r="C7390" t="s">
        <v>1706</v>
      </c>
    </row>
    <row r="7391" spans="1:4" x14ac:dyDescent="0.2">
      <c r="A7391" t="s">
        <v>108</v>
      </c>
      <c r="B7391">
        <v>21.9</v>
      </c>
      <c r="C7391" t="s">
        <v>1630</v>
      </c>
    </row>
    <row r="7392" spans="1:4" x14ac:dyDescent="0.2">
      <c r="A7392" t="s">
        <v>38</v>
      </c>
      <c r="B7392">
        <v>1.6</v>
      </c>
      <c r="C7392">
        <v>0.03</v>
      </c>
    </row>
    <row r="7393" spans="1:5" x14ac:dyDescent="0.2">
      <c r="A7393" t="s">
        <v>34</v>
      </c>
      <c r="B7393">
        <v>10.5</v>
      </c>
      <c r="C7393">
        <v>-0.05</v>
      </c>
    </row>
    <row r="7394" spans="1:5" x14ac:dyDescent="0.2">
      <c r="A7394" t="s">
        <v>476</v>
      </c>
    </row>
    <row r="7395" spans="1:5" x14ac:dyDescent="0.2">
      <c r="A7395" t="s">
        <v>27</v>
      </c>
      <c r="B7395">
        <v>22</v>
      </c>
      <c r="C7395">
        <f>-0.03/-0.3</f>
        <v>0.1</v>
      </c>
    </row>
    <row r="7396" spans="1:5" x14ac:dyDescent="0.2">
      <c r="A7396" t="s">
        <v>150</v>
      </c>
      <c r="B7396">
        <v>14</v>
      </c>
      <c r="C7396" t="s">
        <v>1559</v>
      </c>
    </row>
    <row r="7397" spans="1:5" x14ac:dyDescent="0.2">
      <c r="A7397" t="s">
        <v>29</v>
      </c>
      <c r="B7397">
        <v>2.5</v>
      </c>
      <c r="C7397">
        <v>0.5</v>
      </c>
    </row>
    <row r="7398" spans="1:5" x14ac:dyDescent="0.2">
      <c r="A7398" t="s">
        <v>1579</v>
      </c>
      <c r="B7398">
        <v>2.5</v>
      </c>
      <c r="C7398" t="s">
        <v>1580</v>
      </c>
    </row>
    <row r="7399" spans="1:5" x14ac:dyDescent="0.2">
      <c r="A7399" t="s">
        <v>34</v>
      </c>
      <c r="B7399">
        <v>20</v>
      </c>
      <c r="C7399" t="s">
        <v>1557</v>
      </c>
    </row>
    <row r="7400" spans="1:5" x14ac:dyDescent="0.2">
      <c r="A7400" t="s">
        <v>47</v>
      </c>
      <c r="B7400">
        <v>14</v>
      </c>
      <c r="C7400" t="s">
        <v>1574</v>
      </c>
    </row>
    <row r="7401" spans="1:5" x14ac:dyDescent="0.2">
      <c r="A7401" t="s">
        <v>2366</v>
      </c>
      <c r="B7401">
        <f>0.03/0.15</f>
        <v>0.2</v>
      </c>
    </row>
    <row r="7402" spans="1:5" x14ac:dyDescent="0.2">
      <c r="A7402" t="s">
        <v>47</v>
      </c>
      <c r="B7402">
        <v>8</v>
      </c>
      <c r="C7402">
        <f>-0.01/-0.05</f>
        <v>0.19999999999999998</v>
      </c>
    </row>
    <row r="7403" spans="1:5" x14ac:dyDescent="0.2">
      <c r="A7403" t="s">
        <v>47</v>
      </c>
      <c r="B7403">
        <v>6</v>
      </c>
      <c r="C7403">
        <v>0.1</v>
      </c>
      <c r="D7403" t="s">
        <v>1594</v>
      </c>
      <c r="E7403">
        <v>-7.0000000000000007E-2</v>
      </c>
    </row>
    <row r="7404" spans="1:5" x14ac:dyDescent="0.2">
      <c r="A7404" t="s">
        <v>133</v>
      </c>
      <c r="B7404">
        <v>0.05</v>
      </c>
    </row>
    <row r="7405" spans="1:5" x14ac:dyDescent="0.2">
      <c r="A7405" t="s">
        <v>189</v>
      </c>
      <c r="B7405">
        <v>0.1</v>
      </c>
      <c r="C7405" t="s">
        <v>1567</v>
      </c>
      <c r="D7405" t="s">
        <v>1568</v>
      </c>
    </row>
    <row r="7406" spans="1:5" x14ac:dyDescent="0.2">
      <c r="A7406" t="s">
        <v>95</v>
      </c>
      <c r="B7406" t="s">
        <v>1629</v>
      </c>
      <c r="C7406">
        <v>16</v>
      </c>
    </row>
    <row r="7407" spans="1:5" x14ac:dyDescent="0.2">
      <c r="A7407" t="s">
        <v>56</v>
      </c>
      <c r="B7407" t="s">
        <v>1545</v>
      </c>
      <c r="C7407">
        <v>0.2</v>
      </c>
    </row>
    <row r="7408" spans="1:5" x14ac:dyDescent="0.2">
      <c r="A7408" t="s">
        <v>1579</v>
      </c>
      <c r="B7408">
        <v>3.75</v>
      </c>
      <c r="C7408">
        <v>0.2</v>
      </c>
    </row>
    <row r="7409" spans="1:5" x14ac:dyDescent="0.2">
      <c r="A7409" t="s">
        <v>1600</v>
      </c>
      <c r="B7409">
        <f>-0.016/-0.034</f>
        <v>0.47058823529411764</v>
      </c>
    </row>
    <row r="7410" spans="1:5" x14ac:dyDescent="0.2">
      <c r="A7410" t="s">
        <v>154</v>
      </c>
      <c r="B7410">
        <v>0.3</v>
      </c>
      <c r="C7410" t="s">
        <v>1558</v>
      </c>
      <c r="D7410" t="s">
        <v>1100</v>
      </c>
      <c r="E7410" t="s">
        <v>1723</v>
      </c>
    </row>
    <row r="7411" spans="1:5" x14ac:dyDescent="0.2">
      <c r="A7411" t="s">
        <v>47</v>
      </c>
      <c r="B7411">
        <v>42</v>
      </c>
      <c r="C7411" t="s">
        <v>1564</v>
      </c>
      <c r="D7411" t="s">
        <v>2367</v>
      </c>
    </row>
    <row r="7412" spans="1:5" x14ac:dyDescent="0.2">
      <c r="A7412" t="s">
        <v>859</v>
      </c>
      <c r="B7412" t="s">
        <v>1553</v>
      </c>
      <c r="C7412" t="s">
        <v>1554</v>
      </c>
    </row>
    <row r="7413" spans="1:5" x14ac:dyDescent="0.2">
      <c r="A7413" t="s">
        <v>1549</v>
      </c>
      <c r="B7413" t="s">
        <v>1550</v>
      </c>
      <c r="C7413" t="s">
        <v>1551</v>
      </c>
      <c r="D7413" t="s">
        <v>1552</v>
      </c>
    </row>
    <row r="7414" spans="1:5" x14ac:dyDescent="0.2">
      <c r="A7414" t="s">
        <v>1555</v>
      </c>
      <c r="B7414" t="s">
        <v>1550</v>
      </c>
      <c r="C7414" t="s">
        <v>1551</v>
      </c>
      <c r="D7414" t="s">
        <v>1556</v>
      </c>
    </row>
    <row r="7415" spans="1:5" x14ac:dyDescent="0.2">
      <c r="A7415" t="s">
        <v>47</v>
      </c>
      <c r="B7415">
        <v>42</v>
      </c>
      <c r="C7415" t="s">
        <v>1564</v>
      </c>
      <c r="D7415" t="s">
        <v>2367</v>
      </c>
    </row>
    <row r="7416" spans="1:5" x14ac:dyDescent="0.2">
      <c r="A7416" t="s">
        <v>859</v>
      </c>
      <c r="B7416" t="s">
        <v>1553</v>
      </c>
      <c r="C7416" t="s">
        <v>1554</v>
      </c>
    </row>
    <row r="7417" spans="1:5" x14ac:dyDescent="0.2">
      <c r="A7417" t="s">
        <v>1549</v>
      </c>
      <c r="B7417" t="s">
        <v>1550</v>
      </c>
      <c r="C7417" t="s">
        <v>1551</v>
      </c>
      <c r="D7417" t="s">
        <v>1552</v>
      </c>
    </row>
    <row r="7418" spans="1:5" x14ac:dyDescent="0.2">
      <c r="A7418" t="s">
        <v>1555</v>
      </c>
      <c r="B7418" t="s">
        <v>1550</v>
      </c>
      <c r="C7418" t="s">
        <v>1551</v>
      </c>
      <c r="D7418" t="s">
        <v>1556</v>
      </c>
    </row>
    <row r="7419" spans="1:5" x14ac:dyDescent="0.2">
      <c r="A7419" t="s">
        <v>1569</v>
      </c>
      <c r="B7419" t="s">
        <v>1570</v>
      </c>
      <c r="C7419" t="s">
        <v>1571</v>
      </c>
    </row>
    <row r="7420" spans="1:5" x14ac:dyDescent="0.2">
      <c r="A7420" t="s">
        <v>1569</v>
      </c>
      <c r="B7420" t="s">
        <v>1572</v>
      </c>
      <c r="C7420" t="s">
        <v>1573</v>
      </c>
      <c r="D7420" t="s">
        <v>1571</v>
      </c>
    </row>
    <row r="7421" spans="1:5" x14ac:dyDescent="0.2">
      <c r="A7421" t="s">
        <v>481</v>
      </c>
    </row>
    <row r="7422" spans="1:5" x14ac:dyDescent="0.2">
      <c r="A7422" t="s">
        <v>29</v>
      </c>
      <c r="B7422" t="s">
        <v>2368</v>
      </c>
    </row>
    <row r="7423" spans="1:5" x14ac:dyDescent="0.2">
      <c r="A7423" t="s">
        <v>29</v>
      </c>
      <c r="B7423">
        <v>10.3</v>
      </c>
      <c r="C7423" t="s">
        <v>1608</v>
      </c>
      <c r="D7423">
        <v>0.1</v>
      </c>
    </row>
    <row r="7424" spans="1:5" x14ac:dyDescent="0.2">
      <c r="A7424" t="s">
        <v>47</v>
      </c>
      <c r="B7424">
        <v>28</v>
      </c>
      <c r="C7424">
        <v>1.2999999999999999E-2</v>
      </c>
    </row>
    <row r="7425" spans="1:4" x14ac:dyDescent="0.2">
      <c r="A7425" t="s">
        <v>29</v>
      </c>
      <c r="B7425" t="s">
        <v>2369</v>
      </c>
      <c r="C7425">
        <v>0.1</v>
      </c>
    </row>
    <row r="7426" spans="1:4" x14ac:dyDescent="0.2">
      <c r="A7426" t="s">
        <v>94</v>
      </c>
      <c r="B7426" t="s">
        <v>2370</v>
      </c>
    </row>
    <row r="7427" spans="1:4" x14ac:dyDescent="0.2">
      <c r="A7427" t="s">
        <v>97</v>
      </c>
      <c r="B7427" t="s">
        <v>2371</v>
      </c>
    </row>
    <row r="7428" spans="1:4" x14ac:dyDescent="0.2">
      <c r="A7428" t="s">
        <v>95</v>
      </c>
      <c r="B7428" t="s">
        <v>1629</v>
      </c>
      <c r="C7428">
        <v>10</v>
      </c>
    </row>
    <row r="7429" spans="1:4" x14ac:dyDescent="0.2">
      <c r="A7429" t="s">
        <v>34</v>
      </c>
      <c r="B7429">
        <v>22</v>
      </c>
      <c r="C7429" t="s">
        <v>1605</v>
      </c>
      <c r="D7429" t="s">
        <v>2372</v>
      </c>
    </row>
    <row r="7430" spans="1:4" x14ac:dyDescent="0.2">
      <c r="A7430" t="s">
        <v>484</v>
      </c>
    </row>
    <row r="7431" spans="1:4" x14ac:dyDescent="0.2">
      <c r="A7431" t="s">
        <v>91</v>
      </c>
      <c r="B7431">
        <v>14.5</v>
      </c>
      <c r="C7431">
        <v>-0.1</v>
      </c>
    </row>
    <row r="7432" spans="1:4" x14ac:dyDescent="0.2">
      <c r="A7432" t="s">
        <v>497</v>
      </c>
      <c r="B7432">
        <v>0.75</v>
      </c>
      <c r="C7432">
        <v>0.05</v>
      </c>
    </row>
    <row r="7433" spans="1:4" x14ac:dyDescent="0.2">
      <c r="A7433" t="s">
        <v>29</v>
      </c>
      <c r="B7433">
        <v>2.5</v>
      </c>
      <c r="C7433">
        <f>0.1/-0.15</f>
        <v>-0.66666666666666674</v>
      </c>
    </row>
    <row r="7434" spans="1:4" x14ac:dyDescent="0.2">
      <c r="A7434" t="s">
        <v>95</v>
      </c>
      <c r="B7434" t="s">
        <v>1545</v>
      </c>
      <c r="C7434" t="s">
        <v>1593</v>
      </c>
      <c r="D7434">
        <v>0.5</v>
      </c>
    </row>
    <row r="7435" spans="1:4" x14ac:dyDescent="0.2">
      <c r="A7435" t="s">
        <v>95</v>
      </c>
      <c r="B7435" t="s">
        <v>1545</v>
      </c>
      <c r="C7435" t="s">
        <v>1593</v>
      </c>
      <c r="D7435">
        <v>0.8</v>
      </c>
    </row>
    <row r="7436" spans="1:4" x14ac:dyDescent="0.2">
      <c r="A7436" t="s">
        <v>91</v>
      </c>
      <c r="B7436">
        <v>15.1</v>
      </c>
      <c r="C7436">
        <v>-0.1</v>
      </c>
    </row>
    <row r="7437" spans="1:4" x14ac:dyDescent="0.2">
      <c r="A7437" t="s">
        <v>29</v>
      </c>
      <c r="B7437">
        <v>4.8</v>
      </c>
      <c r="C7437">
        <v>-0.2</v>
      </c>
    </row>
    <row r="7438" spans="1:4" x14ac:dyDescent="0.2">
      <c r="A7438" t="s">
        <v>29</v>
      </c>
      <c r="B7438">
        <v>2.5</v>
      </c>
      <c r="C7438" t="s">
        <v>1574</v>
      </c>
    </row>
    <row r="7439" spans="1:4" x14ac:dyDescent="0.2">
      <c r="A7439" t="s">
        <v>184</v>
      </c>
      <c r="B7439">
        <v>55</v>
      </c>
      <c r="C7439" t="s">
        <v>1706</v>
      </c>
    </row>
    <row r="7440" spans="1:4" x14ac:dyDescent="0.2">
      <c r="A7440" t="s">
        <v>486</v>
      </c>
    </row>
    <row r="7441" spans="1:7" x14ac:dyDescent="0.2">
      <c r="A7441" t="s">
        <v>95</v>
      </c>
      <c r="B7441" t="s">
        <v>1545</v>
      </c>
      <c r="C7441" t="s">
        <v>1593</v>
      </c>
      <c r="D7441">
        <v>3.2</v>
      </c>
    </row>
    <row r="7442" spans="1:7" x14ac:dyDescent="0.2">
      <c r="A7442" t="s">
        <v>91</v>
      </c>
      <c r="B7442">
        <v>10</v>
      </c>
      <c r="C7442" t="s">
        <v>1562</v>
      </c>
      <c r="D7442">
        <v>1.7000000000000001E-2</v>
      </c>
      <c r="E7442" t="s">
        <v>1594</v>
      </c>
      <c r="F7442" t="s">
        <v>1562</v>
      </c>
      <c r="G7442">
        <v>4.2999999999999997E-2</v>
      </c>
    </row>
    <row r="7443" spans="1:7" x14ac:dyDescent="0.2">
      <c r="A7443" t="s">
        <v>189</v>
      </c>
      <c r="B7443" t="s">
        <v>1619</v>
      </c>
      <c r="C7443">
        <v>2.5000000000000001E-2</v>
      </c>
    </row>
    <row r="7444" spans="1:7" x14ac:dyDescent="0.2">
      <c r="A7444" t="s">
        <v>94</v>
      </c>
      <c r="B7444" t="s">
        <v>1619</v>
      </c>
      <c r="C7444">
        <v>0.04</v>
      </c>
    </row>
    <row r="7445" spans="1:7" x14ac:dyDescent="0.2">
      <c r="A7445" t="s">
        <v>87</v>
      </c>
    </row>
    <row r="7446" spans="1:7" x14ac:dyDescent="0.2">
      <c r="A7446" t="s">
        <v>95</v>
      </c>
      <c r="B7446" t="s">
        <v>1593</v>
      </c>
      <c r="C7446">
        <v>0.8</v>
      </c>
    </row>
    <row r="7447" spans="1:7" x14ac:dyDescent="0.2">
      <c r="A7447" t="s">
        <v>859</v>
      </c>
      <c r="B7447" t="s">
        <v>1553</v>
      </c>
      <c r="C7447" t="s">
        <v>1554</v>
      </c>
    </row>
    <row r="7448" spans="1:7" x14ac:dyDescent="0.2">
      <c r="A7448" t="s">
        <v>1549</v>
      </c>
      <c r="B7448" t="s">
        <v>1550</v>
      </c>
      <c r="C7448" t="s">
        <v>1551</v>
      </c>
      <c r="D7448" t="s">
        <v>1552</v>
      </c>
    </row>
    <row r="7449" spans="1:7" x14ac:dyDescent="0.2">
      <c r="A7449" t="s">
        <v>1555</v>
      </c>
      <c r="B7449" t="s">
        <v>1550</v>
      </c>
      <c r="C7449" t="s">
        <v>1551</v>
      </c>
      <c r="D7449" t="s">
        <v>1556</v>
      </c>
    </row>
    <row r="7450" spans="1:7" x14ac:dyDescent="0.2">
      <c r="A7450" t="s">
        <v>1569</v>
      </c>
      <c r="B7450" t="s">
        <v>1570</v>
      </c>
      <c r="C7450" t="s">
        <v>1571</v>
      </c>
    </row>
    <row r="7451" spans="1:7" x14ac:dyDescent="0.2">
      <c r="A7451" t="s">
        <v>1569</v>
      </c>
      <c r="B7451" t="s">
        <v>1572</v>
      </c>
      <c r="C7451" t="s">
        <v>1573</v>
      </c>
      <c r="D7451" t="s">
        <v>1571</v>
      </c>
    </row>
    <row r="7452" spans="1:7" x14ac:dyDescent="0.2">
      <c r="A7452" t="s">
        <v>47</v>
      </c>
      <c r="B7452">
        <v>27</v>
      </c>
      <c r="C7452" t="s">
        <v>1635</v>
      </c>
    </row>
    <row r="7453" spans="1:7" x14ac:dyDescent="0.2">
      <c r="A7453" t="s">
        <v>95</v>
      </c>
      <c r="B7453" t="s">
        <v>2373</v>
      </c>
    </row>
    <row r="7454" spans="1:7" x14ac:dyDescent="0.2">
      <c r="A7454" t="s">
        <v>94</v>
      </c>
      <c r="B7454" t="s">
        <v>1545</v>
      </c>
      <c r="C7454">
        <v>0.1</v>
      </c>
    </row>
    <row r="7455" spans="1:7" x14ac:dyDescent="0.2">
      <c r="A7455" s="8">
        <v>1</v>
      </c>
      <c r="B7455" t="s">
        <v>87</v>
      </c>
      <c r="C7455" t="s">
        <v>1682</v>
      </c>
      <c r="D7455" t="s">
        <v>1061</v>
      </c>
    </row>
    <row r="7456" spans="1:7" x14ac:dyDescent="0.2">
      <c r="A7456" t="s">
        <v>859</v>
      </c>
      <c r="B7456" t="s">
        <v>1553</v>
      </c>
      <c r="C7456" t="s">
        <v>1554</v>
      </c>
    </row>
    <row r="7457" spans="1:6" x14ac:dyDescent="0.2">
      <c r="A7457" t="s">
        <v>1549</v>
      </c>
      <c r="B7457" t="s">
        <v>1550</v>
      </c>
      <c r="C7457" t="s">
        <v>1551</v>
      </c>
      <c r="D7457" t="s">
        <v>1552</v>
      </c>
    </row>
    <row r="7458" spans="1:6" x14ac:dyDescent="0.2">
      <c r="A7458" t="s">
        <v>1555</v>
      </c>
      <c r="B7458" t="s">
        <v>1550</v>
      </c>
      <c r="C7458" t="s">
        <v>1551</v>
      </c>
      <c r="D7458" t="s">
        <v>1556</v>
      </c>
    </row>
    <row r="7459" spans="1:6" x14ac:dyDescent="0.2">
      <c r="A7459" t="s">
        <v>91</v>
      </c>
      <c r="B7459">
        <v>15.8</v>
      </c>
      <c r="C7459" t="s">
        <v>1613</v>
      </c>
      <c r="D7459">
        <v>0.2</v>
      </c>
    </row>
    <row r="7460" spans="1:6" x14ac:dyDescent="0.2">
      <c r="A7460" t="s">
        <v>29</v>
      </c>
      <c r="B7460">
        <v>8.8000000000000007</v>
      </c>
      <c r="C7460" t="s">
        <v>1608</v>
      </c>
      <c r="D7460">
        <v>0.2</v>
      </c>
    </row>
    <row r="7461" spans="1:6" x14ac:dyDescent="0.2">
      <c r="A7461" t="s">
        <v>47</v>
      </c>
      <c r="B7461">
        <v>26.85</v>
      </c>
      <c r="C7461" t="s">
        <v>1608</v>
      </c>
      <c r="D7461">
        <v>2.5000000000000001E-2</v>
      </c>
    </row>
    <row r="7462" spans="1:6" x14ac:dyDescent="0.2">
      <c r="A7462" t="s">
        <v>34</v>
      </c>
      <c r="B7462">
        <v>38</v>
      </c>
      <c r="C7462" t="s">
        <v>1613</v>
      </c>
      <c r="D7462">
        <v>0.05</v>
      </c>
      <c r="E7462" t="s">
        <v>1613</v>
      </c>
      <c r="F7462">
        <v>0.15</v>
      </c>
    </row>
    <row r="7463" spans="1:6" x14ac:dyDescent="0.2">
      <c r="A7463" t="s">
        <v>859</v>
      </c>
      <c r="B7463" t="s">
        <v>1553</v>
      </c>
      <c r="C7463" t="s">
        <v>1554</v>
      </c>
    </row>
    <row r="7464" spans="1:6" x14ac:dyDescent="0.2">
      <c r="A7464" t="s">
        <v>1549</v>
      </c>
      <c r="B7464" t="s">
        <v>1550</v>
      </c>
      <c r="C7464" t="s">
        <v>1551</v>
      </c>
      <c r="D7464" t="s">
        <v>1552</v>
      </c>
    </row>
    <row r="7465" spans="1:6" x14ac:dyDescent="0.2">
      <c r="A7465" t="s">
        <v>1555</v>
      </c>
      <c r="B7465" t="s">
        <v>1550</v>
      </c>
      <c r="C7465" t="s">
        <v>1551</v>
      </c>
      <c r="D7465" t="s">
        <v>1556</v>
      </c>
    </row>
    <row r="7466" spans="1:6" x14ac:dyDescent="0.2">
      <c r="A7466" t="s">
        <v>91</v>
      </c>
      <c r="B7466">
        <v>15.8</v>
      </c>
      <c r="C7466" t="s">
        <v>1613</v>
      </c>
      <c r="D7466">
        <v>0.2</v>
      </c>
    </row>
    <row r="7467" spans="1:6" x14ac:dyDescent="0.2">
      <c r="A7467" t="s">
        <v>29</v>
      </c>
      <c r="B7467">
        <v>8.8000000000000007</v>
      </c>
      <c r="C7467" t="s">
        <v>1608</v>
      </c>
      <c r="D7467">
        <v>0.2</v>
      </c>
    </row>
    <row r="7468" spans="1:6" x14ac:dyDescent="0.2">
      <c r="A7468" t="s">
        <v>47</v>
      </c>
      <c r="B7468">
        <v>26.85</v>
      </c>
      <c r="C7468" t="s">
        <v>1608</v>
      </c>
      <c r="D7468">
        <v>2.5000000000000001E-2</v>
      </c>
    </row>
    <row r="7469" spans="1:6" x14ac:dyDescent="0.2">
      <c r="A7469" t="s">
        <v>34</v>
      </c>
      <c r="B7469">
        <v>38</v>
      </c>
      <c r="C7469" t="s">
        <v>1613</v>
      </c>
      <c r="D7469">
        <v>0.05</v>
      </c>
      <c r="E7469" t="s">
        <v>1613</v>
      </c>
      <c r="F7469">
        <v>0.15</v>
      </c>
    </row>
    <row r="7470" spans="1:6" x14ac:dyDescent="0.2">
      <c r="A7470" t="s">
        <v>859</v>
      </c>
      <c r="B7470" t="s">
        <v>1553</v>
      </c>
      <c r="C7470" t="s">
        <v>1554</v>
      </c>
    </row>
    <row r="7471" spans="1:6" x14ac:dyDescent="0.2">
      <c r="A7471" t="s">
        <v>1549</v>
      </c>
      <c r="B7471" t="s">
        <v>1550</v>
      </c>
      <c r="C7471" t="s">
        <v>1551</v>
      </c>
      <c r="D7471" t="s">
        <v>1552</v>
      </c>
    </row>
    <row r="7472" spans="1:6" x14ac:dyDescent="0.2">
      <c r="A7472" t="s">
        <v>1555</v>
      </c>
      <c r="B7472" t="s">
        <v>1550</v>
      </c>
      <c r="C7472" t="s">
        <v>1551</v>
      </c>
      <c r="D7472" t="s">
        <v>1556</v>
      </c>
    </row>
    <row r="7473" spans="1:4" x14ac:dyDescent="0.2">
      <c r="A7473" t="s">
        <v>47</v>
      </c>
      <c r="B7473">
        <v>27</v>
      </c>
      <c r="C7473" t="s">
        <v>1635</v>
      </c>
    </row>
    <row r="7474" spans="1:4" x14ac:dyDescent="0.2">
      <c r="A7474" t="s">
        <v>95</v>
      </c>
      <c r="B7474" t="s">
        <v>2373</v>
      </c>
    </row>
    <row r="7475" spans="1:4" x14ac:dyDescent="0.2">
      <c r="A7475" t="s">
        <v>94</v>
      </c>
      <c r="B7475" t="s">
        <v>1545</v>
      </c>
      <c r="C7475">
        <v>0.1</v>
      </c>
    </row>
    <row r="7476" spans="1:4" x14ac:dyDescent="0.2">
      <c r="A7476" s="8">
        <v>1</v>
      </c>
      <c r="B7476" t="s">
        <v>87</v>
      </c>
      <c r="C7476" t="s">
        <v>1682</v>
      </c>
      <c r="D7476" t="s">
        <v>1061</v>
      </c>
    </row>
    <row r="7477" spans="1:4" x14ac:dyDescent="0.2">
      <c r="A7477" t="s">
        <v>859</v>
      </c>
      <c r="B7477" t="s">
        <v>1553</v>
      </c>
      <c r="C7477" t="s">
        <v>1554</v>
      </c>
    </row>
    <row r="7478" spans="1:4" x14ac:dyDescent="0.2">
      <c r="A7478" t="s">
        <v>1549</v>
      </c>
      <c r="B7478" t="s">
        <v>1550</v>
      </c>
      <c r="C7478" t="s">
        <v>1551</v>
      </c>
      <c r="D7478" t="s">
        <v>1552</v>
      </c>
    </row>
    <row r="7479" spans="1:4" x14ac:dyDescent="0.2">
      <c r="A7479" t="s">
        <v>1555</v>
      </c>
      <c r="B7479" t="s">
        <v>1550</v>
      </c>
      <c r="C7479" t="s">
        <v>1551</v>
      </c>
      <c r="D7479" t="s">
        <v>1556</v>
      </c>
    </row>
    <row r="7480" spans="1:4" x14ac:dyDescent="0.2">
      <c r="A7480" t="s">
        <v>47</v>
      </c>
      <c r="B7480">
        <v>27</v>
      </c>
      <c r="C7480" t="s">
        <v>1635</v>
      </c>
    </row>
    <row r="7481" spans="1:4" x14ac:dyDescent="0.2">
      <c r="A7481" t="s">
        <v>95</v>
      </c>
      <c r="B7481" t="s">
        <v>2373</v>
      </c>
    </row>
    <row r="7482" spans="1:4" x14ac:dyDescent="0.2">
      <c r="A7482" t="s">
        <v>94</v>
      </c>
      <c r="B7482" t="s">
        <v>1545</v>
      </c>
      <c r="C7482">
        <v>0.1</v>
      </c>
    </row>
    <row r="7483" spans="1:4" x14ac:dyDescent="0.2">
      <c r="A7483" s="8">
        <v>1</v>
      </c>
      <c r="B7483" t="s">
        <v>87</v>
      </c>
      <c r="C7483" t="s">
        <v>1682</v>
      </c>
      <c r="D7483" t="s">
        <v>1061</v>
      </c>
    </row>
    <row r="7484" spans="1:4" x14ac:dyDescent="0.2">
      <c r="A7484" t="s">
        <v>859</v>
      </c>
      <c r="B7484" t="s">
        <v>1553</v>
      </c>
      <c r="C7484" t="s">
        <v>1554</v>
      </c>
    </row>
    <row r="7485" spans="1:4" x14ac:dyDescent="0.2">
      <c r="A7485" t="s">
        <v>1549</v>
      </c>
      <c r="B7485" t="s">
        <v>1550</v>
      </c>
      <c r="C7485" t="s">
        <v>1551</v>
      </c>
      <c r="D7485" t="s">
        <v>1552</v>
      </c>
    </row>
    <row r="7486" spans="1:4" x14ac:dyDescent="0.2">
      <c r="A7486" t="s">
        <v>1555</v>
      </c>
      <c r="B7486" t="s">
        <v>1550</v>
      </c>
      <c r="C7486" t="s">
        <v>1551</v>
      </c>
      <c r="D7486" t="s">
        <v>1556</v>
      </c>
    </row>
    <row r="7487" spans="1:4" x14ac:dyDescent="0.2">
      <c r="A7487" t="s">
        <v>1569</v>
      </c>
      <c r="B7487" t="s">
        <v>1570</v>
      </c>
      <c r="C7487" t="s">
        <v>1571</v>
      </c>
    </row>
    <row r="7488" spans="1:4" x14ac:dyDescent="0.2">
      <c r="A7488" t="s">
        <v>1569</v>
      </c>
      <c r="B7488" t="s">
        <v>1572</v>
      </c>
      <c r="C7488" t="s">
        <v>1573</v>
      </c>
      <c r="D7488" t="s">
        <v>1571</v>
      </c>
    </row>
    <row r="7489" spans="1:5" x14ac:dyDescent="0.2">
      <c r="A7489" t="s">
        <v>29</v>
      </c>
      <c r="B7489">
        <v>3.5</v>
      </c>
      <c r="C7489">
        <v>-0.15</v>
      </c>
    </row>
    <row r="7490" spans="1:5" x14ac:dyDescent="0.2">
      <c r="A7490" t="s">
        <v>2374</v>
      </c>
      <c r="B7490" t="s">
        <v>1608</v>
      </c>
      <c r="C7490">
        <v>0.3</v>
      </c>
    </row>
    <row r="7491" spans="1:5" x14ac:dyDescent="0.2">
      <c r="A7491" t="s">
        <v>2375</v>
      </c>
      <c r="B7491" t="s">
        <v>2236</v>
      </c>
      <c r="C7491">
        <f>-0.025/-0.05</f>
        <v>0.5</v>
      </c>
    </row>
    <row r="7492" spans="1:5" x14ac:dyDescent="0.2">
      <c r="A7492" t="s">
        <v>95</v>
      </c>
      <c r="B7492" t="s">
        <v>1545</v>
      </c>
      <c r="C7492" t="s">
        <v>1593</v>
      </c>
      <c r="D7492">
        <v>3.2</v>
      </c>
    </row>
    <row r="7493" spans="1:5" x14ac:dyDescent="0.2">
      <c r="A7493" t="s">
        <v>859</v>
      </c>
      <c r="B7493" t="s">
        <v>1553</v>
      </c>
      <c r="C7493" t="s">
        <v>1554</v>
      </c>
    </row>
    <row r="7494" spans="1:5" x14ac:dyDescent="0.2">
      <c r="A7494" t="s">
        <v>1549</v>
      </c>
      <c r="B7494" t="s">
        <v>1550</v>
      </c>
      <c r="C7494" t="s">
        <v>1551</v>
      </c>
      <c r="D7494" t="s">
        <v>1552</v>
      </c>
    </row>
    <row r="7495" spans="1:5" x14ac:dyDescent="0.2">
      <c r="A7495" t="s">
        <v>1569</v>
      </c>
      <c r="B7495" t="s">
        <v>1570</v>
      </c>
      <c r="C7495" t="s">
        <v>1571</v>
      </c>
    </row>
    <row r="7496" spans="1:5" x14ac:dyDescent="0.2">
      <c r="A7496" t="s">
        <v>1569</v>
      </c>
      <c r="B7496" t="s">
        <v>1572</v>
      </c>
      <c r="C7496" t="s">
        <v>1573</v>
      </c>
      <c r="D7496" t="s">
        <v>1571</v>
      </c>
    </row>
    <row r="7497" spans="1:5" x14ac:dyDescent="0.2">
      <c r="A7497" t="s">
        <v>91</v>
      </c>
      <c r="B7497" t="s">
        <v>2376</v>
      </c>
    </row>
    <row r="7498" spans="1:5" x14ac:dyDescent="0.2">
      <c r="A7498" t="s">
        <v>189</v>
      </c>
      <c r="B7498" t="s">
        <v>1619</v>
      </c>
      <c r="C7498">
        <v>2.5000000000000001E-2</v>
      </c>
    </row>
    <row r="7499" spans="1:5" x14ac:dyDescent="0.2">
      <c r="A7499" t="s">
        <v>94</v>
      </c>
      <c r="B7499" t="s">
        <v>1567</v>
      </c>
      <c r="C7499" t="s">
        <v>1568</v>
      </c>
      <c r="D7499" t="s">
        <v>1619</v>
      </c>
      <c r="E7499">
        <v>0.04</v>
      </c>
    </row>
    <row r="7500" spans="1:5" x14ac:dyDescent="0.2">
      <c r="A7500" t="s">
        <v>95</v>
      </c>
      <c r="B7500" t="s">
        <v>1619</v>
      </c>
      <c r="C7500" t="s">
        <v>1593</v>
      </c>
      <c r="D7500">
        <v>0.8</v>
      </c>
    </row>
    <row r="7501" spans="1:5" x14ac:dyDescent="0.2">
      <c r="A7501" t="s">
        <v>87</v>
      </c>
    </row>
    <row r="7502" spans="1:5" x14ac:dyDescent="0.2">
      <c r="A7502" t="s">
        <v>859</v>
      </c>
      <c r="B7502" t="s">
        <v>1553</v>
      </c>
      <c r="C7502" t="s">
        <v>1554</v>
      </c>
    </row>
    <row r="7503" spans="1:5" x14ac:dyDescent="0.2">
      <c r="A7503" t="s">
        <v>1549</v>
      </c>
      <c r="B7503" t="s">
        <v>1550</v>
      </c>
      <c r="C7503" t="s">
        <v>1551</v>
      </c>
      <c r="D7503" t="s">
        <v>1552</v>
      </c>
    </row>
    <row r="7504" spans="1:5" x14ac:dyDescent="0.2">
      <c r="A7504" t="s">
        <v>1555</v>
      </c>
      <c r="B7504" t="s">
        <v>1550</v>
      </c>
      <c r="C7504" t="s">
        <v>1551</v>
      </c>
      <c r="D7504" t="s">
        <v>1556</v>
      </c>
    </row>
    <row r="7505" spans="1:4" x14ac:dyDescent="0.2">
      <c r="A7505" t="s">
        <v>1569</v>
      </c>
      <c r="B7505" t="s">
        <v>1570</v>
      </c>
      <c r="C7505" t="s">
        <v>1571</v>
      </c>
    </row>
    <row r="7506" spans="1:4" x14ac:dyDescent="0.2">
      <c r="A7506" t="s">
        <v>1569</v>
      </c>
      <c r="B7506" t="s">
        <v>1572</v>
      </c>
      <c r="C7506" t="s">
        <v>1573</v>
      </c>
      <c r="D7506" t="s">
        <v>1571</v>
      </c>
    </row>
    <row r="7507" spans="1:4" x14ac:dyDescent="0.2">
      <c r="A7507" t="s">
        <v>34</v>
      </c>
      <c r="B7507">
        <v>42</v>
      </c>
      <c r="C7507">
        <f>-0.14/-0.2</f>
        <v>0.70000000000000007</v>
      </c>
    </row>
    <row r="7508" spans="1:4" x14ac:dyDescent="0.2">
      <c r="A7508" t="s">
        <v>91</v>
      </c>
      <c r="B7508">
        <v>37</v>
      </c>
      <c r="C7508" t="s">
        <v>2377</v>
      </c>
      <c r="D7508">
        <f>-0.05/-0.075</f>
        <v>0.66666666666666674</v>
      </c>
    </row>
    <row r="7509" spans="1:4" x14ac:dyDescent="0.2">
      <c r="A7509" t="s">
        <v>95</v>
      </c>
      <c r="B7509" t="s">
        <v>1545</v>
      </c>
      <c r="C7509" t="s">
        <v>1593</v>
      </c>
      <c r="D7509">
        <v>0.8</v>
      </c>
    </row>
    <row r="7510" spans="1:4" x14ac:dyDescent="0.2">
      <c r="A7510" t="s">
        <v>94</v>
      </c>
      <c r="B7510" t="s">
        <v>1545</v>
      </c>
      <c r="C7510">
        <v>2.5000000000000001E-2</v>
      </c>
    </row>
    <row r="7511" spans="1:4" x14ac:dyDescent="0.2">
      <c r="A7511" t="s">
        <v>97</v>
      </c>
      <c r="B7511" t="s">
        <v>1545</v>
      </c>
      <c r="C7511">
        <v>0.02</v>
      </c>
    </row>
    <row r="7512" spans="1:4" x14ac:dyDescent="0.2">
      <c r="A7512" t="s">
        <v>859</v>
      </c>
      <c r="B7512" t="s">
        <v>1553</v>
      </c>
      <c r="C7512" t="s">
        <v>1554</v>
      </c>
    </row>
    <row r="7513" spans="1:4" x14ac:dyDescent="0.2">
      <c r="A7513" t="s">
        <v>1549</v>
      </c>
      <c r="B7513" t="s">
        <v>1550</v>
      </c>
      <c r="C7513" t="s">
        <v>1551</v>
      </c>
      <c r="D7513" t="s">
        <v>1552</v>
      </c>
    </row>
    <row r="7514" spans="1:4" x14ac:dyDescent="0.2">
      <c r="A7514" t="s">
        <v>1555</v>
      </c>
      <c r="B7514" t="s">
        <v>1550</v>
      </c>
      <c r="C7514" t="s">
        <v>1551</v>
      </c>
      <c r="D7514" t="s">
        <v>1556</v>
      </c>
    </row>
    <row r="7515" spans="1:4" x14ac:dyDescent="0.2">
      <c r="A7515" t="s">
        <v>1569</v>
      </c>
      <c r="B7515" t="s">
        <v>1570</v>
      </c>
      <c r="C7515" t="s">
        <v>1571</v>
      </c>
    </row>
    <row r="7516" spans="1:4" x14ac:dyDescent="0.2">
      <c r="A7516" t="s">
        <v>1569</v>
      </c>
      <c r="B7516" t="s">
        <v>1572</v>
      </c>
      <c r="C7516" t="s">
        <v>1573</v>
      </c>
      <c r="D7516" t="s">
        <v>1571</v>
      </c>
    </row>
    <row r="7517" spans="1:4" x14ac:dyDescent="0.2">
      <c r="A7517" t="s">
        <v>184</v>
      </c>
      <c r="B7517">
        <v>36.76</v>
      </c>
      <c r="C7517">
        <v>-0.1</v>
      </c>
    </row>
    <row r="7518" spans="1:4" x14ac:dyDescent="0.2">
      <c r="A7518" t="s">
        <v>108</v>
      </c>
      <c r="B7518">
        <v>3.5</v>
      </c>
      <c r="C7518">
        <v>-0.3</v>
      </c>
    </row>
    <row r="7519" spans="1:4" x14ac:dyDescent="0.2">
      <c r="A7519" t="s">
        <v>91</v>
      </c>
      <c r="B7519">
        <v>14.5</v>
      </c>
      <c r="C7519" t="s">
        <v>1583</v>
      </c>
    </row>
    <row r="7520" spans="1:4" x14ac:dyDescent="0.2">
      <c r="A7520" t="s">
        <v>1579</v>
      </c>
      <c r="B7520">
        <v>2</v>
      </c>
      <c r="C7520" t="s">
        <v>2070</v>
      </c>
    </row>
    <row r="7521" spans="1:6" x14ac:dyDescent="0.2">
      <c r="A7521" t="s">
        <v>47</v>
      </c>
      <c r="B7521">
        <v>37.5</v>
      </c>
      <c r="C7521" t="s">
        <v>1558</v>
      </c>
    </row>
    <row r="7522" spans="1:6" x14ac:dyDescent="0.2">
      <c r="A7522" t="s">
        <v>108</v>
      </c>
      <c r="B7522" s="10">
        <v>26299</v>
      </c>
      <c r="C7522" t="s">
        <v>2071</v>
      </c>
    </row>
    <row r="7523" spans="1:6" x14ac:dyDescent="0.2">
      <c r="A7523" t="s">
        <v>47</v>
      </c>
      <c r="B7523" t="s">
        <v>2378</v>
      </c>
    </row>
    <row r="7524" spans="1:6" x14ac:dyDescent="0.2">
      <c r="A7524" t="s">
        <v>94</v>
      </c>
      <c r="B7524" t="s">
        <v>1609</v>
      </c>
    </row>
    <row r="7525" spans="1:6" x14ac:dyDescent="0.2">
      <c r="A7525" t="s">
        <v>91</v>
      </c>
      <c r="B7525">
        <v>37</v>
      </c>
      <c r="C7525" t="s">
        <v>2377</v>
      </c>
      <c r="D7525" t="s">
        <v>1562</v>
      </c>
      <c r="E7525" t="s">
        <v>2379</v>
      </c>
    </row>
    <row r="7526" spans="1:6" x14ac:dyDescent="0.2">
      <c r="A7526" t="s">
        <v>150</v>
      </c>
      <c r="B7526">
        <v>18.5</v>
      </c>
      <c r="C7526" t="s">
        <v>1608</v>
      </c>
      <c r="D7526">
        <v>0.2</v>
      </c>
    </row>
    <row r="7527" spans="1:6" x14ac:dyDescent="0.2">
      <c r="A7527" t="s">
        <v>94</v>
      </c>
      <c r="B7527" t="s">
        <v>1619</v>
      </c>
      <c r="C7527">
        <v>2.5000000000000001E-2</v>
      </c>
    </row>
    <row r="7528" spans="1:6" x14ac:dyDescent="0.2">
      <c r="A7528" t="s">
        <v>97</v>
      </c>
      <c r="B7528" t="s">
        <v>1619</v>
      </c>
      <c r="C7528">
        <v>0.02</v>
      </c>
    </row>
    <row r="7529" spans="1:6" x14ac:dyDescent="0.2">
      <c r="A7529" t="s">
        <v>95</v>
      </c>
      <c r="B7529" t="s">
        <v>2380</v>
      </c>
      <c r="C7529">
        <v>0.8</v>
      </c>
    </row>
    <row r="7530" spans="1:6" x14ac:dyDescent="0.2">
      <c r="A7530" t="s">
        <v>34</v>
      </c>
      <c r="B7530">
        <v>42</v>
      </c>
      <c r="C7530" t="s">
        <v>1562</v>
      </c>
      <c r="D7530">
        <v>0.14000000000000001</v>
      </c>
      <c r="E7530" t="s">
        <v>1562</v>
      </c>
      <c r="F7530">
        <v>0.2</v>
      </c>
    </row>
    <row r="7531" spans="1:6" x14ac:dyDescent="0.2">
      <c r="A7531" t="s">
        <v>2381</v>
      </c>
      <c r="B7531" t="s">
        <v>1796</v>
      </c>
      <c r="C7531" s="11">
        <v>150000000</v>
      </c>
    </row>
    <row r="7532" spans="1:6" x14ac:dyDescent="0.2">
      <c r="A7532" t="s">
        <v>859</v>
      </c>
      <c r="B7532" t="s">
        <v>1553</v>
      </c>
      <c r="C7532" t="s">
        <v>1554</v>
      </c>
    </row>
    <row r="7533" spans="1:6" x14ac:dyDescent="0.2">
      <c r="A7533" t="s">
        <v>1549</v>
      </c>
      <c r="B7533" t="s">
        <v>1550</v>
      </c>
      <c r="C7533" t="s">
        <v>1551</v>
      </c>
      <c r="D7533" t="s">
        <v>1552</v>
      </c>
    </row>
    <row r="7534" spans="1:6" x14ac:dyDescent="0.2">
      <c r="A7534" t="s">
        <v>1569</v>
      </c>
      <c r="B7534" t="s">
        <v>1570</v>
      </c>
      <c r="C7534" t="s">
        <v>1571</v>
      </c>
    </row>
    <row r="7535" spans="1:6" x14ac:dyDescent="0.2">
      <c r="A7535" t="s">
        <v>1569</v>
      </c>
      <c r="B7535" t="s">
        <v>1572</v>
      </c>
      <c r="C7535" t="s">
        <v>1573</v>
      </c>
      <c r="D7535" t="s">
        <v>1571</v>
      </c>
    </row>
    <row r="7536" spans="1:6" x14ac:dyDescent="0.2">
      <c r="A7536" t="s">
        <v>91</v>
      </c>
      <c r="B7536">
        <v>16</v>
      </c>
      <c r="C7536">
        <v>0.2</v>
      </c>
    </row>
    <row r="7537" spans="1:4" x14ac:dyDescent="0.2">
      <c r="A7537" t="s">
        <v>29</v>
      </c>
      <c r="B7537">
        <v>7</v>
      </c>
      <c r="C7537" t="s">
        <v>1559</v>
      </c>
    </row>
    <row r="7538" spans="1:4" x14ac:dyDescent="0.2">
      <c r="A7538" t="s">
        <v>34</v>
      </c>
      <c r="B7538">
        <v>38</v>
      </c>
      <c r="C7538">
        <f>0.2/0.05</f>
        <v>4</v>
      </c>
    </row>
    <row r="7539" spans="1:4" x14ac:dyDescent="0.2">
      <c r="A7539" t="s">
        <v>47</v>
      </c>
      <c r="B7539">
        <v>26.85</v>
      </c>
      <c r="C7539" t="s">
        <v>1632</v>
      </c>
    </row>
    <row r="7540" spans="1:4" x14ac:dyDescent="0.2">
      <c r="A7540" t="s">
        <v>47</v>
      </c>
      <c r="B7540" t="s">
        <v>2382</v>
      </c>
      <c r="C7540" t="s">
        <v>1702</v>
      </c>
    </row>
    <row r="7541" spans="1:4" x14ac:dyDescent="0.2">
      <c r="A7541" t="s">
        <v>91</v>
      </c>
      <c r="B7541">
        <v>13</v>
      </c>
      <c r="C7541" t="s">
        <v>1605</v>
      </c>
      <c r="D7541" t="s">
        <v>2383</v>
      </c>
    </row>
    <row r="7542" spans="1:4" x14ac:dyDescent="0.2">
      <c r="A7542" t="s">
        <v>97</v>
      </c>
      <c r="B7542" t="s">
        <v>1545</v>
      </c>
      <c r="C7542">
        <v>0.02</v>
      </c>
    </row>
    <row r="7543" spans="1:4" x14ac:dyDescent="0.2">
      <c r="A7543" t="s">
        <v>94</v>
      </c>
      <c r="B7543" t="s">
        <v>1545</v>
      </c>
      <c r="C7543">
        <v>2.5000000000000001E-2</v>
      </c>
    </row>
    <row r="7544" spans="1:4" x14ac:dyDescent="0.2">
      <c r="A7544" t="s">
        <v>34</v>
      </c>
      <c r="B7544">
        <v>42</v>
      </c>
      <c r="C7544">
        <f>-0.14/-0.2</f>
        <v>0.70000000000000007</v>
      </c>
    </row>
    <row r="7545" spans="1:4" x14ac:dyDescent="0.2">
      <c r="A7545" t="s">
        <v>95</v>
      </c>
      <c r="B7545" t="s">
        <v>1545</v>
      </c>
      <c r="C7545" t="s">
        <v>1593</v>
      </c>
      <c r="D7545">
        <v>1.6</v>
      </c>
    </row>
    <row r="7546" spans="1:4" x14ac:dyDescent="0.2">
      <c r="A7546" t="s">
        <v>859</v>
      </c>
      <c r="B7546" t="s">
        <v>1553</v>
      </c>
      <c r="C7546" t="s">
        <v>1554</v>
      </c>
    </row>
    <row r="7547" spans="1:4" x14ac:dyDescent="0.2">
      <c r="A7547" t="s">
        <v>1549</v>
      </c>
      <c r="B7547" t="s">
        <v>1550</v>
      </c>
      <c r="C7547" t="s">
        <v>1551</v>
      </c>
      <c r="D7547" t="s">
        <v>1552</v>
      </c>
    </row>
    <row r="7548" spans="1:4" x14ac:dyDescent="0.2">
      <c r="A7548" t="s">
        <v>1555</v>
      </c>
      <c r="B7548" t="s">
        <v>1550</v>
      </c>
      <c r="C7548" t="s">
        <v>1551</v>
      </c>
      <c r="D7548" t="s">
        <v>1556</v>
      </c>
    </row>
    <row r="7549" spans="1:4" x14ac:dyDescent="0.2">
      <c r="A7549" t="s">
        <v>1569</v>
      </c>
      <c r="B7549" t="s">
        <v>1570</v>
      </c>
      <c r="C7549" t="s">
        <v>1571</v>
      </c>
    </row>
    <row r="7550" spans="1:4" x14ac:dyDescent="0.2">
      <c r="A7550" t="s">
        <v>1569</v>
      </c>
      <c r="B7550" t="s">
        <v>1572</v>
      </c>
      <c r="C7550" t="s">
        <v>1573</v>
      </c>
      <c r="D7550" t="s">
        <v>1571</v>
      </c>
    </row>
    <row r="7551" spans="1:4" x14ac:dyDescent="0.2">
      <c r="A7551" t="s">
        <v>91</v>
      </c>
      <c r="B7551">
        <v>18.899999999999999</v>
      </c>
      <c r="C7551">
        <v>-0.33</v>
      </c>
    </row>
    <row r="7552" spans="1:4" x14ac:dyDescent="0.2">
      <c r="A7552" t="s">
        <v>29</v>
      </c>
      <c r="B7552">
        <v>3.5</v>
      </c>
      <c r="C7552">
        <v>-0.14000000000000001</v>
      </c>
    </row>
    <row r="7553" spans="1:5" x14ac:dyDescent="0.2">
      <c r="A7553" t="s">
        <v>1579</v>
      </c>
      <c r="B7553">
        <v>3</v>
      </c>
      <c r="C7553">
        <v>0.5</v>
      </c>
    </row>
    <row r="7554" spans="1:5" x14ac:dyDescent="0.2">
      <c r="A7554" t="s">
        <v>95</v>
      </c>
      <c r="B7554" t="s">
        <v>1545</v>
      </c>
      <c r="C7554" t="s">
        <v>1593</v>
      </c>
      <c r="D7554">
        <v>0.8</v>
      </c>
    </row>
    <row r="7555" spans="1:5" x14ac:dyDescent="0.2">
      <c r="A7555" t="s">
        <v>94</v>
      </c>
      <c r="B7555" t="s">
        <v>2384</v>
      </c>
      <c r="C7555" t="s">
        <v>1594</v>
      </c>
      <c r="D7555" t="s">
        <v>1568</v>
      </c>
    </row>
    <row r="7556" spans="1:5" x14ac:dyDescent="0.2">
      <c r="A7556" t="s">
        <v>859</v>
      </c>
      <c r="B7556" t="s">
        <v>1553</v>
      </c>
      <c r="C7556" t="s">
        <v>1554</v>
      </c>
    </row>
    <row r="7557" spans="1:5" x14ac:dyDescent="0.2">
      <c r="A7557" t="s">
        <v>1549</v>
      </c>
      <c r="B7557" t="s">
        <v>1550</v>
      </c>
      <c r="C7557" t="s">
        <v>1551</v>
      </c>
      <c r="D7557" t="s">
        <v>1552</v>
      </c>
    </row>
    <row r="7558" spans="1:5" x14ac:dyDescent="0.2">
      <c r="A7558" t="s">
        <v>1555</v>
      </c>
      <c r="B7558" t="s">
        <v>1550</v>
      </c>
      <c r="C7558" t="s">
        <v>1551</v>
      </c>
      <c r="D7558" t="s">
        <v>1556</v>
      </c>
    </row>
    <row r="7559" spans="1:5" x14ac:dyDescent="0.2">
      <c r="A7559" t="s">
        <v>1569</v>
      </c>
      <c r="B7559" t="s">
        <v>1570</v>
      </c>
      <c r="C7559" t="s">
        <v>1571</v>
      </c>
    </row>
    <row r="7560" spans="1:5" x14ac:dyDescent="0.2">
      <c r="A7560" t="s">
        <v>1569</v>
      </c>
      <c r="B7560" t="s">
        <v>1572</v>
      </c>
      <c r="C7560" t="s">
        <v>1573</v>
      </c>
      <c r="D7560" t="s">
        <v>1571</v>
      </c>
    </row>
    <row r="7561" spans="1:5" x14ac:dyDescent="0.2">
      <c r="A7561" t="s">
        <v>91</v>
      </c>
      <c r="B7561">
        <v>18.899999999999999</v>
      </c>
      <c r="C7561">
        <v>0.1</v>
      </c>
    </row>
    <row r="7562" spans="1:5" x14ac:dyDescent="0.2">
      <c r="A7562" t="s">
        <v>29</v>
      </c>
      <c r="B7562">
        <v>15.32</v>
      </c>
      <c r="C7562" t="s">
        <v>1608</v>
      </c>
      <c r="D7562">
        <v>0.03</v>
      </c>
    </row>
    <row r="7563" spans="1:5" x14ac:dyDescent="0.2">
      <c r="A7563" t="s">
        <v>184</v>
      </c>
      <c r="B7563">
        <v>16.899999999999999</v>
      </c>
      <c r="C7563" t="s">
        <v>1562</v>
      </c>
      <c r="D7563">
        <v>0.1</v>
      </c>
    </row>
    <row r="7564" spans="1:5" x14ac:dyDescent="0.2">
      <c r="A7564" t="s">
        <v>34</v>
      </c>
      <c r="B7564">
        <v>17.05</v>
      </c>
      <c r="C7564" t="s">
        <v>1608</v>
      </c>
      <c r="D7564">
        <v>0.02</v>
      </c>
    </row>
    <row r="7565" spans="1:5" x14ac:dyDescent="0.2">
      <c r="A7565" t="s">
        <v>497</v>
      </c>
      <c r="B7565">
        <v>0.4</v>
      </c>
      <c r="C7565" t="s">
        <v>1562</v>
      </c>
      <c r="D7565">
        <v>0.03</v>
      </c>
    </row>
    <row r="7566" spans="1:5" x14ac:dyDescent="0.2">
      <c r="A7566" t="s">
        <v>2385</v>
      </c>
      <c r="B7566" t="s">
        <v>2386</v>
      </c>
      <c r="C7566" t="s">
        <v>2387</v>
      </c>
      <c r="D7566" t="s">
        <v>2388</v>
      </c>
      <c r="E7566" t="s">
        <v>2389</v>
      </c>
    </row>
    <row r="7567" spans="1:5" x14ac:dyDescent="0.2">
      <c r="A7567" t="s">
        <v>2390</v>
      </c>
      <c r="B7567" t="s">
        <v>2391</v>
      </c>
      <c r="C7567">
        <v>11.99</v>
      </c>
      <c r="D7567">
        <v>-0.03</v>
      </c>
    </row>
    <row r="7568" spans="1:5" x14ac:dyDescent="0.2">
      <c r="A7568" t="s">
        <v>859</v>
      </c>
      <c r="B7568" t="s">
        <v>1553</v>
      </c>
      <c r="C7568" t="s">
        <v>1554</v>
      </c>
    </row>
    <row r="7569" spans="1:5" x14ac:dyDescent="0.2">
      <c r="A7569" t="s">
        <v>1549</v>
      </c>
      <c r="B7569" t="s">
        <v>1550</v>
      </c>
      <c r="C7569" t="s">
        <v>1551</v>
      </c>
      <c r="D7569" t="s">
        <v>1552</v>
      </c>
    </row>
    <row r="7570" spans="1:5" x14ac:dyDescent="0.2">
      <c r="A7570" t="s">
        <v>1569</v>
      </c>
      <c r="B7570" t="s">
        <v>1570</v>
      </c>
      <c r="C7570" t="s">
        <v>1571</v>
      </c>
    </row>
    <row r="7571" spans="1:5" x14ac:dyDescent="0.2">
      <c r="A7571" t="s">
        <v>1569</v>
      </c>
      <c r="B7571" t="s">
        <v>1572</v>
      </c>
      <c r="C7571" t="s">
        <v>1573</v>
      </c>
      <c r="D7571" t="s">
        <v>1571</v>
      </c>
    </row>
    <row r="7572" spans="1:5" x14ac:dyDescent="0.2">
      <c r="A7572" t="s">
        <v>91</v>
      </c>
      <c r="B7572">
        <v>13</v>
      </c>
      <c r="C7572" t="s">
        <v>1605</v>
      </c>
      <c r="D7572" t="s">
        <v>2383</v>
      </c>
    </row>
    <row r="7573" spans="1:5" x14ac:dyDescent="0.2">
      <c r="A7573" t="s">
        <v>94</v>
      </c>
      <c r="B7573" t="s">
        <v>1545</v>
      </c>
      <c r="C7573">
        <v>2.5000000000000001E-2</v>
      </c>
    </row>
    <row r="7574" spans="1:5" x14ac:dyDescent="0.2">
      <c r="A7574" t="s">
        <v>34</v>
      </c>
      <c r="B7574">
        <v>42</v>
      </c>
      <c r="C7574">
        <f>-0.14/-0.2</f>
        <v>0.70000000000000007</v>
      </c>
    </row>
    <row r="7575" spans="1:5" x14ac:dyDescent="0.2">
      <c r="A7575" t="s">
        <v>97</v>
      </c>
      <c r="B7575" t="s">
        <v>1545</v>
      </c>
      <c r="C7575">
        <v>0.02</v>
      </c>
    </row>
    <row r="7576" spans="1:5" x14ac:dyDescent="0.2">
      <c r="A7576" t="s">
        <v>95</v>
      </c>
      <c r="B7576" t="s">
        <v>1545</v>
      </c>
      <c r="C7576" t="s">
        <v>1593</v>
      </c>
      <c r="D7576">
        <v>0.8</v>
      </c>
    </row>
    <row r="7577" spans="1:5" x14ac:dyDescent="0.2">
      <c r="A7577" t="s">
        <v>859</v>
      </c>
      <c r="B7577" t="s">
        <v>1553</v>
      </c>
      <c r="C7577" t="s">
        <v>1554</v>
      </c>
    </row>
    <row r="7578" spans="1:5" x14ac:dyDescent="0.2">
      <c r="A7578" t="s">
        <v>1549</v>
      </c>
      <c r="B7578" t="s">
        <v>1550</v>
      </c>
      <c r="C7578" t="s">
        <v>1551</v>
      </c>
      <c r="D7578" t="s">
        <v>1552</v>
      </c>
    </row>
    <row r="7579" spans="1:5" x14ac:dyDescent="0.2">
      <c r="A7579" t="s">
        <v>1555</v>
      </c>
      <c r="B7579" t="s">
        <v>1550</v>
      </c>
      <c r="C7579" t="s">
        <v>1551</v>
      </c>
      <c r="D7579" t="s">
        <v>1556</v>
      </c>
    </row>
    <row r="7580" spans="1:5" x14ac:dyDescent="0.2">
      <c r="A7580" t="s">
        <v>91</v>
      </c>
      <c r="B7580">
        <v>9.5</v>
      </c>
      <c r="C7580">
        <v>-2.3E-2</v>
      </c>
      <c r="D7580">
        <v>-3.4000000000000002E-2</v>
      </c>
      <c r="E7580" t="s">
        <v>2392</v>
      </c>
    </row>
    <row r="7581" spans="1:5" x14ac:dyDescent="0.2">
      <c r="A7581" t="s">
        <v>91</v>
      </c>
      <c r="B7581">
        <v>9.5</v>
      </c>
      <c r="C7581">
        <v>-2.3E-2</v>
      </c>
      <c r="D7581">
        <v>-3.4000000000000002E-2</v>
      </c>
      <c r="E7581" t="s">
        <v>2393</v>
      </c>
    </row>
    <row r="7582" spans="1:5" x14ac:dyDescent="0.2">
      <c r="A7582" t="s">
        <v>47</v>
      </c>
      <c r="B7582">
        <v>27</v>
      </c>
      <c r="C7582" t="s">
        <v>1608</v>
      </c>
      <c r="D7582">
        <v>8.0000000000000002E-3</v>
      </c>
      <c r="E7582" t="s">
        <v>2392</v>
      </c>
    </row>
    <row r="7583" spans="1:5" x14ac:dyDescent="0.2">
      <c r="A7583" t="s">
        <v>2394</v>
      </c>
      <c r="B7583" t="s">
        <v>1608</v>
      </c>
      <c r="C7583">
        <v>8.0000000000000002E-3</v>
      </c>
      <c r="D7583" t="s">
        <v>2393</v>
      </c>
    </row>
    <row r="7584" spans="1:5" x14ac:dyDescent="0.2">
      <c r="A7584" t="s">
        <v>2394</v>
      </c>
      <c r="B7584" t="s">
        <v>1608</v>
      </c>
      <c r="C7584">
        <v>8.0000000000000002E-3</v>
      </c>
      <c r="D7584" t="s">
        <v>2395</v>
      </c>
    </row>
    <row r="7585" spans="1:5" x14ac:dyDescent="0.2">
      <c r="A7585" t="s">
        <v>98</v>
      </c>
      <c r="B7585" t="s">
        <v>1545</v>
      </c>
      <c r="C7585">
        <v>8.0000000000000002E-3</v>
      </c>
    </row>
    <row r="7586" spans="1:5" x14ac:dyDescent="0.2">
      <c r="A7586" t="s">
        <v>94</v>
      </c>
      <c r="B7586">
        <v>0.02</v>
      </c>
      <c r="C7586" t="s">
        <v>1567</v>
      </c>
      <c r="D7586" t="s">
        <v>1568</v>
      </c>
    </row>
    <row r="7587" spans="1:5" x14ac:dyDescent="0.2">
      <c r="A7587" t="s">
        <v>95</v>
      </c>
      <c r="B7587" t="s">
        <v>1545</v>
      </c>
      <c r="C7587" t="s">
        <v>1593</v>
      </c>
      <c r="D7587">
        <v>0.8</v>
      </c>
    </row>
    <row r="7588" spans="1:5" x14ac:dyDescent="0.2">
      <c r="A7588" t="s">
        <v>97</v>
      </c>
      <c r="B7588" t="s">
        <v>1545</v>
      </c>
      <c r="C7588">
        <v>0.06</v>
      </c>
    </row>
    <row r="7589" spans="1:5" x14ac:dyDescent="0.2">
      <c r="A7589" t="s">
        <v>189</v>
      </c>
      <c r="B7589" t="s">
        <v>1545</v>
      </c>
      <c r="C7589">
        <v>5.0000000000000001E-3</v>
      </c>
      <c r="D7589" t="s">
        <v>2396</v>
      </c>
      <c r="E7589" t="s">
        <v>2337</v>
      </c>
    </row>
    <row r="7590" spans="1:5" x14ac:dyDescent="0.2">
      <c r="A7590" t="s">
        <v>2397</v>
      </c>
      <c r="B7590">
        <v>9.6</v>
      </c>
      <c r="C7590">
        <v>0.05</v>
      </c>
      <c r="D7590" t="s">
        <v>2398</v>
      </c>
    </row>
    <row r="7591" spans="1:5" x14ac:dyDescent="0.2">
      <c r="A7591" t="s">
        <v>2397</v>
      </c>
      <c r="B7591" t="s">
        <v>2399</v>
      </c>
      <c r="C7591" t="s">
        <v>1608</v>
      </c>
      <c r="D7591">
        <v>0.01</v>
      </c>
      <c r="E7591" t="s">
        <v>2398</v>
      </c>
    </row>
    <row r="7592" spans="1:5" x14ac:dyDescent="0.2">
      <c r="A7592" t="s">
        <v>859</v>
      </c>
      <c r="B7592" t="s">
        <v>1553</v>
      </c>
      <c r="C7592" t="s">
        <v>1554</v>
      </c>
    </row>
    <row r="7593" spans="1:5" x14ac:dyDescent="0.2">
      <c r="A7593" t="s">
        <v>1549</v>
      </c>
      <c r="B7593" t="s">
        <v>1550</v>
      </c>
      <c r="C7593" t="s">
        <v>1551</v>
      </c>
      <c r="D7593" t="s">
        <v>1552</v>
      </c>
    </row>
    <row r="7594" spans="1:5" x14ac:dyDescent="0.2">
      <c r="A7594" t="s">
        <v>1555</v>
      </c>
      <c r="B7594" t="s">
        <v>1550</v>
      </c>
      <c r="C7594" t="s">
        <v>1551</v>
      </c>
      <c r="D7594" t="s">
        <v>1556</v>
      </c>
    </row>
    <row r="7595" spans="1:5" x14ac:dyDescent="0.2">
      <c r="A7595" t="s">
        <v>1569</v>
      </c>
      <c r="B7595" t="s">
        <v>1570</v>
      </c>
      <c r="C7595" t="s">
        <v>1571</v>
      </c>
    </row>
    <row r="7596" spans="1:5" x14ac:dyDescent="0.2">
      <c r="A7596" t="s">
        <v>1569</v>
      </c>
      <c r="B7596" t="s">
        <v>1572</v>
      </c>
      <c r="C7596" t="s">
        <v>1573</v>
      </c>
      <c r="D7596" t="s">
        <v>1571</v>
      </c>
    </row>
    <row r="7597" spans="1:5" x14ac:dyDescent="0.2">
      <c r="A7597" t="s">
        <v>91</v>
      </c>
      <c r="B7597">
        <v>36</v>
      </c>
      <c r="C7597" t="s">
        <v>1608</v>
      </c>
      <c r="D7597">
        <v>0.2</v>
      </c>
    </row>
    <row r="7598" spans="1:5" x14ac:dyDescent="0.2">
      <c r="A7598" t="s">
        <v>29</v>
      </c>
      <c r="B7598">
        <v>14.5</v>
      </c>
      <c r="C7598" t="s">
        <v>1613</v>
      </c>
      <c r="D7598">
        <v>0.5</v>
      </c>
    </row>
    <row r="7599" spans="1:5" x14ac:dyDescent="0.2">
      <c r="A7599" t="s">
        <v>47</v>
      </c>
      <c r="B7599">
        <v>20</v>
      </c>
      <c r="C7599" t="s">
        <v>1635</v>
      </c>
    </row>
    <row r="7600" spans="1:5" x14ac:dyDescent="0.2">
      <c r="A7600" t="s">
        <v>97</v>
      </c>
      <c r="B7600">
        <v>0.03</v>
      </c>
    </row>
    <row r="7601" spans="1:4" x14ac:dyDescent="0.2">
      <c r="A7601" t="s">
        <v>859</v>
      </c>
      <c r="B7601" t="s">
        <v>1553</v>
      </c>
      <c r="C7601" t="s">
        <v>1554</v>
      </c>
    </row>
    <row r="7602" spans="1:4" x14ac:dyDescent="0.2">
      <c r="A7602" t="s">
        <v>1549</v>
      </c>
      <c r="B7602" t="s">
        <v>1550</v>
      </c>
      <c r="C7602" t="s">
        <v>1551</v>
      </c>
      <c r="D7602" t="s">
        <v>1552</v>
      </c>
    </row>
    <row r="7603" spans="1:4" x14ac:dyDescent="0.2">
      <c r="A7603" t="s">
        <v>1555</v>
      </c>
      <c r="B7603" t="s">
        <v>1550</v>
      </c>
      <c r="C7603" t="s">
        <v>1551</v>
      </c>
      <c r="D7603" t="s">
        <v>1556</v>
      </c>
    </row>
    <row r="7604" spans="1:4" x14ac:dyDescent="0.2">
      <c r="A7604" t="s">
        <v>91</v>
      </c>
      <c r="B7604">
        <v>36</v>
      </c>
      <c r="C7604" t="s">
        <v>1608</v>
      </c>
      <c r="D7604">
        <v>0.2</v>
      </c>
    </row>
    <row r="7605" spans="1:4" x14ac:dyDescent="0.2">
      <c r="A7605" t="s">
        <v>29</v>
      </c>
      <c r="B7605">
        <v>3</v>
      </c>
      <c r="C7605" t="s">
        <v>1608</v>
      </c>
      <c r="D7605">
        <v>0.2</v>
      </c>
    </row>
    <row r="7606" spans="1:4" x14ac:dyDescent="0.2">
      <c r="A7606" t="s">
        <v>48</v>
      </c>
      <c r="B7606">
        <v>9.5</v>
      </c>
      <c r="C7606" t="s">
        <v>1613</v>
      </c>
      <c r="D7606">
        <v>0.5</v>
      </c>
    </row>
    <row r="7607" spans="1:4" x14ac:dyDescent="0.2">
      <c r="A7607" t="s">
        <v>150</v>
      </c>
      <c r="B7607">
        <v>28</v>
      </c>
      <c r="C7607" t="s">
        <v>1608</v>
      </c>
      <c r="D7607">
        <v>0.2</v>
      </c>
    </row>
    <row r="7608" spans="1:4" x14ac:dyDescent="0.2">
      <c r="A7608" t="s">
        <v>47</v>
      </c>
      <c r="B7608">
        <v>23</v>
      </c>
      <c r="C7608" t="s">
        <v>1635</v>
      </c>
    </row>
    <row r="7609" spans="1:4" x14ac:dyDescent="0.2">
      <c r="A7609" t="s">
        <v>859</v>
      </c>
      <c r="B7609" t="s">
        <v>1553</v>
      </c>
      <c r="C7609" t="s">
        <v>1554</v>
      </c>
    </row>
    <row r="7610" spans="1:4" x14ac:dyDescent="0.2">
      <c r="A7610" t="s">
        <v>1549</v>
      </c>
      <c r="B7610" t="s">
        <v>1550</v>
      </c>
      <c r="C7610" t="s">
        <v>1551</v>
      </c>
      <c r="D7610" t="s">
        <v>1552</v>
      </c>
    </row>
    <row r="7611" spans="1:4" x14ac:dyDescent="0.2">
      <c r="A7611" t="s">
        <v>1555</v>
      </c>
      <c r="B7611" t="s">
        <v>1550</v>
      </c>
      <c r="C7611" t="s">
        <v>1551</v>
      </c>
      <c r="D7611" t="s">
        <v>1556</v>
      </c>
    </row>
    <row r="7612" spans="1:4" x14ac:dyDescent="0.2">
      <c r="A7612" t="s">
        <v>91</v>
      </c>
      <c r="B7612">
        <v>26</v>
      </c>
      <c r="C7612" t="s">
        <v>1608</v>
      </c>
      <c r="D7612">
        <v>0.2</v>
      </c>
    </row>
    <row r="7613" spans="1:4" x14ac:dyDescent="0.2">
      <c r="A7613" t="s">
        <v>48</v>
      </c>
      <c r="B7613">
        <v>19.5</v>
      </c>
      <c r="C7613" t="s">
        <v>1613</v>
      </c>
      <c r="D7613">
        <v>0.1</v>
      </c>
    </row>
    <row r="7614" spans="1:4" x14ac:dyDescent="0.2">
      <c r="A7614" t="s">
        <v>108</v>
      </c>
      <c r="B7614">
        <v>15.8</v>
      </c>
      <c r="C7614" t="s">
        <v>1613</v>
      </c>
      <c r="D7614">
        <v>0.2</v>
      </c>
    </row>
    <row r="7615" spans="1:4" x14ac:dyDescent="0.2">
      <c r="A7615" t="s">
        <v>184</v>
      </c>
      <c r="B7615">
        <v>44.5</v>
      </c>
      <c r="C7615" t="s">
        <v>1613</v>
      </c>
      <c r="D7615">
        <v>0.2</v>
      </c>
    </row>
    <row r="7616" spans="1:4" x14ac:dyDescent="0.2">
      <c r="A7616" t="s">
        <v>108</v>
      </c>
      <c r="B7616">
        <v>1.85</v>
      </c>
      <c r="C7616" t="s">
        <v>1613</v>
      </c>
      <c r="D7616">
        <v>0.15</v>
      </c>
    </row>
    <row r="7617" spans="1:5" x14ac:dyDescent="0.2">
      <c r="A7617" t="s">
        <v>47</v>
      </c>
      <c r="B7617">
        <v>42</v>
      </c>
      <c r="C7617" t="s">
        <v>1635</v>
      </c>
    </row>
    <row r="7618" spans="1:5" x14ac:dyDescent="0.2">
      <c r="A7618" t="s">
        <v>859</v>
      </c>
      <c r="B7618" t="s">
        <v>1553</v>
      </c>
      <c r="C7618" t="s">
        <v>1554</v>
      </c>
    </row>
    <row r="7619" spans="1:5" x14ac:dyDescent="0.2">
      <c r="A7619" t="s">
        <v>1549</v>
      </c>
      <c r="B7619" t="s">
        <v>1550</v>
      </c>
      <c r="C7619" t="s">
        <v>1551</v>
      </c>
      <c r="D7619" t="s">
        <v>1552</v>
      </c>
    </row>
    <row r="7620" spans="1:5" x14ac:dyDescent="0.2">
      <c r="A7620" t="s">
        <v>1555</v>
      </c>
      <c r="B7620" t="s">
        <v>1550</v>
      </c>
      <c r="C7620" t="s">
        <v>1551</v>
      </c>
      <c r="D7620" t="s">
        <v>1556</v>
      </c>
    </row>
    <row r="7621" spans="1:5" x14ac:dyDescent="0.2">
      <c r="A7621" t="s">
        <v>2400</v>
      </c>
      <c r="B7621">
        <f>0.027/0.006</f>
        <v>4.5</v>
      </c>
    </row>
    <row r="7622" spans="1:5" x14ac:dyDescent="0.2">
      <c r="A7622" t="s">
        <v>154</v>
      </c>
      <c r="B7622">
        <v>1</v>
      </c>
      <c r="C7622" t="s">
        <v>1559</v>
      </c>
    </row>
    <row r="7623" spans="1:5" x14ac:dyDescent="0.2">
      <c r="A7623" t="s">
        <v>91</v>
      </c>
      <c r="B7623">
        <v>20</v>
      </c>
      <c r="C7623">
        <v>-0.2</v>
      </c>
    </row>
    <row r="7624" spans="1:5" x14ac:dyDescent="0.2">
      <c r="A7624" t="s">
        <v>29</v>
      </c>
      <c r="B7624">
        <v>5.2</v>
      </c>
      <c r="C7624">
        <v>-0.2</v>
      </c>
    </row>
    <row r="7625" spans="1:5" x14ac:dyDescent="0.2">
      <c r="A7625" t="s">
        <v>29</v>
      </c>
      <c r="B7625">
        <v>4.6500000000000004</v>
      </c>
      <c r="C7625" t="s">
        <v>1558</v>
      </c>
    </row>
    <row r="7626" spans="1:5" x14ac:dyDescent="0.2">
      <c r="A7626" t="s">
        <v>34</v>
      </c>
      <c r="B7626">
        <v>18.5</v>
      </c>
      <c r="C7626" t="s">
        <v>1557</v>
      </c>
    </row>
    <row r="7627" spans="1:5" x14ac:dyDescent="0.2">
      <c r="A7627" t="s">
        <v>2112</v>
      </c>
      <c r="B7627">
        <f>0.026/0.015</f>
        <v>1.7333333333333334</v>
      </c>
    </row>
    <row r="7628" spans="1:5" x14ac:dyDescent="0.2">
      <c r="A7628" t="s">
        <v>859</v>
      </c>
      <c r="B7628" t="s">
        <v>1553</v>
      </c>
      <c r="C7628" t="s">
        <v>1554</v>
      </c>
    </row>
    <row r="7629" spans="1:5" x14ac:dyDescent="0.2">
      <c r="A7629" t="s">
        <v>1549</v>
      </c>
      <c r="B7629" t="s">
        <v>1550</v>
      </c>
      <c r="C7629" t="s">
        <v>1551</v>
      </c>
      <c r="D7629" t="s">
        <v>1552</v>
      </c>
    </row>
    <row r="7630" spans="1:5" x14ac:dyDescent="0.2">
      <c r="A7630" t="s">
        <v>1555</v>
      </c>
      <c r="B7630" t="s">
        <v>1550</v>
      </c>
      <c r="C7630" t="s">
        <v>1551</v>
      </c>
      <c r="D7630" t="s">
        <v>1556</v>
      </c>
    </row>
    <row r="7631" spans="1:5" x14ac:dyDescent="0.2">
      <c r="A7631" t="s">
        <v>49</v>
      </c>
      <c r="B7631">
        <v>1.5</v>
      </c>
      <c r="C7631" t="s">
        <v>1608</v>
      </c>
      <c r="D7631">
        <v>0.2</v>
      </c>
      <c r="E7631" t="s">
        <v>2401</v>
      </c>
    </row>
    <row r="7632" spans="1:5" x14ac:dyDescent="0.2">
      <c r="A7632" t="s">
        <v>54</v>
      </c>
      <c r="B7632" t="s">
        <v>1636</v>
      </c>
      <c r="C7632" t="s">
        <v>1608</v>
      </c>
      <c r="D7632" t="s">
        <v>2402</v>
      </c>
      <c r="E7632" t="s">
        <v>2401</v>
      </c>
    </row>
    <row r="7633" spans="1:4" x14ac:dyDescent="0.2">
      <c r="A7633" t="s">
        <v>859</v>
      </c>
      <c r="B7633" t="s">
        <v>1553</v>
      </c>
      <c r="C7633" t="s">
        <v>1554</v>
      </c>
    </row>
    <row r="7634" spans="1:4" x14ac:dyDescent="0.2">
      <c r="A7634" t="s">
        <v>1549</v>
      </c>
      <c r="B7634" t="s">
        <v>1550</v>
      </c>
      <c r="C7634" t="s">
        <v>1551</v>
      </c>
      <c r="D7634" t="s">
        <v>1552</v>
      </c>
    </row>
    <row r="7635" spans="1:4" x14ac:dyDescent="0.2">
      <c r="A7635" t="s">
        <v>859</v>
      </c>
      <c r="B7635" t="s">
        <v>1553</v>
      </c>
      <c r="C7635" t="s">
        <v>1554</v>
      </c>
    </row>
    <row r="7636" spans="1:4" x14ac:dyDescent="0.2">
      <c r="A7636" t="s">
        <v>91</v>
      </c>
      <c r="B7636">
        <v>18</v>
      </c>
      <c r="C7636" t="s">
        <v>1608</v>
      </c>
      <c r="D7636">
        <v>0.2</v>
      </c>
    </row>
    <row r="7637" spans="1:4" x14ac:dyDescent="0.2">
      <c r="A7637" t="s">
        <v>29</v>
      </c>
      <c r="B7637">
        <v>5.2</v>
      </c>
      <c r="C7637" t="s">
        <v>1562</v>
      </c>
      <c r="D7637">
        <v>0.2</v>
      </c>
    </row>
    <row r="7638" spans="1:4" x14ac:dyDescent="0.2">
      <c r="A7638" t="s">
        <v>29</v>
      </c>
      <c r="B7638">
        <v>2.6</v>
      </c>
      <c r="C7638" t="s">
        <v>1608</v>
      </c>
      <c r="D7638">
        <v>0.2</v>
      </c>
    </row>
    <row r="7639" spans="1:4" x14ac:dyDescent="0.2">
      <c r="A7639" t="s">
        <v>34</v>
      </c>
      <c r="B7639">
        <v>18.5</v>
      </c>
      <c r="C7639" t="s">
        <v>1608</v>
      </c>
      <c r="D7639">
        <v>0.2</v>
      </c>
    </row>
    <row r="7640" spans="1:4" x14ac:dyDescent="0.2">
      <c r="A7640" t="s">
        <v>47</v>
      </c>
      <c r="B7640">
        <v>14</v>
      </c>
      <c r="C7640">
        <v>1.2999999999999999E-2</v>
      </c>
      <c r="D7640">
        <v>2.4E-2</v>
      </c>
    </row>
    <row r="7641" spans="1:4" x14ac:dyDescent="0.2">
      <c r="A7641" t="s">
        <v>859</v>
      </c>
      <c r="B7641" t="s">
        <v>1553</v>
      </c>
      <c r="C7641" t="s">
        <v>1554</v>
      </c>
    </row>
    <row r="7642" spans="1:4" x14ac:dyDescent="0.2">
      <c r="A7642" t="s">
        <v>1549</v>
      </c>
      <c r="B7642" t="s">
        <v>1550</v>
      </c>
      <c r="C7642" t="s">
        <v>1551</v>
      </c>
      <c r="D7642" t="s">
        <v>1552</v>
      </c>
    </row>
    <row r="7643" spans="1:4" x14ac:dyDescent="0.2">
      <c r="A7643" t="s">
        <v>1555</v>
      </c>
      <c r="B7643" t="s">
        <v>1550</v>
      </c>
      <c r="C7643" t="s">
        <v>1551</v>
      </c>
      <c r="D7643" t="s">
        <v>1556</v>
      </c>
    </row>
    <row r="7644" spans="1:4" x14ac:dyDescent="0.2">
      <c r="A7644" t="s">
        <v>1569</v>
      </c>
      <c r="B7644" t="s">
        <v>1570</v>
      </c>
      <c r="C7644" t="s">
        <v>1571</v>
      </c>
    </row>
    <row r="7645" spans="1:4" x14ac:dyDescent="0.2">
      <c r="A7645" t="s">
        <v>1569</v>
      </c>
      <c r="B7645" t="s">
        <v>1572</v>
      </c>
      <c r="C7645" t="s">
        <v>1573</v>
      </c>
      <c r="D7645" t="s">
        <v>1571</v>
      </c>
    </row>
    <row r="7646" spans="1:4" x14ac:dyDescent="0.2">
      <c r="A7646" t="s">
        <v>47</v>
      </c>
      <c r="B7646" t="s">
        <v>2403</v>
      </c>
    </row>
    <row r="7647" spans="1:4" x14ac:dyDescent="0.2">
      <c r="A7647" t="s">
        <v>47</v>
      </c>
      <c r="B7647">
        <v>10</v>
      </c>
      <c r="C7647" t="s">
        <v>1608</v>
      </c>
      <c r="D7647">
        <v>0.2</v>
      </c>
    </row>
    <row r="7648" spans="1:4" x14ac:dyDescent="0.2">
      <c r="A7648" t="s">
        <v>48</v>
      </c>
      <c r="B7648">
        <v>10.6</v>
      </c>
      <c r="C7648" t="s">
        <v>1608</v>
      </c>
      <c r="D7648">
        <v>0.2</v>
      </c>
    </row>
    <row r="7649" spans="1:4" x14ac:dyDescent="0.2">
      <c r="A7649" t="s">
        <v>98</v>
      </c>
      <c r="B7649" t="s">
        <v>2404</v>
      </c>
    </row>
    <row r="7650" spans="1:4" x14ac:dyDescent="0.2">
      <c r="A7650" t="s">
        <v>1569</v>
      </c>
      <c r="B7650" t="s">
        <v>1570</v>
      </c>
      <c r="C7650" t="s">
        <v>1571</v>
      </c>
    </row>
    <row r="7651" spans="1:4" x14ac:dyDescent="0.2">
      <c r="A7651" t="s">
        <v>1569</v>
      </c>
      <c r="B7651" t="s">
        <v>1572</v>
      </c>
      <c r="C7651" t="s">
        <v>1573</v>
      </c>
      <c r="D7651" t="s">
        <v>1571</v>
      </c>
    </row>
    <row r="7652" spans="1:4" x14ac:dyDescent="0.2">
      <c r="A7652" t="s">
        <v>153</v>
      </c>
      <c r="B7652">
        <v>38.4</v>
      </c>
      <c r="C7652" t="s">
        <v>1562</v>
      </c>
      <c r="D7652">
        <v>0.2</v>
      </c>
    </row>
    <row r="7653" spans="1:4" x14ac:dyDescent="0.2">
      <c r="A7653" t="s">
        <v>178</v>
      </c>
      <c r="B7653">
        <v>3.5</v>
      </c>
      <c r="C7653" t="s">
        <v>1613</v>
      </c>
      <c r="D7653">
        <v>0.1</v>
      </c>
    </row>
    <row r="7654" spans="1:4" x14ac:dyDescent="0.2">
      <c r="A7654" t="s">
        <v>29</v>
      </c>
      <c r="B7654">
        <v>3.72</v>
      </c>
      <c r="C7654" t="s">
        <v>1562</v>
      </c>
      <c r="D7654">
        <v>0.1</v>
      </c>
    </row>
    <row r="7655" spans="1:4" x14ac:dyDescent="0.2">
      <c r="A7655" t="s">
        <v>859</v>
      </c>
      <c r="B7655" t="s">
        <v>1553</v>
      </c>
      <c r="C7655" t="s">
        <v>1554</v>
      </c>
    </row>
    <row r="7656" spans="1:4" x14ac:dyDescent="0.2">
      <c r="A7656" t="s">
        <v>1549</v>
      </c>
      <c r="B7656" t="s">
        <v>1550</v>
      </c>
      <c r="C7656" t="s">
        <v>1551</v>
      </c>
      <c r="D7656" t="s">
        <v>1552</v>
      </c>
    </row>
    <row r="7657" spans="1:4" x14ac:dyDescent="0.2">
      <c r="A7657" t="s">
        <v>1555</v>
      </c>
      <c r="B7657" t="s">
        <v>1550</v>
      </c>
      <c r="C7657" t="s">
        <v>1551</v>
      </c>
      <c r="D7657" t="s">
        <v>1556</v>
      </c>
    </row>
    <row r="7658" spans="1:4" x14ac:dyDescent="0.2">
      <c r="A7658" t="s">
        <v>1569</v>
      </c>
      <c r="B7658" t="s">
        <v>1570</v>
      </c>
      <c r="C7658" t="s">
        <v>1571</v>
      </c>
    </row>
    <row r="7659" spans="1:4" x14ac:dyDescent="0.2">
      <c r="A7659" t="s">
        <v>1569</v>
      </c>
      <c r="B7659" t="s">
        <v>1572</v>
      </c>
      <c r="C7659" t="s">
        <v>1573</v>
      </c>
      <c r="D7659" t="s">
        <v>1571</v>
      </c>
    </row>
    <row r="7660" spans="1:4" x14ac:dyDescent="0.2">
      <c r="A7660" t="s">
        <v>29</v>
      </c>
      <c r="B7660">
        <v>0.8</v>
      </c>
      <c r="C7660">
        <v>-0.1</v>
      </c>
    </row>
    <row r="7661" spans="1:4" x14ac:dyDescent="0.2">
      <c r="A7661" t="s">
        <v>509</v>
      </c>
    </row>
    <row r="7662" spans="1:4" x14ac:dyDescent="0.2">
      <c r="A7662" t="s">
        <v>47</v>
      </c>
      <c r="B7662">
        <v>26.1</v>
      </c>
      <c r="C7662">
        <v>0.1</v>
      </c>
    </row>
    <row r="7663" spans="1:4" x14ac:dyDescent="0.2">
      <c r="A7663" t="s">
        <v>38</v>
      </c>
      <c r="B7663" t="s">
        <v>1545</v>
      </c>
      <c r="C7663">
        <v>0.02</v>
      </c>
      <c r="D7663" t="s">
        <v>1568</v>
      </c>
    </row>
    <row r="7664" spans="1:4" x14ac:dyDescent="0.2">
      <c r="A7664" t="s">
        <v>95</v>
      </c>
      <c r="B7664" t="s">
        <v>1545</v>
      </c>
      <c r="C7664" t="s">
        <v>1629</v>
      </c>
      <c r="D7664">
        <v>4</v>
      </c>
    </row>
    <row r="7665" spans="1:4" x14ac:dyDescent="0.2">
      <c r="A7665" t="s">
        <v>34</v>
      </c>
      <c r="B7665">
        <v>63</v>
      </c>
      <c r="C7665" t="s">
        <v>1635</v>
      </c>
      <c r="D7665" t="s">
        <v>2405</v>
      </c>
    </row>
    <row r="7666" spans="1:4" x14ac:dyDescent="0.2">
      <c r="A7666" t="s">
        <v>1549</v>
      </c>
      <c r="B7666" t="s">
        <v>1550</v>
      </c>
      <c r="C7666" t="s">
        <v>1551</v>
      </c>
      <c r="D7666" t="s">
        <v>1552</v>
      </c>
    </row>
    <row r="7667" spans="1:4" x14ac:dyDescent="0.2">
      <c r="A7667" t="s">
        <v>859</v>
      </c>
      <c r="B7667" t="s">
        <v>1553</v>
      </c>
      <c r="C7667" t="s">
        <v>1554</v>
      </c>
    </row>
    <row r="7668" spans="1:4" x14ac:dyDescent="0.2">
      <c r="A7668" t="s">
        <v>1555</v>
      </c>
      <c r="B7668" t="s">
        <v>1550</v>
      </c>
      <c r="C7668" t="s">
        <v>1551</v>
      </c>
      <c r="D7668" t="s">
        <v>1556</v>
      </c>
    </row>
    <row r="7669" spans="1:4" x14ac:dyDescent="0.2">
      <c r="A7669" t="s">
        <v>464</v>
      </c>
      <c r="B7669" t="s">
        <v>1550</v>
      </c>
      <c r="C7669" t="s">
        <v>1551</v>
      </c>
      <c r="D7669" s="7">
        <v>37415</v>
      </c>
    </row>
    <row r="7670" spans="1:4" x14ac:dyDescent="0.2">
      <c r="A7670" t="s">
        <v>29</v>
      </c>
      <c r="B7670">
        <v>0.8</v>
      </c>
      <c r="C7670">
        <v>-0.1</v>
      </c>
    </row>
    <row r="7671" spans="1:4" x14ac:dyDescent="0.2">
      <c r="A7671" t="s">
        <v>511</v>
      </c>
    </row>
    <row r="7672" spans="1:4" x14ac:dyDescent="0.2">
      <c r="A7672" t="s">
        <v>47</v>
      </c>
      <c r="B7672">
        <v>26.1</v>
      </c>
      <c r="C7672">
        <v>0.1</v>
      </c>
    </row>
    <row r="7673" spans="1:4" x14ac:dyDescent="0.2">
      <c r="A7673" t="s">
        <v>38</v>
      </c>
      <c r="B7673" t="s">
        <v>1545</v>
      </c>
      <c r="C7673">
        <v>0.02</v>
      </c>
      <c r="D7673" t="s">
        <v>1568</v>
      </c>
    </row>
    <row r="7674" spans="1:4" x14ac:dyDescent="0.2">
      <c r="A7674" t="s">
        <v>95</v>
      </c>
      <c r="B7674" t="s">
        <v>1545</v>
      </c>
      <c r="C7674" t="s">
        <v>1629</v>
      </c>
      <c r="D7674">
        <v>4</v>
      </c>
    </row>
    <row r="7675" spans="1:4" x14ac:dyDescent="0.2">
      <c r="A7675" t="s">
        <v>34</v>
      </c>
      <c r="B7675">
        <v>63</v>
      </c>
      <c r="C7675" t="s">
        <v>1605</v>
      </c>
      <c r="D7675" t="s">
        <v>2405</v>
      </c>
    </row>
    <row r="7676" spans="1:4" x14ac:dyDescent="0.2">
      <c r="A7676" t="s">
        <v>1549</v>
      </c>
      <c r="B7676" t="s">
        <v>1550</v>
      </c>
      <c r="C7676" t="s">
        <v>1551</v>
      </c>
      <c r="D7676" t="s">
        <v>1552</v>
      </c>
    </row>
    <row r="7677" spans="1:4" x14ac:dyDescent="0.2">
      <c r="A7677" t="s">
        <v>859</v>
      </c>
      <c r="B7677" t="s">
        <v>1553</v>
      </c>
      <c r="C7677" t="s">
        <v>1554</v>
      </c>
    </row>
    <row r="7678" spans="1:4" x14ac:dyDescent="0.2">
      <c r="A7678" t="s">
        <v>1555</v>
      </c>
      <c r="B7678" t="s">
        <v>1550</v>
      </c>
      <c r="C7678" t="s">
        <v>1551</v>
      </c>
      <c r="D7678" t="s">
        <v>1556</v>
      </c>
    </row>
    <row r="7679" spans="1:4" x14ac:dyDescent="0.2">
      <c r="A7679" t="s">
        <v>464</v>
      </c>
      <c r="B7679" t="s">
        <v>1550</v>
      </c>
      <c r="C7679" t="s">
        <v>1551</v>
      </c>
      <c r="D7679" s="7">
        <v>37415</v>
      </c>
    </row>
    <row r="7680" spans="1:4" x14ac:dyDescent="0.2">
      <c r="A7680" t="s">
        <v>91</v>
      </c>
      <c r="B7680">
        <v>23</v>
      </c>
      <c r="C7680">
        <v>-0.05</v>
      </c>
    </row>
    <row r="7681" spans="1:4" x14ac:dyDescent="0.2">
      <c r="A7681" t="s">
        <v>29</v>
      </c>
      <c r="B7681">
        <v>13.95</v>
      </c>
      <c r="C7681">
        <v>-0.05</v>
      </c>
    </row>
    <row r="7682" spans="1:4" x14ac:dyDescent="0.2">
      <c r="A7682" t="s">
        <v>29</v>
      </c>
      <c r="B7682">
        <v>0.4</v>
      </c>
      <c r="C7682">
        <v>0.2</v>
      </c>
    </row>
    <row r="7683" spans="1:4" x14ac:dyDescent="0.2">
      <c r="A7683" t="s">
        <v>1607</v>
      </c>
      <c r="B7683" t="s">
        <v>2406</v>
      </c>
    </row>
    <row r="7684" spans="1:4" x14ac:dyDescent="0.2">
      <c r="A7684" t="s">
        <v>184</v>
      </c>
      <c r="B7684">
        <v>20.8</v>
      </c>
      <c r="C7684">
        <v>-0.2</v>
      </c>
    </row>
    <row r="7685" spans="1:4" x14ac:dyDescent="0.2">
      <c r="A7685" t="s">
        <v>1662</v>
      </c>
      <c r="B7685">
        <v>25</v>
      </c>
      <c r="C7685" t="s">
        <v>2377</v>
      </c>
      <c r="D7685">
        <f>-0.04/-0.061</f>
        <v>0.65573770491803285</v>
      </c>
    </row>
    <row r="7686" spans="1:4" x14ac:dyDescent="0.2">
      <c r="A7686" t="s">
        <v>513</v>
      </c>
    </row>
    <row r="7687" spans="1:4" x14ac:dyDescent="0.2">
      <c r="A7687" t="s">
        <v>108</v>
      </c>
      <c r="B7687">
        <v>3.3</v>
      </c>
      <c r="C7687" t="s">
        <v>1580</v>
      </c>
    </row>
    <row r="7688" spans="1:4" x14ac:dyDescent="0.2">
      <c r="A7688" t="s">
        <v>117</v>
      </c>
      <c r="B7688">
        <v>19</v>
      </c>
      <c r="C7688">
        <f>0.2/-0.1</f>
        <v>-2</v>
      </c>
    </row>
    <row r="7689" spans="1:4" x14ac:dyDescent="0.2">
      <c r="A7689" t="s">
        <v>95</v>
      </c>
      <c r="B7689" t="s">
        <v>1545</v>
      </c>
      <c r="C7689" t="s">
        <v>1629</v>
      </c>
      <c r="D7689">
        <v>4</v>
      </c>
    </row>
    <row r="7690" spans="1:4" x14ac:dyDescent="0.2">
      <c r="A7690" t="s">
        <v>1569</v>
      </c>
      <c r="B7690" t="s">
        <v>1570</v>
      </c>
      <c r="C7690" t="s">
        <v>1571</v>
      </c>
    </row>
    <row r="7691" spans="1:4" x14ac:dyDescent="0.2">
      <c r="A7691" t="s">
        <v>1569</v>
      </c>
      <c r="B7691" t="s">
        <v>1572</v>
      </c>
      <c r="C7691" t="s">
        <v>1573</v>
      </c>
      <c r="D7691" t="s">
        <v>1571</v>
      </c>
    </row>
    <row r="7692" spans="1:4" x14ac:dyDescent="0.2">
      <c r="A7692" t="s">
        <v>29</v>
      </c>
      <c r="B7692">
        <v>17.95</v>
      </c>
      <c r="C7692">
        <v>-0.05</v>
      </c>
    </row>
    <row r="7693" spans="1:4" x14ac:dyDescent="0.2">
      <c r="A7693" t="s">
        <v>91</v>
      </c>
      <c r="B7693">
        <v>27</v>
      </c>
      <c r="C7693">
        <v>-0.05</v>
      </c>
    </row>
    <row r="7694" spans="1:4" x14ac:dyDescent="0.2">
      <c r="A7694" t="s">
        <v>108</v>
      </c>
      <c r="B7694">
        <v>6</v>
      </c>
      <c r="C7694" t="s">
        <v>1559</v>
      </c>
    </row>
    <row r="7695" spans="1:4" x14ac:dyDescent="0.2">
      <c r="A7695" t="s">
        <v>205</v>
      </c>
      <c r="B7695">
        <v>0.4</v>
      </c>
      <c r="C7695">
        <v>0.2</v>
      </c>
    </row>
    <row r="7696" spans="1:4" x14ac:dyDescent="0.2">
      <c r="A7696" t="s">
        <v>184</v>
      </c>
      <c r="B7696">
        <v>20.8</v>
      </c>
      <c r="C7696">
        <v>-0.2</v>
      </c>
    </row>
    <row r="7697" spans="1:4" x14ac:dyDescent="0.2">
      <c r="A7697" t="s">
        <v>515</v>
      </c>
    </row>
    <row r="7698" spans="1:4" x14ac:dyDescent="0.2">
      <c r="A7698" t="s">
        <v>117</v>
      </c>
      <c r="B7698">
        <v>19</v>
      </c>
      <c r="C7698">
        <f>0.2/-0.1</f>
        <v>-2</v>
      </c>
    </row>
    <row r="7699" spans="1:4" x14ac:dyDescent="0.2">
      <c r="A7699" t="s">
        <v>513</v>
      </c>
    </row>
    <row r="7700" spans="1:4" x14ac:dyDescent="0.2">
      <c r="A7700" t="s">
        <v>108</v>
      </c>
      <c r="B7700">
        <v>3.3</v>
      </c>
      <c r="C7700" t="s">
        <v>1558</v>
      </c>
    </row>
    <row r="7701" spans="1:4" x14ac:dyDescent="0.2">
      <c r="A7701" t="s">
        <v>1569</v>
      </c>
      <c r="B7701" t="s">
        <v>1570</v>
      </c>
      <c r="C7701" t="s">
        <v>1571</v>
      </c>
    </row>
    <row r="7702" spans="1:4" x14ac:dyDescent="0.2">
      <c r="A7702" t="s">
        <v>1569</v>
      </c>
      <c r="B7702" t="s">
        <v>1572</v>
      </c>
      <c r="C7702" t="s">
        <v>1573</v>
      </c>
      <c r="D7702" t="s">
        <v>1571</v>
      </c>
    </row>
    <row r="7703" spans="1:4" x14ac:dyDescent="0.2">
      <c r="A7703" t="s">
        <v>34</v>
      </c>
      <c r="B7703">
        <v>64.3</v>
      </c>
      <c r="C7703">
        <v>-0.3</v>
      </c>
    </row>
    <row r="7704" spans="1:4" x14ac:dyDescent="0.2">
      <c r="A7704" t="s">
        <v>29</v>
      </c>
      <c r="B7704">
        <v>9.75</v>
      </c>
      <c r="C7704">
        <v>0.1</v>
      </c>
    </row>
    <row r="7705" spans="1:4" x14ac:dyDescent="0.2">
      <c r="A7705" t="s">
        <v>517</v>
      </c>
    </row>
    <row r="7706" spans="1:4" x14ac:dyDescent="0.2">
      <c r="A7706" t="s">
        <v>519</v>
      </c>
    </row>
    <row r="7707" spans="1:4" x14ac:dyDescent="0.2">
      <c r="A7707" t="s">
        <v>520</v>
      </c>
    </row>
    <row r="7708" spans="1:4" x14ac:dyDescent="0.2">
      <c r="A7708" t="s">
        <v>521</v>
      </c>
    </row>
    <row r="7709" spans="1:4" x14ac:dyDescent="0.2">
      <c r="A7709" t="s">
        <v>47</v>
      </c>
      <c r="B7709">
        <v>11.5</v>
      </c>
      <c r="C7709">
        <v>0.2</v>
      </c>
    </row>
    <row r="7710" spans="1:4" x14ac:dyDescent="0.2">
      <c r="A7710" t="s">
        <v>1579</v>
      </c>
      <c r="B7710">
        <v>7.9</v>
      </c>
      <c r="C7710">
        <v>-0.1</v>
      </c>
    </row>
    <row r="7711" spans="1:4" x14ac:dyDescent="0.2">
      <c r="A7711" t="s">
        <v>29</v>
      </c>
      <c r="B7711">
        <v>8.2799999999999994</v>
      </c>
      <c r="C7711" t="s">
        <v>1582</v>
      </c>
    </row>
    <row r="7712" spans="1:4" x14ac:dyDescent="0.2">
      <c r="A7712" t="s">
        <v>1579</v>
      </c>
      <c r="B7712" t="s">
        <v>2407</v>
      </c>
    </row>
    <row r="7713" spans="1:4" x14ac:dyDescent="0.2">
      <c r="A7713" t="s">
        <v>664</v>
      </c>
      <c r="B7713">
        <v>0.04</v>
      </c>
      <c r="C7713" t="s">
        <v>2408</v>
      </c>
      <c r="D7713" t="s">
        <v>2409</v>
      </c>
    </row>
    <row r="7714" spans="1:4" x14ac:dyDescent="0.2">
      <c r="A7714" t="s">
        <v>664</v>
      </c>
      <c r="B7714">
        <v>0.04</v>
      </c>
      <c r="C7714" t="s">
        <v>2408</v>
      </c>
      <c r="D7714" t="s">
        <v>2410</v>
      </c>
    </row>
    <row r="7715" spans="1:4" x14ac:dyDescent="0.2">
      <c r="A7715" t="s">
        <v>664</v>
      </c>
      <c r="B7715">
        <v>0.03</v>
      </c>
      <c r="C7715" t="s">
        <v>2411</v>
      </c>
    </row>
    <row r="7716" spans="1:4" x14ac:dyDescent="0.2">
      <c r="A7716" t="s">
        <v>521</v>
      </c>
    </row>
    <row r="7717" spans="1:4" x14ac:dyDescent="0.2">
      <c r="A7717" t="s">
        <v>519</v>
      </c>
    </row>
    <row r="7718" spans="1:4" x14ac:dyDescent="0.2">
      <c r="A7718" t="s">
        <v>520</v>
      </c>
    </row>
    <row r="7719" spans="1:4" x14ac:dyDescent="0.2">
      <c r="A7719" t="s">
        <v>2249</v>
      </c>
      <c r="B7719" t="s">
        <v>2412</v>
      </c>
    </row>
    <row r="7720" spans="1:4" x14ac:dyDescent="0.2">
      <c r="A7720" t="s">
        <v>47</v>
      </c>
      <c r="B7720">
        <v>11.5</v>
      </c>
      <c r="C7720">
        <v>0.2</v>
      </c>
    </row>
    <row r="7721" spans="1:4" x14ac:dyDescent="0.2">
      <c r="A7721" t="s">
        <v>1579</v>
      </c>
      <c r="B7721">
        <v>7.9</v>
      </c>
      <c r="C7721">
        <v>-0.1</v>
      </c>
    </row>
    <row r="7722" spans="1:4" x14ac:dyDescent="0.2">
      <c r="A7722" t="s">
        <v>1579</v>
      </c>
      <c r="B7722" t="s">
        <v>2407</v>
      </c>
    </row>
    <row r="7723" spans="1:4" x14ac:dyDescent="0.2">
      <c r="A7723" t="s">
        <v>29</v>
      </c>
      <c r="B7723">
        <v>8.2799999999999994</v>
      </c>
      <c r="C7723" t="s">
        <v>1582</v>
      </c>
    </row>
    <row r="7724" spans="1:4" x14ac:dyDescent="0.2">
      <c r="A7724" t="s">
        <v>664</v>
      </c>
      <c r="B7724">
        <v>0.04</v>
      </c>
      <c r="C7724" t="s">
        <v>2408</v>
      </c>
      <c r="D7724" t="s">
        <v>2409</v>
      </c>
    </row>
    <row r="7725" spans="1:4" x14ac:dyDescent="0.2">
      <c r="A7725" t="s">
        <v>664</v>
      </c>
      <c r="B7725">
        <v>0.04</v>
      </c>
      <c r="C7725" t="s">
        <v>2408</v>
      </c>
      <c r="D7725" t="s">
        <v>2410</v>
      </c>
    </row>
    <row r="7726" spans="1:4" x14ac:dyDescent="0.2">
      <c r="A7726" t="s">
        <v>664</v>
      </c>
      <c r="B7726">
        <v>0.03</v>
      </c>
      <c r="C7726" t="s">
        <v>2411</v>
      </c>
    </row>
    <row r="7727" spans="1:4" x14ac:dyDescent="0.2">
      <c r="A7727" t="s">
        <v>2249</v>
      </c>
      <c r="B7727" t="s">
        <v>2413</v>
      </c>
      <c r="C7727" t="s">
        <v>1594</v>
      </c>
      <c r="D7727">
        <f>0.031+0.01</f>
        <v>4.1000000000000002E-2</v>
      </c>
    </row>
    <row r="7728" spans="1:4" x14ac:dyDescent="0.2">
      <c r="A7728" t="s">
        <v>95</v>
      </c>
      <c r="B7728" t="s">
        <v>1545</v>
      </c>
      <c r="C7728" t="s">
        <v>1629</v>
      </c>
      <c r="D7728">
        <v>4</v>
      </c>
    </row>
    <row r="7729" spans="1:4" x14ac:dyDescent="0.2">
      <c r="A7729" t="s">
        <v>38</v>
      </c>
      <c r="B7729" t="s">
        <v>1545</v>
      </c>
      <c r="C7729">
        <v>0.05</v>
      </c>
    </row>
    <row r="7730" spans="1:4" x14ac:dyDescent="0.2">
      <c r="A7730" t="s">
        <v>524</v>
      </c>
    </row>
    <row r="7731" spans="1:4" x14ac:dyDescent="0.2">
      <c r="A7731" t="s">
        <v>98</v>
      </c>
      <c r="B7731">
        <v>8.0000000000000002E-3</v>
      </c>
    </row>
    <row r="7732" spans="1:4" x14ac:dyDescent="0.2">
      <c r="A7732" t="s">
        <v>859</v>
      </c>
      <c r="B7732" t="s">
        <v>1553</v>
      </c>
      <c r="C7732" t="s">
        <v>1554</v>
      </c>
    </row>
    <row r="7733" spans="1:4" x14ac:dyDescent="0.2">
      <c r="A7733" t="s">
        <v>1549</v>
      </c>
      <c r="B7733" t="s">
        <v>1550</v>
      </c>
      <c r="C7733" t="s">
        <v>1551</v>
      </c>
      <c r="D7733" t="s">
        <v>1552</v>
      </c>
    </row>
    <row r="7734" spans="1:4" x14ac:dyDescent="0.2">
      <c r="A7734" t="s">
        <v>1555</v>
      </c>
      <c r="B7734" t="s">
        <v>1550</v>
      </c>
      <c r="C7734" t="s">
        <v>1551</v>
      </c>
      <c r="D7734" t="s">
        <v>1556</v>
      </c>
    </row>
    <row r="7735" spans="1:4" x14ac:dyDescent="0.2">
      <c r="A7735" t="s">
        <v>1569</v>
      </c>
      <c r="B7735" t="s">
        <v>1570</v>
      </c>
      <c r="C7735" t="s">
        <v>1571</v>
      </c>
    </row>
    <row r="7736" spans="1:4" x14ac:dyDescent="0.2">
      <c r="A7736" t="s">
        <v>1569</v>
      </c>
      <c r="B7736" t="s">
        <v>1572</v>
      </c>
      <c r="C7736" t="s">
        <v>1573</v>
      </c>
      <c r="D7736" t="s">
        <v>1571</v>
      </c>
    </row>
    <row r="7737" spans="1:4" x14ac:dyDescent="0.2">
      <c r="A7737" t="s">
        <v>1569</v>
      </c>
      <c r="B7737" t="s">
        <v>1570</v>
      </c>
      <c r="C7737" t="s">
        <v>1571</v>
      </c>
    </row>
    <row r="7738" spans="1:4" x14ac:dyDescent="0.2">
      <c r="A7738" t="s">
        <v>1569</v>
      </c>
      <c r="B7738" t="s">
        <v>1572</v>
      </c>
      <c r="C7738" t="s">
        <v>1573</v>
      </c>
      <c r="D7738" t="s">
        <v>1571</v>
      </c>
    </row>
    <row r="7739" spans="1:4" x14ac:dyDescent="0.2">
      <c r="A7739" t="s">
        <v>91</v>
      </c>
      <c r="B7739">
        <v>18.920000000000002</v>
      </c>
      <c r="C7739" t="s">
        <v>1616</v>
      </c>
    </row>
    <row r="7740" spans="1:4" x14ac:dyDescent="0.2">
      <c r="A7740" t="s">
        <v>189</v>
      </c>
      <c r="B7740" t="s">
        <v>1545</v>
      </c>
      <c r="C7740">
        <v>1.4999999999999999E-2</v>
      </c>
    </row>
    <row r="7741" spans="1:4" x14ac:dyDescent="0.2">
      <c r="A7741" t="s">
        <v>95</v>
      </c>
      <c r="B7741" t="s">
        <v>1545</v>
      </c>
      <c r="C7741" t="s">
        <v>1629</v>
      </c>
      <c r="D7741">
        <v>6</v>
      </c>
    </row>
    <row r="7742" spans="1:4" x14ac:dyDescent="0.2">
      <c r="A7742" t="s">
        <v>527</v>
      </c>
    </row>
    <row r="7743" spans="1:4" x14ac:dyDescent="0.2">
      <c r="A7743" t="s">
        <v>97</v>
      </c>
      <c r="B7743" t="s">
        <v>1545</v>
      </c>
      <c r="C7743">
        <v>0.06</v>
      </c>
    </row>
    <row r="7744" spans="1:4" x14ac:dyDescent="0.2">
      <c r="A7744" t="s">
        <v>49</v>
      </c>
      <c r="B7744">
        <v>0.5</v>
      </c>
      <c r="C7744" t="s">
        <v>1608</v>
      </c>
      <c r="D7744">
        <v>0.1</v>
      </c>
    </row>
    <row r="7745" spans="1:4" x14ac:dyDescent="0.2">
      <c r="A7745" t="s">
        <v>859</v>
      </c>
      <c r="B7745" t="s">
        <v>1553</v>
      </c>
      <c r="C7745" t="s">
        <v>1554</v>
      </c>
    </row>
    <row r="7746" spans="1:4" x14ac:dyDescent="0.2">
      <c r="A7746" t="s">
        <v>1549</v>
      </c>
      <c r="B7746" t="s">
        <v>1550</v>
      </c>
      <c r="C7746" t="s">
        <v>1551</v>
      </c>
      <c r="D7746" t="s">
        <v>1552</v>
      </c>
    </row>
    <row r="7747" spans="1:4" x14ac:dyDescent="0.2">
      <c r="A7747" t="s">
        <v>1555</v>
      </c>
      <c r="B7747" t="s">
        <v>1550</v>
      </c>
      <c r="C7747" t="s">
        <v>1551</v>
      </c>
      <c r="D7747" t="s">
        <v>1556</v>
      </c>
    </row>
    <row r="7748" spans="1:4" x14ac:dyDescent="0.2">
      <c r="A7748" t="s">
        <v>91</v>
      </c>
      <c r="B7748">
        <v>18.95</v>
      </c>
      <c r="C7748" t="s">
        <v>1616</v>
      </c>
    </row>
    <row r="7749" spans="1:4" x14ac:dyDescent="0.2">
      <c r="A7749" t="s">
        <v>189</v>
      </c>
      <c r="B7749" t="s">
        <v>1626</v>
      </c>
      <c r="C7749" t="s">
        <v>1567</v>
      </c>
      <c r="D7749" t="s">
        <v>1633</v>
      </c>
    </row>
    <row r="7750" spans="1:4" x14ac:dyDescent="0.2">
      <c r="A7750" t="s">
        <v>94</v>
      </c>
      <c r="B7750" t="s">
        <v>1545</v>
      </c>
      <c r="C7750">
        <v>0.05</v>
      </c>
    </row>
    <row r="7751" spans="1:4" x14ac:dyDescent="0.2">
      <c r="A7751" t="s">
        <v>49</v>
      </c>
      <c r="B7751">
        <v>0.5</v>
      </c>
      <c r="C7751" t="s">
        <v>1608</v>
      </c>
      <c r="D7751">
        <v>0.1</v>
      </c>
    </row>
    <row r="7752" spans="1:4" x14ac:dyDescent="0.2">
      <c r="A7752" t="s">
        <v>91</v>
      </c>
      <c r="B7752">
        <v>13.55</v>
      </c>
      <c r="C7752" t="s">
        <v>1616</v>
      </c>
    </row>
    <row r="7753" spans="1:4" x14ac:dyDescent="0.2">
      <c r="A7753" t="s">
        <v>189</v>
      </c>
      <c r="B7753" t="s">
        <v>1626</v>
      </c>
      <c r="C7753" t="s">
        <v>1567</v>
      </c>
      <c r="D7753" t="s">
        <v>1633</v>
      </c>
    </row>
    <row r="7754" spans="1:4" x14ac:dyDescent="0.2">
      <c r="A7754" t="s">
        <v>94</v>
      </c>
      <c r="B7754" t="s">
        <v>1545</v>
      </c>
      <c r="C7754">
        <v>0.05</v>
      </c>
    </row>
    <row r="7755" spans="1:4" x14ac:dyDescent="0.2">
      <c r="A7755" t="s">
        <v>49</v>
      </c>
      <c r="B7755">
        <v>0.5</v>
      </c>
      <c r="C7755" t="s">
        <v>1608</v>
      </c>
      <c r="D7755">
        <v>0.1</v>
      </c>
    </row>
    <row r="7756" spans="1:4" x14ac:dyDescent="0.2">
      <c r="A7756" t="s">
        <v>91</v>
      </c>
      <c r="B7756">
        <v>13.52</v>
      </c>
      <c r="C7756" t="s">
        <v>1616</v>
      </c>
    </row>
    <row r="7757" spans="1:4" x14ac:dyDescent="0.2">
      <c r="A7757" t="s">
        <v>189</v>
      </c>
      <c r="B7757" t="s">
        <v>1545</v>
      </c>
      <c r="C7757">
        <v>1.4999999999999999E-2</v>
      </c>
    </row>
    <row r="7758" spans="1:4" x14ac:dyDescent="0.2">
      <c r="A7758" t="s">
        <v>527</v>
      </c>
    </row>
    <row r="7759" spans="1:4" x14ac:dyDescent="0.2">
      <c r="A7759" t="s">
        <v>97</v>
      </c>
      <c r="B7759" t="s">
        <v>1545</v>
      </c>
      <c r="C7759">
        <v>0.06</v>
      </c>
    </row>
    <row r="7760" spans="1:4" x14ac:dyDescent="0.2">
      <c r="A7760" t="s">
        <v>95</v>
      </c>
      <c r="B7760" t="s">
        <v>1545</v>
      </c>
      <c r="C7760" t="s">
        <v>1629</v>
      </c>
      <c r="D7760">
        <v>6</v>
      </c>
    </row>
    <row r="7761" spans="1:4" x14ac:dyDescent="0.2">
      <c r="A7761" t="s">
        <v>49</v>
      </c>
      <c r="B7761">
        <v>0.5</v>
      </c>
      <c r="C7761" t="s">
        <v>1608</v>
      </c>
      <c r="D7761">
        <v>0.1</v>
      </c>
    </row>
    <row r="7762" spans="1:4" x14ac:dyDescent="0.2">
      <c r="A7762" t="s">
        <v>1618</v>
      </c>
      <c r="B7762" t="s">
        <v>2414</v>
      </c>
    </row>
    <row r="7763" spans="1:4" x14ac:dyDescent="0.2">
      <c r="A7763" t="s">
        <v>1618</v>
      </c>
      <c r="B7763" t="s">
        <v>2415</v>
      </c>
    </row>
    <row r="7764" spans="1:4" x14ac:dyDescent="0.2">
      <c r="A7764" t="s">
        <v>1618</v>
      </c>
      <c r="B7764">
        <v>30</v>
      </c>
      <c r="C7764" t="s">
        <v>1608</v>
      </c>
      <c r="D7764">
        <v>0.3</v>
      </c>
    </row>
    <row r="7765" spans="1:4" x14ac:dyDescent="0.2">
      <c r="A7765">
        <v>16</v>
      </c>
      <c r="B7765" t="s">
        <v>1608</v>
      </c>
      <c r="C7765">
        <v>0.2</v>
      </c>
    </row>
    <row r="7766" spans="1:4" x14ac:dyDescent="0.2">
      <c r="A7766">
        <v>21</v>
      </c>
      <c r="B7766" t="s">
        <v>1608</v>
      </c>
      <c r="C7766">
        <v>0.2</v>
      </c>
    </row>
    <row r="7767" spans="1:4" x14ac:dyDescent="0.2">
      <c r="A7767" t="s">
        <v>29</v>
      </c>
      <c r="B7767">
        <v>1</v>
      </c>
      <c r="C7767" t="s">
        <v>1608</v>
      </c>
      <c r="D7767">
        <v>0.1</v>
      </c>
    </row>
    <row r="7768" spans="1:4" x14ac:dyDescent="0.2">
      <c r="A7768" t="s">
        <v>29</v>
      </c>
      <c r="B7768">
        <v>8</v>
      </c>
      <c r="C7768" t="s">
        <v>1608</v>
      </c>
      <c r="D7768">
        <v>0.2</v>
      </c>
    </row>
    <row r="7769" spans="1:4" x14ac:dyDescent="0.2">
      <c r="A7769" t="s">
        <v>29</v>
      </c>
      <c r="B7769">
        <v>9.0500000000000007</v>
      </c>
      <c r="C7769" t="s">
        <v>1558</v>
      </c>
    </row>
    <row r="7770" spans="1:4" x14ac:dyDescent="0.2">
      <c r="A7770" t="s">
        <v>29</v>
      </c>
      <c r="B7770">
        <v>4.45</v>
      </c>
      <c r="C7770" t="s">
        <v>1575</v>
      </c>
    </row>
    <row r="7771" spans="1:4" x14ac:dyDescent="0.2">
      <c r="A7771" t="s">
        <v>98</v>
      </c>
      <c r="B7771" t="s">
        <v>1545</v>
      </c>
      <c r="C7771">
        <v>0.06</v>
      </c>
    </row>
    <row r="7772" spans="1:4" x14ac:dyDescent="0.2">
      <c r="A7772" t="s">
        <v>95</v>
      </c>
      <c r="B7772" t="s">
        <v>1629</v>
      </c>
      <c r="C7772">
        <v>1</v>
      </c>
      <c r="D7772">
        <v>2.5</v>
      </c>
    </row>
    <row r="7773" spans="1:4" x14ac:dyDescent="0.2">
      <c r="A7773" t="s">
        <v>54</v>
      </c>
      <c r="B7773" t="s">
        <v>2416</v>
      </c>
      <c r="C7773" t="s">
        <v>2417</v>
      </c>
    </row>
    <row r="7774" spans="1:4" x14ac:dyDescent="0.2">
      <c r="A7774" t="s">
        <v>859</v>
      </c>
      <c r="B7774" t="s">
        <v>1553</v>
      </c>
      <c r="C7774" t="s">
        <v>1554</v>
      </c>
    </row>
    <row r="7775" spans="1:4" x14ac:dyDescent="0.2">
      <c r="A7775" t="s">
        <v>1549</v>
      </c>
      <c r="B7775" t="s">
        <v>1550</v>
      </c>
      <c r="C7775" t="s">
        <v>1551</v>
      </c>
      <c r="D7775" t="s">
        <v>1552</v>
      </c>
    </row>
    <row r="7776" spans="1:4" x14ac:dyDescent="0.2">
      <c r="A7776" t="s">
        <v>1555</v>
      </c>
      <c r="B7776" t="s">
        <v>1550</v>
      </c>
      <c r="C7776" t="s">
        <v>1551</v>
      </c>
      <c r="D7776" t="s">
        <v>1556</v>
      </c>
    </row>
    <row r="7777" spans="1:4" x14ac:dyDescent="0.2">
      <c r="A7777" t="s">
        <v>1569</v>
      </c>
      <c r="B7777" t="s">
        <v>1570</v>
      </c>
      <c r="C7777" t="s">
        <v>1571</v>
      </c>
    </row>
    <row r="7778" spans="1:4" x14ac:dyDescent="0.2">
      <c r="A7778" t="s">
        <v>1569</v>
      </c>
      <c r="B7778" t="s">
        <v>1572</v>
      </c>
      <c r="C7778" t="s">
        <v>1573</v>
      </c>
      <c r="D7778" t="s">
        <v>1571</v>
      </c>
    </row>
    <row r="7779" spans="1:4" x14ac:dyDescent="0.2">
      <c r="A7779" t="s">
        <v>91</v>
      </c>
      <c r="B7779">
        <v>19</v>
      </c>
      <c r="C7779" t="s">
        <v>1559</v>
      </c>
    </row>
    <row r="7780" spans="1:4" x14ac:dyDescent="0.2">
      <c r="A7780" t="s">
        <v>29</v>
      </c>
      <c r="B7780">
        <v>5</v>
      </c>
      <c r="C7780" t="s">
        <v>1558</v>
      </c>
    </row>
    <row r="7781" spans="1:4" x14ac:dyDescent="0.2">
      <c r="A7781" t="s">
        <v>29</v>
      </c>
      <c r="B7781">
        <v>2.9</v>
      </c>
      <c r="C7781" t="s">
        <v>1557</v>
      </c>
    </row>
    <row r="7782" spans="1:4" x14ac:dyDescent="0.2">
      <c r="A7782" t="s">
        <v>34</v>
      </c>
      <c r="B7782">
        <v>38</v>
      </c>
      <c r="C7782" t="s">
        <v>2244</v>
      </c>
      <c r="D7782" t="s">
        <v>2418</v>
      </c>
    </row>
    <row r="7783" spans="1:4" x14ac:dyDescent="0.2">
      <c r="A7783" t="s">
        <v>34</v>
      </c>
      <c r="B7783">
        <v>40</v>
      </c>
      <c r="C7783" t="s">
        <v>2244</v>
      </c>
      <c r="D7783" t="s">
        <v>2418</v>
      </c>
    </row>
    <row r="7784" spans="1:4" x14ac:dyDescent="0.2">
      <c r="A7784" t="s">
        <v>34</v>
      </c>
      <c r="B7784">
        <v>43</v>
      </c>
      <c r="C7784" t="s">
        <v>2244</v>
      </c>
      <c r="D7784" t="s">
        <v>2418</v>
      </c>
    </row>
    <row r="7785" spans="1:4" x14ac:dyDescent="0.2">
      <c r="A7785" t="s">
        <v>2419</v>
      </c>
      <c r="B7785" t="s">
        <v>2420</v>
      </c>
    </row>
    <row r="7786" spans="1:4" x14ac:dyDescent="0.2">
      <c r="A7786" t="s">
        <v>47</v>
      </c>
      <c r="B7786">
        <v>33.799999999999997</v>
      </c>
      <c r="C7786" t="s">
        <v>1558</v>
      </c>
    </row>
    <row r="7787" spans="1:4" x14ac:dyDescent="0.2">
      <c r="A7787" t="s">
        <v>1569</v>
      </c>
      <c r="B7787" t="s">
        <v>1570</v>
      </c>
      <c r="C7787" t="s">
        <v>1571</v>
      </c>
    </row>
    <row r="7788" spans="1:4" x14ac:dyDescent="0.2">
      <c r="A7788" t="s">
        <v>1569</v>
      </c>
      <c r="B7788" t="s">
        <v>1572</v>
      </c>
      <c r="C7788" t="s">
        <v>1573</v>
      </c>
      <c r="D7788" t="s">
        <v>1571</v>
      </c>
    </row>
    <row r="7789" spans="1:4" x14ac:dyDescent="0.2">
      <c r="A7789" t="s">
        <v>1569</v>
      </c>
      <c r="B7789" t="s">
        <v>1570</v>
      </c>
      <c r="C7789" t="s">
        <v>1571</v>
      </c>
    </row>
    <row r="7790" spans="1:4" x14ac:dyDescent="0.2">
      <c r="A7790" t="s">
        <v>1569</v>
      </c>
      <c r="B7790" t="s">
        <v>1572</v>
      </c>
      <c r="C7790" t="s">
        <v>1573</v>
      </c>
      <c r="D7790" t="s">
        <v>1571</v>
      </c>
    </row>
    <row r="7791" spans="1:4" x14ac:dyDescent="0.2">
      <c r="A7791" t="s">
        <v>29</v>
      </c>
      <c r="B7791">
        <v>15.3</v>
      </c>
      <c r="C7791" t="s">
        <v>1558</v>
      </c>
    </row>
    <row r="7792" spans="1:4" x14ac:dyDescent="0.2">
      <c r="A7792" t="s">
        <v>1662</v>
      </c>
      <c r="B7792" t="s">
        <v>2421</v>
      </c>
    </row>
    <row r="7793" spans="1:4" x14ac:dyDescent="0.2">
      <c r="A7793" t="s">
        <v>27</v>
      </c>
      <c r="B7793">
        <v>40</v>
      </c>
      <c r="C7793" t="s">
        <v>1940</v>
      </c>
    </row>
    <row r="7794" spans="1:4" x14ac:dyDescent="0.2">
      <c r="A7794" t="s">
        <v>1569</v>
      </c>
      <c r="B7794" t="s">
        <v>1570</v>
      </c>
      <c r="C7794" t="s">
        <v>1571</v>
      </c>
    </row>
    <row r="7795" spans="1:4" x14ac:dyDescent="0.2">
      <c r="A7795" t="s">
        <v>1569</v>
      </c>
      <c r="B7795" t="s">
        <v>1572</v>
      </c>
      <c r="C7795" t="s">
        <v>1573</v>
      </c>
      <c r="D7795" t="s">
        <v>1571</v>
      </c>
    </row>
    <row r="7796" spans="1:4" x14ac:dyDescent="0.2">
      <c r="A7796" t="s">
        <v>1607</v>
      </c>
      <c r="B7796">
        <v>40</v>
      </c>
      <c r="C7796">
        <v>0.2</v>
      </c>
    </row>
    <row r="7797" spans="1:4" x14ac:dyDescent="0.2">
      <c r="A7797" t="s">
        <v>29</v>
      </c>
      <c r="B7797">
        <v>44.4</v>
      </c>
      <c r="C7797" t="s">
        <v>1558</v>
      </c>
    </row>
    <row r="7798" spans="1:4" x14ac:dyDescent="0.2">
      <c r="A7798" t="s">
        <v>34</v>
      </c>
      <c r="B7798">
        <v>10</v>
      </c>
      <c r="C7798" t="s">
        <v>2244</v>
      </c>
      <c r="D7798" t="s">
        <v>2422</v>
      </c>
    </row>
    <row r="7799" spans="1:4" x14ac:dyDescent="0.2">
      <c r="A7799" t="s">
        <v>184</v>
      </c>
      <c r="B7799">
        <v>8</v>
      </c>
      <c r="C7799" t="s">
        <v>1558</v>
      </c>
    </row>
    <row r="7800" spans="1:4" x14ac:dyDescent="0.2">
      <c r="A7800" t="s">
        <v>108</v>
      </c>
      <c r="B7800">
        <v>1.05</v>
      </c>
      <c r="C7800" t="s">
        <v>1558</v>
      </c>
    </row>
    <row r="7801" spans="1:4" x14ac:dyDescent="0.2">
      <c r="A7801" t="s">
        <v>95</v>
      </c>
      <c r="B7801" t="s">
        <v>1545</v>
      </c>
      <c r="C7801" t="s">
        <v>1629</v>
      </c>
      <c r="D7801">
        <v>10</v>
      </c>
    </row>
    <row r="7802" spans="1:4" x14ac:dyDescent="0.2">
      <c r="A7802" t="s">
        <v>87</v>
      </c>
      <c r="B7802" t="s">
        <v>1546</v>
      </c>
      <c r="C7802" t="s">
        <v>1547</v>
      </c>
      <c r="D7802" t="s">
        <v>1548</v>
      </c>
    </row>
    <row r="7803" spans="1:4" x14ac:dyDescent="0.2">
      <c r="A7803" t="s">
        <v>27</v>
      </c>
      <c r="B7803">
        <v>65</v>
      </c>
      <c r="C7803" t="s">
        <v>1706</v>
      </c>
    </row>
    <row r="7804" spans="1:4" x14ac:dyDescent="0.2">
      <c r="A7804" t="s">
        <v>29</v>
      </c>
      <c r="B7804">
        <v>20.6</v>
      </c>
      <c r="C7804" t="s">
        <v>1559</v>
      </c>
    </row>
    <row r="7805" spans="1:4" x14ac:dyDescent="0.2">
      <c r="A7805" t="s">
        <v>29</v>
      </c>
      <c r="B7805">
        <v>4.5</v>
      </c>
      <c r="C7805" t="s">
        <v>1558</v>
      </c>
    </row>
    <row r="7806" spans="1:4" x14ac:dyDescent="0.2">
      <c r="A7806" t="s">
        <v>34</v>
      </c>
      <c r="B7806">
        <v>13</v>
      </c>
      <c r="C7806" t="s">
        <v>1605</v>
      </c>
      <c r="D7806" t="s">
        <v>2383</v>
      </c>
    </row>
    <row r="7807" spans="1:4" x14ac:dyDescent="0.2">
      <c r="A7807" t="s">
        <v>34</v>
      </c>
      <c r="B7807">
        <v>13</v>
      </c>
      <c r="C7807" t="s">
        <v>1559</v>
      </c>
    </row>
    <row r="7808" spans="1:4" x14ac:dyDescent="0.2">
      <c r="A7808" t="s">
        <v>87</v>
      </c>
      <c r="B7808" t="s">
        <v>1546</v>
      </c>
      <c r="C7808" t="s">
        <v>1547</v>
      </c>
      <c r="D7808" t="s">
        <v>1548</v>
      </c>
    </row>
    <row r="7809" spans="1:4" x14ac:dyDescent="0.2">
      <c r="A7809" t="s">
        <v>1569</v>
      </c>
      <c r="B7809" t="s">
        <v>1570</v>
      </c>
      <c r="C7809" t="s">
        <v>1571</v>
      </c>
    </row>
    <row r="7810" spans="1:4" x14ac:dyDescent="0.2">
      <c r="A7810" t="s">
        <v>1569</v>
      </c>
      <c r="B7810" t="s">
        <v>1572</v>
      </c>
      <c r="C7810" t="s">
        <v>1573</v>
      </c>
      <c r="D7810" t="s">
        <v>1571</v>
      </c>
    </row>
    <row r="7811" spans="1:4" x14ac:dyDescent="0.2">
      <c r="A7811" t="s">
        <v>27</v>
      </c>
      <c r="B7811">
        <v>28</v>
      </c>
      <c r="C7811" t="s">
        <v>1559</v>
      </c>
    </row>
    <row r="7812" spans="1:4" x14ac:dyDescent="0.2">
      <c r="A7812" t="s">
        <v>29</v>
      </c>
      <c r="B7812">
        <v>6.5</v>
      </c>
      <c r="C7812" t="s">
        <v>1558</v>
      </c>
    </row>
    <row r="7813" spans="1:4" x14ac:dyDescent="0.2">
      <c r="A7813" t="s">
        <v>48</v>
      </c>
      <c r="B7813">
        <v>26</v>
      </c>
      <c r="C7813" t="s">
        <v>1559</v>
      </c>
    </row>
    <row r="7814" spans="1:4" x14ac:dyDescent="0.2">
      <c r="A7814" t="s">
        <v>47</v>
      </c>
      <c r="B7814">
        <v>9</v>
      </c>
      <c r="C7814">
        <v>0.2</v>
      </c>
    </row>
    <row r="7815" spans="1:4" x14ac:dyDescent="0.2">
      <c r="A7815" t="s">
        <v>36</v>
      </c>
      <c r="B7815" t="s">
        <v>2423</v>
      </c>
    </row>
    <row r="7816" spans="1:4" x14ac:dyDescent="0.2">
      <c r="A7816" t="s">
        <v>184</v>
      </c>
      <c r="B7816">
        <v>10.5</v>
      </c>
      <c r="C7816">
        <v>-0.2</v>
      </c>
    </row>
    <row r="7817" spans="1:4" x14ac:dyDescent="0.2">
      <c r="A7817" t="s">
        <v>186</v>
      </c>
      <c r="B7817" t="s">
        <v>1545</v>
      </c>
      <c r="C7817">
        <v>0.1</v>
      </c>
    </row>
    <row r="7818" spans="1:4" x14ac:dyDescent="0.2">
      <c r="A7818" t="s">
        <v>95</v>
      </c>
      <c r="B7818" t="s">
        <v>1629</v>
      </c>
      <c r="C7818">
        <v>16</v>
      </c>
    </row>
    <row r="7819" spans="1:4" x14ac:dyDescent="0.2">
      <c r="A7819" t="s">
        <v>556</v>
      </c>
      <c r="B7819">
        <v>12</v>
      </c>
      <c r="C7819" t="s">
        <v>1562</v>
      </c>
      <c r="D7819">
        <v>0.11</v>
      </c>
    </row>
    <row r="7820" spans="1:4" x14ac:dyDescent="0.2">
      <c r="A7820" t="s">
        <v>97</v>
      </c>
      <c r="B7820">
        <v>0.2</v>
      </c>
    </row>
    <row r="7821" spans="1:4" x14ac:dyDescent="0.2">
      <c r="A7821" t="s">
        <v>1549</v>
      </c>
      <c r="B7821" t="s">
        <v>1550</v>
      </c>
      <c r="C7821" t="s">
        <v>1551</v>
      </c>
      <c r="D7821" t="s">
        <v>1552</v>
      </c>
    </row>
    <row r="7822" spans="1:4" x14ac:dyDescent="0.2">
      <c r="A7822" t="s">
        <v>859</v>
      </c>
      <c r="B7822" t="s">
        <v>1553</v>
      </c>
      <c r="C7822" t="s">
        <v>1554</v>
      </c>
    </row>
    <row r="7823" spans="1:4" x14ac:dyDescent="0.2">
      <c r="A7823" t="s">
        <v>27</v>
      </c>
      <c r="B7823">
        <v>93.2</v>
      </c>
      <c r="C7823" t="s">
        <v>1559</v>
      </c>
    </row>
    <row r="7824" spans="1:4" x14ac:dyDescent="0.2">
      <c r="A7824" t="s">
        <v>29</v>
      </c>
      <c r="B7824">
        <v>3</v>
      </c>
      <c r="C7824">
        <v>0.5</v>
      </c>
    </row>
    <row r="7825" spans="1:5" x14ac:dyDescent="0.2">
      <c r="A7825" t="s">
        <v>34</v>
      </c>
      <c r="B7825">
        <v>20.100000000000001</v>
      </c>
      <c r="C7825" t="s">
        <v>1582</v>
      </c>
    </row>
    <row r="7826" spans="1:5" x14ac:dyDescent="0.2">
      <c r="A7826" t="s">
        <v>34</v>
      </c>
      <c r="B7826">
        <v>12</v>
      </c>
      <c r="C7826">
        <v>-0.1</v>
      </c>
    </row>
    <row r="7827" spans="1:5" x14ac:dyDescent="0.2">
      <c r="A7827" t="s">
        <v>177</v>
      </c>
      <c r="B7827">
        <v>1.25</v>
      </c>
      <c r="C7827">
        <v>-0.3</v>
      </c>
    </row>
    <row r="7828" spans="1:5" x14ac:dyDescent="0.2">
      <c r="A7828" t="s">
        <v>1579</v>
      </c>
      <c r="B7828">
        <v>26.5</v>
      </c>
      <c r="C7828" t="s">
        <v>1940</v>
      </c>
    </row>
    <row r="7829" spans="1:5" x14ac:dyDescent="0.2">
      <c r="A7829" t="s">
        <v>36</v>
      </c>
      <c r="B7829" t="s">
        <v>2338</v>
      </c>
      <c r="C7829" t="s">
        <v>1562</v>
      </c>
      <c r="D7829" t="s">
        <v>1782</v>
      </c>
    </row>
    <row r="7830" spans="1:5" x14ac:dyDescent="0.2">
      <c r="A7830" t="s">
        <v>49</v>
      </c>
      <c r="B7830" t="s">
        <v>1618</v>
      </c>
      <c r="C7830">
        <v>8.4</v>
      </c>
      <c r="D7830" t="s">
        <v>1545</v>
      </c>
    </row>
    <row r="7831" spans="1:5" x14ac:dyDescent="0.2">
      <c r="A7831" t="s">
        <v>87</v>
      </c>
      <c r="B7831" t="s">
        <v>1682</v>
      </c>
      <c r="C7831" t="s">
        <v>2424</v>
      </c>
      <c r="D7831" t="s">
        <v>1742</v>
      </c>
      <c r="E7831" t="s">
        <v>1662</v>
      </c>
    </row>
    <row r="7832" spans="1:5" x14ac:dyDescent="0.2">
      <c r="A7832" t="s">
        <v>1549</v>
      </c>
      <c r="B7832" t="s">
        <v>1550</v>
      </c>
      <c r="C7832" t="s">
        <v>1551</v>
      </c>
      <c r="D7832" t="s">
        <v>1552</v>
      </c>
    </row>
    <row r="7833" spans="1:5" x14ac:dyDescent="0.2">
      <c r="A7833" t="s">
        <v>859</v>
      </c>
      <c r="B7833" t="s">
        <v>1553</v>
      </c>
      <c r="C7833" t="s">
        <v>1554</v>
      </c>
    </row>
    <row r="7834" spans="1:5" x14ac:dyDescent="0.2">
      <c r="A7834" t="s">
        <v>1555</v>
      </c>
      <c r="B7834" t="s">
        <v>1550</v>
      </c>
      <c r="C7834" t="s">
        <v>1551</v>
      </c>
      <c r="D7834" t="s">
        <v>1556</v>
      </c>
    </row>
    <row r="7835" spans="1:5" x14ac:dyDescent="0.2">
      <c r="A7835" t="s">
        <v>1569</v>
      </c>
      <c r="B7835" t="s">
        <v>1570</v>
      </c>
      <c r="C7835" t="s">
        <v>1571</v>
      </c>
    </row>
    <row r="7836" spans="1:5" x14ac:dyDescent="0.2">
      <c r="A7836" t="s">
        <v>1569</v>
      </c>
      <c r="B7836" t="s">
        <v>1572</v>
      </c>
      <c r="C7836" t="s">
        <v>1573</v>
      </c>
      <c r="D7836" t="s">
        <v>1571</v>
      </c>
    </row>
    <row r="7837" spans="1:5" x14ac:dyDescent="0.2">
      <c r="A7837" t="s">
        <v>27</v>
      </c>
      <c r="B7837">
        <v>10</v>
      </c>
      <c r="C7837" t="s">
        <v>1578</v>
      </c>
    </row>
    <row r="7838" spans="1:5" x14ac:dyDescent="0.2">
      <c r="A7838" t="s">
        <v>47</v>
      </c>
      <c r="B7838">
        <v>8</v>
      </c>
      <c r="C7838" t="s">
        <v>2123</v>
      </c>
    </row>
    <row r="7839" spans="1:5" x14ac:dyDescent="0.2">
      <c r="A7839" t="s">
        <v>97</v>
      </c>
      <c r="B7839" t="s">
        <v>1545</v>
      </c>
      <c r="C7839">
        <v>0.2</v>
      </c>
    </row>
    <row r="7840" spans="1:5" x14ac:dyDescent="0.2">
      <c r="A7840" t="s">
        <v>117</v>
      </c>
      <c r="B7840">
        <v>9.1999999999999993</v>
      </c>
      <c r="C7840" t="s">
        <v>1578</v>
      </c>
    </row>
    <row r="7841" spans="1:5" x14ac:dyDescent="0.2">
      <c r="A7841" t="s">
        <v>49</v>
      </c>
      <c r="B7841">
        <v>0.3</v>
      </c>
      <c r="C7841" t="s">
        <v>1580</v>
      </c>
      <c r="D7841" t="s">
        <v>1100</v>
      </c>
      <c r="E7841" t="s">
        <v>1636</v>
      </c>
    </row>
    <row r="7842" spans="1:5" x14ac:dyDescent="0.2">
      <c r="A7842" t="s">
        <v>95</v>
      </c>
      <c r="B7842" t="s">
        <v>1629</v>
      </c>
      <c r="C7842">
        <v>16</v>
      </c>
    </row>
    <row r="7843" spans="1:5" x14ac:dyDescent="0.2">
      <c r="A7843" t="s">
        <v>87</v>
      </c>
    </row>
    <row r="7844" spans="1:5" x14ac:dyDescent="0.2">
      <c r="A7844" t="s">
        <v>1549</v>
      </c>
      <c r="B7844" t="s">
        <v>1550</v>
      </c>
      <c r="C7844" t="s">
        <v>1551</v>
      </c>
      <c r="D7844" t="s">
        <v>1552</v>
      </c>
    </row>
    <row r="7845" spans="1:5" x14ac:dyDescent="0.2">
      <c r="A7845" t="s">
        <v>859</v>
      </c>
      <c r="B7845" t="s">
        <v>1553</v>
      </c>
      <c r="C7845" t="s">
        <v>1554</v>
      </c>
    </row>
    <row r="7846" spans="1:5" x14ac:dyDescent="0.2">
      <c r="A7846" t="s">
        <v>464</v>
      </c>
      <c r="B7846" t="s">
        <v>1550</v>
      </c>
      <c r="C7846" t="s">
        <v>1551</v>
      </c>
      <c r="D7846" s="7">
        <v>37415</v>
      </c>
    </row>
    <row r="7847" spans="1:5" x14ac:dyDescent="0.2">
      <c r="A7847" t="s">
        <v>1569</v>
      </c>
      <c r="B7847" t="s">
        <v>1570</v>
      </c>
      <c r="C7847" t="s">
        <v>1571</v>
      </c>
    </row>
    <row r="7848" spans="1:5" x14ac:dyDescent="0.2">
      <c r="A7848" t="s">
        <v>1569</v>
      </c>
      <c r="B7848" t="s">
        <v>1572</v>
      </c>
      <c r="C7848" t="s">
        <v>1573</v>
      </c>
      <c r="D7848" t="s">
        <v>1571</v>
      </c>
    </row>
    <row r="7849" spans="1:5" x14ac:dyDescent="0.2">
      <c r="A7849" t="s">
        <v>29</v>
      </c>
      <c r="B7849">
        <v>34.5</v>
      </c>
      <c r="C7849" t="s">
        <v>1559</v>
      </c>
    </row>
    <row r="7850" spans="1:5" x14ac:dyDescent="0.2">
      <c r="A7850" t="s">
        <v>1662</v>
      </c>
      <c r="B7850">
        <v>15.5</v>
      </c>
      <c r="C7850">
        <f>0.046/0.023</f>
        <v>2</v>
      </c>
    </row>
    <row r="7851" spans="1:5" x14ac:dyDescent="0.2">
      <c r="A7851" t="s">
        <v>246</v>
      </c>
      <c r="B7851" t="s">
        <v>1545</v>
      </c>
      <c r="C7851">
        <v>1.4999999999999999E-2</v>
      </c>
    </row>
    <row r="7852" spans="1:5" x14ac:dyDescent="0.2">
      <c r="A7852" t="s">
        <v>98</v>
      </c>
      <c r="B7852" t="s">
        <v>1545</v>
      </c>
      <c r="C7852">
        <v>1.2E-2</v>
      </c>
    </row>
    <row r="7853" spans="1:5" x14ac:dyDescent="0.2">
      <c r="A7853" t="s">
        <v>95</v>
      </c>
      <c r="B7853" t="s">
        <v>1545</v>
      </c>
      <c r="C7853" t="s">
        <v>1629</v>
      </c>
      <c r="D7853">
        <v>16</v>
      </c>
    </row>
    <row r="7854" spans="1:5" x14ac:dyDescent="0.2">
      <c r="A7854" t="s">
        <v>859</v>
      </c>
      <c r="B7854" t="s">
        <v>1553</v>
      </c>
      <c r="C7854" t="s">
        <v>1554</v>
      </c>
    </row>
    <row r="7855" spans="1:5" x14ac:dyDescent="0.2">
      <c r="A7855" t="s">
        <v>1549</v>
      </c>
      <c r="B7855" t="s">
        <v>1550</v>
      </c>
      <c r="C7855" t="s">
        <v>1551</v>
      </c>
      <c r="D7855" t="s">
        <v>1552</v>
      </c>
    </row>
    <row r="7856" spans="1:5" x14ac:dyDescent="0.2">
      <c r="A7856" t="s">
        <v>1569</v>
      </c>
      <c r="B7856" t="s">
        <v>1570</v>
      </c>
      <c r="C7856" t="s">
        <v>1571</v>
      </c>
    </row>
    <row r="7857" spans="1:5" x14ac:dyDescent="0.2">
      <c r="A7857" t="s">
        <v>1569</v>
      </c>
      <c r="B7857" t="s">
        <v>1572</v>
      </c>
      <c r="C7857" t="s">
        <v>1573</v>
      </c>
      <c r="D7857" t="s">
        <v>1571</v>
      </c>
    </row>
    <row r="7858" spans="1:5" x14ac:dyDescent="0.2">
      <c r="A7858" t="s">
        <v>27</v>
      </c>
      <c r="B7858">
        <v>25</v>
      </c>
      <c r="C7858">
        <f>0.05/-0.1</f>
        <v>-0.5</v>
      </c>
    </row>
    <row r="7859" spans="1:5" x14ac:dyDescent="0.2">
      <c r="A7859" t="s">
        <v>47</v>
      </c>
      <c r="B7859" t="s">
        <v>2425</v>
      </c>
    </row>
    <row r="7860" spans="1:5" x14ac:dyDescent="0.2">
      <c r="A7860" t="s">
        <v>95</v>
      </c>
      <c r="B7860" t="s">
        <v>1629</v>
      </c>
      <c r="C7860">
        <v>16</v>
      </c>
    </row>
    <row r="7861" spans="1:5" x14ac:dyDescent="0.2">
      <c r="A7861" t="s">
        <v>97</v>
      </c>
      <c r="B7861">
        <v>0.1</v>
      </c>
    </row>
    <row r="7862" spans="1:5" x14ac:dyDescent="0.2">
      <c r="A7862" t="s">
        <v>92</v>
      </c>
      <c r="B7862">
        <v>0.7</v>
      </c>
      <c r="C7862">
        <v>0.3</v>
      </c>
      <c r="D7862" t="s">
        <v>1594</v>
      </c>
      <c r="E7862">
        <v>-0.2</v>
      </c>
    </row>
    <row r="7863" spans="1:5" x14ac:dyDescent="0.2">
      <c r="A7863" t="s">
        <v>1549</v>
      </c>
      <c r="B7863" t="s">
        <v>1550</v>
      </c>
      <c r="C7863" t="s">
        <v>1551</v>
      </c>
      <c r="D7863" t="s">
        <v>1552</v>
      </c>
    </row>
    <row r="7864" spans="1:5" x14ac:dyDescent="0.2">
      <c r="A7864" t="s">
        <v>859</v>
      </c>
      <c r="B7864" t="s">
        <v>1553</v>
      </c>
      <c r="C7864" t="s">
        <v>1554</v>
      </c>
    </row>
    <row r="7865" spans="1:5" x14ac:dyDescent="0.2">
      <c r="A7865" t="s">
        <v>1569</v>
      </c>
      <c r="B7865" t="s">
        <v>1570</v>
      </c>
      <c r="C7865" t="s">
        <v>1571</v>
      </c>
    </row>
    <row r="7866" spans="1:5" x14ac:dyDescent="0.2">
      <c r="A7866" t="s">
        <v>1569</v>
      </c>
      <c r="B7866" t="s">
        <v>1572</v>
      </c>
      <c r="C7866" t="s">
        <v>1573</v>
      </c>
      <c r="D7866" t="s">
        <v>1571</v>
      </c>
    </row>
    <row r="7867" spans="1:5" x14ac:dyDescent="0.2">
      <c r="A7867" t="s">
        <v>27</v>
      </c>
      <c r="B7867">
        <v>25</v>
      </c>
      <c r="C7867">
        <f>0.05/-0.1</f>
        <v>-0.5</v>
      </c>
    </row>
    <row r="7868" spans="1:5" x14ac:dyDescent="0.2">
      <c r="A7868" t="s">
        <v>47</v>
      </c>
      <c r="B7868" t="s">
        <v>2425</v>
      </c>
    </row>
    <row r="7869" spans="1:5" x14ac:dyDescent="0.2">
      <c r="A7869" t="s">
        <v>95</v>
      </c>
      <c r="B7869" t="s">
        <v>1629</v>
      </c>
      <c r="C7869">
        <v>16</v>
      </c>
    </row>
    <row r="7870" spans="1:5" x14ac:dyDescent="0.2">
      <c r="A7870" t="s">
        <v>97</v>
      </c>
      <c r="B7870">
        <v>0.1</v>
      </c>
    </row>
    <row r="7871" spans="1:5" x14ac:dyDescent="0.2">
      <c r="A7871" t="s">
        <v>92</v>
      </c>
      <c r="B7871">
        <v>0.7</v>
      </c>
      <c r="C7871">
        <v>0.3</v>
      </c>
      <c r="D7871" t="s">
        <v>1594</v>
      </c>
      <c r="E7871">
        <v>-0.2</v>
      </c>
    </row>
    <row r="7872" spans="1:5" x14ac:dyDescent="0.2">
      <c r="A7872" t="s">
        <v>1549</v>
      </c>
      <c r="B7872" t="s">
        <v>1550</v>
      </c>
      <c r="C7872" t="s">
        <v>1551</v>
      </c>
      <c r="D7872" t="s">
        <v>1552</v>
      </c>
    </row>
    <row r="7873" spans="1:5" x14ac:dyDescent="0.2">
      <c r="A7873" t="s">
        <v>859</v>
      </c>
      <c r="B7873" t="s">
        <v>1553</v>
      </c>
      <c r="C7873" t="s">
        <v>1554</v>
      </c>
    </row>
    <row r="7874" spans="1:5" x14ac:dyDescent="0.2">
      <c r="A7874" t="s">
        <v>1569</v>
      </c>
      <c r="B7874" t="s">
        <v>1570</v>
      </c>
      <c r="C7874" t="s">
        <v>1571</v>
      </c>
    </row>
    <row r="7875" spans="1:5" x14ac:dyDescent="0.2">
      <c r="A7875" t="s">
        <v>1569</v>
      </c>
      <c r="B7875" t="s">
        <v>1572</v>
      </c>
      <c r="C7875" t="s">
        <v>1573</v>
      </c>
      <c r="D7875" t="s">
        <v>1571</v>
      </c>
    </row>
    <row r="7876" spans="1:5" x14ac:dyDescent="0.2">
      <c r="A7876" t="s">
        <v>27</v>
      </c>
      <c r="B7876">
        <v>25</v>
      </c>
      <c r="C7876">
        <f>0.05/-0.1</f>
        <v>-0.5</v>
      </c>
    </row>
    <row r="7877" spans="1:5" x14ac:dyDescent="0.2">
      <c r="A7877" t="s">
        <v>47</v>
      </c>
      <c r="B7877" t="s">
        <v>2425</v>
      </c>
    </row>
    <row r="7878" spans="1:5" x14ac:dyDescent="0.2">
      <c r="A7878" t="s">
        <v>95</v>
      </c>
      <c r="B7878" t="s">
        <v>1629</v>
      </c>
      <c r="C7878">
        <v>16</v>
      </c>
    </row>
    <row r="7879" spans="1:5" x14ac:dyDescent="0.2">
      <c r="A7879" t="s">
        <v>97</v>
      </c>
      <c r="B7879">
        <v>0.1</v>
      </c>
    </row>
    <row r="7880" spans="1:5" x14ac:dyDescent="0.2">
      <c r="A7880" t="s">
        <v>92</v>
      </c>
      <c r="B7880">
        <v>0.7</v>
      </c>
      <c r="C7880">
        <v>0.3</v>
      </c>
      <c r="D7880" t="s">
        <v>1594</v>
      </c>
      <c r="E7880">
        <v>-0.2</v>
      </c>
    </row>
    <row r="7881" spans="1:5" x14ac:dyDescent="0.2">
      <c r="A7881" t="s">
        <v>1549</v>
      </c>
      <c r="B7881" t="s">
        <v>1550</v>
      </c>
      <c r="C7881" t="s">
        <v>1551</v>
      </c>
      <c r="D7881" t="s">
        <v>1552</v>
      </c>
    </row>
    <row r="7882" spans="1:5" x14ac:dyDescent="0.2">
      <c r="A7882" t="s">
        <v>859</v>
      </c>
      <c r="B7882" t="s">
        <v>1553</v>
      </c>
      <c r="C7882" t="s">
        <v>1554</v>
      </c>
    </row>
    <row r="7883" spans="1:5" x14ac:dyDescent="0.2">
      <c r="A7883" t="s">
        <v>1569</v>
      </c>
      <c r="B7883" t="s">
        <v>1570</v>
      </c>
      <c r="C7883" t="s">
        <v>1571</v>
      </c>
    </row>
    <row r="7884" spans="1:5" x14ac:dyDescent="0.2">
      <c r="A7884" t="s">
        <v>1569</v>
      </c>
      <c r="B7884" t="s">
        <v>1572</v>
      </c>
      <c r="C7884" t="s">
        <v>1573</v>
      </c>
      <c r="D7884" t="s">
        <v>1571</v>
      </c>
    </row>
    <row r="7885" spans="1:5" x14ac:dyDescent="0.2">
      <c r="A7885" t="s">
        <v>27</v>
      </c>
      <c r="B7885">
        <v>56</v>
      </c>
      <c r="C7885" t="s">
        <v>1706</v>
      </c>
    </row>
    <row r="7886" spans="1:5" x14ac:dyDescent="0.2">
      <c r="A7886" t="s">
        <v>29</v>
      </c>
      <c r="B7886">
        <v>46.5</v>
      </c>
      <c r="C7886" t="s">
        <v>1558</v>
      </c>
    </row>
    <row r="7887" spans="1:5" x14ac:dyDescent="0.2">
      <c r="A7887" t="s">
        <v>29</v>
      </c>
      <c r="B7887">
        <v>13</v>
      </c>
      <c r="C7887" t="s">
        <v>1707</v>
      </c>
    </row>
    <row r="7888" spans="1:5" x14ac:dyDescent="0.2">
      <c r="A7888" t="s">
        <v>34</v>
      </c>
      <c r="B7888">
        <v>20</v>
      </c>
      <c r="C7888">
        <v>-0.06</v>
      </c>
      <c r="D7888" t="s">
        <v>1594</v>
      </c>
      <c r="E7888">
        <v>-7.9000000000000001E-2</v>
      </c>
    </row>
    <row r="7889" spans="1:4" x14ac:dyDescent="0.2">
      <c r="A7889" t="s">
        <v>1579</v>
      </c>
      <c r="B7889">
        <v>22</v>
      </c>
      <c r="C7889">
        <v>3</v>
      </c>
    </row>
    <row r="7890" spans="1:4" x14ac:dyDescent="0.2">
      <c r="A7890" t="s">
        <v>32</v>
      </c>
      <c r="B7890" t="s">
        <v>1896</v>
      </c>
      <c r="C7890">
        <v>16</v>
      </c>
    </row>
    <row r="7891" spans="1:4" x14ac:dyDescent="0.2">
      <c r="A7891" t="s">
        <v>36</v>
      </c>
      <c r="B7891" t="s">
        <v>2426</v>
      </c>
      <c r="C7891" t="s">
        <v>1562</v>
      </c>
      <c r="D7891" t="s">
        <v>1891</v>
      </c>
    </row>
    <row r="7892" spans="1:4" x14ac:dyDescent="0.2">
      <c r="A7892" t="s">
        <v>36</v>
      </c>
      <c r="B7892" t="s">
        <v>2338</v>
      </c>
      <c r="C7892" t="s">
        <v>1562</v>
      </c>
      <c r="D7892" t="s">
        <v>2138</v>
      </c>
    </row>
    <row r="7893" spans="1:4" x14ac:dyDescent="0.2">
      <c r="A7893" t="s">
        <v>2427</v>
      </c>
      <c r="B7893" t="s">
        <v>2428</v>
      </c>
    </row>
    <row r="7894" spans="1:4" x14ac:dyDescent="0.2">
      <c r="A7894" t="s">
        <v>95</v>
      </c>
      <c r="B7894" t="s">
        <v>1545</v>
      </c>
      <c r="C7894" t="s">
        <v>1593</v>
      </c>
      <c r="D7894">
        <v>3.2</v>
      </c>
    </row>
    <row r="7895" spans="1:4" x14ac:dyDescent="0.2">
      <c r="A7895" t="s">
        <v>1549</v>
      </c>
      <c r="B7895" t="s">
        <v>1550</v>
      </c>
      <c r="C7895" t="s">
        <v>1551</v>
      </c>
      <c r="D7895" t="s">
        <v>1552</v>
      </c>
    </row>
    <row r="7896" spans="1:4" x14ac:dyDescent="0.2">
      <c r="A7896" t="s">
        <v>859</v>
      </c>
      <c r="B7896" t="s">
        <v>1553</v>
      </c>
      <c r="C7896" t="s">
        <v>1554</v>
      </c>
    </row>
    <row r="7897" spans="1:4" x14ac:dyDescent="0.2">
      <c r="A7897" t="s">
        <v>1555</v>
      </c>
      <c r="B7897" t="s">
        <v>1550</v>
      </c>
      <c r="C7897" t="s">
        <v>1551</v>
      </c>
      <c r="D7897" t="s">
        <v>1556</v>
      </c>
    </row>
    <row r="7898" spans="1:4" x14ac:dyDescent="0.2">
      <c r="A7898" t="s">
        <v>1569</v>
      </c>
      <c r="B7898" t="s">
        <v>1570</v>
      </c>
      <c r="C7898" t="s">
        <v>1571</v>
      </c>
    </row>
    <row r="7899" spans="1:4" x14ac:dyDescent="0.2">
      <c r="A7899" t="s">
        <v>1569</v>
      </c>
      <c r="B7899" t="s">
        <v>1572</v>
      </c>
      <c r="C7899" t="s">
        <v>1573</v>
      </c>
      <c r="D7899" t="s">
        <v>1571</v>
      </c>
    </row>
    <row r="7900" spans="1:4" x14ac:dyDescent="0.2">
      <c r="A7900" t="s">
        <v>29</v>
      </c>
      <c r="B7900">
        <v>86.2</v>
      </c>
      <c r="C7900" t="s">
        <v>1706</v>
      </c>
    </row>
    <row r="7901" spans="1:4" x14ac:dyDescent="0.2">
      <c r="A7901" t="s">
        <v>29</v>
      </c>
      <c r="B7901">
        <v>13</v>
      </c>
      <c r="C7901" t="s">
        <v>1707</v>
      </c>
    </row>
    <row r="7902" spans="1:4" x14ac:dyDescent="0.2">
      <c r="A7902" t="s">
        <v>29</v>
      </c>
      <c r="B7902">
        <v>78.5</v>
      </c>
      <c r="C7902" t="s">
        <v>1558</v>
      </c>
    </row>
    <row r="7903" spans="1:4" x14ac:dyDescent="0.2">
      <c r="A7903" t="s">
        <v>34</v>
      </c>
      <c r="B7903">
        <v>20</v>
      </c>
      <c r="C7903">
        <f>-0.06/-0.079</f>
        <v>0.75949367088607589</v>
      </c>
    </row>
    <row r="7904" spans="1:4" x14ac:dyDescent="0.2">
      <c r="A7904" t="s">
        <v>1579</v>
      </c>
      <c r="B7904">
        <v>22</v>
      </c>
      <c r="C7904">
        <v>3</v>
      </c>
    </row>
    <row r="7905" spans="1:5" x14ac:dyDescent="0.2">
      <c r="A7905" t="s">
        <v>32</v>
      </c>
      <c r="B7905" t="s">
        <v>1896</v>
      </c>
      <c r="C7905">
        <v>16</v>
      </c>
    </row>
    <row r="7906" spans="1:5" x14ac:dyDescent="0.2">
      <c r="A7906" t="s">
        <v>36</v>
      </c>
      <c r="B7906" t="s">
        <v>2426</v>
      </c>
      <c r="C7906" t="s">
        <v>1562</v>
      </c>
      <c r="D7906" t="s">
        <v>1891</v>
      </c>
    </row>
    <row r="7907" spans="1:5" x14ac:dyDescent="0.2">
      <c r="A7907" t="s">
        <v>36</v>
      </c>
      <c r="B7907" t="s">
        <v>2338</v>
      </c>
      <c r="C7907" t="s">
        <v>1562</v>
      </c>
      <c r="D7907" t="s">
        <v>2138</v>
      </c>
    </row>
    <row r="7908" spans="1:5" x14ac:dyDescent="0.2">
      <c r="A7908" t="s">
        <v>2427</v>
      </c>
      <c r="B7908" t="s">
        <v>1545</v>
      </c>
      <c r="C7908">
        <v>2</v>
      </c>
    </row>
    <row r="7909" spans="1:5" x14ac:dyDescent="0.2">
      <c r="A7909" t="s">
        <v>95</v>
      </c>
      <c r="B7909" t="s">
        <v>1545</v>
      </c>
      <c r="C7909" t="s">
        <v>1593</v>
      </c>
      <c r="D7909">
        <v>3.2</v>
      </c>
    </row>
    <row r="7910" spans="1:5" x14ac:dyDescent="0.2">
      <c r="A7910" t="s">
        <v>544</v>
      </c>
    </row>
    <row r="7911" spans="1:5" x14ac:dyDescent="0.2">
      <c r="A7911" t="s">
        <v>1549</v>
      </c>
      <c r="B7911" t="s">
        <v>1550</v>
      </c>
      <c r="C7911" t="s">
        <v>1551</v>
      </c>
      <c r="D7911" t="s">
        <v>1552</v>
      </c>
    </row>
    <row r="7912" spans="1:5" x14ac:dyDescent="0.2">
      <c r="A7912" t="s">
        <v>859</v>
      </c>
      <c r="B7912" t="s">
        <v>1553</v>
      </c>
      <c r="C7912" t="s">
        <v>1554</v>
      </c>
    </row>
    <row r="7913" spans="1:5" x14ac:dyDescent="0.2">
      <c r="A7913" t="s">
        <v>1569</v>
      </c>
      <c r="B7913" t="s">
        <v>1570</v>
      </c>
      <c r="C7913" t="s">
        <v>1571</v>
      </c>
    </row>
    <row r="7914" spans="1:5" x14ac:dyDescent="0.2">
      <c r="A7914" t="s">
        <v>1569</v>
      </c>
      <c r="B7914" t="s">
        <v>1572</v>
      </c>
      <c r="C7914" t="s">
        <v>1573</v>
      </c>
      <c r="D7914" t="s">
        <v>1571</v>
      </c>
    </row>
    <row r="7915" spans="1:5" x14ac:dyDescent="0.2">
      <c r="A7915" t="s">
        <v>1662</v>
      </c>
      <c r="B7915">
        <v>15.5</v>
      </c>
      <c r="C7915">
        <f>0.046/0.023</f>
        <v>2</v>
      </c>
    </row>
    <row r="7916" spans="1:5" x14ac:dyDescent="0.2">
      <c r="A7916" t="s">
        <v>29</v>
      </c>
      <c r="B7916">
        <v>34.5</v>
      </c>
      <c r="C7916" t="s">
        <v>1559</v>
      </c>
    </row>
    <row r="7917" spans="1:5" x14ac:dyDescent="0.2">
      <c r="A7917" t="s">
        <v>95</v>
      </c>
      <c r="B7917" t="s">
        <v>1545</v>
      </c>
      <c r="C7917" t="s">
        <v>1629</v>
      </c>
      <c r="D7917">
        <v>16</v>
      </c>
    </row>
    <row r="7918" spans="1:5" x14ac:dyDescent="0.2">
      <c r="A7918" t="s">
        <v>97</v>
      </c>
      <c r="B7918">
        <v>0.4</v>
      </c>
      <c r="C7918" t="s">
        <v>1568</v>
      </c>
      <c r="D7918" t="s">
        <v>1562</v>
      </c>
      <c r="E7918" t="s">
        <v>1633</v>
      </c>
    </row>
    <row r="7919" spans="1:5" x14ac:dyDescent="0.2">
      <c r="A7919" t="s">
        <v>1549</v>
      </c>
      <c r="B7919" t="s">
        <v>1550</v>
      </c>
      <c r="C7919" t="s">
        <v>1551</v>
      </c>
      <c r="D7919" t="s">
        <v>1552</v>
      </c>
    </row>
    <row r="7920" spans="1:5" x14ac:dyDescent="0.2">
      <c r="A7920" t="s">
        <v>859</v>
      </c>
      <c r="B7920" t="s">
        <v>1553</v>
      </c>
      <c r="C7920" t="s">
        <v>1554</v>
      </c>
    </row>
    <row r="7921" spans="1:4" x14ac:dyDescent="0.2">
      <c r="A7921" t="s">
        <v>1569</v>
      </c>
      <c r="B7921" t="s">
        <v>1570</v>
      </c>
      <c r="C7921" t="s">
        <v>1571</v>
      </c>
    </row>
    <row r="7922" spans="1:4" x14ac:dyDescent="0.2">
      <c r="A7922" t="s">
        <v>1569</v>
      </c>
      <c r="B7922" t="s">
        <v>1572</v>
      </c>
      <c r="C7922" t="s">
        <v>1573</v>
      </c>
      <c r="D7922" t="s">
        <v>1571</v>
      </c>
    </row>
    <row r="7923" spans="1:4" x14ac:dyDescent="0.2">
      <c r="A7923" t="s">
        <v>1662</v>
      </c>
      <c r="B7923">
        <v>15.5</v>
      </c>
      <c r="C7923">
        <f>0.046/0.023</f>
        <v>2</v>
      </c>
    </row>
    <row r="7924" spans="1:4" x14ac:dyDescent="0.2">
      <c r="A7924" t="s">
        <v>29</v>
      </c>
      <c r="B7924">
        <v>34.5</v>
      </c>
      <c r="C7924" t="s">
        <v>1559</v>
      </c>
    </row>
    <row r="7925" spans="1:4" x14ac:dyDescent="0.2">
      <c r="A7925" t="s">
        <v>95</v>
      </c>
      <c r="B7925" t="s">
        <v>1545</v>
      </c>
      <c r="C7925" t="s">
        <v>1629</v>
      </c>
      <c r="D7925">
        <v>16</v>
      </c>
    </row>
    <row r="7926" spans="1:4" x14ac:dyDescent="0.2">
      <c r="A7926" t="s">
        <v>1569</v>
      </c>
      <c r="B7926" t="s">
        <v>1570</v>
      </c>
      <c r="C7926" t="s">
        <v>1571</v>
      </c>
    </row>
    <row r="7927" spans="1:4" x14ac:dyDescent="0.2">
      <c r="A7927" t="s">
        <v>1569</v>
      </c>
      <c r="B7927" t="s">
        <v>1572</v>
      </c>
      <c r="C7927" t="s">
        <v>1573</v>
      </c>
      <c r="D7927" t="s">
        <v>1571</v>
      </c>
    </row>
    <row r="7928" spans="1:4" x14ac:dyDescent="0.2">
      <c r="A7928" t="s">
        <v>34</v>
      </c>
      <c r="B7928">
        <v>20</v>
      </c>
      <c r="C7928">
        <v>-0.05</v>
      </c>
    </row>
    <row r="7929" spans="1:4" x14ac:dyDescent="0.2">
      <c r="A7929" t="s">
        <v>29</v>
      </c>
      <c r="B7929">
        <v>13</v>
      </c>
      <c r="C7929" t="s">
        <v>1578</v>
      </c>
    </row>
    <row r="7930" spans="1:4" x14ac:dyDescent="0.2">
      <c r="A7930" t="s">
        <v>29</v>
      </c>
      <c r="B7930">
        <v>1.5</v>
      </c>
      <c r="C7930" t="s">
        <v>1580</v>
      </c>
    </row>
    <row r="7931" spans="1:4" x14ac:dyDescent="0.2">
      <c r="A7931" t="s">
        <v>29</v>
      </c>
      <c r="B7931">
        <v>2.5</v>
      </c>
      <c r="C7931" t="s">
        <v>1580</v>
      </c>
    </row>
    <row r="7932" spans="1:4" x14ac:dyDescent="0.2">
      <c r="A7932" t="s">
        <v>29</v>
      </c>
      <c r="B7932">
        <v>7.5</v>
      </c>
      <c r="C7932" t="s">
        <v>1667</v>
      </c>
    </row>
    <row r="7933" spans="1:4" x14ac:dyDescent="0.2">
      <c r="A7933" t="s">
        <v>548</v>
      </c>
    </row>
    <row r="7934" spans="1:4" x14ac:dyDescent="0.2">
      <c r="A7934" t="s">
        <v>34</v>
      </c>
      <c r="B7934">
        <v>30.6</v>
      </c>
      <c r="C7934" t="s">
        <v>1608</v>
      </c>
      <c r="D7934">
        <v>0.05</v>
      </c>
    </row>
    <row r="7935" spans="1:4" x14ac:dyDescent="0.2">
      <c r="A7935" t="s">
        <v>549</v>
      </c>
    </row>
    <row r="7936" spans="1:4" x14ac:dyDescent="0.2">
      <c r="A7936" t="s">
        <v>550</v>
      </c>
    </row>
    <row r="7937" spans="1:4" x14ac:dyDescent="0.2">
      <c r="A7937" t="s">
        <v>97</v>
      </c>
      <c r="B7937">
        <v>0.05</v>
      </c>
      <c r="C7937" t="s">
        <v>1567</v>
      </c>
      <c r="D7937" t="s">
        <v>1568</v>
      </c>
    </row>
    <row r="7938" spans="1:4" x14ac:dyDescent="0.2">
      <c r="A7938" t="s">
        <v>154</v>
      </c>
      <c r="B7938">
        <v>0.86</v>
      </c>
      <c r="C7938" t="s">
        <v>1608</v>
      </c>
      <c r="D7938">
        <v>0.2</v>
      </c>
    </row>
    <row r="7939" spans="1:4" x14ac:dyDescent="0.2">
      <c r="A7939" t="s">
        <v>154</v>
      </c>
      <c r="B7939">
        <v>0.6</v>
      </c>
      <c r="C7939" t="s">
        <v>1613</v>
      </c>
      <c r="D7939">
        <v>0.2</v>
      </c>
    </row>
    <row r="7940" spans="1:4" x14ac:dyDescent="0.2">
      <c r="A7940" t="s">
        <v>154</v>
      </c>
      <c r="B7940">
        <v>2</v>
      </c>
      <c r="C7940" t="s">
        <v>1608</v>
      </c>
      <c r="D7940">
        <v>0.2</v>
      </c>
    </row>
    <row r="7941" spans="1:4" x14ac:dyDescent="0.2">
      <c r="A7941" t="s">
        <v>551</v>
      </c>
      <c r="B7941">
        <v>0.05</v>
      </c>
    </row>
    <row r="7942" spans="1:4" x14ac:dyDescent="0.2">
      <c r="A7942" t="s">
        <v>56</v>
      </c>
      <c r="B7942">
        <v>-0.03</v>
      </c>
      <c r="C7942">
        <v>0.3</v>
      </c>
    </row>
    <row r="7943" spans="1:4" x14ac:dyDescent="0.2">
      <c r="A7943" t="s">
        <v>56</v>
      </c>
      <c r="B7943" t="s">
        <v>1545</v>
      </c>
      <c r="C7943">
        <v>0.1</v>
      </c>
    </row>
    <row r="7944" spans="1:4" x14ac:dyDescent="0.2">
      <c r="A7944" t="s">
        <v>95</v>
      </c>
      <c r="B7944" t="s">
        <v>1629</v>
      </c>
      <c r="C7944">
        <v>20</v>
      </c>
    </row>
    <row r="7945" spans="1:4" x14ac:dyDescent="0.2">
      <c r="A7945" t="s">
        <v>95</v>
      </c>
      <c r="B7945" t="s">
        <v>1629</v>
      </c>
      <c r="C7945">
        <v>40</v>
      </c>
    </row>
    <row r="7946" spans="1:4" x14ac:dyDescent="0.2">
      <c r="A7946" t="s">
        <v>87</v>
      </c>
      <c r="B7946" t="s">
        <v>1698</v>
      </c>
    </row>
    <row r="7947" spans="1:4" x14ac:dyDescent="0.2">
      <c r="A7947" t="s">
        <v>1549</v>
      </c>
      <c r="B7947" t="s">
        <v>1550</v>
      </c>
      <c r="C7947" t="s">
        <v>1551</v>
      </c>
      <c r="D7947" t="s">
        <v>1552</v>
      </c>
    </row>
    <row r="7948" spans="1:4" x14ac:dyDescent="0.2">
      <c r="A7948" t="s">
        <v>859</v>
      </c>
      <c r="B7948" t="s">
        <v>1553</v>
      </c>
      <c r="C7948" t="s">
        <v>1554</v>
      </c>
    </row>
    <row r="7949" spans="1:4" x14ac:dyDescent="0.2">
      <c r="A7949" t="s">
        <v>1569</v>
      </c>
      <c r="B7949" t="s">
        <v>1570</v>
      </c>
      <c r="C7949" t="s">
        <v>1571</v>
      </c>
    </row>
    <row r="7950" spans="1:4" x14ac:dyDescent="0.2">
      <c r="A7950" t="s">
        <v>1569</v>
      </c>
      <c r="B7950" t="s">
        <v>1572</v>
      </c>
      <c r="C7950" t="s">
        <v>1573</v>
      </c>
      <c r="D7950" t="s">
        <v>1571</v>
      </c>
    </row>
    <row r="7951" spans="1:4" x14ac:dyDescent="0.2">
      <c r="A7951" t="s">
        <v>154</v>
      </c>
      <c r="B7951">
        <v>0.2</v>
      </c>
      <c r="C7951">
        <v>0.1</v>
      </c>
    </row>
    <row r="7952" spans="1:4" x14ac:dyDescent="0.2">
      <c r="A7952" t="s">
        <v>47</v>
      </c>
      <c r="B7952">
        <v>15</v>
      </c>
      <c r="C7952" t="s">
        <v>1635</v>
      </c>
      <c r="D7952" t="s">
        <v>1710</v>
      </c>
    </row>
    <row r="7953" spans="1:6" x14ac:dyDescent="0.2">
      <c r="A7953" t="s">
        <v>154</v>
      </c>
      <c r="B7953">
        <v>0.2</v>
      </c>
      <c r="C7953">
        <v>0.1</v>
      </c>
    </row>
    <row r="7954" spans="1:6" x14ac:dyDescent="0.2">
      <c r="A7954" t="s">
        <v>47</v>
      </c>
      <c r="B7954" t="s">
        <v>2429</v>
      </c>
      <c r="C7954" t="s">
        <v>1710</v>
      </c>
    </row>
    <row r="7955" spans="1:6" x14ac:dyDescent="0.2">
      <c r="A7955" t="s">
        <v>29</v>
      </c>
      <c r="B7955">
        <v>9</v>
      </c>
      <c r="C7955" t="s">
        <v>1558</v>
      </c>
    </row>
    <row r="7956" spans="1:6" x14ac:dyDescent="0.2">
      <c r="A7956" t="s">
        <v>48</v>
      </c>
      <c r="B7956">
        <v>1</v>
      </c>
      <c r="C7956">
        <v>0.1</v>
      </c>
    </row>
    <row r="7957" spans="1:6" x14ac:dyDescent="0.2">
      <c r="A7957" t="s">
        <v>48</v>
      </c>
      <c r="B7957">
        <v>2</v>
      </c>
      <c r="C7957">
        <v>0.2</v>
      </c>
    </row>
    <row r="7958" spans="1:6" x14ac:dyDescent="0.2">
      <c r="A7958" t="s">
        <v>32</v>
      </c>
      <c r="B7958">
        <v>32</v>
      </c>
      <c r="C7958" t="s">
        <v>1707</v>
      </c>
    </row>
    <row r="7959" spans="1:6" x14ac:dyDescent="0.2">
      <c r="A7959" t="s">
        <v>97</v>
      </c>
      <c r="B7959" t="s">
        <v>1545</v>
      </c>
      <c r="C7959">
        <v>0.1</v>
      </c>
    </row>
    <row r="7960" spans="1:6" x14ac:dyDescent="0.2">
      <c r="A7960" t="s">
        <v>34</v>
      </c>
      <c r="B7960">
        <v>11.05</v>
      </c>
      <c r="C7960">
        <v>0.2</v>
      </c>
    </row>
    <row r="7961" spans="1:6" x14ac:dyDescent="0.2">
      <c r="A7961" t="s">
        <v>108</v>
      </c>
      <c r="B7961">
        <v>1</v>
      </c>
      <c r="C7961" t="s">
        <v>1558</v>
      </c>
    </row>
    <row r="7962" spans="1:6" x14ac:dyDescent="0.2">
      <c r="A7962" t="s">
        <v>184</v>
      </c>
      <c r="B7962">
        <v>9</v>
      </c>
      <c r="C7962" t="s">
        <v>1559</v>
      </c>
    </row>
    <row r="7963" spans="1:6" x14ac:dyDescent="0.2">
      <c r="A7963" t="s">
        <v>47</v>
      </c>
      <c r="B7963">
        <v>7.7</v>
      </c>
      <c r="C7963">
        <v>-0.1</v>
      </c>
    </row>
    <row r="7964" spans="1:6" x14ac:dyDescent="0.2">
      <c r="A7964" t="s">
        <v>47</v>
      </c>
      <c r="B7964">
        <v>8.9</v>
      </c>
      <c r="C7964">
        <v>0.05</v>
      </c>
    </row>
    <row r="7965" spans="1:6" x14ac:dyDescent="0.2">
      <c r="A7965" t="s">
        <v>36</v>
      </c>
      <c r="B7965" t="s">
        <v>1890</v>
      </c>
      <c r="C7965" t="s">
        <v>1100</v>
      </c>
      <c r="D7965">
        <v>1.5</v>
      </c>
      <c r="E7965" t="s">
        <v>1562</v>
      </c>
      <c r="F7965" t="s">
        <v>1563</v>
      </c>
    </row>
    <row r="7966" spans="1:6" x14ac:dyDescent="0.2">
      <c r="A7966" t="s">
        <v>27</v>
      </c>
      <c r="B7966">
        <v>103.5</v>
      </c>
      <c r="C7966" t="s">
        <v>1557</v>
      </c>
    </row>
    <row r="7967" spans="1:6" x14ac:dyDescent="0.2">
      <c r="A7967" t="s">
        <v>34</v>
      </c>
      <c r="B7967">
        <v>12.8</v>
      </c>
      <c r="C7967">
        <v>7</v>
      </c>
    </row>
    <row r="7968" spans="1:6" x14ac:dyDescent="0.2">
      <c r="A7968" t="s">
        <v>154</v>
      </c>
      <c r="B7968">
        <v>1</v>
      </c>
      <c r="C7968">
        <v>-0.2</v>
      </c>
    </row>
    <row r="7969" spans="1:6" x14ac:dyDescent="0.2">
      <c r="A7969" t="s">
        <v>32</v>
      </c>
      <c r="B7969">
        <v>27</v>
      </c>
      <c r="C7969" t="s">
        <v>1707</v>
      </c>
    </row>
    <row r="7970" spans="1:6" x14ac:dyDescent="0.2">
      <c r="A7970" t="s">
        <v>36</v>
      </c>
      <c r="B7970" t="s">
        <v>1890</v>
      </c>
      <c r="C7970" t="s">
        <v>1100</v>
      </c>
      <c r="D7970">
        <v>1</v>
      </c>
      <c r="E7970" t="s">
        <v>1562</v>
      </c>
      <c r="F7970" t="s">
        <v>1563</v>
      </c>
    </row>
    <row r="7971" spans="1:6" x14ac:dyDescent="0.2">
      <c r="A7971" t="s">
        <v>87</v>
      </c>
      <c r="B7971" t="s">
        <v>1546</v>
      </c>
      <c r="C7971" t="s">
        <v>1547</v>
      </c>
      <c r="D7971" t="s">
        <v>1548</v>
      </c>
    </row>
    <row r="7972" spans="1:6" x14ac:dyDescent="0.2">
      <c r="A7972" t="s">
        <v>1549</v>
      </c>
      <c r="B7972" t="s">
        <v>1550</v>
      </c>
      <c r="C7972" t="s">
        <v>1551</v>
      </c>
      <c r="D7972" t="s">
        <v>1552</v>
      </c>
    </row>
    <row r="7973" spans="1:6" x14ac:dyDescent="0.2">
      <c r="A7973" t="s">
        <v>859</v>
      </c>
      <c r="B7973" t="s">
        <v>1553</v>
      </c>
      <c r="C7973" t="s">
        <v>1554</v>
      </c>
    </row>
    <row r="7974" spans="1:6" x14ac:dyDescent="0.2">
      <c r="A7974" t="s">
        <v>29</v>
      </c>
      <c r="B7974">
        <v>9</v>
      </c>
      <c r="C7974" t="s">
        <v>1558</v>
      </c>
    </row>
    <row r="7975" spans="1:6" x14ac:dyDescent="0.2">
      <c r="A7975" t="s">
        <v>48</v>
      </c>
      <c r="B7975">
        <v>1</v>
      </c>
      <c r="C7975">
        <v>0.1</v>
      </c>
    </row>
    <row r="7976" spans="1:6" x14ac:dyDescent="0.2">
      <c r="A7976" t="s">
        <v>48</v>
      </c>
      <c r="B7976">
        <v>2</v>
      </c>
      <c r="C7976">
        <v>0.2</v>
      </c>
    </row>
    <row r="7977" spans="1:6" x14ac:dyDescent="0.2">
      <c r="A7977" t="s">
        <v>32</v>
      </c>
      <c r="B7977">
        <v>32</v>
      </c>
      <c r="C7977" t="s">
        <v>1707</v>
      </c>
    </row>
    <row r="7978" spans="1:6" x14ac:dyDescent="0.2">
      <c r="A7978" t="s">
        <v>97</v>
      </c>
      <c r="B7978" t="s">
        <v>1545</v>
      </c>
      <c r="C7978">
        <v>0.1</v>
      </c>
    </row>
    <row r="7979" spans="1:6" x14ac:dyDescent="0.2">
      <c r="A7979" t="s">
        <v>34</v>
      </c>
      <c r="B7979">
        <v>11.05</v>
      </c>
      <c r="C7979">
        <v>0.2</v>
      </c>
    </row>
    <row r="7980" spans="1:6" x14ac:dyDescent="0.2">
      <c r="A7980" t="s">
        <v>108</v>
      </c>
      <c r="B7980">
        <v>1</v>
      </c>
      <c r="C7980" t="s">
        <v>1558</v>
      </c>
    </row>
    <row r="7981" spans="1:6" x14ac:dyDescent="0.2">
      <c r="A7981" t="s">
        <v>184</v>
      </c>
      <c r="B7981">
        <v>9</v>
      </c>
      <c r="C7981" t="s">
        <v>1559</v>
      </c>
    </row>
    <row r="7982" spans="1:6" x14ac:dyDescent="0.2">
      <c r="A7982" t="s">
        <v>47</v>
      </c>
      <c r="B7982">
        <v>7.7</v>
      </c>
      <c r="C7982">
        <v>-0.1</v>
      </c>
    </row>
    <row r="7983" spans="1:6" x14ac:dyDescent="0.2">
      <c r="A7983" t="s">
        <v>47</v>
      </c>
      <c r="B7983">
        <v>8.9</v>
      </c>
      <c r="C7983">
        <v>0.05</v>
      </c>
    </row>
    <row r="7984" spans="1:6" x14ac:dyDescent="0.2">
      <c r="A7984" t="s">
        <v>36</v>
      </c>
      <c r="B7984" t="s">
        <v>1890</v>
      </c>
      <c r="C7984" t="s">
        <v>1100</v>
      </c>
      <c r="D7984">
        <v>1.5</v>
      </c>
      <c r="E7984" t="s">
        <v>1562</v>
      </c>
      <c r="F7984" t="s">
        <v>1563</v>
      </c>
    </row>
    <row r="7985" spans="1:6" x14ac:dyDescent="0.2">
      <c r="A7985" t="s">
        <v>27</v>
      </c>
      <c r="B7985">
        <v>103.5</v>
      </c>
      <c r="C7985" t="s">
        <v>1557</v>
      </c>
    </row>
    <row r="7986" spans="1:6" x14ac:dyDescent="0.2">
      <c r="A7986" t="s">
        <v>34</v>
      </c>
      <c r="B7986">
        <v>12.8</v>
      </c>
      <c r="C7986">
        <v>7</v>
      </c>
    </row>
    <row r="7987" spans="1:6" x14ac:dyDescent="0.2">
      <c r="A7987" t="s">
        <v>154</v>
      </c>
      <c r="B7987">
        <v>1</v>
      </c>
      <c r="C7987">
        <v>-0.2</v>
      </c>
    </row>
    <row r="7988" spans="1:6" x14ac:dyDescent="0.2">
      <c r="A7988" t="s">
        <v>32</v>
      </c>
      <c r="B7988">
        <v>27</v>
      </c>
      <c r="C7988" t="s">
        <v>1707</v>
      </c>
    </row>
    <row r="7989" spans="1:6" x14ac:dyDescent="0.2">
      <c r="A7989" t="s">
        <v>36</v>
      </c>
      <c r="B7989" t="s">
        <v>1890</v>
      </c>
      <c r="C7989" t="s">
        <v>1100</v>
      </c>
      <c r="D7989">
        <v>1</v>
      </c>
      <c r="E7989" t="s">
        <v>1562</v>
      </c>
      <c r="F7989" t="s">
        <v>1563</v>
      </c>
    </row>
    <row r="7990" spans="1:6" x14ac:dyDescent="0.2">
      <c r="A7990" t="s">
        <v>87</v>
      </c>
      <c r="B7990" t="s">
        <v>1546</v>
      </c>
      <c r="C7990" t="s">
        <v>1547</v>
      </c>
      <c r="D7990" t="s">
        <v>1548</v>
      </c>
    </row>
    <row r="7991" spans="1:6" x14ac:dyDescent="0.2">
      <c r="A7991" t="s">
        <v>1549</v>
      </c>
      <c r="B7991" t="s">
        <v>1550</v>
      </c>
      <c r="C7991" t="s">
        <v>1551</v>
      </c>
      <c r="D7991" t="s">
        <v>1552</v>
      </c>
    </row>
    <row r="7992" spans="1:6" x14ac:dyDescent="0.2">
      <c r="A7992" t="s">
        <v>859</v>
      </c>
      <c r="B7992" t="s">
        <v>1553</v>
      </c>
      <c r="C7992" t="s">
        <v>1554</v>
      </c>
    </row>
    <row r="7993" spans="1:6" x14ac:dyDescent="0.2">
      <c r="A7993" t="s">
        <v>1607</v>
      </c>
      <c r="B7993">
        <v>9</v>
      </c>
      <c r="C7993" t="s">
        <v>1558</v>
      </c>
    </row>
    <row r="7994" spans="1:6" x14ac:dyDescent="0.2">
      <c r="A7994" t="s">
        <v>48</v>
      </c>
      <c r="B7994">
        <v>1</v>
      </c>
      <c r="C7994">
        <v>0.1</v>
      </c>
    </row>
    <row r="7995" spans="1:6" x14ac:dyDescent="0.2">
      <c r="A7995" t="s">
        <v>48</v>
      </c>
      <c r="B7995">
        <v>2</v>
      </c>
      <c r="C7995">
        <v>0.2</v>
      </c>
    </row>
    <row r="7996" spans="1:6" x14ac:dyDescent="0.2">
      <c r="A7996" t="s">
        <v>34</v>
      </c>
      <c r="B7996">
        <v>11.05</v>
      </c>
      <c r="C7996">
        <v>0.2</v>
      </c>
    </row>
    <row r="7997" spans="1:6" x14ac:dyDescent="0.2">
      <c r="A7997" t="s">
        <v>34</v>
      </c>
      <c r="B7997">
        <v>16</v>
      </c>
      <c r="C7997">
        <f>-0.02/-0.075</f>
        <v>0.26666666666666666</v>
      </c>
    </row>
    <row r="7998" spans="1:6" x14ac:dyDescent="0.2">
      <c r="A7998" t="s">
        <v>184</v>
      </c>
      <c r="B7998">
        <v>9</v>
      </c>
      <c r="C7998" t="s">
        <v>1559</v>
      </c>
    </row>
    <row r="7999" spans="1:6" x14ac:dyDescent="0.2">
      <c r="A7999" t="s">
        <v>184</v>
      </c>
      <c r="B7999">
        <v>12</v>
      </c>
      <c r="C7999" t="s">
        <v>1559</v>
      </c>
    </row>
    <row r="8000" spans="1:6" x14ac:dyDescent="0.2">
      <c r="A8000" t="s">
        <v>108</v>
      </c>
      <c r="B8000">
        <v>1</v>
      </c>
      <c r="C8000" t="s">
        <v>1558</v>
      </c>
    </row>
    <row r="8001" spans="1:6" x14ac:dyDescent="0.2">
      <c r="A8001" t="s">
        <v>47</v>
      </c>
      <c r="B8001">
        <v>7.7</v>
      </c>
      <c r="C8001">
        <v>-0.1</v>
      </c>
    </row>
    <row r="8002" spans="1:6" x14ac:dyDescent="0.2">
      <c r="A8002" t="s">
        <v>47</v>
      </c>
      <c r="B8002">
        <v>8.9</v>
      </c>
      <c r="C8002">
        <v>0.05</v>
      </c>
    </row>
    <row r="8003" spans="1:6" x14ac:dyDescent="0.2">
      <c r="A8003" t="s">
        <v>97</v>
      </c>
      <c r="B8003" t="s">
        <v>1545</v>
      </c>
      <c r="C8003">
        <v>0.1</v>
      </c>
    </row>
    <row r="8004" spans="1:6" x14ac:dyDescent="0.2">
      <c r="A8004" t="s">
        <v>36</v>
      </c>
      <c r="B8004" t="s">
        <v>1890</v>
      </c>
      <c r="C8004" t="s">
        <v>1100</v>
      </c>
      <c r="D8004">
        <v>1.5</v>
      </c>
      <c r="E8004" t="s">
        <v>1562</v>
      </c>
      <c r="F8004" t="s">
        <v>1563</v>
      </c>
    </row>
    <row r="8005" spans="1:6" x14ac:dyDescent="0.2">
      <c r="A8005" t="s">
        <v>29</v>
      </c>
      <c r="B8005">
        <v>83</v>
      </c>
      <c r="C8005" t="s">
        <v>1559</v>
      </c>
    </row>
    <row r="8006" spans="1:6" x14ac:dyDescent="0.2">
      <c r="A8006" t="s">
        <v>29</v>
      </c>
      <c r="B8006">
        <v>20</v>
      </c>
      <c r="C8006" t="s">
        <v>1559</v>
      </c>
    </row>
    <row r="8007" spans="1:6" x14ac:dyDescent="0.2">
      <c r="A8007" t="s">
        <v>29</v>
      </c>
      <c r="B8007">
        <v>2</v>
      </c>
      <c r="C8007" t="s">
        <v>1558</v>
      </c>
    </row>
    <row r="8008" spans="1:6" x14ac:dyDescent="0.2">
      <c r="A8008" t="s">
        <v>154</v>
      </c>
      <c r="B8008">
        <v>1</v>
      </c>
      <c r="C8008">
        <v>-0.2</v>
      </c>
    </row>
    <row r="8009" spans="1:6" x14ac:dyDescent="0.2">
      <c r="A8009" t="s">
        <v>34</v>
      </c>
      <c r="B8009">
        <v>24.5</v>
      </c>
      <c r="C8009">
        <f>-0.02/-0.1</f>
        <v>0.19999999999999998</v>
      </c>
    </row>
    <row r="8010" spans="1:6" x14ac:dyDescent="0.2">
      <c r="A8010" t="s">
        <v>184</v>
      </c>
      <c r="B8010">
        <v>0.2</v>
      </c>
      <c r="C8010" t="s">
        <v>1558</v>
      </c>
    </row>
    <row r="8011" spans="1:6" x14ac:dyDescent="0.2">
      <c r="A8011" t="s">
        <v>184</v>
      </c>
      <c r="B8011">
        <v>14.6</v>
      </c>
      <c r="C8011">
        <v>-0.2</v>
      </c>
    </row>
    <row r="8012" spans="1:6" x14ac:dyDescent="0.2">
      <c r="A8012" t="s">
        <v>36</v>
      </c>
      <c r="B8012" t="s">
        <v>2430</v>
      </c>
      <c r="C8012" t="s">
        <v>1100</v>
      </c>
      <c r="D8012">
        <v>1</v>
      </c>
      <c r="E8012" t="s">
        <v>1562</v>
      </c>
      <c r="F8012" t="s">
        <v>1563</v>
      </c>
    </row>
    <row r="8013" spans="1:6" x14ac:dyDescent="0.2">
      <c r="A8013" t="s">
        <v>87</v>
      </c>
      <c r="B8013" t="s">
        <v>1546</v>
      </c>
      <c r="C8013" t="s">
        <v>1547</v>
      </c>
      <c r="D8013" t="s">
        <v>1548</v>
      </c>
    </row>
    <row r="8014" spans="1:6" x14ac:dyDescent="0.2">
      <c r="A8014" t="s">
        <v>1549</v>
      </c>
      <c r="B8014" t="s">
        <v>1550</v>
      </c>
      <c r="C8014" t="s">
        <v>1551</v>
      </c>
      <c r="D8014" t="s">
        <v>1552</v>
      </c>
    </row>
    <row r="8015" spans="1:6" x14ac:dyDescent="0.2">
      <c r="A8015" t="s">
        <v>859</v>
      </c>
      <c r="B8015" t="s">
        <v>1553</v>
      </c>
      <c r="C8015" t="s">
        <v>1554</v>
      </c>
    </row>
    <row r="8016" spans="1:6" x14ac:dyDescent="0.2">
      <c r="A8016" t="s">
        <v>1555</v>
      </c>
      <c r="B8016" t="s">
        <v>1550</v>
      </c>
      <c r="C8016" t="s">
        <v>1551</v>
      </c>
      <c r="D8016" t="s">
        <v>1556</v>
      </c>
    </row>
    <row r="8017" spans="1:6" x14ac:dyDescent="0.2">
      <c r="A8017" t="s">
        <v>1607</v>
      </c>
      <c r="B8017">
        <v>9</v>
      </c>
      <c r="C8017" t="s">
        <v>1558</v>
      </c>
    </row>
    <row r="8018" spans="1:6" x14ac:dyDescent="0.2">
      <c r="A8018" t="s">
        <v>48</v>
      </c>
      <c r="B8018">
        <v>1</v>
      </c>
      <c r="C8018">
        <v>0.1</v>
      </c>
    </row>
    <row r="8019" spans="1:6" x14ac:dyDescent="0.2">
      <c r="A8019" t="s">
        <v>48</v>
      </c>
      <c r="B8019">
        <v>2</v>
      </c>
      <c r="C8019">
        <v>0.2</v>
      </c>
    </row>
    <row r="8020" spans="1:6" x14ac:dyDescent="0.2">
      <c r="A8020" t="s">
        <v>34</v>
      </c>
      <c r="B8020">
        <v>11.05</v>
      </c>
      <c r="C8020">
        <v>0.2</v>
      </c>
    </row>
    <row r="8021" spans="1:6" x14ac:dyDescent="0.2">
      <c r="A8021" t="s">
        <v>34</v>
      </c>
      <c r="B8021">
        <v>16</v>
      </c>
      <c r="C8021">
        <f>-0.02/-0.075</f>
        <v>0.26666666666666666</v>
      </c>
    </row>
    <row r="8022" spans="1:6" x14ac:dyDescent="0.2">
      <c r="A8022" t="s">
        <v>184</v>
      </c>
      <c r="B8022">
        <v>9</v>
      </c>
      <c r="C8022" t="s">
        <v>1559</v>
      </c>
    </row>
    <row r="8023" spans="1:6" x14ac:dyDescent="0.2">
      <c r="A8023" t="s">
        <v>184</v>
      </c>
      <c r="B8023">
        <v>12</v>
      </c>
      <c r="C8023" t="s">
        <v>1559</v>
      </c>
    </row>
    <row r="8024" spans="1:6" x14ac:dyDescent="0.2">
      <c r="A8024" t="s">
        <v>108</v>
      </c>
      <c r="B8024">
        <v>1</v>
      </c>
      <c r="C8024" t="s">
        <v>1558</v>
      </c>
    </row>
    <row r="8025" spans="1:6" x14ac:dyDescent="0.2">
      <c r="A8025" t="s">
        <v>47</v>
      </c>
      <c r="B8025">
        <v>7.7</v>
      </c>
      <c r="C8025">
        <v>-0.1</v>
      </c>
    </row>
    <row r="8026" spans="1:6" x14ac:dyDescent="0.2">
      <c r="A8026" t="s">
        <v>47</v>
      </c>
      <c r="B8026">
        <v>8.9</v>
      </c>
      <c r="C8026">
        <v>0.05</v>
      </c>
    </row>
    <row r="8027" spans="1:6" x14ac:dyDescent="0.2">
      <c r="A8027" t="s">
        <v>97</v>
      </c>
      <c r="B8027" t="s">
        <v>1545</v>
      </c>
      <c r="C8027">
        <v>0.1</v>
      </c>
    </row>
    <row r="8028" spans="1:6" x14ac:dyDescent="0.2">
      <c r="A8028" t="s">
        <v>36</v>
      </c>
      <c r="B8028" t="s">
        <v>1890</v>
      </c>
      <c r="C8028" t="s">
        <v>1100</v>
      </c>
      <c r="D8028">
        <v>1.5</v>
      </c>
      <c r="E8028" t="s">
        <v>1562</v>
      </c>
      <c r="F8028" t="s">
        <v>1563</v>
      </c>
    </row>
    <row r="8029" spans="1:6" x14ac:dyDescent="0.2">
      <c r="A8029" t="s">
        <v>29</v>
      </c>
      <c r="B8029">
        <v>83</v>
      </c>
      <c r="C8029" t="s">
        <v>1559</v>
      </c>
    </row>
    <row r="8030" spans="1:6" x14ac:dyDescent="0.2">
      <c r="A8030" t="s">
        <v>29</v>
      </c>
      <c r="B8030">
        <v>20</v>
      </c>
      <c r="C8030" t="s">
        <v>1559</v>
      </c>
    </row>
    <row r="8031" spans="1:6" x14ac:dyDescent="0.2">
      <c r="A8031" t="s">
        <v>29</v>
      </c>
      <c r="B8031">
        <v>2</v>
      </c>
      <c r="C8031" t="s">
        <v>1558</v>
      </c>
    </row>
    <row r="8032" spans="1:6" x14ac:dyDescent="0.2">
      <c r="A8032" t="s">
        <v>154</v>
      </c>
      <c r="B8032">
        <v>1</v>
      </c>
      <c r="C8032">
        <v>-0.2</v>
      </c>
    </row>
    <row r="8033" spans="1:6" x14ac:dyDescent="0.2">
      <c r="A8033" t="s">
        <v>34</v>
      </c>
      <c r="B8033">
        <v>24.5</v>
      </c>
      <c r="C8033">
        <f>-0.02/-0.1</f>
        <v>0.19999999999999998</v>
      </c>
    </row>
    <row r="8034" spans="1:6" x14ac:dyDescent="0.2">
      <c r="A8034" t="s">
        <v>184</v>
      </c>
      <c r="B8034">
        <v>0.2</v>
      </c>
      <c r="C8034" t="s">
        <v>1558</v>
      </c>
    </row>
    <row r="8035" spans="1:6" x14ac:dyDescent="0.2">
      <c r="A8035" t="s">
        <v>184</v>
      </c>
      <c r="B8035">
        <v>14.6</v>
      </c>
      <c r="C8035">
        <v>-0.2</v>
      </c>
    </row>
    <row r="8036" spans="1:6" x14ac:dyDescent="0.2">
      <c r="A8036" t="s">
        <v>36</v>
      </c>
      <c r="B8036" t="s">
        <v>2430</v>
      </c>
      <c r="C8036" t="s">
        <v>1100</v>
      </c>
      <c r="D8036">
        <v>1</v>
      </c>
      <c r="E8036" t="s">
        <v>1562</v>
      </c>
      <c r="F8036" t="s">
        <v>1563</v>
      </c>
    </row>
    <row r="8037" spans="1:6" x14ac:dyDescent="0.2">
      <c r="A8037" t="s">
        <v>87</v>
      </c>
      <c r="B8037" t="s">
        <v>1546</v>
      </c>
      <c r="C8037" t="s">
        <v>1547</v>
      </c>
      <c r="D8037" t="s">
        <v>1548</v>
      </c>
    </row>
    <row r="8038" spans="1:6" x14ac:dyDescent="0.2">
      <c r="A8038" t="s">
        <v>1549</v>
      </c>
      <c r="B8038" t="s">
        <v>1550</v>
      </c>
      <c r="C8038" t="s">
        <v>1551</v>
      </c>
      <c r="D8038" t="s">
        <v>1552</v>
      </c>
    </row>
    <row r="8039" spans="1:6" x14ac:dyDescent="0.2">
      <c r="A8039" t="s">
        <v>859</v>
      </c>
      <c r="B8039" t="s">
        <v>1553</v>
      </c>
      <c r="C8039" t="s">
        <v>1554</v>
      </c>
    </row>
    <row r="8040" spans="1:6" x14ac:dyDescent="0.2">
      <c r="A8040" t="s">
        <v>1555</v>
      </c>
      <c r="B8040" t="s">
        <v>1550</v>
      </c>
      <c r="C8040" t="s">
        <v>1551</v>
      </c>
      <c r="D8040" t="s">
        <v>1556</v>
      </c>
    </row>
    <row r="8041" spans="1:6" x14ac:dyDescent="0.2">
      <c r="A8041" t="s">
        <v>29</v>
      </c>
      <c r="B8041">
        <v>83</v>
      </c>
      <c r="C8041" t="s">
        <v>1559</v>
      </c>
    </row>
    <row r="8042" spans="1:6" x14ac:dyDescent="0.2">
      <c r="A8042" t="s">
        <v>29</v>
      </c>
      <c r="B8042">
        <v>20</v>
      </c>
      <c r="C8042" t="s">
        <v>1559</v>
      </c>
    </row>
    <row r="8043" spans="1:6" x14ac:dyDescent="0.2">
      <c r="A8043" t="s">
        <v>29</v>
      </c>
      <c r="B8043">
        <v>2</v>
      </c>
      <c r="C8043" t="s">
        <v>1558</v>
      </c>
    </row>
    <row r="8044" spans="1:6" x14ac:dyDescent="0.2">
      <c r="A8044" t="s">
        <v>205</v>
      </c>
      <c r="B8044">
        <v>9</v>
      </c>
      <c r="C8044" t="s">
        <v>1558</v>
      </c>
    </row>
    <row r="8045" spans="1:6" x14ac:dyDescent="0.2">
      <c r="A8045" t="s">
        <v>48</v>
      </c>
      <c r="B8045">
        <v>1</v>
      </c>
      <c r="C8045">
        <v>0.1</v>
      </c>
    </row>
    <row r="8046" spans="1:6" x14ac:dyDescent="0.2">
      <c r="A8046" t="s">
        <v>48</v>
      </c>
      <c r="B8046">
        <v>2</v>
      </c>
      <c r="C8046">
        <v>0.2</v>
      </c>
    </row>
    <row r="8047" spans="1:6" x14ac:dyDescent="0.2">
      <c r="A8047" t="s">
        <v>154</v>
      </c>
      <c r="B8047">
        <v>1</v>
      </c>
      <c r="C8047">
        <v>-0.2</v>
      </c>
    </row>
    <row r="8048" spans="1:6" x14ac:dyDescent="0.2">
      <c r="A8048" t="s">
        <v>34</v>
      </c>
      <c r="B8048">
        <v>11.05</v>
      </c>
      <c r="C8048">
        <v>0.2</v>
      </c>
    </row>
    <row r="8049" spans="1:6" x14ac:dyDescent="0.2">
      <c r="A8049" t="s">
        <v>34</v>
      </c>
      <c r="B8049">
        <v>24.5</v>
      </c>
      <c r="C8049">
        <f>-0.02/-0.1</f>
        <v>0.19999999999999998</v>
      </c>
    </row>
    <row r="8050" spans="1:6" x14ac:dyDescent="0.2">
      <c r="A8050" t="s">
        <v>34</v>
      </c>
      <c r="B8050">
        <v>16</v>
      </c>
      <c r="C8050">
        <f>-0.02/-0.075</f>
        <v>0.26666666666666666</v>
      </c>
    </row>
    <row r="8051" spans="1:6" x14ac:dyDescent="0.2">
      <c r="A8051" t="s">
        <v>184</v>
      </c>
      <c r="B8051">
        <v>9</v>
      </c>
      <c r="C8051" t="s">
        <v>1559</v>
      </c>
    </row>
    <row r="8052" spans="1:6" x14ac:dyDescent="0.2">
      <c r="A8052" t="s">
        <v>47</v>
      </c>
      <c r="B8052">
        <v>7.7</v>
      </c>
      <c r="C8052">
        <v>-0.1</v>
      </c>
    </row>
    <row r="8053" spans="1:6" x14ac:dyDescent="0.2">
      <c r="A8053" t="s">
        <v>47</v>
      </c>
      <c r="B8053">
        <v>8.9</v>
      </c>
      <c r="C8053">
        <v>0.05</v>
      </c>
    </row>
    <row r="8054" spans="1:6" x14ac:dyDescent="0.2">
      <c r="A8054" t="s">
        <v>184</v>
      </c>
      <c r="B8054">
        <v>12</v>
      </c>
      <c r="C8054" t="s">
        <v>1559</v>
      </c>
    </row>
    <row r="8055" spans="1:6" x14ac:dyDescent="0.2">
      <c r="A8055" t="s">
        <v>184</v>
      </c>
      <c r="B8055">
        <v>14.6</v>
      </c>
      <c r="C8055">
        <v>-0.2</v>
      </c>
    </row>
    <row r="8056" spans="1:6" x14ac:dyDescent="0.2">
      <c r="A8056" t="s">
        <v>184</v>
      </c>
      <c r="B8056">
        <v>0.2</v>
      </c>
      <c r="C8056" t="s">
        <v>1558</v>
      </c>
    </row>
    <row r="8057" spans="1:6" x14ac:dyDescent="0.2">
      <c r="A8057" t="s">
        <v>108</v>
      </c>
      <c r="B8057">
        <v>1</v>
      </c>
      <c r="C8057" t="s">
        <v>1558</v>
      </c>
    </row>
    <row r="8058" spans="1:6" x14ac:dyDescent="0.2">
      <c r="A8058" t="s">
        <v>97</v>
      </c>
      <c r="B8058" t="s">
        <v>1545</v>
      </c>
      <c r="C8058">
        <v>0.1</v>
      </c>
      <c r="D8058" t="s">
        <v>1567</v>
      </c>
      <c r="E8058" t="s">
        <v>1568</v>
      </c>
    </row>
    <row r="8059" spans="1:6" x14ac:dyDescent="0.2">
      <c r="A8059" t="s">
        <v>556</v>
      </c>
      <c r="B8059">
        <v>10</v>
      </c>
      <c r="C8059">
        <v>-0.2</v>
      </c>
    </row>
    <row r="8060" spans="1:6" x14ac:dyDescent="0.2">
      <c r="A8060" t="s">
        <v>675</v>
      </c>
      <c r="B8060">
        <v>7.5</v>
      </c>
      <c r="C8060" t="s">
        <v>1558</v>
      </c>
    </row>
    <row r="8061" spans="1:6" x14ac:dyDescent="0.2">
      <c r="A8061" t="s">
        <v>36</v>
      </c>
      <c r="B8061" t="s">
        <v>2430</v>
      </c>
      <c r="C8061" t="s">
        <v>1100</v>
      </c>
      <c r="D8061">
        <v>1</v>
      </c>
      <c r="E8061" t="s">
        <v>1562</v>
      </c>
      <c r="F8061" t="s">
        <v>1563</v>
      </c>
    </row>
    <row r="8062" spans="1:6" x14ac:dyDescent="0.2">
      <c r="A8062" t="s">
        <v>36</v>
      </c>
      <c r="B8062" t="s">
        <v>1890</v>
      </c>
      <c r="C8062" t="s">
        <v>1100</v>
      </c>
      <c r="D8062">
        <v>1.5</v>
      </c>
      <c r="E8062" t="s">
        <v>1562</v>
      </c>
      <c r="F8062" t="s">
        <v>1563</v>
      </c>
    </row>
    <row r="8063" spans="1:6" x14ac:dyDescent="0.2">
      <c r="A8063" t="s">
        <v>174</v>
      </c>
      <c r="B8063" t="s">
        <v>1545</v>
      </c>
      <c r="C8063">
        <v>0.3</v>
      </c>
    </row>
    <row r="8064" spans="1:6" x14ac:dyDescent="0.2">
      <c r="A8064" t="s">
        <v>47</v>
      </c>
      <c r="B8064">
        <v>5.5</v>
      </c>
      <c r="C8064" t="s">
        <v>1595</v>
      </c>
      <c r="D8064">
        <v>0.1</v>
      </c>
    </row>
    <row r="8065" spans="1:4" x14ac:dyDescent="0.2">
      <c r="A8065" t="s">
        <v>87</v>
      </c>
      <c r="B8065" t="s">
        <v>1546</v>
      </c>
      <c r="C8065" t="s">
        <v>1547</v>
      </c>
      <c r="D8065" t="s">
        <v>1548</v>
      </c>
    </row>
    <row r="8066" spans="1:4" x14ac:dyDescent="0.2">
      <c r="A8066" t="s">
        <v>1549</v>
      </c>
      <c r="B8066" t="s">
        <v>1550</v>
      </c>
      <c r="C8066" t="s">
        <v>1551</v>
      </c>
      <c r="D8066" t="s">
        <v>1552</v>
      </c>
    </row>
    <row r="8067" spans="1:4" x14ac:dyDescent="0.2">
      <c r="A8067" t="s">
        <v>859</v>
      </c>
      <c r="B8067" t="s">
        <v>1553</v>
      </c>
      <c r="C8067" t="s">
        <v>1554</v>
      </c>
    </row>
    <row r="8068" spans="1:4" x14ac:dyDescent="0.2">
      <c r="A8068" t="s">
        <v>1569</v>
      </c>
      <c r="B8068" t="s">
        <v>1570</v>
      </c>
      <c r="C8068" t="s">
        <v>1571</v>
      </c>
    </row>
    <row r="8069" spans="1:4" x14ac:dyDescent="0.2">
      <c r="A8069" t="s">
        <v>1569</v>
      </c>
      <c r="B8069" t="s">
        <v>1572</v>
      </c>
      <c r="C8069" t="s">
        <v>1573</v>
      </c>
      <c r="D8069" t="s">
        <v>1571</v>
      </c>
    </row>
    <row r="8070" spans="1:4" x14ac:dyDescent="0.2">
      <c r="A8070" t="s">
        <v>27</v>
      </c>
      <c r="B8070" t="s">
        <v>2431</v>
      </c>
      <c r="C8070">
        <v>10.9</v>
      </c>
      <c r="D8070">
        <v>0.2</v>
      </c>
    </row>
    <row r="8071" spans="1:4" x14ac:dyDescent="0.2">
      <c r="A8071" t="s">
        <v>29</v>
      </c>
      <c r="B8071">
        <v>7.9</v>
      </c>
      <c r="C8071">
        <v>0.2</v>
      </c>
    </row>
    <row r="8072" spans="1:4" x14ac:dyDescent="0.2">
      <c r="A8072" t="s">
        <v>29</v>
      </c>
      <c r="B8072">
        <v>6.5</v>
      </c>
      <c r="C8072">
        <v>0.2</v>
      </c>
    </row>
    <row r="8073" spans="1:4" x14ac:dyDescent="0.2">
      <c r="A8073" t="s">
        <v>29</v>
      </c>
      <c r="B8073">
        <v>4.3</v>
      </c>
      <c r="C8073">
        <v>0.2</v>
      </c>
    </row>
    <row r="8074" spans="1:4" x14ac:dyDescent="0.2">
      <c r="A8074" t="s">
        <v>34</v>
      </c>
      <c r="B8074">
        <v>6.65</v>
      </c>
      <c r="C8074" t="s">
        <v>2223</v>
      </c>
    </row>
    <row r="8075" spans="1:4" x14ac:dyDescent="0.2">
      <c r="A8075" t="s">
        <v>34</v>
      </c>
      <c r="B8075">
        <v>13.45</v>
      </c>
      <c r="C8075">
        <v>-0.05</v>
      </c>
    </row>
    <row r="8076" spans="1:4" x14ac:dyDescent="0.2">
      <c r="A8076" t="s">
        <v>36</v>
      </c>
      <c r="B8076" t="s">
        <v>2432</v>
      </c>
      <c r="C8076" t="s">
        <v>1100</v>
      </c>
      <c r="D8076">
        <v>0.5</v>
      </c>
    </row>
    <row r="8077" spans="1:4" x14ac:dyDescent="0.2">
      <c r="A8077" t="s">
        <v>2433</v>
      </c>
      <c r="B8077" t="s">
        <v>2434</v>
      </c>
    </row>
    <row r="8078" spans="1:4" x14ac:dyDescent="0.2">
      <c r="A8078" t="s">
        <v>2435</v>
      </c>
      <c r="B8078" t="s">
        <v>2436</v>
      </c>
      <c r="C8078" t="s">
        <v>2437</v>
      </c>
    </row>
    <row r="8079" spans="1:4" x14ac:dyDescent="0.2">
      <c r="A8079" t="s">
        <v>1569</v>
      </c>
      <c r="B8079" t="s">
        <v>1570</v>
      </c>
      <c r="C8079" t="s">
        <v>1571</v>
      </c>
    </row>
    <row r="8080" spans="1:4" x14ac:dyDescent="0.2">
      <c r="A8080" t="s">
        <v>1569</v>
      </c>
      <c r="B8080" t="s">
        <v>1572</v>
      </c>
      <c r="C8080" t="s">
        <v>1573</v>
      </c>
      <c r="D8080" t="s">
        <v>1571</v>
      </c>
    </row>
    <row r="8081" spans="1:4" x14ac:dyDescent="0.2">
      <c r="A8081" t="s">
        <v>29</v>
      </c>
      <c r="B8081">
        <v>6.4</v>
      </c>
      <c r="C8081" t="s">
        <v>1580</v>
      </c>
    </row>
    <row r="8082" spans="1:4" x14ac:dyDescent="0.2">
      <c r="A8082" t="s">
        <v>91</v>
      </c>
      <c r="B8082">
        <v>10.8</v>
      </c>
      <c r="C8082" t="s">
        <v>1580</v>
      </c>
    </row>
    <row r="8083" spans="1:4" x14ac:dyDescent="0.2">
      <c r="A8083" t="s">
        <v>29</v>
      </c>
      <c r="B8083">
        <v>4.2</v>
      </c>
      <c r="C8083" t="s">
        <v>1580</v>
      </c>
    </row>
    <row r="8084" spans="1:4" x14ac:dyDescent="0.2">
      <c r="A8084" t="s">
        <v>29</v>
      </c>
      <c r="B8084">
        <v>2.1</v>
      </c>
      <c r="C8084">
        <v>0.1</v>
      </c>
    </row>
    <row r="8085" spans="1:4" x14ac:dyDescent="0.2">
      <c r="A8085" t="s">
        <v>29</v>
      </c>
      <c r="B8085">
        <v>0.6</v>
      </c>
      <c r="C8085" t="s">
        <v>1630</v>
      </c>
    </row>
    <row r="8086" spans="1:4" x14ac:dyDescent="0.2">
      <c r="A8086" t="s">
        <v>1579</v>
      </c>
      <c r="B8086">
        <v>7.2</v>
      </c>
      <c r="C8086">
        <v>0.2</v>
      </c>
    </row>
    <row r="8087" spans="1:4" x14ac:dyDescent="0.2">
      <c r="A8087" t="s">
        <v>47</v>
      </c>
      <c r="B8087">
        <v>3.8</v>
      </c>
      <c r="C8087">
        <v>0.03</v>
      </c>
    </row>
    <row r="8088" spans="1:4" x14ac:dyDescent="0.2">
      <c r="A8088" t="s">
        <v>47</v>
      </c>
      <c r="B8088">
        <v>10.3</v>
      </c>
      <c r="C8088">
        <v>-0.1</v>
      </c>
    </row>
    <row r="8089" spans="1:4" x14ac:dyDescent="0.2">
      <c r="A8089" t="s">
        <v>184</v>
      </c>
      <c r="B8089">
        <v>11</v>
      </c>
      <c r="C8089">
        <v>0.2</v>
      </c>
    </row>
    <row r="8090" spans="1:4" x14ac:dyDescent="0.2">
      <c r="A8090" t="s">
        <v>97</v>
      </c>
      <c r="B8090" t="s">
        <v>1545</v>
      </c>
      <c r="C8090">
        <v>0.05</v>
      </c>
    </row>
    <row r="8091" spans="1:4" x14ac:dyDescent="0.2">
      <c r="A8091" t="s">
        <v>95</v>
      </c>
      <c r="B8091" t="s">
        <v>1545</v>
      </c>
      <c r="C8091" t="s">
        <v>1629</v>
      </c>
      <c r="D8091">
        <v>4</v>
      </c>
    </row>
    <row r="8092" spans="1:4" x14ac:dyDescent="0.2">
      <c r="A8092" t="s">
        <v>49</v>
      </c>
      <c r="B8092">
        <v>-0.2</v>
      </c>
      <c r="C8092" t="s">
        <v>1594</v>
      </c>
      <c r="D8092">
        <v>-0.3</v>
      </c>
    </row>
    <row r="8093" spans="1:4" x14ac:dyDescent="0.2">
      <c r="A8093" t="s">
        <v>1569</v>
      </c>
      <c r="B8093" t="s">
        <v>1570</v>
      </c>
      <c r="C8093" t="s">
        <v>1571</v>
      </c>
    </row>
    <row r="8094" spans="1:4" x14ac:dyDescent="0.2">
      <c r="A8094" t="s">
        <v>1569</v>
      </c>
      <c r="B8094" t="s">
        <v>1572</v>
      </c>
      <c r="C8094" t="s">
        <v>1573</v>
      </c>
      <c r="D8094" t="s">
        <v>1571</v>
      </c>
    </row>
    <row r="8095" spans="1:4" x14ac:dyDescent="0.2">
      <c r="A8095" t="s">
        <v>27</v>
      </c>
      <c r="B8095" t="s">
        <v>2438</v>
      </c>
    </row>
    <row r="8096" spans="1:4" x14ac:dyDescent="0.2">
      <c r="A8096" t="s">
        <v>29</v>
      </c>
      <c r="B8096" t="s">
        <v>2439</v>
      </c>
    </row>
    <row r="8097" spans="1:4" x14ac:dyDescent="0.2">
      <c r="A8097" t="s">
        <v>1579</v>
      </c>
      <c r="B8097" t="s">
        <v>2440</v>
      </c>
    </row>
    <row r="8098" spans="1:4" x14ac:dyDescent="0.2">
      <c r="A8098" t="s">
        <v>1579</v>
      </c>
      <c r="B8098" t="s">
        <v>2159</v>
      </c>
    </row>
    <row r="8099" spans="1:4" x14ac:dyDescent="0.2">
      <c r="A8099" t="s">
        <v>1579</v>
      </c>
      <c r="B8099" t="s">
        <v>2441</v>
      </c>
    </row>
    <row r="8100" spans="1:4" x14ac:dyDescent="0.2">
      <c r="A8100" t="s">
        <v>2442</v>
      </c>
      <c r="B8100">
        <v>-0.05</v>
      </c>
    </row>
    <row r="8101" spans="1:4" x14ac:dyDescent="0.2">
      <c r="A8101" t="s">
        <v>34</v>
      </c>
      <c r="B8101" t="s">
        <v>2443</v>
      </c>
    </row>
    <row r="8102" spans="1:4" x14ac:dyDescent="0.2">
      <c r="A8102" t="s">
        <v>34</v>
      </c>
      <c r="B8102">
        <v>8.8000000000000007</v>
      </c>
      <c r="C8102" t="s">
        <v>1562</v>
      </c>
      <c r="D8102">
        <v>0.1</v>
      </c>
    </row>
    <row r="8103" spans="1:4" x14ac:dyDescent="0.2">
      <c r="A8103" t="s">
        <v>47</v>
      </c>
      <c r="B8103">
        <v>6.2</v>
      </c>
      <c r="C8103" t="s">
        <v>1667</v>
      </c>
    </row>
    <row r="8104" spans="1:4" x14ac:dyDescent="0.2">
      <c r="A8104" t="s">
        <v>47</v>
      </c>
      <c r="B8104">
        <v>9</v>
      </c>
      <c r="C8104">
        <v>0.03</v>
      </c>
    </row>
    <row r="8105" spans="1:4" x14ac:dyDescent="0.2">
      <c r="A8105" t="s">
        <v>2444</v>
      </c>
      <c r="B8105">
        <v>11</v>
      </c>
      <c r="C8105" t="s">
        <v>1562</v>
      </c>
      <c r="D8105">
        <v>0.1</v>
      </c>
    </row>
    <row r="8106" spans="1:4" x14ac:dyDescent="0.2">
      <c r="A8106" t="s">
        <v>47</v>
      </c>
      <c r="B8106" t="s">
        <v>2445</v>
      </c>
    </row>
    <row r="8107" spans="1:4" x14ac:dyDescent="0.2">
      <c r="A8107" t="s">
        <v>47</v>
      </c>
      <c r="B8107" t="s">
        <v>2446</v>
      </c>
    </row>
    <row r="8108" spans="1:4" x14ac:dyDescent="0.2">
      <c r="A8108" t="s">
        <v>47</v>
      </c>
      <c r="B8108" t="s">
        <v>2447</v>
      </c>
    </row>
    <row r="8109" spans="1:4" x14ac:dyDescent="0.2">
      <c r="A8109" t="s">
        <v>36</v>
      </c>
      <c r="B8109" t="s">
        <v>2448</v>
      </c>
    </row>
    <row r="8110" spans="1:4" x14ac:dyDescent="0.2">
      <c r="A8110" t="s">
        <v>36</v>
      </c>
      <c r="B8110" t="s">
        <v>2449</v>
      </c>
    </row>
    <row r="8111" spans="1:4" x14ac:dyDescent="0.2">
      <c r="A8111" t="s">
        <v>67</v>
      </c>
      <c r="B8111" t="s">
        <v>2450</v>
      </c>
    </row>
    <row r="8112" spans="1:4" x14ac:dyDescent="0.2">
      <c r="A8112" t="s">
        <v>67</v>
      </c>
      <c r="B8112" t="s">
        <v>2451</v>
      </c>
    </row>
    <row r="8113" spans="1:4" x14ac:dyDescent="0.2">
      <c r="A8113" t="s">
        <v>1933</v>
      </c>
      <c r="B8113" t="s">
        <v>2452</v>
      </c>
    </row>
    <row r="8114" spans="1:4" x14ac:dyDescent="0.2">
      <c r="A8114" t="s">
        <v>557</v>
      </c>
      <c r="B8114" t="s">
        <v>2453</v>
      </c>
    </row>
    <row r="8115" spans="1:4" x14ac:dyDescent="0.2">
      <c r="A8115" t="s">
        <v>154</v>
      </c>
      <c r="B8115" t="s">
        <v>2439</v>
      </c>
    </row>
    <row r="8116" spans="1:4" x14ac:dyDescent="0.2">
      <c r="A8116" t="s">
        <v>574</v>
      </c>
      <c r="B8116" t="s">
        <v>1691</v>
      </c>
    </row>
    <row r="8117" spans="1:4" x14ac:dyDescent="0.2">
      <c r="A8117" t="s">
        <v>29</v>
      </c>
      <c r="B8117" t="s">
        <v>2454</v>
      </c>
    </row>
    <row r="8118" spans="1:4" x14ac:dyDescent="0.2">
      <c r="A8118" t="s">
        <v>97</v>
      </c>
      <c r="B8118" t="s">
        <v>1545</v>
      </c>
      <c r="C8118">
        <v>0.1</v>
      </c>
    </row>
    <row r="8119" spans="1:4" x14ac:dyDescent="0.2">
      <c r="A8119" t="s">
        <v>97</v>
      </c>
      <c r="B8119">
        <v>0.05</v>
      </c>
      <c r="C8119" t="s">
        <v>1567</v>
      </c>
      <c r="D8119" t="s">
        <v>1633</v>
      </c>
    </row>
    <row r="8120" spans="1:4" x14ac:dyDescent="0.2">
      <c r="A8120" t="s">
        <v>49</v>
      </c>
      <c r="B8120" t="s">
        <v>2455</v>
      </c>
    </row>
    <row r="8121" spans="1:4" x14ac:dyDescent="0.2">
      <c r="A8121" t="s">
        <v>49</v>
      </c>
      <c r="B8121" t="s">
        <v>2456</v>
      </c>
    </row>
    <row r="8122" spans="1:4" x14ac:dyDescent="0.2">
      <c r="A8122" t="s">
        <v>117</v>
      </c>
      <c r="B8122">
        <v>6.23</v>
      </c>
      <c r="C8122" t="s">
        <v>2209</v>
      </c>
    </row>
    <row r="8123" spans="1:4" x14ac:dyDescent="0.2">
      <c r="A8123" t="s">
        <v>27</v>
      </c>
      <c r="B8123">
        <v>69.17</v>
      </c>
      <c r="C8123" t="s">
        <v>2457</v>
      </c>
    </row>
    <row r="8124" spans="1:4" x14ac:dyDescent="0.2">
      <c r="A8124" t="s">
        <v>1579</v>
      </c>
      <c r="B8124">
        <v>43.6</v>
      </c>
      <c r="C8124" t="s">
        <v>1630</v>
      </c>
    </row>
    <row r="8125" spans="1:4" x14ac:dyDescent="0.2">
      <c r="A8125" t="s">
        <v>34</v>
      </c>
      <c r="B8125">
        <v>23.05</v>
      </c>
      <c r="C8125">
        <f>0.01/-0.04</f>
        <v>-0.25</v>
      </c>
    </row>
    <row r="8126" spans="1:4" x14ac:dyDescent="0.2">
      <c r="A8126" t="s">
        <v>1937</v>
      </c>
      <c r="B8126">
        <v>0.03</v>
      </c>
    </row>
    <row r="8127" spans="1:4" x14ac:dyDescent="0.2">
      <c r="A8127" t="s">
        <v>117</v>
      </c>
      <c r="B8127">
        <v>21.9</v>
      </c>
      <c r="C8127" t="s">
        <v>1580</v>
      </c>
    </row>
    <row r="8128" spans="1:4" x14ac:dyDescent="0.2">
      <c r="A8128" t="s">
        <v>2458</v>
      </c>
      <c r="B8128" t="s">
        <v>1545</v>
      </c>
      <c r="C8128">
        <v>0.6</v>
      </c>
    </row>
    <row r="8129" spans="1:5" x14ac:dyDescent="0.2">
      <c r="A8129" t="s">
        <v>47</v>
      </c>
      <c r="B8129">
        <v>19.8</v>
      </c>
      <c r="C8129">
        <v>-0.15</v>
      </c>
    </row>
    <row r="8130" spans="1:5" x14ac:dyDescent="0.2">
      <c r="A8130" t="s">
        <v>49</v>
      </c>
      <c r="B8130">
        <v>1.05</v>
      </c>
      <c r="C8130" t="s">
        <v>1578</v>
      </c>
      <c r="D8130" t="s">
        <v>1100</v>
      </c>
      <c r="E8130" t="s">
        <v>1636</v>
      </c>
    </row>
    <row r="8131" spans="1:5" x14ac:dyDescent="0.2">
      <c r="A8131" t="s">
        <v>38</v>
      </c>
      <c r="B8131">
        <v>0.05</v>
      </c>
      <c r="C8131" t="s">
        <v>1567</v>
      </c>
      <c r="D8131" t="s">
        <v>1568</v>
      </c>
    </row>
    <row r="8132" spans="1:5" x14ac:dyDescent="0.2">
      <c r="A8132" t="s">
        <v>95</v>
      </c>
      <c r="B8132" t="s">
        <v>1930</v>
      </c>
      <c r="C8132" t="s">
        <v>1619</v>
      </c>
      <c r="D8132">
        <v>25</v>
      </c>
    </row>
    <row r="8133" spans="1:5" x14ac:dyDescent="0.2">
      <c r="A8133" t="s">
        <v>27</v>
      </c>
      <c r="B8133" t="s">
        <v>2459</v>
      </c>
    </row>
    <row r="8134" spans="1:5" x14ac:dyDescent="0.2">
      <c r="A8134" t="s">
        <v>29</v>
      </c>
      <c r="B8134">
        <v>2.7</v>
      </c>
      <c r="C8134">
        <v>0.2</v>
      </c>
    </row>
    <row r="8135" spans="1:5" x14ac:dyDescent="0.2">
      <c r="A8135">
        <v>1.7</v>
      </c>
      <c r="B8135" t="s">
        <v>1630</v>
      </c>
    </row>
    <row r="8136" spans="1:5" x14ac:dyDescent="0.2">
      <c r="A8136" t="s">
        <v>2460</v>
      </c>
      <c r="B8136">
        <v>4.5999999999999996</v>
      </c>
      <c r="C8136" t="s">
        <v>1580</v>
      </c>
    </row>
    <row r="8137" spans="1:5" x14ac:dyDescent="0.2">
      <c r="A8137" t="s">
        <v>2460</v>
      </c>
      <c r="B8137">
        <v>4.45</v>
      </c>
      <c r="C8137" t="s">
        <v>1580</v>
      </c>
    </row>
    <row r="8138" spans="1:5" x14ac:dyDescent="0.2">
      <c r="A8138" t="s">
        <v>47</v>
      </c>
      <c r="B8138">
        <v>6.85</v>
      </c>
      <c r="C8138">
        <v>0.1</v>
      </c>
    </row>
    <row r="8139" spans="1:5" x14ac:dyDescent="0.2">
      <c r="A8139" t="s">
        <v>47</v>
      </c>
      <c r="B8139">
        <v>4.7</v>
      </c>
      <c r="C8139">
        <v>0.1</v>
      </c>
    </row>
    <row r="8140" spans="1:5" x14ac:dyDescent="0.2">
      <c r="A8140" t="s">
        <v>34</v>
      </c>
      <c r="B8140">
        <v>8.0399999999999991</v>
      </c>
      <c r="C8140">
        <v>-2.5000000000000001E-2</v>
      </c>
    </row>
    <row r="8141" spans="1:5" x14ac:dyDescent="0.2">
      <c r="A8141" t="s">
        <v>38</v>
      </c>
      <c r="B8141">
        <v>0.3</v>
      </c>
      <c r="C8141" t="s">
        <v>1567</v>
      </c>
      <c r="D8141" t="s">
        <v>1568</v>
      </c>
    </row>
    <row r="8142" spans="1:5" x14ac:dyDescent="0.2">
      <c r="A8142" t="s">
        <v>189</v>
      </c>
      <c r="B8142">
        <v>0.2</v>
      </c>
      <c r="C8142" t="s">
        <v>1567</v>
      </c>
      <c r="D8142" t="s">
        <v>1633</v>
      </c>
    </row>
    <row r="8143" spans="1:5" x14ac:dyDescent="0.2">
      <c r="A8143" t="s">
        <v>34</v>
      </c>
      <c r="B8143">
        <v>10</v>
      </c>
      <c r="C8143">
        <v>-0.2</v>
      </c>
    </row>
    <row r="8144" spans="1:5" x14ac:dyDescent="0.2">
      <c r="A8144" t="s">
        <v>34</v>
      </c>
      <c r="B8144">
        <v>8</v>
      </c>
      <c r="C8144">
        <f>-0.1/-0.2</f>
        <v>0.5</v>
      </c>
    </row>
    <row r="8145" spans="1:4" x14ac:dyDescent="0.2">
      <c r="A8145" t="s">
        <v>2461</v>
      </c>
      <c r="B8145" t="s">
        <v>1957</v>
      </c>
    </row>
    <row r="8146" spans="1:4" x14ac:dyDescent="0.2">
      <c r="A8146" t="s">
        <v>2462</v>
      </c>
      <c r="B8146" t="s">
        <v>1618</v>
      </c>
      <c r="C8146" t="s">
        <v>2463</v>
      </c>
    </row>
    <row r="8147" spans="1:4" x14ac:dyDescent="0.2">
      <c r="A8147" t="s">
        <v>562</v>
      </c>
    </row>
    <row r="8148" spans="1:4" x14ac:dyDescent="0.2">
      <c r="A8148" t="s">
        <v>2464</v>
      </c>
      <c r="B8148" t="s">
        <v>27</v>
      </c>
      <c r="C8148" t="s">
        <v>2465</v>
      </c>
    </row>
    <row r="8149" spans="1:4" x14ac:dyDescent="0.2">
      <c r="A8149" t="s">
        <v>1549</v>
      </c>
      <c r="B8149" t="s">
        <v>1550</v>
      </c>
      <c r="C8149" t="s">
        <v>1551</v>
      </c>
      <c r="D8149" t="s">
        <v>1552</v>
      </c>
    </row>
    <row r="8150" spans="1:4" x14ac:dyDescent="0.2">
      <c r="A8150" t="s">
        <v>859</v>
      </c>
      <c r="B8150" t="s">
        <v>1553</v>
      </c>
      <c r="C8150" t="s">
        <v>1554</v>
      </c>
    </row>
    <row r="8151" spans="1:4" x14ac:dyDescent="0.2">
      <c r="A8151" t="s">
        <v>1555</v>
      </c>
      <c r="B8151" t="s">
        <v>1550</v>
      </c>
      <c r="C8151" t="s">
        <v>1551</v>
      </c>
      <c r="D8151" t="s">
        <v>1556</v>
      </c>
    </row>
    <row r="8152" spans="1:4" x14ac:dyDescent="0.2">
      <c r="A8152" t="s">
        <v>1569</v>
      </c>
      <c r="B8152" t="s">
        <v>1570</v>
      </c>
      <c r="C8152" t="s">
        <v>1571</v>
      </c>
    </row>
    <row r="8153" spans="1:4" x14ac:dyDescent="0.2">
      <c r="A8153" t="s">
        <v>1569</v>
      </c>
      <c r="B8153" t="s">
        <v>1572</v>
      </c>
      <c r="C8153" t="s">
        <v>1573</v>
      </c>
      <c r="D8153" t="s">
        <v>1571</v>
      </c>
    </row>
    <row r="8154" spans="1:4" x14ac:dyDescent="0.2">
      <c r="A8154" t="s">
        <v>27</v>
      </c>
      <c r="B8154" t="s">
        <v>2459</v>
      </c>
    </row>
    <row r="8155" spans="1:4" x14ac:dyDescent="0.2">
      <c r="A8155" t="s">
        <v>29</v>
      </c>
      <c r="B8155">
        <v>2.7</v>
      </c>
      <c r="C8155">
        <v>0.2</v>
      </c>
    </row>
    <row r="8156" spans="1:4" x14ac:dyDescent="0.2">
      <c r="A8156">
        <v>1.7</v>
      </c>
      <c r="B8156" t="s">
        <v>1630</v>
      </c>
    </row>
    <row r="8157" spans="1:4" x14ac:dyDescent="0.2">
      <c r="A8157" t="s">
        <v>2460</v>
      </c>
      <c r="B8157">
        <v>4.5999999999999996</v>
      </c>
      <c r="C8157" t="s">
        <v>1580</v>
      </c>
    </row>
    <row r="8158" spans="1:4" x14ac:dyDescent="0.2">
      <c r="A8158" t="s">
        <v>2460</v>
      </c>
      <c r="B8158">
        <v>4.45</v>
      </c>
      <c r="C8158" t="s">
        <v>1580</v>
      </c>
    </row>
    <row r="8159" spans="1:4" x14ac:dyDescent="0.2">
      <c r="A8159" t="s">
        <v>47</v>
      </c>
      <c r="B8159">
        <v>6.85</v>
      </c>
      <c r="C8159">
        <v>0.1</v>
      </c>
    </row>
    <row r="8160" spans="1:4" x14ac:dyDescent="0.2">
      <c r="A8160" t="s">
        <v>47</v>
      </c>
      <c r="B8160">
        <v>4.7</v>
      </c>
      <c r="C8160">
        <v>0.1</v>
      </c>
    </row>
    <row r="8161" spans="1:4" x14ac:dyDescent="0.2">
      <c r="A8161" t="s">
        <v>34</v>
      </c>
      <c r="B8161">
        <v>8.0399999999999991</v>
      </c>
      <c r="C8161">
        <v>-2.5000000000000001E-2</v>
      </c>
    </row>
    <row r="8162" spans="1:4" x14ac:dyDescent="0.2">
      <c r="A8162" t="s">
        <v>38</v>
      </c>
      <c r="B8162">
        <v>0.3</v>
      </c>
      <c r="C8162" t="s">
        <v>1567</v>
      </c>
      <c r="D8162" t="s">
        <v>1568</v>
      </c>
    </row>
    <row r="8163" spans="1:4" x14ac:dyDescent="0.2">
      <c r="A8163" t="s">
        <v>189</v>
      </c>
      <c r="B8163">
        <v>0.2</v>
      </c>
      <c r="C8163" t="s">
        <v>1567</v>
      </c>
      <c r="D8163" t="s">
        <v>1633</v>
      </c>
    </row>
    <row r="8164" spans="1:4" x14ac:dyDescent="0.2">
      <c r="A8164" t="s">
        <v>34</v>
      </c>
      <c r="B8164">
        <v>10</v>
      </c>
      <c r="C8164">
        <v>-0.2</v>
      </c>
    </row>
    <row r="8165" spans="1:4" x14ac:dyDescent="0.2">
      <c r="A8165" t="s">
        <v>34</v>
      </c>
      <c r="B8165">
        <v>8</v>
      </c>
      <c r="C8165">
        <f>-0.1/-0.2</f>
        <v>0.5</v>
      </c>
    </row>
    <row r="8166" spans="1:4" x14ac:dyDescent="0.2">
      <c r="A8166" t="s">
        <v>2461</v>
      </c>
      <c r="B8166" t="s">
        <v>1957</v>
      </c>
    </row>
    <row r="8167" spans="1:4" x14ac:dyDescent="0.2">
      <c r="A8167" t="s">
        <v>2462</v>
      </c>
      <c r="B8167" t="s">
        <v>1618</v>
      </c>
      <c r="C8167" t="s">
        <v>2463</v>
      </c>
    </row>
    <row r="8168" spans="1:4" x14ac:dyDescent="0.2">
      <c r="A8168" t="s">
        <v>562</v>
      </c>
    </row>
    <row r="8169" spans="1:4" x14ac:dyDescent="0.2">
      <c r="A8169" t="s">
        <v>2464</v>
      </c>
      <c r="B8169" t="s">
        <v>27</v>
      </c>
      <c r="C8169" t="s">
        <v>2465</v>
      </c>
    </row>
    <row r="8170" spans="1:4" x14ac:dyDescent="0.2">
      <c r="A8170" t="s">
        <v>29</v>
      </c>
      <c r="B8170">
        <v>4</v>
      </c>
      <c r="C8170" t="s">
        <v>1613</v>
      </c>
      <c r="D8170">
        <v>0.2</v>
      </c>
    </row>
    <row r="8171" spans="1:4" x14ac:dyDescent="0.2">
      <c r="A8171" t="s">
        <v>29</v>
      </c>
      <c r="B8171">
        <v>5.6</v>
      </c>
      <c r="C8171" t="s">
        <v>1562</v>
      </c>
      <c r="D8171">
        <v>0.25</v>
      </c>
    </row>
    <row r="8172" spans="1:4" x14ac:dyDescent="0.2">
      <c r="A8172" t="s">
        <v>1055</v>
      </c>
      <c r="B8172">
        <v>3.4</v>
      </c>
      <c r="C8172" t="s">
        <v>1613</v>
      </c>
      <c r="D8172">
        <v>0.1</v>
      </c>
    </row>
    <row r="8173" spans="1:4" x14ac:dyDescent="0.2">
      <c r="A8173" t="s">
        <v>2466</v>
      </c>
      <c r="B8173" t="s">
        <v>2467</v>
      </c>
      <c r="C8173" t="s">
        <v>1567</v>
      </c>
      <c r="D8173" t="s">
        <v>2460</v>
      </c>
    </row>
    <row r="8174" spans="1:4" x14ac:dyDescent="0.2">
      <c r="A8174" t="s">
        <v>1549</v>
      </c>
      <c r="B8174" t="s">
        <v>1550</v>
      </c>
      <c r="C8174" t="s">
        <v>1551</v>
      </c>
      <c r="D8174" t="s">
        <v>1552</v>
      </c>
    </row>
    <row r="8175" spans="1:4" x14ac:dyDescent="0.2">
      <c r="A8175" t="s">
        <v>859</v>
      </c>
      <c r="B8175" t="s">
        <v>1553</v>
      </c>
      <c r="C8175" t="s">
        <v>1554</v>
      </c>
    </row>
    <row r="8176" spans="1:4" x14ac:dyDescent="0.2">
      <c r="A8176" t="s">
        <v>1555</v>
      </c>
      <c r="B8176" t="s">
        <v>1550</v>
      </c>
      <c r="C8176" t="s">
        <v>1551</v>
      </c>
      <c r="D8176" t="s">
        <v>1556</v>
      </c>
    </row>
    <row r="8177" spans="1:4" x14ac:dyDescent="0.2">
      <c r="A8177" t="s">
        <v>1569</v>
      </c>
      <c r="B8177" t="s">
        <v>1570</v>
      </c>
      <c r="C8177" t="s">
        <v>1571</v>
      </c>
    </row>
    <row r="8178" spans="1:4" x14ac:dyDescent="0.2">
      <c r="A8178" t="s">
        <v>1569</v>
      </c>
      <c r="B8178" t="s">
        <v>1572</v>
      </c>
      <c r="C8178" t="s">
        <v>1573</v>
      </c>
      <c r="D8178" t="s">
        <v>1571</v>
      </c>
    </row>
    <row r="8179" spans="1:4" x14ac:dyDescent="0.2">
      <c r="A8179" t="s">
        <v>27</v>
      </c>
      <c r="B8179">
        <v>7</v>
      </c>
      <c r="C8179">
        <v>0.2</v>
      </c>
    </row>
    <row r="8180" spans="1:4" x14ac:dyDescent="0.2">
      <c r="A8180" t="s">
        <v>29</v>
      </c>
      <c r="B8180">
        <v>2.7</v>
      </c>
      <c r="C8180">
        <v>0.2</v>
      </c>
    </row>
    <row r="8181" spans="1:4" x14ac:dyDescent="0.2">
      <c r="A8181" t="s">
        <v>1607</v>
      </c>
      <c r="B8181" t="s">
        <v>2468</v>
      </c>
    </row>
    <row r="8182" spans="1:4" x14ac:dyDescent="0.2">
      <c r="A8182" t="s">
        <v>1579</v>
      </c>
      <c r="B8182">
        <v>6</v>
      </c>
      <c r="C8182" t="s">
        <v>1578</v>
      </c>
    </row>
    <row r="8183" spans="1:4" x14ac:dyDescent="0.2">
      <c r="A8183" t="s">
        <v>184</v>
      </c>
      <c r="B8183">
        <v>8</v>
      </c>
      <c r="C8183">
        <v>0.2</v>
      </c>
    </row>
    <row r="8184" spans="1:4" x14ac:dyDescent="0.2">
      <c r="A8184" t="s">
        <v>34</v>
      </c>
      <c r="B8184">
        <v>8.0399999999999991</v>
      </c>
      <c r="C8184">
        <v>-2.5000000000000001E-2</v>
      </c>
    </row>
    <row r="8185" spans="1:4" x14ac:dyDescent="0.2">
      <c r="A8185" t="s">
        <v>34</v>
      </c>
      <c r="B8185">
        <v>8</v>
      </c>
      <c r="C8185">
        <f>-0.1/-0.2</f>
        <v>0.5</v>
      </c>
    </row>
    <row r="8186" spans="1:4" x14ac:dyDescent="0.2">
      <c r="A8186" t="s">
        <v>2469</v>
      </c>
      <c r="B8186" t="s">
        <v>2470</v>
      </c>
    </row>
    <row r="8187" spans="1:4" x14ac:dyDescent="0.2">
      <c r="A8187" t="s">
        <v>47</v>
      </c>
      <c r="B8187">
        <v>6.3</v>
      </c>
      <c r="C8187">
        <v>0.1</v>
      </c>
    </row>
    <row r="8188" spans="1:4" x14ac:dyDescent="0.2">
      <c r="A8188" t="s">
        <v>47</v>
      </c>
      <c r="B8188">
        <v>4.5999999999999996</v>
      </c>
      <c r="C8188" t="s">
        <v>1580</v>
      </c>
    </row>
    <row r="8189" spans="1:4" x14ac:dyDescent="0.2">
      <c r="A8189" t="s">
        <v>108</v>
      </c>
      <c r="B8189">
        <v>0.8</v>
      </c>
      <c r="C8189" t="s">
        <v>1580</v>
      </c>
    </row>
    <row r="8190" spans="1:4" x14ac:dyDescent="0.2">
      <c r="A8190" t="s">
        <v>97</v>
      </c>
      <c r="B8190" t="s">
        <v>1545</v>
      </c>
      <c r="C8190">
        <v>0.2</v>
      </c>
    </row>
    <row r="8191" spans="1:4" x14ac:dyDescent="0.2">
      <c r="A8191" t="s">
        <v>49</v>
      </c>
      <c r="B8191">
        <v>0.3</v>
      </c>
      <c r="C8191" t="s">
        <v>1667</v>
      </c>
    </row>
    <row r="8192" spans="1:4" x14ac:dyDescent="0.2">
      <c r="A8192" t="s">
        <v>87</v>
      </c>
    </row>
    <row r="8193" spans="1:6" x14ac:dyDescent="0.2">
      <c r="A8193" t="s">
        <v>146</v>
      </c>
    </row>
    <row r="8194" spans="1:6" x14ac:dyDescent="0.2">
      <c r="A8194" t="s">
        <v>1549</v>
      </c>
      <c r="B8194" t="s">
        <v>1550</v>
      </c>
      <c r="C8194" t="s">
        <v>1551</v>
      </c>
      <c r="D8194" t="s">
        <v>1552</v>
      </c>
    </row>
    <row r="8195" spans="1:6" x14ac:dyDescent="0.2">
      <c r="A8195" t="s">
        <v>859</v>
      </c>
      <c r="B8195" t="s">
        <v>1553</v>
      </c>
      <c r="C8195" t="s">
        <v>1554</v>
      </c>
    </row>
    <row r="8196" spans="1:6" x14ac:dyDescent="0.2">
      <c r="A8196" t="s">
        <v>91</v>
      </c>
      <c r="B8196" t="s">
        <v>1567</v>
      </c>
      <c r="C8196" t="s">
        <v>2471</v>
      </c>
      <c r="D8196">
        <v>9</v>
      </c>
      <c r="E8196" t="s">
        <v>1608</v>
      </c>
      <c r="F8196">
        <v>0.1</v>
      </c>
    </row>
    <row r="8197" spans="1:6" x14ac:dyDescent="0.2">
      <c r="A8197" t="s">
        <v>1569</v>
      </c>
      <c r="B8197" t="s">
        <v>1570</v>
      </c>
      <c r="C8197" t="s">
        <v>1571</v>
      </c>
    </row>
    <row r="8198" spans="1:6" x14ac:dyDescent="0.2">
      <c r="A8198" t="s">
        <v>1569</v>
      </c>
      <c r="B8198" t="s">
        <v>1572</v>
      </c>
      <c r="C8198" t="s">
        <v>1573</v>
      </c>
      <c r="D8198" t="s">
        <v>1571</v>
      </c>
    </row>
    <row r="8199" spans="1:6" x14ac:dyDescent="0.2">
      <c r="A8199" t="s">
        <v>27</v>
      </c>
      <c r="B8199">
        <v>9.15</v>
      </c>
      <c r="C8199">
        <v>0.1</v>
      </c>
    </row>
    <row r="8200" spans="1:6" x14ac:dyDescent="0.2">
      <c r="A8200" t="s">
        <v>27</v>
      </c>
      <c r="B8200">
        <v>7.8</v>
      </c>
      <c r="C8200">
        <v>-0.2</v>
      </c>
    </row>
    <row r="8201" spans="1:6" x14ac:dyDescent="0.2">
      <c r="A8201" t="s">
        <v>1579</v>
      </c>
      <c r="B8201">
        <v>1.5</v>
      </c>
      <c r="C8201">
        <v>-0.1</v>
      </c>
    </row>
    <row r="8202" spans="1:6" x14ac:dyDescent="0.2">
      <c r="A8202" t="s">
        <v>177</v>
      </c>
      <c r="B8202">
        <v>1.6</v>
      </c>
      <c r="C8202">
        <v>0.1</v>
      </c>
    </row>
    <row r="8203" spans="1:6" x14ac:dyDescent="0.2">
      <c r="A8203" t="s">
        <v>2472</v>
      </c>
      <c r="B8203">
        <v>-0.05</v>
      </c>
    </row>
    <row r="8204" spans="1:6" x14ac:dyDescent="0.2">
      <c r="A8204" t="s">
        <v>1693</v>
      </c>
      <c r="B8204" t="s">
        <v>1618</v>
      </c>
      <c r="C8204">
        <v>3</v>
      </c>
      <c r="D8204">
        <v>0.1</v>
      </c>
    </row>
    <row r="8205" spans="1:6" x14ac:dyDescent="0.2">
      <c r="A8205" t="s">
        <v>1693</v>
      </c>
      <c r="B8205" t="s">
        <v>1618</v>
      </c>
      <c r="C8205">
        <v>6</v>
      </c>
      <c r="D8205" t="s">
        <v>1667</v>
      </c>
    </row>
    <row r="8206" spans="1:6" x14ac:dyDescent="0.2">
      <c r="A8206" t="s">
        <v>34</v>
      </c>
      <c r="B8206">
        <v>41</v>
      </c>
      <c r="C8206">
        <f>-0.005/-0.05</f>
        <v>9.9999999999999992E-2</v>
      </c>
    </row>
    <row r="8207" spans="1:6" x14ac:dyDescent="0.2">
      <c r="A8207" t="s">
        <v>34</v>
      </c>
      <c r="B8207">
        <v>41</v>
      </c>
      <c r="C8207">
        <f>-0.025/-0.2</f>
        <v>0.125</v>
      </c>
    </row>
    <row r="8208" spans="1:6" x14ac:dyDescent="0.2">
      <c r="A8208" t="s">
        <v>575</v>
      </c>
      <c r="B8208" t="s">
        <v>1896</v>
      </c>
      <c r="C8208">
        <v>2.2999999999999998</v>
      </c>
    </row>
    <row r="8209" spans="1:5" x14ac:dyDescent="0.2">
      <c r="A8209" t="s">
        <v>186</v>
      </c>
    </row>
    <row r="8210" spans="1:5" x14ac:dyDescent="0.2">
      <c r="A8210" t="s">
        <v>186</v>
      </c>
      <c r="B8210">
        <v>0.1</v>
      </c>
      <c r="C8210" t="s">
        <v>1562</v>
      </c>
      <c r="D8210">
        <v>0.3</v>
      </c>
    </row>
    <row r="8211" spans="1:5" x14ac:dyDescent="0.2">
      <c r="A8211" t="s">
        <v>566</v>
      </c>
      <c r="B8211" t="s">
        <v>1545</v>
      </c>
      <c r="C8211">
        <v>0.3</v>
      </c>
    </row>
    <row r="8212" spans="1:5" x14ac:dyDescent="0.2">
      <c r="A8212" t="s">
        <v>29</v>
      </c>
      <c r="B8212">
        <v>0</v>
      </c>
      <c r="C8212">
        <v>0.01</v>
      </c>
      <c r="D8212" t="s">
        <v>1594</v>
      </c>
      <c r="E8212">
        <v>-0.04</v>
      </c>
    </row>
    <row r="8213" spans="1:5" x14ac:dyDescent="0.2">
      <c r="A8213" t="s">
        <v>87</v>
      </c>
    </row>
    <row r="8214" spans="1:5" x14ac:dyDescent="0.2">
      <c r="A8214" t="s">
        <v>146</v>
      </c>
    </row>
    <row r="8215" spans="1:5" x14ac:dyDescent="0.2">
      <c r="A8215" t="s">
        <v>1549</v>
      </c>
      <c r="B8215" t="s">
        <v>1550</v>
      </c>
      <c r="C8215" t="s">
        <v>1551</v>
      </c>
      <c r="D8215" t="s">
        <v>1552</v>
      </c>
    </row>
    <row r="8216" spans="1:5" x14ac:dyDescent="0.2">
      <c r="A8216" t="s">
        <v>859</v>
      </c>
      <c r="B8216" t="s">
        <v>1553</v>
      </c>
      <c r="C8216" t="s">
        <v>1554</v>
      </c>
    </row>
    <row r="8217" spans="1:5" x14ac:dyDescent="0.2">
      <c r="A8217" t="s">
        <v>29</v>
      </c>
      <c r="B8217">
        <v>34</v>
      </c>
      <c r="C8217" t="s">
        <v>1608</v>
      </c>
      <c r="D8217">
        <v>0.1</v>
      </c>
    </row>
    <row r="8218" spans="1:5" x14ac:dyDescent="0.2">
      <c r="A8218" t="s">
        <v>29</v>
      </c>
      <c r="B8218">
        <v>9.1</v>
      </c>
      <c r="C8218" t="s">
        <v>1608</v>
      </c>
      <c r="D8218">
        <v>0.1</v>
      </c>
    </row>
    <row r="8219" spans="1:5" x14ac:dyDescent="0.2">
      <c r="A8219" t="s">
        <v>29</v>
      </c>
      <c r="B8219">
        <v>8.3000000000000007</v>
      </c>
      <c r="C8219" t="s">
        <v>1608</v>
      </c>
      <c r="D8219">
        <v>0.1</v>
      </c>
    </row>
    <row r="8220" spans="1:5" x14ac:dyDescent="0.2">
      <c r="A8220" t="s">
        <v>29</v>
      </c>
      <c r="B8220">
        <v>7.8</v>
      </c>
      <c r="C8220">
        <v>-0.2</v>
      </c>
    </row>
    <row r="8221" spans="1:5" x14ac:dyDescent="0.2">
      <c r="A8221" t="s">
        <v>29</v>
      </c>
      <c r="B8221">
        <v>7.45</v>
      </c>
      <c r="C8221" t="s">
        <v>1608</v>
      </c>
      <c r="D8221">
        <v>0.2</v>
      </c>
    </row>
    <row r="8222" spans="1:5" x14ac:dyDescent="0.2">
      <c r="A8222" t="s">
        <v>29</v>
      </c>
      <c r="B8222">
        <v>5.2</v>
      </c>
      <c r="C8222">
        <v>0.3</v>
      </c>
    </row>
    <row r="8223" spans="1:5" x14ac:dyDescent="0.2">
      <c r="A8223" t="s">
        <v>29</v>
      </c>
      <c r="B8223">
        <v>3</v>
      </c>
      <c r="C8223" t="s">
        <v>1608</v>
      </c>
      <c r="D8223">
        <v>0.1</v>
      </c>
    </row>
    <row r="8224" spans="1:5" x14ac:dyDescent="0.2">
      <c r="A8224" t="s">
        <v>29</v>
      </c>
      <c r="B8224">
        <v>2.2999999999999998</v>
      </c>
      <c r="C8224" t="s">
        <v>1608</v>
      </c>
      <c r="D8224">
        <v>0.1</v>
      </c>
    </row>
    <row r="8225" spans="1:5" x14ac:dyDescent="0.2">
      <c r="A8225" t="s">
        <v>177</v>
      </c>
      <c r="B8225">
        <v>1.6</v>
      </c>
      <c r="C8225">
        <v>0.1</v>
      </c>
    </row>
    <row r="8226" spans="1:5" x14ac:dyDescent="0.2">
      <c r="A8226" t="s">
        <v>48</v>
      </c>
      <c r="B8226">
        <v>1.5</v>
      </c>
      <c r="C8226">
        <v>-0.1</v>
      </c>
    </row>
    <row r="8227" spans="1:5" x14ac:dyDescent="0.2">
      <c r="A8227" t="s">
        <v>34</v>
      </c>
      <c r="B8227">
        <v>41</v>
      </c>
      <c r="C8227" t="s">
        <v>2473</v>
      </c>
      <c r="D8227">
        <v>-0.05</v>
      </c>
    </row>
    <row r="8228" spans="1:5" x14ac:dyDescent="0.2">
      <c r="A8228" t="s">
        <v>47</v>
      </c>
      <c r="B8228">
        <v>25.9</v>
      </c>
      <c r="C8228">
        <v>-0.05</v>
      </c>
    </row>
    <row r="8229" spans="1:5" x14ac:dyDescent="0.2">
      <c r="A8229" t="s">
        <v>34</v>
      </c>
      <c r="B8229">
        <v>41</v>
      </c>
      <c r="C8229" t="s">
        <v>2474</v>
      </c>
      <c r="D8229">
        <v>-0.2</v>
      </c>
    </row>
    <row r="8230" spans="1:5" x14ac:dyDescent="0.2">
      <c r="A8230" t="s">
        <v>184</v>
      </c>
      <c r="B8230">
        <v>23.8</v>
      </c>
      <c r="C8230" t="s">
        <v>1608</v>
      </c>
      <c r="D8230">
        <v>0.2</v>
      </c>
    </row>
    <row r="8231" spans="1:5" x14ac:dyDescent="0.2">
      <c r="A8231" t="s">
        <v>2475</v>
      </c>
      <c r="B8231">
        <v>6</v>
      </c>
      <c r="C8231" t="s">
        <v>1608</v>
      </c>
      <c r="D8231">
        <v>0.15</v>
      </c>
    </row>
    <row r="8232" spans="1:5" x14ac:dyDescent="0.2">
      <c r="A8232" t="s">
        <v>2475</v>
      </c>
      <c r="B8232">
        <v>3</v>
      </c>
      <c r="C8232">
        <v>0.1</v>
      </c>
    </row>
    <row r="8233" spans="1:5" x14ac:dyDescent="0.2">
      <c r="A8233" t="s">
        <v>2475</v>
      </c>
      <c r="B8233">
        <v>2.2000000000000002</v>
      </c>
      <c r="C8233" t="s">
        <v>1608</v>
      </c>
      <c r="D8233">
        <v>0.1</v>
      </c>
    </row>
    <row r="8234" spans="1:5" x14ac:dyDescent="0.2">
      <c r="A8234" t="s">
        <v>2475</v>
      </c>
      <c r="B8234">
        <v>1.6</v>
      </c>
      <c r="C8234" t="s">
        <v>1608</v>
      </c>
      <c r="D8234">
        <v>0.1</v>
      </c>
    </row>
    <row r="8235" spans="1:5" x14ac:dyDescent="0.2">
      <c r="A8235" t="s">
        <v>29</v>
      </c>
      <c r="B8235">
        <v>0</v>
      </c>
      <c r="C8235">
        <v>0.01</v>
      </c>
      <c r="D8235" t="s">
        <v>1594</v>
      </c>
      <c r="E8235">
        <v>-0.04</v>
      </c>
    </row>
    <row r="8236" spans="1:5" x14ac:dyDescent="0.2">
      <c r="A8236" t="s">
        <v>47</v>
      </c>
      <c r="B8236">
        <v>3.5</v>
      </c>
      <c r="C8236">
        <v>0.1</v>
      </c>
    </row>
    <row r="8237" spans="1:5" x14ac:dyDescent="0.2">
      <c r="A8237" t="s">
        <v>186</v>
      </c>
      <c r="B8237" t="s">
        <v>2476</v>
      </c>
    </row>
    <row r="8238" spans="1:5" x14ac:dyDescent="0.2">
      <c r="A8238" t="s">
        <v>566</v>
      </c>
    </row>
    <row r="8239" spans="1:5" x14ac:dyDescent="0.2">
      <c r="A8239" t="s">
        <v>154</v>
      </c>
      <c r="B8239">
        <v>1</v>
      </c>
      <c r="C8239" t="s">
        <v>1608</v>
      </c>
      <c r="D8239">
        <v>0.1</v>
      </c>
    </row>
    <row r="8240" spans="1:5" x14ac:dyDescent="0.2">
      <c r="A8240" t="s">
        <v>174</v>
      </c>
      <c r="B8240" t="s">
        <v>1545</v>
      </c>
      <c r="C8240">
        <v>0.2</v>
      </c>
    </row>
    <row r="8241" spans="1:5" x14ac:dyDescent="0.2">
      <c r="A8241" t="s">
        <v>174</v>
      </c>
      <c r="B8241" t="s">
        <v>2477</v>
      </c>
      <c r="C8241" t="s">
        <v>2478</v>
      </c>
      <c r="D8241" t="s">
        <v>1545</v>
      </c>
      <c r="E8241">
        <v>0.2</v>
      </c>
    </row>
    <row r="8242" spans="1:5" x14ac:dyDescent="0.2">
      <c r="A8242" t="s">
        <v>87</v>
      </c>
    </row>
    <row r="8243" spans="1:5" x14ac:dyDescent="0.2">
      <c r="A8243" t="s">
        <v>146</v>
      </c>
    </row>
    <row r="8244" spans="1:5" x14ac:dyDescent="0.2">
      <c r="A8244" t="s">
        <v>1549</v>
      </c>
      <c r="B8244" t="s">
        <v>1550</v>
      </c>
      <c r="C8244" t="s">
        <v>1551</v>
      </c>
      <c r="D8244" t="s">
        <v>1552</v>
      </c>
    </row>
    <row r="8245" spans="1:5" x14ac:dyDescent="0.2">
      <c r="A8245" t="s">
        <v>859</v>
      </c>
      <c r="B8245" t="s">
        <v>1553</v>
      </c>
      <c r="C8245" t="s">
        <v>1554</v>
      </c>
    </row>
    <row r="8246" spans="1:5" x14ac:dyDescent="0.2">
      <c r="A8246" t="s">
        <v>1569</v>
      </c>
      <c r="B8246" t="s">
        <v>1570</v>
      </c>
      <c r="C8246" t="s">
        <v>1571</v>
      </c>
    </row>
    <row r="8247" spans="1:5" x14ac:dyDescent="0.2">
      <c r="A8247" t="s">
        <v>1569</v>
      </c>
      <c r="B8247" t="s">
        <v>1572</v>
      </c>
      <c r="C8247" t="s">
        <v>1573</v>
      </c>
      <c r="D8247" t="s">
        <v>1571</v>
      </c>
    </row>
    <row r="8248" spans="1:5" x14ac:dyDescent="0.2">
      <c r="A8248" t="s">
        <v>29</v>
      </c>
      <c r="B8248">
        <v>34</v>
      </c>
      <c r="C8248" t="s">
        <v>1608</v>
      </c>
      <c r="D8248">
        <v>0.1</v>
      </c>
    </row>
    <row r="8249" spans="1:5" x14ac:dyDescent="0.2">
      <c r="A8249" t="s">
        <v>29</v>
      </c>
      <c r="B8249">
        <v>9.1</v>
      </c>
      <c r="C8249" t="s">
        <v>1608</v>
      </c>
      <c r="D8249">
        <v>0.1</v>
      </c>
    </row>
    <row r="8250" spans="1:5" x14ac:dyDescent="0.2">
      <c r="A8250" t="s">
        <v>29</v>
      </c>
      <c r="B8250">
        <v>8.3000000000000007</v>
      </c>
      <c r="C8250" t="s">
        <v>1608</v>
      </c>
      <c r="D8250">
        <v>0.1</v>
      </c>
    </row>
    <row r="8251" spans="1:5" x14ac:dyDescent="0.2">
      <c r="A8251" t="s">
        <v>29</v>
      </c>
      <c r="B8251">
        <v>7.8</v>
      </c>
      <c r="C8251">
        <v>-0.2</v>
      </c>
    </row>
    <row r="8252" spans="1:5" x14ac:dyDescent="0.2">
      <c r="A8252" t="s">
        <v>29</v>
      </c>
      <c r="B8252">
        <v>7.45</v>
      </c>
      <c r="C8252" t="s">
        <v>1608</v>
      </c>
      <c r="D8252">
        <v>0.2</v>
      </c>
    </row>
    <row r="8253" spans="1:5" x14ac:dyDescent="0.2">
      <c r="A8253" t="s">
        <v>29</v>
      </c>
      <c r="B8253">
        <v>5.2</v>
      </c>
      <c r="C8253">
        <v>0.3</v>
      </c>
    </row>
    <row r="8254" spans="1:5" x14ac:dyDescent="0.2">
      <c r="A8254" t="s">
        <v>29</v>
      </c>
      <c r="B8254">
        <v>3</v>
      </c>
      <c r="C8254" t="s">
        <v>1608</v>
      </c>
      <c r="D8254">
        <v>0.1</v>
      </c>
    </row>
    <row r="8255" spans="1:5" x14ac:dyDescent="0.2">
      <c r="A8255" t="s">
        <v>29</v>
      </c>
      <c r="B8255">
        <v>2.2999999999999998</v>
      </c>
      <c r="C8255" t="s">
        <v>1608</v>
      </c>
      <c r="D8255">
        <v>0.1</v>
      </c>
    </row>
    <row r="8256" spans="1:5" x14ac:dyDescent="0.2">
      <c r="A8256" t="s">
        <v>177</v>
      </c>
      <c r="B8256">
        <v>1.6</v>
      </c>
      <c r="C8256">
        <v>0.1</v>
      </c>
    </row>
    <row r="8257" spans="1:5" x14ac:dyDescent="0.2">
      <c r="A8257" t="s">
        <v>48</v>
      </c>
      <c r="B8257">
        <v>1.5</v>
      </c>
      <c r="C8257">
        <v>-0.1</v>
      </c>
    </row>
    <row r="8258" spans="1:5" x14ac:dyDescent="0.2">
      <c r="A8258" t="s">
        <v>34</v>
      </c>
      <c r="B8258">
        <v>41</v>
      </c>
      <c r="C8258" t="s">
        <v>2473</v>
      </c>
      <c r="D8258">
        <v>-0.05</v>
      </c>
    </row>
    <row r="8259" spans="1:5" x14ac:dyDescent="0.2">
      <c r="A8259" t="s">
        <v>47</v>
      </c>
      <c r="B8259">
        <v>25.9</v>
      </c>
      <c r="C8259">
        <v>-0.05</v>
      </c>
    </row>
    <row r="8260" spans="1:5" x14ac:dyDescent="0.2">
      <c r="A8260" t="s">
        <v>34</v>
      </c>
      <c r="B8260">
        <v>41</v>
      </c>
      <c r="C8260" t="s">
        <v>2474</v>
      </c>
      <c r="D8260">
        <v>-0.2</v>
      </c>
    </row>
    <row r="8261" spans="1:5" x14ac:dyDescent="0.2">
      <c r="A8261" t="s">
        <v>184</v>
      </c>
      <c r="B8261">
        <v>23.8</v>
      </c>
      <c r="C8261" t="s">
        <v>1608</v>
      </c>
      <c r="D8261">
        <v>0.2</v>
      </c>
    </row>
    <row r="8262" spans="1:5" x14ac:dyDescent="0.2">
      <c r="A8262" t="s">
        <v>2475</v>
      </c>
      <c r="B8262">
        <v>6</v>
      </c>
      <c r="C8262" t="s">
        <v>1608</v>
      </c>
      <c r="D8262">
        <v>0.15</v>
      </c>
    </row>
    <row r="8263" spans="1:5" x14ac:dyDescent="0.2">
      <c r="A8263" t="s">
        <v>2475</v>
      </c>
      <c r="B8263">
        <v>3</v>
      </c>
      <c r="C8263">
        <v>0.1</v>
      </c>
    </row>
    <row r="8264" spans="1:5" x14ac:dyDescent="0.2">
      <c r="A8264" t="s">
        <v>2475</v>
      </c>
      <c r="B8264">
        <v>2.2000000000000002</v>
      </c>
      <c r="C8264" t="s">
        <v>1608</v>
      </c>
      <c r="D8264">
        <v>0.1</v>
      </c>
    </row>
    <row r="8265" spans="1:5" x14ac:dyDescent="0.2">
      <c r="A8265" t="s">
        <v>2475</v>
      </c>
      <c r="B8265">
        <v>1.6</v>
      </c>
      <c r="C8265" t="s">
        <v>1608</v>
      </c>
      <c r="D8265">
        <v>0.1</v>
      </c>
    </row>
    <row r="8266" spans="1:5" x14ac:dyDescent="0.2">
      <c r="A8266" t="s">
        <v>29</v>
      </c>
      <c r="B8266">
        <v>0</v>
      </c>
      <c r="C8266">
        <v>0.01</v>
      </c>
      <c r="D8266" t="s">
        <v>1594</v>
      </c>
      <c r="E8266">
        <v>-0.04</v>
      </c>
    </row>
    <row r="8267" spans="1:5" x14ac:dyDescent="0.2">
      <c r="A8267" t="s">
        <v>47</v>
      </c>
      <c r="B8267">
        <v>3.5</v>
      </c>
      <c r="C8267">
        <v>0.1</v>
      </c>
    </row>
    <row r="8268" spans="1:5" x14ac:dyDescent="0.2">
      <c r="A8268" t="s">
        <v>186</v>
      </c>
      <c r="B8268" t="s">
        <v>2476</v>
      </c>
    </row>
    <row r="8269" spans="1:5" x14ac:dyDescent="0.2">
      <c r="A8269" t="s">
        <v>566</v>
      </c>
    </row>
    <row r="8270" spans="1:5" x14ac:dyDescent="0.2">
      <c r="A8270" t="s">
        <v>154</v>
      </c>
      <c r="B8270">
        <v>1</v>
      </c>
      <c r="C8270" t="s">
        <v>1608</v>
      </c>
      <c r="D8270">
        <v>0.1</v>
      </c>
    </row>
    <row r="8271" spans="1:5" x14ac:dyDescent="0.2">
      <c r="A8271" t="s">
        <v>174</v>
      </c>
      <c r="B8271" t="s">
        <v>1545</v>
      </c>
      <c r="C8271">
        <v>0.2</v>
      </c>
    </row>
    <row r="8272" spans="1:5" x14ac:dyDescent="0.2">
      <c r="A8272" t="s">
        <v>174</v>
      </c>
      <c r="B8272" t="s">
        <v>2477</v>
      </c>
      <c r="C8272" t="s">
        <v>2478</v>
      </c>
      <c r="D8272" t="s">
        <v>1545</v>
      </c>
      <c r="E8272">
        <v>0.2</v>
      </c>
    </row>
    <row r="8273" spans="1:4" x14ac:dyDescent="0.2">
      <c r="A8273" t="s">
        <v>87</v>
      </c>
    </row>
    <row r="8274" spans="1:4" x14ac:dyDescent="0.2">
      <c r="A8274" t="s">
        <v>146</v>
      </c>
    </row>
    <row r="8275" spans="1:4" x14ac:dyDescent="0.2">
      <c r="A8275" t="s">
        <v>1549</v>
      </c>
      <c r="B8275" t="s">
        <v>1550</v>
      </c>
      <c r="C8275" t="s">
        <v>1551</v>
      </c>
      <c r="D8275" t="s">
        <v>1552</v>
      </c>
    </row>
    <row r="8276" spans="1:4" x14ac:dyDescent="0.2">
      <c r="A8276" t="s">
        <v>859</v>
      </c>
      <c r="B8276" t="s">
        <v>1553</v>
      </c>
      <c r="C8276" t="s">
        <v>1554</v>
      </c>
    </row>
    <row r="8277" spans="1:4" x14ac:dyDescent="0.2">
      <c r="A8277" t="s">
        <v>1569</v>
      </c>
      <c r="B8277" t="s">
        <v>1570</v>
      </c>
      <c r="C8277" t="s">
        <v>1571</v>
      </c>
    </row>
    <row r="8278" spans="1:4" x14ac:dyDescent="0.2">
      <c r="A8278" t="s">
        <v>1569</v>
      </c>
      <c r="B8278" t="s">
        <v>1572</v>
      </c>
      <c r="C8278" t="s">
        <v>1573</v>
      </c>
      <c r="D8278" t="s">
        <v>1571</v>
      </c>
    </row>
    <row r="8279" spans="1:4" x14ac:dyDescent="0.2">
      <c r="A8279" t="s">
        <v>56</v>
      </c>
      <c r="B8279" t="s">
        <v>2479</v>
      </c>
    </row>
    <row r="8280" spans="1:4" x14ac:dyDescent="0.2">
      <c r="A8280" t="s">
        <v>1928</v>
      </c>
      <c r="B8280">
        <v>3</v>
      </c>
      <c r="C8280">
        <f>-0.002/-0.012</f>
        <v>0.16666666666666666</v>
      </c>
    </row>
    <row r="8281" spans="1:4" x14ac:dyDescent="0.2">
      <c r="A8281" t="s">
        <v>1928</v>
      </c>
      <c r="B8281">
        <v>8.1</v>
      </c>
      <c r="C8281">
        <v>0.15</v>
      </c>
    </row>
    <row r="8282" spans="1:4" x14ac:dyDescent="0.2">
      <c r="A8282" t="s">
        <v>1928</v>
      </c>
      <c r="B8282">
        <v>4</v>
      </c>
      <c r="C8282" t="s">
        <v>1559</v>
      </c>
    </row>
    <row r="8283" spans="1:4" x14ac:dyDescent="0.2">
      <c r="A8283" t="s">
        <v>97</v>
      </c>
      <c r="B8283">
        <v>0.15</v>
      </c>
      <c r="C8283" t="s">
        <v>1567</v>
      </c>
      <c r="D8283" t="s">
        <v>1633</v>
      </c>
    </row>
    <row r="8284" spans="1:4" x14ac:dyDescent="0.2">
      <c r="A8284" t="s">
        <v>97</v>
      </c>
      <c r="B8284" t="s">
        <v>1698</v>
      </c>
      <c r="C8284" t="s">
        <v>1545</v>
      </c>
      <c r="D8284">
        <v>0.1</v>
      </c>
    </row>
    <row r="8285" spans="1:4" x14ac:dyDescent="0.2">
      <c r="A8285" t="s">
        <v>146</v>
      </c>
    </row>
    <row r="8286" spans="1:4" x14ac:dyDescent="0.2">
      <c r="A8286" t="s">
        <v>87</v>
      </c>
    </row>
    <row r="8287" spans="1:4" x14ac:dyDescent="0.2">
      <c r="A8287" t="s">
        <v>29</v>
      </c>
      <c r="B8287" t="s">
        <v>2480</v>
      </c>
      <c r="C8287" t="s">
        <v>1608</v>
      </c>
      <c r="D8287" t="s">
        <v>2087</v>
      </c>
    </row>
    <row r="8288" spans="1:4" x14ac:dyDescent="0.2">
      <c r="A8288" t="s">
        <v>29</v>
      </c>
      <c r="B8288">
        <v>44</v>
      </c>
      <c r="C8288" t="s">
        <v>1608</v>
      </c>
      <c r="D8288" t="s">
        <v>2180</v>
      </c>
    </row>
    <row r="8289" spans="1:4" x14ac:dyDescent="0.2">
      <c r="A8289" t="s">
        <v>29</v>
      </c>
      <c r="B8289" t="s">
        <v>2481</v>
      </c>
      <c r="C8289" t="s">
        <v>2482</v>
      </c>
    </row>
    <row r="8290" spans="1:4" x14ac:dyDescent="0.2">
      <c r="A8290" t="s">
        <v>29</v>
      </c>
      <c r="B8290" s="10">
        <v>43891</v>
      </c>
      <c r="C8290" t="s">
        <v>1613</v>
      </c>
      <c r="D8290" t="s">
        <v>2483</v>
      </c>
    </row>
    <row r="8291" spans="1:4" x14ac:dyDescent="0.2">
      <c r="A8291" t="s">
        <v>664</v>
      </c>
      <c r="B8291" t="s">
        <v>2087</v>
      </c>
      <c r="C8291" t="s">
        <v>1567</v>
      </c>
      <c r="D8291" t="s">
        <v>1568</v>
      </c>
    </row>
    <row r="8292" spans="1:4" x14ac:dyDescent="0.2">
      <c r="A8292" t="s">
        <v>174</v>
      </c>
      <c r="B8292" t="s">
        <v>2484</v>
      </c>
      <c r="C8292" t="s">
        <v>1567</v>
      </c>
      <c r="D8292" t="s">
        <v>1633</v>
      </c>
    </row>
    <row r="8293" spans="1:4" x14ac:dyDescent="0.2">
      <c r="A8293" t="s">
        <v>1055</v>
      </c>
      <c r="B8293" s="9">
        <v>45417</v>
      </c>
      <c r="C8293" t="s">
        <v>1613</v>
      </c>
      <c r="D8293" t="s">
        <v>1894</v>
      </c>
    </row>
    <row r="8294" spans="1:4" x14ac:dyDescent="0.2">
      <c r="A8294" t="s">
        <v>29</v>
      </c>
      <c r="B8294" t="s">
        <v>2485</v>
      </c>
      <c r="C8294" t="s">
        <v>1608</v>
      </c>
      <c r="D8294" t="s">
        <v>1894</v>
      </c>
    </row>
    <row r="8295" spans="1:4" x14ac:dyDescent="0.2">
      <c r="A8295" t="s">
        <v>95</v>
      </c>
      <c r="B8295" t="s">
        <v>1629</v>
      </c>
      <c r="C8295">
        <v>25</v>
      </c>
    </row>
    <row r="8296" spans="1:4" x14ac:dyDescent="0.2">
      <c r="A8296" t="s">
        <v>1569</v>
      </c>
      <c r="B8296" t="s">
        <v>1570</v>
      </c>
      <c r="C8296" t="s">
        <v>1571</v>
      </c>
    </row>
    <row r="8297" spans="1:4" x14ac:dyDescent="0.2">
      <c r="A8297" t="s">
        <v>1569</v>
      </c>
      <c r="B8297" t="s">
        <v>1572</v>
      </c>
      <c r="C8297" t="s">
        <v>1573</v>
      </c>
      <c r="D8297" t="s">
        <v>1571</v>
      </c>
    </row>
    <row r="8298" spans="1:4" x14ac:dyDescent="0.2">
      <c r="A8298" t="s">
        <v>859</v>
      </c>
      <c r="B8298" t="s">
        <v>1553</v>
      </c>
      <c r="C8298" t="s">
        <v>1554</v>
      </c>
    </row>
    <row r="8299" spans="1:4" x14ac:dyDescent="0.2">
      <c r="A8299" t="s">
        <v>1549</v>
      </c>
      <c r="B8299" t="s">
        <v>1550</v>
      </c>
      <c r="C8299" t="s">
        <v>1551</v>
      </c>
      <c r="D8299" t="s">
        <v>1552</v>
      </c>
    </row>
    <row r="8300" spans="1:4" x14ac:dyDescent="0.2">
      <c r="A8300" t="s">
        <v>91</v>
      </c>
      <c r="B8300">
        <v>15.1</v>
      </c>
      <c r="C8300">
        <v>-0.1</v>
      </c>
    </row>
    <row r="8301" spans="1:4" x14ac:dyDescent="0.2">
      <c r="A8301" t="s">
        <v>47</v>
      </c>
      <c r="B8301">
        <v>32</v>
      </c>
      <c r="C8301">
        <v>0.02</v>
      </c>
    </row>
    <row r="8302" spans="1:4" x14ac:dyDescent="0.2">
      <c r="A8302" t="s">
        <v>184</v>
      </c>
      <c r="B8302">
        <v>56</v>
      </c>
      <c r="C8302" t="s">
        <v>1706</v>
      </c>
    </row>
    <row r="8303" spans="1:4" x14ac:dyDescent="0.2">
      <c r="A8303" t="s">
        <v>29</v>
      </c>
      <c r="B8303">
        <v>4.8</v>
      </c>
      <c r="C8303">
        <v>-0.2</v>
      </c>
    </row>
    <row r="8304" spans="1:4" x14ac:dyDescent="0.2">
      <c r="A8304" t="s">
        <v>91</v>
      </c>
      <c r="B8304">
        <v>20</v>
      </c>
      <c r="C8304">
        <v>-0.2</v>
      </c>
    </row>
    <row r="8305" spans="1:4" x14ac:dyDescent="0.2">
      <c r="A8305" t="s">
        <v>29</v>
      </c>
      <c r="B8305">
        <v>5.0999999999999996</v>
      </c>
      <c r="C8305" t="s">
        <v>1575</v>
      </c>
    </row>
    <row r="8306" spans="1:4" x14ac:dyDescent="0.2">
      <c r="A8306" t="s">
        <v>29</v>
      </c>
      <c r="B8306">
        <v>4.5999999999999996</v>
      </c>
      <c r="C8306" t="s">
        <v>1559</v>
      </c>
    </row>
    <row r="8307" spans="1:4" x14ac:dyDescent="0.2">
      <c r="A8307" t="s">
        <v>34</v>
      </c>
      <c r="B8307">
        <v>18.5</v>
      </c>
      <c r="C8307" t="s">
        <v>1559</v>
      </c>
    </row>
    <row r="8308" spans="1:4" x14ac:dyDescent="0.2">
      <c r="A8308" t="s">
        <v>2112</v>
      </c>
      <c r="B8308">
        <f>0.026/0.015</f>
        <v>1.7333333333333334</v>
      </c>
    </row>
    <row r="8309" spans="1:4" x14ac:dyDescent="0.2">
      <c r="A8309" t="s">
        <v>859</v>
      </c>
      <c r="B8309" t="s">
        <v>1553</v>
      </c>
      <c r="C8309" t="s">
        <v>1554</v>
      </c>
    </row>
    <row r="8310" spans="1:4" x14ac:dyDescent="0.2">
      <c r="A8310" t="s">
        <v>1549</v>
      </c>
      <c r="B8310" t="s">
        <v>1550</v>
      </c>
      <c r="C8310" t="s">
        <v>1551</v>
      </c>
      <c r="D8310" t="s">
        <v>1552</v>
      </c>
    </row>
    <row r="8311" spans="1:4" x14ac:dyDescent="0.2">
      <c r="A8311" t="s">
        <v>1555</v>
      </c>
      <c r="B8311" t="s">
        <v>1550</v>
      </c>
      <c r="C8311" t="s">
        <v>1551</v>
      </c>
      <c r="D8311" t="s">
        <v>1556</v>
      </c>
    </row>
    <row r="8312" spans="1:4" x14ac:dyDescent="0.2">
      <c r="A8312" t="s">
        <v>91</v>
      </c>
      <c r="B8312">
        <v>6.4</v>
      </c>
      <c r="C8312" t="s">
        <v>2334</v>
      </c>
    </row>
    <row r="8313" spans="1:4" x14ac:dyDescent="0.2">
      <c r="A8313" t="s">
        <v>29</v>
      </c>
      <c r="B8313">
        <v>4.74</v>
      </c>
      <c r="C8313">
        <v>0.1</v>
      </c>
    </row>
    <row r="8314" spans="1:4" x14ac:dyDescent="0.2">
      <c r="A8314" t="s">
        <v>48</v>
      </c>
      <c r="B8314">
        <v>0.4</v>
      </c>
      <c r="C8314" t="s">
        <v>1557</v>
      </c>
    </row>
    <row r="8315" spans="1:4" x14ac:dyDescent="0.2">
      <c r="A8315" t="s">
        <v>154</v>
      </c>
      <c r="B8315">
        <v>0.2</v>
      </c>
      <c r="C8315" t="s">
        <v>1558</v>
      </c>
    </row>
    <row r="8316" spans="1:4" x14ac:dyDescent="0.2">
      <c r="A8316" t="s">
        <v>47</v>
      </c>
      <c r="B8316">
        <v>5.968</v>
      </c>
      <c r="C8316" t="s">
        <v>1785</v>
      </c>
    </row>
    <row r="8317" spans="1:4" x14ac:dyDescent="0.2">
      <c r="A8317" t="s">
        <v>27</v>
      </c>
      <c r="B8317" t="s">
        <v>2140</v>
      </c>
    </row>
    <row r="8318" spans="1:4" x14ac:dyDescent="0.2">
      <c r="A8318" t="s">
        <v>150</v>
      </c>
      <c r="B8318" t="s">
        <v>1958</v>
      </c>
    </row>
    <row r="8319" spans="1:4" x14ac:dyDescent="0.2">
      <c r="A8319" t="s">
        <v>150</v>
      </c>
      <c r="B8319" t="s">
        <v>1959</v>
      </c>
    </row>
    <row r="8320" spans="1:4" x14ac:dyDescent="0.2">
      <c r="A8320" t="s">
        <v>150</v>
      </c>
      <c r="B8320" t="s">
        <v>1960</v>
      </c>
    </row>
    <row r="8321" spans="1:5" x14ac:dyDescent="0.2">
      <c r="A8321" t="s">
        <v>150</v>
      </c>
      <c r="B8321" t="s">
        <v>1961</v>
      </c>
    </row>
    <row r="8322" spans="1:5" x14ac:dyDescent="0.2">
      <c r="A8322" t="s">
        <v>264</v>
      </c>
    </row>
    <row r="8323" spans="1:5" x14ac:dyDescent="0.2">
      <c r="A8323" t="s">
        <v>150</v>
      </c>
      <c r="B8323" t="s">
        <v>2141</v>
      </c>
    </row>
    <row r="8324" spans="1:5" x14ac:dyDescent="0.2">
      <c r="A8324" t="s">
        <v>47</v>
      </c>
      <c r="B8324" t="s">
        <v>2016</v>
      </c>
    </row>
    <row r="8325" spans="1:5" x14ac:dyDescent="0.2">
      <c r="A8325" t="s">
        <v>47</v>
      </c>
      <c r="B8325" t="s">
        <v>2022</v>
      </c>
    </row>
    <row r="8326" spans="1:5" x14ac:dyDescent="0.2">
      <c r="A8326" t="s">
        <v>47</v>
      </c>
      <c r="B8326" t="s">
        <v>2084</v>
      </c>
    </row>
    <row r="8327" spans="1:5" x14ac:dyDescent="0.2">
      <c r="A8327" t="s">
        <v>47</v>
      </c>
      <c r="B8327" t="s">
        <v>2142</v>
      </c>
    </row>
    <row r="8328" spans="1:5" x14ac:dyDescent="0.2">
      <c r="A8328" t="s">
        <v>260</v>
      </c>
    </row>
    <row r="8329" spans="1:5" x14ac:dyDescent="0.2">
      <c r="A8329" t="s">
        <v>153</v>
      </c>
      <c r="B8329" t="s">
        <v>1997</v>
      </c>
    </row>
    <row r="8330" spans="1:5" x14ac:dyDescent="0.2">
      <c r="A8330" t="s">
        <v>153</v>
      </c>
      <c r="B8330" t="s">
        <v>2143</v>
      </c>
    </row>
    <row r="8331" spans="1:5" x14ac:dyDescent="0.2">
      <c r="A8331" t="s">
        <v>153</v>
      </c>
      <c r="B8331">
        <v>30</v>
      </c>
      <c r="C8331">
        <v>-0.05</v>
      </c>
      <c r="D8331" t="s">
        <v>2144</v>
      </c>
    </row>
    <row r="8332" spans="1:5" x14ac:dyDescent="0.2">
      <c r="A8332" t="s">
        <v>95</v>
      </c>
      <c r="B8332" t="s">
        <v>1629</v>
      </c>
      <c r="C8332">
        <v>10</v>
      </c>
      <c r="D8332" t="s">
        <v>1594</v>
      </c>
      <c r="E8332">
        <v>25</v>
      </c>
    </row>
    <row r="8333" spans="1:5" x14ac:dyDescent="0.2">
      <c r="A8333" t="s">
        <v>97</v>
      </c>
      <c r="B8333">
        <v>0.15</v>
      </c>
      <c r="C8333" t="s">
        <v>1567</v>
      </c>
      <c r="D8333" t="s">
        <v>1568</v>
      </c>
    </row>
    <row r="8334" spans="1:5" x14ac:dyDescent="0.2">
      <c r="A8334" t="s">
        <v>91</v>
      </c>
      <c r="B8334">
        <v>48.5</v>
      </c>
      <c r="C8334">
        <v>-0.2</v>
      </c>
    </row>
    <row r="8335" spans="1:5" x14ac:dyDescent="0.2">
      <c r="A8335" t="s">
        <v>1579</v>
      </c>
      <c r="B8335">
        <v>2.67</v>
      </c>
      <c r="C8335" t="s">
        <v>1559</v>
      </c>
    </row>
    <row r="8336" spans="1:5" x14ac:dyDescent="0.2">
      <c r="A8336" t="s">
        <v>117</v>
      </c>
      <c r="B8336">
        <v>15.7</v>
      </c>
      <c r="C8336">
        <f>0.08/-0.05</f>
        <v>-1.5999999999999999</v>
      </c>
    </row>
    <row r="8337" spans="1:5" x14ac:dyDescent="0.2">
      <c r="A8337" t="s">
        <v>36</v>
      </c>
      <c r="B8337" t="s">
        <v>2139</v>
      </c>
      <c r="C8337">
        <v>0.03</v>
      </c>
    </row>
    <row r="8338" spans="1:5" x14ac:dyDescent="0.2">
      <c r="A8338" t="s">
        <v>32</v>
      </c>
      <c r="B8338">
        <v>13.5</v>
      </c>
      <c r="C8338">
        <v>0.5</v>
      </c>
    </row>
    <row r="8339" spans="1:5" x14ac:dyDescent="0.2">
      <c r="A8339" t="s">
        <v>29</v>
      </c>
      <c r="B8339">
        <v>35.9</v>
      </c>
      <c r="C8339" t="s">
        <v>1558</v>
      </c>
    </row>
    <row r="8340" spans="1:5" x14ac:dyDescent="0.2">
      <c r="A8340" t="s">
        <v>29</v>
      </c>
      <c r="B8340">
        <v>8</v>
      </c>
      <c r="C8340" t="s">
        <v>1558</v>
      </c>
    </row>
    <row r="8341" spans="1:5" x14ac:dyDescent="0.2">
      <c r="A8341" t="s">
        <v>29</v>
      </c>
      <c r="B8341">
        <v>29.5</v>
      </c>
      <c r="C8341" t="s">
        <v>1557</v>
      </c>
    </row>
    <row r="8342" spans="1:5" x14ac:dyDescent="0.2">
      <c r="A8342" t="s">
        <v>29</v>
      </c>
      <c r="B8342">
        <v>27.8</v>
      </c>
      <c r="C8342" t="s">
        <v>1557</v>
      </c>
    </row>
    <row r="8343" spans="1:5" x14ac:dyDescent="0.2">
      <c r="A8343" t="s">
        <v>177</v>
      </c>
      <c r="B8343">
        <v>0.83</v>
      </c>
      <c r="C8343">
        <v>0.06</v>
      </c>
    </row>
    <row r="8344" spans="1:5" x14ac:dyDescent="0.2">
      <c r="A8344" t="s">
        <v>34</v>
      </c>
      <c r="B8344">
        <v>18.8</v>
      </c>
      <c r="C8344">
        <f>0.015/-0.06</f>
        <v>-0.25</v>
      </c>
    </row>
    <row r="8345" spans="1:5" x14ac:dyDescent="0.2">
      <c r="A8345" t="s">
        <v>573</v>
      </c>
    </row>
    <row r="8346" spans="1:5" x14ac:dyDescent="0.2">
      <c r="A8346" t="s">
        <v>174</v>
      </c>
      <c r="B8346" t="s">
        <v>1545</v>
      </c>
      <c r="C8346">
        <v>0.25</v>
      </c>
    </row>
    <row r="8347" spans="1:5" x14ac:dyDescent="0.2">
      <c r="A8347" t="s">
        <v>97</v>
      </c>
      <c r="B8347" t="s">
        <v>1545</v>
      </c>
      <c r="C8347">
        <v>0.02</v>
      </c>
      <c r="D8347" t="s">
        <v>1567</v>
      </c>
      <c r="E8347" t="s">
        <v>1568</v>
      </c>
    </row>
    <row r="8348" spans="1:5" x14ac:dyDescent="0.2">
      <c r="A8348" t="s">
        <v>1549</v>
      </c>
      <c r="B8348" t="s">
        <v>1550</v>
      </c>
      <c r="C8348" t="s">
        <v>1551</v>
      </c>
      <c r="D8348" t="s">
        <v>1552</v>
      </c>
    </row>
    <row r="8349" spans="1:5" x14ac:dyDescent="0.2">
      <c r="A8349" t="s">
        <v>1555</v>
      </c>
      <c r="B8349" t="s">
        <v>1550</v>
      </c>
      <c r="C8349" t="s">
        <v>1551</v>
      </c>
      <c r="D8349" t="s">
        <v>1556</v>
      </c>
    </row>
    <row r="8350" spans="1:5" x14ac:dyDescent="0.2">
      <c r="A8350" t="s">
        <v>859</v>
      </c>
      <c r="B8350" t="s">
        <v>1553</v>
      </c>
      <c r="C8350" t="s">
        <v>1554</v>
      </c>
    </row>
    <row r="8351" spans="1:5" x14ac:dyDescent="0.2">
      <c r="A8351" t="s">
        <v>87</v>
      </c>
      <c r="B8351" t="s">
        <v>1698</v>
      </c>
    </row>
    <row r="8352" spans="1:5" x14ac:dyDescent="0.2">
      <c r="A8352" t="s">
        <v>34</v>
      </c>
      <c r="B8352">
        <v>18.8</v>
      </c>
      <c r="C8352">
        <f>0.015/-0.06</f>
        <v>-0.25</v>
      </c>
    </row>
    <row r="8353" spans="1:4" x14ac:dyDescent="0.2">
      <c r="A8353" t="s">
        <v>34</v>
      </c>
      <c r="B8353" t="s">
        <v>1835</v>
      </c>
    </row>
    <row r="8354" spans="1:4" x14ac:dyDescent="0.2">
      <c r="A8354" t="s">
        <v>97</v>
      </c>
      <c r="B8354" t="s">
        <v>1545</v>
      </c>
      <c r="C8354">
        <v>0.03</v>
      </c>
      <c r="D8354" t="s">
        <v>1568</v>
      </c>
    </row>
    <row r="8355" spans="1:4" x14ac:dyDescent="0.2">
      <c r="A8355" t="s">
        <v>2360</v>
      </c>
      <c r="B8355" t="s">
        <v>1859</v>
      </c>
      <c r="C8355" t="s">
        <v>2486</v>
      </c>
      <c r="D8355" t="s">
        <v>2487</v>
      </c>
    </row>
    <row r="8356" spans="1:4" x14ac:dyDescent="0.2">
      <c r="A8356" t="s">
        <v>1862</v>
      </c>
      <c r="B8356">
        <v>0.83</v>
      </c>
      <c r="C8356" t="s">
        <v>1613</v>
      </c>
      <c r="D8356">
        <v>0.06</v>
      </c>
    </row>
    <row r="8357" spans="1:4" x14ac:dyDescent="0.2">
      <c r="A8357" t="s">
        <v>1857</v>
      </c>
      <c r="B8357">
        <v>27.8</v>
      </c>
      <c r="C8357" t="s">
        <v>1608</v>
      </c>
      <c r="D8357">
        <v>0.05</v>
      </c>
    </row>
    <row r="8358" spans="1:4" x14ac:dyDescent="0.2">
      <c r="A8358" t="s">
        <v>174</v>
      </c>
      <c r="B8358" t="s">
        <v>1545</v>
      </c>
      <c r="C8358">
        <v>0.25</v>
      </c>
    </row>
    <row r="8359" spans="1:4" x14ac:dyDescent="0.2">
      <c r="A8359" t="s">
        <v>565</v>
      </c>
      <c r="B8359">
        <v>35.9</v>
      </c>
      <c r="C8359" t="s">
        <v>1608</v>
      </c>
      <c r="D8359">
        <v>0.1</v>
      </c>
    </row>
    <row r="8360" spans="1:4" x14ac:dyDescent="0.2">
      <c r="A8360" t="s">
        <v>29</v>
      </c>
      <c r="B8360">
        <v>8</v>
      </c>
      <c r="C8360" t="s">
        <v>1608</v>
      </c>
      <c r="D8360">
        <v>0.1</v>
      </c>
    </row>
    <row r="8361" spans="1:4" x14ac:dyDescent="0.2">
      <c r="A8361" t="s">
        <v>97</v>
      </c>
      <c r="B8361" t="s">
        <v>1545</v>
      </c>
      <c r="C8361">
        <v>0.1</v>
      </c>
    </row>
    <row r="8362" spans="1:4" x14ac:dyDescent="0.2">
      <c r="A8362" t="s">
        <v>47</v>
      </c>
      <c r="B8362">
        <v>6</v>
      </c>
      <c r="C8362" t="s">
        <v>1608</v>
      </c>
      <c r="D8362">
        <v>0.2</v>
      </c>
    </row>
    <row r="8363" spans="1:4" x14ac:dyDescent="0.2">
      <c r="A8363" t="s">
        <v>1579</v>
      </c>
      <c r="B8363">
        <v>12</v>
      </c>
      <c r="C8363" t="s">
        <v>1608</v>
      </c>
      <c r="D8363">
        <v>0.2</v>
      </c>
    </row>
    <row r="8364" spans="1:4" x14ac:dyDescent="0.2">
      <c r="A8364" t="s">
        <v>29</v>
      </c>
      <c r="B8364">
        <v>29.5</v>
      </c>
      <c r="C8364" t="s">
        <v>1608</v>
      </c>
      <c r="D8364">
        <v>0.05</v>
      </c>
    </row>
    <row r="8365" spans="1:4" x14ac:dyDescent="0.2">
      <c r="A8365" t="s">
        <v>27</v>
      </c>
      <c r="B8365" t="s">
        <v>2488</v>
      </c>
    </row>
    <row r="8366" spans="1:4" x14ac:dyDescent="0.2">
      <c r="A8366" t="s">
        <v>575</v>
      </c>
      <c r="B8366">
        <v>16.5</v>
      </c>
      <c r="C8366" t="s">
        <v>1608</v>
      </c>
      <c r="D8366">
        <v>0.5</v>
      </c>
    </row>
    <row r="8367" spans="1:4" x14ac:dyDescent="0.2">
      <c r="A8367" t="s">
        <v>95</v>
      </c>
      <c r="B8367" t="s">
        <v>1629</v>
      </c>
      <c r="C8367">
        <v>16</v>
      </c>
    </row>
    <row r="8368" spans="1:4" x14ac:dyDescent="0.2">
      <c r="A8368" t="s">
        <v>556</v>
      </c>
      <c r="B8368" t="s">
        <v>1562</v>
      </c>
      <c r="C8368" t="s">
        <v>2489</v>
      </c>
      <c r="D8368" t="s">
        <v>2490</v>
      </c>
    </row>
    <row r="8369" spans="1:5" x14ac:dyDescent="0.2">
      <c r="A8369" t="s">
        <v>1549</v>
      </c>
      <c r="B8369" t="s">
        <v>1550</v>
      </c>
      <c r="C8369" t="s">
        <v>1551</v>
      </c>
      <c r="D8369" t="s">
        <v>1552</v>
      </c>
    </row>
    <row r="8370" spans="1:5" x14ac:dyDescent="0.2">
      <c r="A8370" t="s">
        <v>1555</v>
      </c>
      <c r="B8370" t="s">
        <v>1550</v>
      </c>
      <c r="C8370" t="s">
        <v>1551</v>
      </c>
      <c r="D8370" t="s">
        <v>1556</v>
      </c>
    </row>
    <row r="8371" spans="1:5" x14ac:dyDescent="0.2">
      <c r="A8371" t="s">
        <v>859</v>
      </c>
      <c r="B8371" t="s">
        <v>1553</v>
      </c>
      <c r="C8371" t="s">
        <v>1554</v>
      </c>
    </row>
    <row r="8372" spans="1:5" x14ac:dyDescent="0.2">
      <c r="A8372" t="s">
        <v>205</v>
      </c>
      <c r="B8372">
        <v>3.5</v>
      </c>
      <c r="C8372">
        <v>-0.1</v>
      </c>
    </row>
    <row r="8373" spans="1:5" x14ac:dyDescent="0.2">
      <c r="A8373" t="s">
        <v>205</v>
      </c>
      <c r="B8373">
        <v>6.1</v>
      </c>
      <c r="C8373">
        <v>0.1</v>
      </c>
    </row>
    <row r="8374" spans="1:5" x14ac:dyDescent="0.2">
      <c r="A8374" t="s">
        <v>365</v>
      </c>
      <c r="B8374">
        <v>20.399999999999999</v>
      </c>
      <c r="C8374">
        <v>-0.3</v>
      </c>
    </row>
    <row r="8375" spans="1:5" x14ac:dyDescent="0.2">
      <c r="A8375" t="s">
        <v>29</v>
      </c>
      <c r="B8375">
        <v>5</v>
      </c>
      <c r="C8375" t="s">
        <v>1557</v>
      </c>
    </row>
    <row r="8376" spans="1:5" x14ac:dyDescent="0.2">
      <c r="A8376" t="s">
        <v>29</v>
      </c>
      <c r="B8376">
        <v>4</v>
      </c>
      <c r="C8376" t="s">
        <v>1558</v>
      </c>
    </row>
    <row r="8377" spans="1:5" x14ac:dyDescent="0.2">
      <c r="A8377" t="s">
        <v>34</v>
      </c>
      <c r="B8377">
        <v>15</v>
      </c>
      <c r="C8377" t="s">
        <v>2491</v>
      </c>
    </row>
    <row r="8378" spans="1:5" x14ac:dyDescent="0.2">
      <c r="A8378" t="s">
        <v>38</v>
      </c>
      <c r="B8378" t="s">
        <v>1545</v>
      </c>
      <c r="C8378">
        <v>0.05</v>
      </c>
      <c r="D8378" t="s">
        <v>1567</v>
      </c>
      <c r="E8378" t="s">
        <v>1568</v>
      </c>
    </row>
    <row r="8379" spans="1:5" x14ac:dyDescent="0.2">
      <c r="A8379" t="s">
        <v>95</v>
      </c>
      <c r="B8379" t="s">
        <v>1545</v>
      </c>
      <c r="C8379" t="s">
        <v>1629</v>
      </c>
      <c r="D8379">
        <v>5</v>
      </c>
    </row>
    <row r="8380" spans="1:5" x14ac:dyDescent="0.2">
      <c r="A8380" t="s">
        <v>29</v>
      </c>
      <c r="B8380">
        <v>38</v>
      </c>
      <c r="C8380" t="s">
        <v>1559</v>
      </c>
    </row>
    <row r="8381" spans="1:5" x14ac:dyDescent="0.2">
      <c r="A8381" t="s">
        <v>91</v>
      </c>
      <c r="B8381">
        <v>6.5</v>
      </c>
      <c r="C8381" t="s">
        <v>1562</v>
      </c>
      <c r="D8381">
        <v>0.1</v>
      </c>
    </row>
    <row r="8382" spans="1:5" x14ac:dyDescent="0.2">
      <c r="A8382" t="s">
        <v>91</v>
      </c>
      <c r="B8382">
        <v>6</v>
      </c>
      <c r="C8382" t="s">
        <v>1608</v>
      </c>
      <c r="D8382">
        <v>0.1</v>
      </c>
    </row>
    <row r="8383" spans="1:5" x14ac:dyDescent="0.2">
      <c r="A8383" t="s">
        <v>29</v>
      </c>
      <c r="B8383">
        <v>3.1</v>
      </c>
      <c r="C8383" t="s">
        <v>1613</v>
      </c>
      <c r="D8383">
        <v>0.1</v>
      </c>
    </row>
    <row r="8384" spans="1:5" x14ac:dyDescent="0.2">
      <c r="A8384" t="s">
        <v>29</v>
      </c>
      <c r="B8384">
        <v>4.2</v>
      </c>
      <c r="C8384" t="s">
        <v>1613</v>
      </c>
      <c r="D8384">
        <v>0.1</v>
      </c>
    </row>
    <row r="8385" spans="1:5" x14ac:dyDescent="0.2">
      <c r="A8385" t="s">
        <v>29</v>
      </c>
      <c r="B8385">
        <v>1.8</v>
      </c>
      <c r="C8385" t="s">
        <v>1608</v>
      </c>
      <c r="D8385">
        <v>0.05</v>
      </c>
    </row>
    <row r="8386" spans="1:5" x14ac:dyDescent="0.2">
      <c r="A8386" t="s">
        <v>29</v>
      </c>
      <c r="B8386">
        <v>0.8</v>
      </c>
      <c r="C8386" t="s">
        <v>1608</v>
      </c>
      <c r="D8386">
        <v>0.1</v>
      </c>
    </row>
    <row r="8387" spans="1:5" x14ac:dyDescent="0.2">
      <c r="A8387" t="s">
        <v>48</v>
      </c>
      <c r="B8387">
        <v>7.65</v>
      </c>
      <c r="C8387">
        <v>0.5</v>
      </c>
    </row>
    <row r="8388" spans="1:5" x14ac:dyDescent="0.2">
      <c r="A8388" t="s">
        <v>48</v>
      </c>
      <c r="B8388">
        <v>0.4</v>
      </c>
      <c r="C8388" t="s">
        <v>2351</v>
      </c>
    </row>
    <row r="8389" spans="1:5" x14ac:dyDescent="0.2">
      <c r="A8389" t="s">
        <v>48</v>
      </c>
      <c r="B8389">
        <v>0.25</v>
      </c>
      <c r="C8389" t="s">
        <v>1608</v>
      </c>
      <c r="D8389">
        <v>0.05</v>
      </c>
    </row>
    <row r="8390" spans="1:5" x14ac:dyDescent="0.2">
      <c r="A8390" t="s">
        <v>2492</v>
      </c>
      <c r="B8390" t="s">
        <v>1608</v>
      </c>
      <c r="C8390">
        <v>0.05</v>
      </c>
    </row>
    <row r="8391" spans="1:5" x14ac:dyDescent="0.2">
      <c r="A8391" t="s">
        <v>34</v>
      </c>
      <c r="B8391">
        <v>-19</v>
      </c>
      <c r="C8391">
        <v>0.1</v>
      </c>
    </row>
    <row r="8392" spans="1:5" x14ac:dyDescent="0.2">
      <c r="A8392" t="s">
        <v>34</v>
      </c>
      <c r="B8392" t="s">
        <v>2493</v>
      </c>
    </row>
    <row r="8393" spans="1:5" x14ac:dyDescent="0.2">
      <c r="A8393" t="s">
        <v>34</v>
      </c>
      <c r="B8393">
        <v>15.95</v>
      </c>
      <c r="C8393" t="s">
        <v>1562</v>
      </c>
      <c r="D8393">
        <v>0.05</v>
      </c>
    </row>
    <row r="8394" spans="1:5" x14ac:dyDescent="0.2">
      <c r="A8394" t="s">
        <v>184</v>
      </c>
      <c r="B8394">
        <v>12.9</v>
      </c>
      <c r="C8394" t="s">
        <v>1613</v>
      </c>
      <c r="D8394">
        <v>0.1</v>
      </c>
    </row>
    <row r="8395" spans="1:5" x14ac:dyDescent="0.2">
      <c r="A8395" t="s">
        <v>96</v>
      </c>
      <c r="B8395">
        <v>16</v>
      </c>
      <c r="C8395" t="s">
        <v>1613</v>
      </c>
      <c r="D8395">
        <v>0.15</v>
      </c>
    </row>
    <row r="8396" spans="1:5" x14ac:dyDescent="0.2">
      <c r="A8396" t="s">
        <v>96</v>
      </c>
      <c r="B8396">
        <v>17.100000000000001</v>
      </c>
      <c r="C8396" t="s">
        <v>1608</v>
      </c>
      <c r="D8396">
        <v>0.05</v>
      </c>
    </row>
    <row r="8397" spans="1:5" x14ac:dyDescent="0.2">
      <c r="A8397" t="s">
        <v>1766</v>
      </c>
      <c r="B8397" t="s">
        <v>1618</v>
      </c>
      <c r="C8397">
        <v>17.899999999999999</v>
      </c>
      <c r="D8397" t="s">
        <v>1562</v>
      </c>
      <c r="E8397">
        <v>0.1</v>
      </c>
    </row>
    <row r="8398" spans="1:5" x14ac:dyDescent="0.2">
      <c r="A8398" t="s">
        <v>96</v>
      </c>
      <c r="B8398">
        <v>6.8</v>
      </c>
      <c r="C8398" t="s">
        <v>1608</v>
      </c>
      <c r="D8398">
        <v>0.05</v>
      </c>
    </row>
    <row r="8399" spans="1:5" x14ac:dyDescent="0.2">
      <c r="A8399" t="s">
        <v>96</v>
      </c>
      <c r="B8399">
        <v>5.0199999999999996</v>
      </c>
      <c r="C8399" t="s">
        <v>1613</v>
      </c>
      <c r="D8399">
        <v>0.05</v>
      </c>
    </row>
    <row r="8400" spans="1:5" x14ac:dyDescent="0.2">
      <c r="A8400" t="s">
        <v>36</v>
      </c>
      <c r="B8400" t="s">
        <v>2494</v>
      </c>
    </row>
    <row r="8401" spans="1:5" x14ac:dyDescent="0.2">
      <c r="A8401" t="s">
        <v>47</v>
      </c>
      <c r="B8401">
        <v>2.2000000000000002</v>
      </c>
      <c r="C8401" t="s">
        <v>1608</v>
      </c>
      <c r="D8401">
        <v>0.03</v>
      </c>
    </row>
    <row r="8402" spans="1:5" x14ac:dyDescent="0.2">
      <c r="A8402" t="s">
        <v>1607</v>
      </c>
      <c r="B8402">
        <v>2.1</v>
      </c>
      <c r="C8402" t="s">
        <v>1613</v>
      </c>
      <c r="D8402">
        <v>0.1</v>
      </c>
    </row>
    <row r="8403" spans="1:5" x14ac:dyDescent="0.2">
      <c r="A8403" t="s">
        <v>108</v>
      </c>
      <c r="B8403">
        <v>2.5</v>
      </c>
      <c r="C8403" t="s">
        <v>1613</v>
      </c>
      <c r="D8403">
        <v>0.1</v>
      </c>
    </row>
    <row r="8404" spans="1:5" x14ac:dyDescent="0.2">
      <c r="A8404" t="s">
        <v>95</v>
      </c>
      <c r="B8404" t="s">
        <v>2495</v>
      </c>
      <c r="C8404" t="s">
        <v>1584</v>
      </c>
      <c r="D8404">
        <v>7</v>
      </c>
    </row>
    <row r="8405" spans="1:5" x14ac:dyDescent="0.2">
      <c r="A8405" t="s">
        <v>56</v>
      </c>
    </row>
    <row r="8406" spans="1:5" x14ac:dyDescent="0.2">
      <c r="A8406" t="s">
        <v>47</v>
      </c>
      <c r="B8406">
        <v>2.6</v>
      </c>
      <c r="C8406">
        <v>0.1</v>
      </c>
    </row>
    <row r="8407" spans="1:5" x14ac:dyDescent="0.2">
      <c r="A8407" t="s">
        <v>873</v>
      </c>
      <c r="B8407" t="s">
        <v>1618</v>
      </c>
      <c r="C8407">
        <v>9.5</v>
      </c>
      <c r="D8407" t="s">
        <v>1608</v>
      </c>
      <c r="E8407">
        <v>0.1</v>
      </c>
    </row>
    <row r="8408" spans="1:5" x14ac:dyDescent="0.2">
      <c r="A8408" t="s">
        <v>29</v>
      </c>
      <c r="B8408">
        <v>0.1</v>
      </c>
      <c r="C8408" t="s">
        <v>1613</v>
      </c>
      <c r="D8408">
        <v>0.1</v>
      </c>
    </row>
    <row r="8409" spans="1:5" x14ac:dyDescent="0.2">
      <c r="A8409" t="s">
        <v>29</v>
      </c>
      <c r="B8409">
        <v>0.5</v>
      </c>
      <c r="C8409" t="s">
        <v>1608</v>
      </c>
      <c r="D8409">
        <v>0.05</v>
      </c>
    </row>
    <row r="8410" spans="1:5" x14ac:dyDescent="0.2">
      <c r="A8410" t="s">
        <v>48</v>
      </c>
      <c r="B8410">
        <v>1.8</v>
      </c>
      <c r="C8410" t="s">
        <v>1613</v>
      </c>
      <c r="D8410">
        <v>0.2</v>
      </c>
    </row>
    <row r="8411" spans="1:5" x14ac:dyDescent="0.2">
      <c r="A8411" t="s">
        <v>189</v>
      </c>
      <c r="B8411">
        <v>0.02</v>
      </c>
      <c r="C8411" t="s">
        <v>1567</v>
      </c>
      <c r="D8411" t="s">
        <v>1660</v>
      </c>
    </row>
    <row r="8412" spans="1:5" x14ac:dyDescent="0.2">
      <c r="A8412" t="s">
        <v>133</v>
      </c>
      <c r="B8412">
        <v>0.04</v>
      </c>
    </row>
    <row r="8413" spans="1:5" x14ac:dyDescent="0.2">
      <c r="A8413" t="s">
        <v>49</v>
      </c>
      <c r="B8413">
        <v>0.5</v>
      </c>
      <c r="C8413" t="s">
        <v>1580</v>
      </c>
    </row>
    <row r="8414" spans="1:5" x14ac:dyDescent="0.2">
      <c r="A8414" t="s">
        <v>48</v>
      </c>
      <c r="B8414" t="s">
        <v>1896</v>
      </c>
      <c r="C8414">
        <v>7.5</v>
      </c>
    </row>
    <row r="8415" spans="1:5" x14ac:dyDescent="0.2">
      <c r="A8415" t="s">
        <v>95</v>
      </c>
      <c r="B8415" t="s">
        <v>2496</v>
      </c>
    </row>
    <row r="8416" spans="1:5" x14ac:dyDescent="0.2">
      <c r="A8416" t="s">
        <v>95</v>
      </c>
      <c r="B8416" t="s">
        <v>2233</v>
      </c>
    </row>
    <row r="8417" spans="1:5" x14ac:dyDescent="0.2">
      <c r="A8417" t="s">
        <v>97</v>
      </c>
      <c r="B8417">
        <v>0.1</v>
      </c>
    </row>
    <row r="8418" spans="1:5" x14ac:dyDescent="0.2">
      <c r="A8418" t="s">
        <v>97</v>
      </c>
      <c r="B8418">
        <v>0.05</v>
      </c>
      <c r="C8418" t="s">
        <v>1567</v>
      </c>
      <c r="D8418" t="s">
        <v>1633</v>
      </c>
    </row>
    <row r="8419" spans="1:5" x14ac:dyDescent="0.2">
      <c r="A8419" t="s">
        <v>97</v>
      </c>
      <c r="B8419">
        <v>0.05</v>
      </c>
      <c r="C8419" t="s">
        <v>1567</v>
      </c>
      <c r="D8419" t="s">
        <v>1633</v>
      </c>
    </row>
    <row r="8420" spans="1:5" x14ac:dyDescent="0.2">
      <c r="A8420" t="s">
        <v>153</v>
      </c>
      <c r="B8420" t="s">
        <v>873</v>
      </c>
      <c r="C8420" t="s">
        <v>2497</v>
      </c>
    </row>
    <row r="8421" spans="1:5" x14ac:dyDescent="0.2">
      <c r="A8421" t="s">
        <v>49</v>
      </c>
      <c r="B8421" t="s">
        <v>2498</v>
      </c>
      <c r="C8421">
        <v>0.2</v>
      </c>
    </row>
    <row r="8422" spans="1:5" x14ac:dyDescent="0.2">
      <c r="A8422" t="s">
        <v>94</v>
      </c>
      <c r="B8422">
        <v>0.02</v>
      </c>
      <c r="C8422" t="s">
        <v>2327</v>
      </c>
    </row>
    <row r="8423" spans="1:5" x14ac:dyDescent="0.2">
      <c r="A8423" t="s">
        <v>1549</v>
      </c>
      <c r="B8423" t="s">
        <v>1550</v>
      </c>
      <c r="C8423" t="s">
        <v>1551</v>
      </c>
      <c r="D8423" t="s">
        <v>1552</v>
      </c>
    </row>
    <row r="8424" spans="1:5" x14ac:dyDescent="0.2">
      <c r="A8424" t="s">
        <v>859</v>
      </c>
      <c r="B8424" t="s">
        <v>1553</v>
      </c>
      <c r="C8424" t="s">
        <v>1554</v>
      </c>
    </row>
    <row r="8425" spans="1:5" x14ac:dyDescent="0.2">
      <c r="A8425" t="s">
        <v>1555</v>
      </c>
      <c r="B8425" t="s">
        <v>1550</v>
      </c>
      <c r="C8425" t="s">
        <v>1551</v>
      </c>
      <c r="D8425" t="s">
        <v>1556</v>
      </c>
    </row>
    <row r="8426" spans="1:5" x14ac:dyDescent="0.2">
      <c r="A8426" t="s">
        <v>87</v>
      </c>
    </row>
    <row r="8427" spans="1:5" x14ac:dyDescent="0.2">
      <c r="A8427" t="s">
        <v>29</v>
      </c>
      <c r="B8427">
        <v>6</v>
      </c>
      <c r="C8427" t="s">
        <v>1608</v>
      </c>
      <c r="D8427">
        <v>0.1</v>
      </c>
    </row>
    <row r="8428" spans="1:5" x14ac:dyDescent="0.2">
      <c r="A8428" t="s">
        <v>48</v>
      </c>
      <c r="B8428">
        <v>1.8</v>
      </c>
      <c r="C8428" t="s">
        <v>1613</v>
      </c>
      <c r="D8428">
        <v>0.2</v>
      </c>
    </row>
    <row r="8429" spans="1:5" x14ac:dyDescent="0.2">
      <c r="A8429" t="s">
        <v>150</v>
      </c>
      <c r="B8429" t="s">
        <v>1618</v>
      </c>
      <c r="C8429">
        <v>21</v>
      </c>
      <c r="D8429" t="s">
        <v>1608</v>
      </c>
      <c r="E8429">
        <v>0.1</v>
      </c>
    </row>
    <row r="8430" spans="1:5" x14ac:dyDescent="0.2">
      <c r="A8430" t="s">
        <v>97</v>
      </c>
      <c r="B8430" t="s">
        <v>1545</v>
      </c>
      <c r="C8430">
        <v>0.05</v>
      </c>
    </row>
    <row r="8431" spans="1:5" x14ac:dyDescent="0.2">
      <c r="A8431" t="s">
        <v>47</v>
      </c>
      <c r="B8431">
        <v>2.6</v>
      </c>
      <c r="C8431" t="s">
        <v>1613</v>
      </c>
      <c r="D8431">
        <v>0.1</v>
      </c>
    </row>
    <row r="8432" spans="1:5" x14ac:dyDescent="0.2">
      <c r="A8432" t="s">
        <v>47</v>
      </c>
      <c r="B8432">
        <v>10.5</v>
      </c>
      <c r="C8432" t="s">
        <v>1608</v>
      </c>
      <c r="D8432">
        <v>0.1</v>
      </c>
    </row>
    <row r="8433" spans="1:6" x14ac:dyDescent="0.2">
      <c r="A8433" t="s">
        <v>29</v>
      </c>
      <c r="B8433">
        <v>2.7</v>
      </c>
      <c r="C8433" t="s">
        <v>1608</v>
      </c>
      <c r="D8433">
        <v>0.1</v>
      </c>
    </row>
    <row r="8434" spans="1:6" x14ac:dyDescent="0.2">
      <c r="A8434" t="s">
        <v>95</v>
      </c>
      <c r="B8434" t="s">
        <v>1545</v>
      </c>
      <c r="C8434" t="s">
        <v>1629</v>
      </c>
      <c r="D8434">
        <v>16</v>
      </c>
    </row>
    <row r="8435" spans="1:6" x14ac:dyDescent="0.2">
      <c r="A8435" t="s">
        <v>153</v>
      </c>
      <c r="B8435">
        <v>12.5</v>
      </c>
      <c r="C8435">
        <v>-0.2</v>
      </c>
    </row>
    <row r="8436" spans="1:6" x14ac:dyDescent="0.2">
      <c r="A8436" t="s">
        <v>153</v>
      </c>
      <c r="B8436" t="s">
        <v>1562</v>
      </c>
      <c r="C8436" t="s">
        <v>186</v>
      </c>
    </row>
    <row r="8437" spans="1:6" x14ac:dyDescent="0.2">
      <c r="A8437" t="s">
        <v>2499</v>
      </c>
      <c r="B8437" t="s">
        <v>1562</v>
      </c>
      <c r="C8437" t="s">
        <v>47</v>
      </c>
      <c r="D8437">
        <v>5.0199999999999996</v>
      </c>
      <c r="E8437" t="s">
        <v>1613</v>
      </c>
      <c r="F8437">
        <v>0.05</v>
      </c>
    </row>
    <row r="8438" spans="1:6" x14ac:dyDescent="0.2">
      <c r="A8438" t="s">
        <v>29</v>
      </c>
      <c r="B8438">
        <v>6.95</v>
      </c>
      <c r="C8438" t="s">
        <v>1575</v>
      </c>
    </row>
    <row r="8439" spans="1:6" x14ac:dyDescent="0.2">
      <c r="A8439" t="s">
        <v>29</v>
      </c>
      <c r="B8439">
        <v>2.7</v>
      </c>
      <c r="C8439" t="s">
        <v>1558</v>
      </c>
    </row>
    <row r="8440" spans="1:6" x14ac:dyDescent="0.2">
      <c r="A8440" t="s">
        <v>184</v>
      </c>
      <c r="B8440">
        <v>12.5</v>
      </c>
      <c r="C8440">
        <v>-0.2</v>
      </c>
    </row>
    <row r="8441" spans="1:6" x14ac:dyDescent="0.2">
      <c r="A8441" t="s">
        <v>47</v>
      </c>
      <c r="B8441">
        <v>10.5</v>
      </c>
      <c r="C8441" t="s">
        <v>1558</v>
      </c>
    </row>
    <row r="8442" spans="1:6" x14ac:dyDescent="0.2">
      <c r="A8442" t="s">
        <v>97</v>
      </c>
      <c r="B8442" t="s">
        <v>1545</v>
      </c>
      <c r="C8442">
        <v>0.1</v>
      </c>
      <c r="D8442" t="s">
        <v>1567</v>
      </c>
      <c r="E8442" t="s">
        <v>1633</v>
      </c>
    </row>
    <row r="8443" spans="1:6" x14ac:dyDescent="0.2">
      <c r="A8443" t="s">
        <v>48</v>
      </c>
      <c r="B8443">
        <v>1.8</v>
      </c>
      <c r="C8443">
        <v>0.2</v>
      </c>
    </row>
    <row r="8444" spans="1:6" x14ac:dyDescent="0.2">
      <c r="A8444" t="s">
        <v>150</v>
      </c>
      <c r="B8444">
        <v>21</v>
      </c>
      <c r="C8444" t="s">
        <v>1558</v>
      </c>
    </row>
    <row r="8445" spans="1:6" x14ac:dyDescent="0.2">
      <c r="A8445" t="s">
        <v>47</v>
      </c>
      <c r="B8445">
        <v>2.6</v>
      </c>
      <c r="C8445">
        <v>0.1</v>
      </c>
    </row>
    <row r="8446" spans="1:6" x14ac:dyDescent="0.2">
      <c r="A8446" t="s">
        <v>153</v>
      </c>
      <c r="B8446" t="s">
        <v>1562</v>
      </c>
      <c r="C8446" t="s">
        <v>186</v>
      </c>
    </row>
    <row r="8447" spans="1:6" x14ac:dyDescent="0.2">
      <c r="A8447" t="s">
        <v>91</v>
      </c>
      <c r="B8447">
        <v>6.5</v>
      </c>
      <c r="C8447" t="s">
        <v>1562</v>
      </c>
      <c r="D8447">
        <v>0.1</v>
      </c>
    </row>
    <row r="8448" spans="1:6" x14ac:dyDescent="0.2">
      <c r="A8448" t="s">
        <v>91</v>
      </c>
      <c r="B8448">
        <v>6</v>
      </c>
      <c r="C8448" t="s">
        <v>1608</v>
      </c>
      <c r="D8448">
        <v>0.1</v>
      </c>
    </row>
    <row r="8449" spans="1:5" x14ac:dyDescent="0.2">
      <c r="A8449" t="s">
        <v>29</v>
      </c>
      <c r="B8449">
        <v>3.1</v>
      </c>
      <c r="C8449" t="s">
        <v>1613</v>
      </c>
      <c r="D8449">
        <v>0.1</v>
      </c>
    </row>
    <row r="8450" spans="1:5" x14ac:dyDescent="0.2">
      <c r="A8450" t="s">
        <v>29</v>
      </c>
      <c r="B8450">
        <v>4.2</v>
      </c>
      <c r="C8450" t="s">
        <v>1613</v>
      </c>
      <c r="D8450">
        <v>0.1</v>
      </c>
    </row>
    <row r="8451" spans="1:5" x14ac:dyDescent="0.2">
      <c r="A8451" t="s">
        <v>29</v>
      </c>
      <c r="B8451">
        <v>1.8</v>
      </c>
      <c r="C8451" t="s">
        <v>1608</v>
      </c>
      <c r="D8451">
        <v>0.05</v>
      </c>
    </row>
    <row r="8452" spans="1:5" x14ac:dyDescent="0.2">
      <c r="A8452" t="s">
        <v>29</v>
      </c>
      <c r="B8452">
        <v>0.8</v>
      </c>
      <c r="C8452" t="s">
        <v>1608</v>
      </c>
      <c r="D8452">
        <v>0.1</v>
      </c>
    </row>
    <row r="8453" spans="1:5" x14ac:dyDescent="0.2">
      <c r="A8453" t="s">
        <v>48</v>
      </c>
      <c r="B8453">
        <v>7.65</v>
      </c>
      <c r="C8453">
        <v>0.5</v>
      </c>
    </row>
    <row r="8454" spans="1:5" x14ac:dyDescent="0.2">
      <c r="A8454" t="s">
        <v>48</v>
      </c>
      <c r="B8454">
        <v>0.4</v>
      </c>
      <c r="C8454" t="s">
        <v>2351</v>
      </c>
    </row>
    <row r="8455" spans="1:5" x14ac:dyDescent="0.2">
      <c r="A8455" t="s">
        <v>48</v>
      </c>
      <c r="B8455">
        <v>0.25</v>
      </c>
      <c r="C8455" t="s">
        <v>1608</v>
      </c>
      <c r="D8455">
        <v>0.05</v>
      </c>
    </row>
    <row r="8456" spans="1:5" x14ac:dyDescent="0.2">
      <c r="A8456" t="s">
        <v>2492</v>
      </c>
      <c r="B8456" t="s">
        <v>1608</v>
      </c>
      <c r="C8456">
        <v>0.05</v>
      </c>
    </row>
    <row r="8457" spans="1:5" x14ac:dyDescent="0.2">
      <c r="A8457" t="s">
        <v>34</v>
      </c>
      <c r="B8457">
        <v>-19</v>
      </c>
      <c r="C8457">
        <v>0.1</v>
      </c>
    </row>
    <row r="8458" spans="1:5" x14ac:dyDescent="0.2">
      <c r="A8458" t="s">
        <v>34</v>
      </c>
      <c r="B8458" t="s">
        <v>2493</v>
      </c>
    </row>
    <row r="8459" spans="1:5" x14ac:dyDescent="0.2">
      <c r="A8459" t="s">
        <v>34</v>
      </c>
      <c r="B8459">
        <v>15.95</v>
      </c>
      <c r="C8459" t="s">
        <v>1562</v>
      </c>
      <c r="D8459">
        <v>0.05</v>
      </c>
    </row>
    <row r="8460" spans="1:5" x14ac:dyDescent="0.2">
      <c r="A8460" t="s">
        <v>184</v>
      </c>
      <c r="B8460">
        <v>12.9</v>
      </c>
      <c r="C8460" t="s">
        <v>1613</v>
      </c>
      <c r="D8460">
        <v>0.1</v>
      </c>
    </row>
    <row r="8461" spans="1:5" x14ac:dyDescent="0.2">
      <c r="A8461" t="s">
        <v>96</v>
      </c>
      <c r="B8461">
        <v>16</v>
      </c>
      <c r="C8461" t="s">
        <v>1613</v>
      </c>
      <c r="D8461">
        <v>0.15</v>
      </c>
    </row>
    <row r="8462" spans="1:5" x14ac:dyDescent="0.2">
      <c r="A8462" t="s">
        <v>96</v>
      </c>
      <c r="B8462">
        <v>17.100000000000001</v>
      </c>
      <c r="C8462" t="s">
        <v>1608</v>
      </c>
      <c r="D8462">
        <v>0.05</v>
      </c>
    </row>
    <row r="8463" spans="1:5" x14ac:dyDescent="0.2">
      <c r="A8463" t="s">
        <v>1766</v>
      </c>
      <c r="B8463" t="s">
        <v>1618</v>
      </c>
      <c r="C8463">
        <v>17.899999999999999</v>
      </c>
      <c r="D8463" t="s">
        <v>1562</v>
      </c>
      <c r="E8463">
        <v>0.1</v>
      </c>
    </row>
    <row r="8464" spans="1:5" x14ac:dyDescent="0.2">
      <c r="A8464" t="s">
        <v>96</v>
      </c>
      <c r="B8464">
        <v>6.8</v>
      </c>
      <c r="C8464" t="s">
        <v>1608</v>
      </c>
      <c r="D8464">
        <v>0.05</v>
      </c>
    </row>
    <row r="8465" spans="1:5" x14ac:dyDescent="0.2">
      <c r="A8465" t="s">
        <v>96</v>
      </c>
      <c r="B8465">
        <v>5.0199999999999996</v>
      </c>
      <c r="C8465" t="s">
        <v>1613</v>
      </c>
      <c r="D8465">
        <v>0.05</v>
      </c>
    </row>
    <row r="8466" spans="1:5" x14ac:dyDescent="0.2">
      <c r="A8466" t="s">
        <v>36</v>
      </c>
      <c r="B8466" t="s">
        <v>2494</v>
      </c>
    </row>
    <row r="8467" spans="1:5" x14ac:dyDescent="0.2">
      <c r="A8467" t="s">
        <v>47</v>
      </c>
      <c r="B8467">
        <v>2.2000000000000002</v>
      </c>
      <c r="C8467" t="s">
        <v>1608</v>
      </c>
      <c r="D8467">
        <v>0.03</v>
      </c>
    </row>
    <row r="8468" spans="1:5" x14ac:dyDescent="0.2">
      <c r="A8468" t="s">
        <v>1607</v>
      </c>
      <c r="B8468">
        <v>2.1</v>
      </c>
      <c r="C8468" t="s">
        <v>1613</v>
      </c>
      <c r="D8468">
        <v>0.1</v>
      </c>
    </row>
    <row r="8469" spans="1:5" x14ac:dyDescent="0.2">
      <c r="A8469" t="s">
        <v>108</v>
      </c>
      <c r="B8469">
        <v>2.5</v>
      </c>
      <c r="C8469" t="s">
        <v>1613</v>
      </c>
      <c r="D8469">
        <v>0.1</v>
      </c>
    </row>
    <row r="8470" spans="1:5" x14ac:dyDescent="0.2">
      <c r="A8470" t="s">
        <v>95</v>
      </c>
      <c r="B8470" t="s">
        <v>2495</v>
      </c>
      <c r="C8470" t="s">
        <v>1584</v>
      </c>
      <c r="D8470">
        <v>7</v>
      </c>
    </row>
    <row r="8471" spans="1:5" x14ac:dyDescent="0.2">
      <c r="A8471" t="s">
        <v>56</v>
      </c>
    </row>
    <row r="8472" spans="1:5" x14ac:dyDescent="0.2">
      <c r="A8472" t="s">
        <v>47</v>
      </c>
      <c r="B8472">
        <v>2.6</v>
      </c>
      <c r="C8472">
        <v>0.1</v>
      </c>
    </row>
    <row r="8473" spans="1:5" x14ac:dyDescent="0.2">
      <c r="A8473" t="s">
        <v>873</v>
      </c>
      <c r="B8473" t="s">
        <v>1618</v>
      </c>
      <c r="C8473">
        <v>9.5</v>
      </c>
      <c r="D8473" t="s">
        <v>1608</v>
      </c>
      <c r="E8473">
        <v>0.1</v>
      </c>
    </row>
    <row r="8474" spans="1:5" x14ac:dyDescent="0.2">
      <c r="A8474" t="s">
        <v>29</v>
      </c>
      <c r="B8474">
        <v>0.1</v>
      </c>
      <c r="C8474" t="s">
        <v>1613</v>
      </c>
      <c r="D8474">
        <v>0.1</v>
      </c>
    </row>
    <row r="8475" spans="1:5" x14ac:dyDescent="0.2">
      <c r="A8475" t="s">
        <v>29</v>
      </c>
      <c r="B8475">
        <v>0.5</v>
      </c>
      <c r="C8475" t="s">
        <v>1608</v>
      </c>
      <c r="D8475">
        <v>0.05</v>
      </c>
    </row>
    <row r="8476" spans="1:5" x14ac:dyDescent="0.2">
      <c r="A8476" t="s">
        <v>48</v>
      </c>
      <c r="B8476">
        <v>1.8</v>
      </c>
      <c r="C8476" t="s">
        <v>1613</v>
      </c>
      <c r="D8476">
        <v>0.2</v>
      </c>
    </row>
    <row r="8477" spans="1:5" x14ac:dyDescent="0.2">
      <c r="A8477" t="s">
        <v>189</v>
      </c>
      <c r="B8477">
        <v>0.02</v>
      </c>
      <c r="C8477" t="s">
        <v>1567</v>
      </c>
      <c r="D8477" t="s">
        <v>1660</v>
      </c>
    </row>
    <row r="8478" spans="1:5" x14ac:dyDescent="0.2">
      <c r="A8478" t="s">
        <v>133</v>
      </c>
      <c r="B8478">
        <v>0.04</v>
      </c>
    </row>
    <row r="8479" spans="1:5" x14ac:dyDescent="0.2">
      <c r="A8479" t="s">
        <v>49</v>
      </c>
      <c r="B8479">
        <v>0.5</v>
      </c>
      <c r="C8479" t="s">
        <v>1580</v>
      </c>
    </row>
    <row r="8480" spans="1:5" x14ac:dyDescent="0.2">
      <c r="A8480" t="s">
        <v>48</v>
      </c>
      <c r="B8480" t="s">
        <v>1896</v>
      </c>
      <c r="C8480">
        <v>7.5</v>
      </c>
    </row>
    <row r="8481" spans="1:6" x14ac:dyDescent="0.2">
      <c r="A8481" t="s">
        <v>95</v>
      </c>
      <c r="B8481" t="s">
        <v>2496</v>
      </c>
    </row>
    <row r="8482" spans="1:6" x14ac:dyDescent="0.2">
      <c r="A8482" t="s">
        <v>95</v>
      </c>
      <c r="B8482" t="s">
        <v>2233</v>
      </c>
    </row>
    <row r="8483" spans="1:6" x14ac:dyDescent="0.2">
      <c r="A8483" t="s">
        <v>97</v>
      </c>
      <c r="B8483">
        <v>0.1</v>
      </c>
    </row>
    <row r="8484" spans="1:6" x14ac:dyDescent="0.2">
      <c r="A8484" t="s">
        <v>97</v>
      </c>
      <c r="B8484">
        <v>0.03</v>
      </c>
      <c r="C8484" t="s">
        <v>1567</v>
      </c>
      <c r="D8484" t="s">
        <v>1633</v>
      </c>
    </row>
    <row r="8485" spans="1:6" x14ac:dyDescent="0.2">
      <c r="A8485" t="s">
        <v>97</v>
      </c>
      <c r="B8485">
        <v>0.05</v>
      </c>
      <c r="C8485" t="s">
        <v>1567</v>
      </c>
      <c r="D8485" t="s">
        <v>1633</v>
      </c>
    </row>
    <row r="8486" spans="1:6" x14ac:dyDescent="0.2">
      <c r="A8486" t="s">
        <v>873</v>
      </c>
      <c r="B8486" t="s">
        <v>2500</v>
      </c>
      <c r="C8486" t="s">
        <v>2497</v>
      </c>
    </row>
    <row r="8487" spans="1:6" x14ac:dyDescent="0.2">
      <c r="A8487" t="s">
        <v>49</v>
      </c>
      <c r="B8487" t="s">
        <v>2498</v>
      </c>
      <c r="C8487">
        <v>0.2</v>
      </c>
    </row>
    <row r="8488" spans="1:6" x14ac:dyDescent="0.2">
      <c r="A8488" t="s">
        <v>94</v>
      </c>
      <c r="B8488">
        <v>0.02</v>
      </c>
      <c r="C8488" t="s">
        <v>2501</v>
      </c>
      <c r="D8488" t="s">
        <v>2327</v>
      </c>
    </row>
    <row r="8489" spans="1:6" x14ac:dyDescent="0.2">
      <c r="A8489" t="s">
        <v>29</v>
      </c>
      <c r="B8489">
        <v>6.95</v>
      </c>
      <c r="C8489" t="s">
        <v>1557</v>
      </c>
    </row>
    <row r="8490" spans="1:6" x14ac:dyDescent="0.2">
      <c r="A8490" t="s">
        <v>29</v>
      </c>
      <c r="B8490">
        <v>6.5</v>
      </c>
      <c r="C8490">
        <v>-0.1</v>
      </c>
    </row>
    <row r="8491" spans="1:6" x14ac:dyDescent="0.2">
      <c r="A8491" t="s">
        <v>29</v>
      </c>
      <c r="B8491">
        <v>2.7</v>
      </c>
      <c r="C8491" t="s">
        <v>1558</v>
      </c>
    </row>
    <row r="8492" spans="1:6" x14ac:dyDescent="0.2">
      <c r="A8492" t="s">
        <v>184</v>
      </c>
      <c r="B8492">
        <v>12.5</v>
      </c>
      <c r="C8492">
        <v>-0.2</v>
      </c>
    </row>
    <row r="8493" spans="1:6" x14ac:dyDescent="0.2">
      <c r="A8493" t="s">
        <v>47</v>
      </c>
      <c r="B8493">
        <v>10.5</v>
      </c>
      <c r="C8493" t="s">
        <v>1558</v>
      </c>
    </row>
    <row r="8494" spans="1:6" x14ac:dyDescent="0.2">
      <c r="A8494" t="s">
        <v>97</v>
      </c>
      <c r="B8494" t="s">
        <v>1545</v>
      </c>
      <c r="C8494">
        <v>0.1</v>
      </c>
      <c r="D8494" t="s">
        <v>1567</v>
      </c>
      <c r="E8494" t="s">
        <v>1633</v>
      </c>
    </row>
    <row r="8495" spans="1:6" x14ac:dyDescent="0.2">
      <c r="A8495" t="s">
        <v>49</v>
      </c>
      <c r="B8495">
        <v>0.8</v>
      </c>
      <c r="C8495" t="s">
        <v>1559</v>
      </c>
    </row>
    <row r="8496" spans="1:6" x14ac:dyDescent="0.2">
      <c r="A8496" t="s">
        <v>36</v>
      </c>
      <c r="B8496" t="s">
        <v>2502</v>
      </c>
      <c r="C8496" t="s">
        <v>1100</v>
      </c>
      <c r="D8496">
        <v>0.5</v>
      </c>
      <c r="E8496" t="s">
        <v>1562</v>
      </c>
      <c r="F8496" t="s">
        <v>1563</v>
      </c>
    </row>
    <row r="8497" spans="1:4" x14ac:dyDescent="0.2">
      <c r="A8497" t="s">
        <v>87</v>
      </c>
      <c r="B8497" t="s">
        <v>1546</v>
      </c>
      <c r="C8497" t="s">
        <v>1547</v>
      </c>
      <c r="D8497" t="s">
        <v>1548</v>
      </c>
    </row>
    <row r="8498" spans="1:4" x14ac:dyDescent="0.2">
      <c r="A8498" t="s">
        <v>1549</v>
      </c>
      <c r="B8498" t="s">
        <v>1550</v>
      </c>
      <c r="C8498" t="s">
        <v>1551</v>
      </c>
      <c r="D8498" t="s">
        <v>1552</v>
      </c>
    </row>
    <row r="8499" spans="1:4" x14ac:dyDescent="0.2">
      <c r="A8499" t="s">
        <v>859</v>
      </c>
      <c r="B8499" t="s">
        <v>1553</v>
      </c>
      <c r="C8499" t="s">
        <v>1554</v>
      </c>
    </row>
    <row r="8500" spans="1:4" x14ac:dyDescent="0.2">
      <c r="A8500" t="s">
        <v>1555</v>
      </c>
      <c r="B8500" t="s">
        <v>1550</v>
      </c>
      <c r="C8500" t="s">
        <v>1551</v>
      </c>
      <c r="D8500" t="s">
        <v>1556</v>
      </c>
    </row>
    <row r="8501" spans="1:4" x14ac:dyDescent="0.2">
      <c r="A8501" t="s">
        <v>464</v>
      </c>
      <c r="B8501" t="s">
        <v>1550</v>
      </c>
      <c r="C8501" t="s">
        <v>1551</v>
      </c>
      <c r="D8501" s="7">
        <v>37415</v>
      </c>
    </row>
    <row r="8502" spans="1:4" x14ac:dyDescent="0.2">
      <c r="A8502" t="s">
        <v>91</v>
      </c>
      <c r="B8502">
        <v>6.5</v>
      </c>
      <c r="C8502" t="s">
        <v>1562</v>
      </c>
      <c r="D8502">
        <v>0.1</v>
      </c>
    </row>
    <row r="8503" spans="1:4" x14ac:dyDescent="0.2">
      <c r="A8503" t="s">
        <v>91</v>
      </c>
      <c r="B8503">
        <v>6</v>
      </c>
      <c r="C8503" t="s">
        <v>1608</v>
      </c>
      <c r="D8503">
        <v>0.1</v>
      </c>
    </row>
    <row r="8504" spans="1:4" x14ac:dyDescent="0.2">
      <c r="A8504" t="s">
        <v>29</v>
      </c>
      <c r="B8504">
        <v>3.1</v>
      </c>
      <c r="C8504" t="s">
        <v>1613</v>
      </c>
      <c r="D8504">
        <v>0.1</v>
      </c>
    </row>
    <row r="8505" spans="1:4" x14ac:dyDescent="0.2">
      <c r="A8505" t="s">
        <v>29</v>
      </c>
      <c r="B8505">
        <v>4.2</v>
      </c>
      <c r="C8505" t="s">
        <v>1613</v>
      </c>
      <c r="D8505">
        <v>0.1</v>
      </c>
    </row>
    <row r="8506" spans="1:4" x14ac:dyDescent="0.2">
      <c r="A8506" t="s">
        <v>29</v>
      </c>
      <c r="B8506">
        <v>1.8</v>
      </c>
      <c r="C8506" t="s">
        <v>1608</v>
      </c>
      <c r="D8506">
        <v>0.05</v>
      </c>
    </row>
    <row r="8507" spans="1:4" x14ac:dyDescent="0.2">
      <c r="A8507" t="s">
        <v>29</v>
      </c>
      <c r="B8507">
        <v>0.8</v>
      </c>
      <c r="C8507" t="s">
        <v>1608</v>
      </c>
      <c r="D8507">
        <v>0.1</v>
      </c>
    </row>
    <row r="8508" spans="1:4" x14ac:dyDescent="0.2">
      <c r="A8508" t="s">
        <v>48</v>
      </c>
      <c r="B8508">
        <v>7.65</v>
      </c>
      <c r="C8508">
        <v>0.5</v>
      </c>
    </row>
    <row r="8509" spans="1:4" x14ac:dyDescent="0.2">
      <c r="A8509" t="s">
        <v>48</v>
      </c>
      <c r="B8509">
        <v>0.4</v>
      </c>
      <c r="C8509" t="s">
        <v>2351</v>
      </c>
    </row>
    <row r="8510" spans="1:4" x14ac:dyDescent="0.2">
      <c r="A8510" t="s">
        <v>48</v>
      </c>
      <c r="B8510">
        <v>0.25</v>
      </c>
      <c r="C8510" t="s">
        <v>1608</v>
      </c>
      <c r="D8510">
        <v>0.05</v>
      </c>
    </row>
    <row r="8511" spans="1:4" x14ac:dyDescent="0.2">
      <c r="A8511" t="s">
        <v>2492</v>
      </c>
      <c r="B8511" t="s">
        <v>1608</v>
      </c>
      <c r="C8511">
        <v>0.05</v>
      </c>
    </row>
    <row r="8512" spans="1:4" x14ac:dyDescent="0.2">
      <c r="A8512" t="s">
        <v>34</v>
      </c>
      <c r="B8512">
        <v>-19</v>
      </c>
      <c r="C8512">
        <v>0.1</v>
      </c>
    </row>
    <row r="8513" spans="1:5" x14ac:dyDescent="0.2">
      <c r="A8513" t="s">
        <v>34</v>
      </c>
      <c r="B8513" t="s">
        <v>2493</v>
      </c>
    </row>
    <row r="8514" spans="1:5" x14ac:dyDescent="0.2">
      <c r="A8514" t="s">
        <v>34</v>
      </c>
      <c r="B8514">
        <v>15.95</v>
      </c>
      <c r="C8514" t="s">
        <v>1562</v>
      </c>
      <c r="D8514">
        <v>0.05</v>
      </c>
    </row>
    <row r="8515" spans="1:5" x14ac:dyDescent="0.2">
      <c r="A8515" t="s">
        <v>184</v>
      </c>
      <c r="B8515">
        <v>12.9</v>
      </c>
      <c r="C8515" t="s">
        <v>1613</v>
      </c>
      <c r="D8515">
        <v>0.1</v>
      </c>
    </row>
    <row r="8516" spans="1:5" x14ac:dyDescent="0.2">
      <c r="A8516" t="s">
        <v>96</v>
      </c>
      <c r="B8516">
        <v>16</v>
      </c>
      <c r="C8516" t="s">
        <v>1613</v>
      </c>
      <c r="D8516">
        <v>0.15</v>
      </c>
    </row>
    <row r="8517" spans="1:5" x14ac:dyDescent="0.2">
      <c r="A8517" t="s">
        <v>96</v>
      </c>
      <c r="B8517">
        <v>17.100000000000001</v>
      </c>
      <c r="C8517" t="s">
        <v>1608</v>
      </c>
      <c r="D8517">
        <v>0.05</v>
      </c>
    </row>
    <row r="8518" spans="1:5" x14ac:dyDescent="0.2">
      <c r="A8518" t="s">
        <v>1766</v>
      </c>
      <c r="B8518" t="s">
        <v>1618</v>
      </c>
      <c r="C8518">
        <v>17.899999999999999</v>
      </c>
      <c r="D8518" t="s">
        <v>1562</v>
      </c>
      <c r="E8518">
        <v>0.1</v>
      </c>
    </row>
    <row r="8519" spans="1:5" x14ac:dyDescent="0.2">
      <c r="A8519" t="s">
        <v>96</v>
      </c>
      <c r="B8519">
        <v>6.8</v>
      </c>
      <c r="C8519" t="s">
        <v>1608</v>
      </c>
      <c r="D8519">
        <v>0.05</v>
      </c>
    </row>
    <row r="8520" spans="1:5" x14ac:dyDescent="0.2">
      <c r="A8520" t="s">
        <v>96</v>
      </c>
      <c r="B8520">
        <v>5.0199999999999996</v>
      </c>
      <c r="C8520" t="s">
        <v>1613</v>
      </c>
      <c r="D8520">
        <v>0.05</v>
      </c>
    </row>
    <row r="8521" spans="1:5" x14ac:dyDescent="0.2">
      <c r="A8521" t="s">
        <v>36</v>
      </c>
      <c r="B8521" t="s">
        <v>2494</v>
      </c>
    </row>
    <row r="8522" spans="1:5" x14ac:dyDescent="0.2">
      <c r="A8522" t="s">
        <v>47</v>
      </c>
      <c r="B8522">
        <v>2.2000000000000002</v>
      </c>
      <c r="C8522" t="s">
        <v>1608</v>
      </c>
      <c r="D8522">
        <v>0.03</v>
      </c>
    </row>
    <row r="8523" spans="1:5" x14ac:dyDescent="0.2">
      <c r="A8523" t="s">
        <v>1607</v>
      </c>
      <c r="B8523">
        <v>2.1</v>
      </c>
      <c r="C8523" t="s">
        <v>1613</v>
      </c>
      <c r="D8523">
        <v>0.1</v>
      </c>
    </row>
    <row r="8524" spans="1:5" x14ac:dyDescent="0.2">
      <c r="A8524" t="s">
        <v>108</v>
      </c>
      <c r="B8524">
        <v>2.5</v>
      </c>
      <c r="C8524" t="s">
        <v>1613</v>
      </c>
      <c r="D8524">
        <v>0.1</v>
      </c>
    </row>
    <row r="8525" spans="1:5" x14ac:dyDescent="0.2">
      <c r="A8525" t="s">
        <v>95</v>
      </c>
      <c r="B8525" t="s">
        <v>2495</v>
      </c>
      <c r="C8525" t="s">
        <v>1584</v>
      </c>
      <c r="D8525">
        <v>7</v>
      </c>
    </row>
    <row r="8526" spans="1:5" x14ac:dyDescent="0.2">
      <c r="A8526" t="s">
        <v>56</v>
      </c>
    </row>
    <row r="8527" spans="1:5" x14ac:dyDescent="0.2">
      <c r="A8527" t="s">
        <v>2503</v>
      </c>
      <c r="B8527" t="s">
        <v>1567</v>
      </c>
      <c r="C8527" t="s">
        <v>1633</v>
      </c>
    </row>
    <row r="8528" spans="1:5" x14ac:dyDescent="0.2">
      <c r="A8528" t="s">
        <v>873</v>
      </c>
      <c r="B8528" t="s">
        <v>1618</v>
      </c>
      <c r="C8528">
        <v>9.5</v>
      </c>
      <c r="D8528" t="s">
        <v>1608</v>
      </c>
      <c r="E8528">
        <v>0.1</v>
      </c>
    </row>
    <row r="8529" spans="1:4" x14ac:dyDescent="0.2">
      <c r="A8529" t="s">
        <v>29</v>
      </c>
      <c r="B8529">
        <v>0.1</v>
      </c>
      <c r="C8529" t="s">
        <v>1613</v>
      </c>
      <c r="D8529">
        <v>0.1</v>
      </c>
    </row>
    <row r="8530" spans="1:4" x14ac:dyDescent="0.2">
      <c r="A8530" t="s">
        <v>29</v>
      </c>
      <c r="B8530">
        <v>0.5</v>
      </c>
      <c r="C8530" t="s">
        <v>1608</v>
      </c>
      <c r="D8530">
        <v>0.05</v>
      </c>
    </row>
    <row r="8531" spans="1:4" x14ac:dyDescent="0.2">
      <c r="A8531" t="s">
        <v>29</v>
      </c>
      <c r="B8531">
        <v>1</v>
      </c>
      <c r="C8531" t="s">
        <v>1613</v>
      </c>
      <c r="D8531">
        <v>0.3</v>
      </c>
    </row>
    <row r="8532" spans="1:4" x14ac:dyDescent="0.2">
      <c r="A8532" t="s">
        <v>189</v>
      </c>
      <c r="B8532">
        <v>0.02</v>
      </c>
      <c r="C8532" t="s">
        <v>1567</v>
      </c>
      <c r="D8532" t="s">
        <v>1660</v>
      </c>
    </row>
    <row r="8533" spans="1:4" x14ac:dyDescent="0.2">
      <c r="A8533" t="s">
        <v>133</v>
      </c>
      <c r="B8533">
        <v>0.04</v>
      </c>
    </row>
    <row r="8534" spans="1:4" x14ac:dyDescent="0.2">
      <c r="A8534" t="s">
        <v>49</v>
      </c>
      <c r="B8534">
        <v>0.5</v>
      </c>
      <c r="C8534" t="s">
        <v>1580</v>
      </c>
    </row>
    <row r="8535" spans="1:4" x14ac:dyDescent="0.2">
      <c r="A8535" t="s">
        <v>48</v>
      </c>
      <c r="B8535" t="s">
        <v>1896</v>
      </c>
      <c r="C8535">
        <v>7.5</v>
      </c>
    </row>
    <row r="8536" spans="1:4" x14ac:dyDescent="0.2">
      <c r="A8536" t="s">
        <v>95</v>
      </c>
      <c r="B8536" t="s">
        <v>2496</v>
      </c>
    </row>
    <row r="8537" spans="1:4" x14ac:dyDescent="0.2">
      <c r="A8537" t="s">
        <v>95</v>
      </c>
      <c r="B8537" t="s">
        <v>2233</v>
      </c>
    </row>
    <row r="8538" spans="1:4" x14ac:dyDescent="0.2">
      <c r="A8538" t="s">
        <v>97</v>
      </c>
      <c r="B8538">
        <v>0.1</v>
      </c>
    </row>
    <row r="8539" spans="1:4" x14ac:dyDescent="0.2">
      <c r="A8539" t="s">
        <v>97</v>
      </c>
      <c r="B8539">
        <v>0.03</v>
      </c>
      <c r="C8539" t="s">
        <v>1567</v>
      </c>
      <c r="D8539" t="s">
        <v>1633</v>
      </c>
    </row>
    <row r="8540" spans="1:4" x14ac:dyDescent="0.2">
      <c r="A8540" t="s">
        <v>97</v>
      </c>
      <c r="B8540">
        <v>0.05</v>
      </c>
      <c r="C8540" t="s">
        <v>1567</v>
      </c>
      <c r="D8540" t="s">
        <v>1633</v>
      </c>
    </row>
    <row r="8541" spans="1:4" x14ac:dyDescent="0.2">
      <c r="A8541" t="s">
        <v>29</v>
      </c>
      <c r="B8541">
        <v>2.7</v>
      </c>
      <c r="C8541" t="s">
        <v>1591</v>
      </c>
    </row>
    <row r="8542" spans="1:4" x14ac:dyDescent="0.2">
      <c r="A8542" t="s">
        <v>365</v>
      </c>
      <c r="B8542" t="s">
        <v>2504</v>
      </c>
    </row>
    <row r="8543" spans="1:4" x14ac:dyDescent="0.2">
      <c r="A8543" t="s">
        <v>47</v>
      </c>
      <c r="B8543" t="s">
        <v>2505</v>
      </c>
    </row>
    <row r="8544" spans="1:4" x14ac:dyDescent="0.2">
      <c r="A8544" t="s">
        <v>49</v>
      </c>
      <c r="B8544" t="s">
        <v>2506</v>
      </c>
      <c r="C8544" t="s">
        <v>2507</v>
      </c>
    </row>
    <row r="8545" spans="1:4" x14ac:dyDescent="0.2">
      <c r="A8545" t="s">
        <v>91</v>
      </c>
      <c r="B8545">
        <v>6.5</v>
      </c>
      <c r="C8545" t="s">
        <v>1562</v>
      </c>
      <c r="D8545">
        <v>0.1</v>
      </c>
    </row>
    <row r="8546" spans="1:4" x14ac:dyDescent="0.2">
      <c r="A8546" t="s">
        <v>91</v>
      </c>
      <c r="B8546">
        <v>6</v>
      </c>
      <c r="C8546" t="s">
        <v>1608</v>
      </c>
      <c r="D8546">
        <v>0.1</v>
      </c>
    </row>
    <row r="8547" spans="1:4" x14ac:dyDescent="0.2">
      <c r="A8547" t="s">
        <v>29</v>
      </c>
      <c r="B8547">
        <v>3.1</v>
      </c>
      <c r="C8547" t="s">
        <v>1613</v>
      </c>
      <c r="D8547">
        <v>0.1</v>
      </c>
    </row>
    <row r="8548" spans="1:4" x14ac:dyDescent="0.2">
      <c r="A8548" t="s">
        <v>29</v>
      </c>
      <c r="B8548">
        <v>4.2</v>
      </c>
      <c r="C8548" t="s">
        <v>1613</v>
      </c>
      <c r="D8548">
        <v>0.1</v>
      </c>
    </row>
    <row r="8549" spans="1:4" x14ac:dyDescent="0.2">
      <c r="A8549" t="s">
        <v>29</v>
      </c>
      <c r="B8549">
        <v>1.8</v>
      </c>
      <c r="C8549" t="s">
        <v>1608</v>
      </c>
      <c r="D8549">
        <v>0.05</v>
      </c>
    </row>
    <row r="8550" spans="1:4" x14ac:dyDescent="0.2">
      <c r="A8550" t="s">
        <v>29</v>
      </c>
      <c r="B8550">
        <v>0.8</v>
      </c>
      <c r="C8550" t="s">
        <v>1608</v>
      </c>
      <c r="D8550">
        <v>0.1</v>
      </c>
    </row>
    <row r="8551" spans="1:4" x14ac:dyDescent="0.2">
      <c r="A8551" t="s">
        <v>48</v>
      </c>
      <c r="B8551">
        <v>7.65</v>
      </c>
      <c r="C8551">
        <v>0.5</v>
      </c>
    </row>
    <row r="8552" spans="1:4" x14ac:dyDescent="0.2">
      <c r="A8552" t="s">
        <v>48</v>
      </c>
      <c r="B8552">
        <v>0.4</v>
      </c>
      <c r="C8552" t="s">
        <v>2351</v>
      </c>
    </row>
    <row r="8553" spans="1:4" x14ac:dyDescent="0.2">
      <c r="A8553" t="s">
        <v>48</v>
      </c>
      <c r="B8553">
        <v>0.25</v>
      </c>
      <c r="C8553" t="s">
        <v>1608</v>
      </c>
      <c r="D8553">
        <v>0.05</v>
      </c>
    </row>
    <row r="8554" spans="1:4" x14ac:dyDescent="0.2">
      <c r="A8554" t="s">
        <v>2492</v>
      </c>
      <c r="B8554" t="s">
        <v>1608</v>
      </c>
      <c r="C8554">
        <v>0.05</v>
      </c>
    </row>
    <row r="8555" spans="1:4" x14ac:dyDescent="0.2">
      <c r="A8555" t="s">
        <v>34</v>
      </c>
      <c r="B8555">
        <v>-19</v>
      </c>
      <c r="C8555">
        <v>0.1</v>
      </c>
    </row>
    <row r="8556" spans="1:4" x14ac:dyDescent="0.2">
      <c r="A8556" t="s">
        <v>34</v>
      </c>
      <c r="B8556" t="s">
        <v>2493</v>
      </c>
    </row>
    <row r="8557" spans="1:4" x14ac:dyDescent="0.2">
      <c r="A8557" t="s">
        <v>34</v>
      </c>
      <c r="B8557">
        <v>15.95</v>
      </c>
      <c r="C8557" t="s">
        <v>1562</v>
      </c>
      <c r="D8557">
        <v>0.05</v>
      </c>
    </row>
    <row r="8558" spans="1:4" x14ac:dyDescent="0.2">
      <c r="A8558" t="s">
        <v>184</v>
      </c>
      <c r="B8558">
        <v>12.9</v>
      </c>
      <c r="C8558" t="s">
        <v>1613</v>
      </c>
      <c r="D8558">
        <v>0.1</v>
      </c>
    </row>
    <row r="8559" spans="1:4" x14ac:dyDescent="0.2">
      <c r="A8559" t="s">
        <v>96</v>
      </c>
      <c r="B8559">
        <v>16</v>
      </c>
      <c r="C8559" t="s">
        <v>1613</v>
      </c>
      <c r="D8559">
        <v>0.15</v>
      </c>
    </row>
    <row r="8560" spans="1:4" x14ac:dyDescent="0.2">
      <c r="A8560" t="s">
        <v>96</v>
      </c>
      <c r="B8560">
        <v>17.100000000000001</v>
      </c>
      <c r="C8560" t="s">
        <v>1608</v>
      </c>
      <c r="D8560">
        <v>0.05</v>
      </c>
    </row>
    <row r="8561" spans="1:5" x14ac:dyDescent="0.2">
      <c r="A8561" t="s">
        <v>1766</v>
      </c>
      <c r="B8561" t="s">
        <v>1618</v>
      </c>
      <c r="C8561">
        <v>17.899999999999999</v>
      </c>
      <c r="D8561" t="s">
        <v>1562</v>
      </c>
      <c r="E8561">
        <v>0.1</v>
      </c>
    </row>
    <row r="8562" spans="1:5" x14ac:dyDescent="0.2">
      <c r="A8562" t="s">
        <v>96</v>
      </c>
      <c r="B8562">
        <v>6.8</v>
      </c>
      <c r="C8562" t="s">
        <v>1608</v>
      </c>
      <c r="D8562">
        <v>0.05</v>
      </c>
    </row>
    <row r="8563" spans="1:5" x14ac:dyDescent="0.2">
      <c r="A8563" t="s">
        <v>96</v>
      </c>
      <c r="B8563">
        <v>5.0199999999999996</v>
      </c>
      <c r="C8563" t="s">
        <v>1613</v>
      </c>
      <c r="D8563">
        <v>0.05</v>
      </c>
    </row>
    <row r="8564" spans="1:5" x14ac:dyDescent="0.2">
      <c r="A8564" t="s">
        <v>36</v>
      </c>
      <c r="B8564" t="s">
        <v>2494</v>
      </c>
    </row>
    <row r="8565" spans="1:5" x14ac:dyDescent="0.2">
      <c r="A8565" t="s">
        <v>47</v>
      </c>
      <c r="B8565">
        <v>2.2000000000000002</v>
      </c>
      <c r="C8565" t="s">
        <v>1608</v>
      </c>
      <c r="D8565">
        <v>0.03</v>
      </c>
    </row>
    <row r="8566" spans="1:5" x14ac:dyDescent="0.2">
      <c r="A8566" t="s">
        <v>1607</v>
      </c>
      <c r="B8566">
        <v>2.1</v>
      </c>
      <c r="C8566" t="s">
        <v>1613</v>
      </c>
      <c r="D8566">
        <v>0.1</v>
      </c>
    </row>
    <row r="8567" spans="1:5" x14ac:dyDescent="0.2">
      <c r="A8567" t="s">
        <v>108</v>
      </c>
      <c r="B8567">
        <v>2.5</v>
      </c>
      <c r="C8567" t="s">
        <v>1613</v>
      </c>
      <c r="D8567">
        <v>0.1</v>
      </c>
    </row>
    <row r="8568" spans="1:5" x14ac:dyDescent="0.2">
      <c r="A8568" t="s">
        <v>95</v>
      </c>
      <c r="B8568" t="s">
        <v>2495</v>
      </c>
      <c r="C8568" t="s">
        <v>1584</v>
      </c>
      <c r="D8568">
        <v>7</v>
      </c>
    </row>
    <row r="8569" spans="1:5" x14ac:dyDescent="0.2">
      <c r="A8569" t="s">
        <v>56</v>
      </c>
    </row>
    <row r="8570" spans="1:5" x14ac:dyDescent="0.2">
      <c r="A8570" t="s">
        <v>47</v>
      </c>
      <c r="B8570">
        <v>2.6</v>
      </c>
      <c r="C8570">
        <v>0.1</v>
      </c>
    </row>
    <row r="8571" spans="1:5" x14ac:dyDescent="0.2">
      <c r="A8571" t="s">
        <v>873</v>
      </c>
      <c r="B8571" t="s">
        <v>1618</v>
      </c>
      <c r="C8571">
        <v>9.5</v>
      </c>
      <c r="D8571" t="s">
        <v>1608</v>
      </c>
      <c r="E8571">
        <v>0.1</v>
      </c>
    </row>
    <row r="8572" spans="1:5" x14ac:dyDescent="0.2">
      <c r="A8572" t="s">
        <v>29</v>
      </c>
      <c r="B8572">
        <v>0.1</v>
      </c>
      <c r="C8572" t="s">
        <v>1613</v>
      </c>
      <c r="D8572">
        <v>0.1</v>
      </c>
    </row>
    <row r="8573" spans="1:5" x14ac:dyDescent="0.2">
      <c r="A8573" t="s">
        <v>29</v>
      </c>
      <c r="B8573">
        <v>0.5</v>
      </c>
      <c r="C8573" t="s">
        <v>1608</v>
      </c>
      <c r="D8573">
        <v>0.05</v>
      </c>
    </row>
    <row r="8574" spans="1:5" x14ac:dyDescent="0.2">
      <c r="A8574" t="s">
        <v>48</v>
      </c>
      <c r="B8574">
        <v>1.8</v>
      </c>
      <c r="C8574" t="s">
        <v>1613</v>
      </c>
      <c r="D8574">
        <v>0.2</v>
      </c>
    </row>
    <row r="8575" spans="1:5" x14ac:dyDescent="0.2">
      <c r="A8575" t="s">
        <v>189</v>
      </c>
      <c r="B8575">
        <v>0.02</v>
      </c>
      <c r="C8575" t="s">
        <v>1567</v>
      </c>
      <c r="D8575" t="s">
        <v>1660</v>
      </c>
    </row>
    <row r="8576" spans="1:5" x14ac:dyDescent="0.2">
      <c r="A8576" t="s">
        <v>133</v>
      </c>
      <c r="B8576">
        <v>0.04</v>
      </c>
    </row>
    <row r="8577" spans="1:4" x14ac:dyDescent="0.2">
      <c r="A8577" t="s">
        <v>49</v>
      </c>
      <c r="B8577">
        <v>0.5</v>
      </c>
      <c r="C8577" t="s">
        <v>1580</v>
      </c>
    </row>
    <row r="8578" spans="1:4" x14ac:dyDescent="0.2">
      <c r="A8578" t="s">
        <v>48</v>
      </c>
      <c r="B8578" t="s">
        <v>1896</v>
      </c>
      <c r="C8578">
        <v>7.5</v>
      </c>
    </row>
    <row r="8579" spans="1:4" x14ac:dyDescent="0.2">
      <c r="A8579" t="s">
        <v>95</v>
      </c>
      <c r="B8579" t="s">
        <v>2496</v>
      </c>
    </row>
    <row r="8580" spans="1:4" x14ac:dyDescent="0.2">
      <c r="A8580" t="s">
        <v>95</v>
      </c>
      <c r="B8580" t="s">
        <v>2233</v>
      </c>
    </row>
    <row r="8581" spans="1:4" x14ac:dyDescent="0.2">
      <c r="A8581" t="s">
        <v>97</v>
      </c>
      <c r="B8581">
        <v>0.1</v>
      </c>
    </row>
    <row r="8582" spans="1:4" x14ac:dyDescent="0.2">
      <c r="A8582" t="s">
        <v>97</v>
      </c>
      <c r="B8582">
        <v>0.03</v>
      </c>
      <c r="C8582" t="s">
        <v>1567</v>
      </c>
      <c r="D8582" t="s">
        <v>1633</v>
      </c>
    </row>
    <row r="8583" spans="1:4" x14ac:dyDescent="0.2">
      <c r="A8583" t="s">
        <v>97</v>
      </c>
      <c r="B8583">
        <v>0.05</v>
      </c>
      <c r="C8583" t="s">
        <v>1567</v>
      </c>
      <c r="D8583" t="s">
        <v>1633</v>
      </c>
    </row>
    <row r="8584" spans="1:4" x14ac:dyDescent="0.2">
      <c r="A8584" t="s">
        <v>873</v>
      </c>
      <c r="B8584" t="s">
        <v>2500</v>
      </c>
      <c r="C8584" t="s">
        <v>2497</v>
      </c>
    </row>
    <row r="8585" spans="1:4" x14ac:dyDescent="0.2">
      <c r="A8585" t="s">
        <v>49</v>
      </c>
      <c r="B8585" t="s">
        <v>2498</v>
      </c>
      <c r="C8585">
        <v>0.2</v>
      </c>
    </row>
    <row r="8586" spans="1:4" x14ac:dyDescent="0.2">
      <c r="A8586" t="s">
        <v>94</v>
      </c>
      <c r="B8586">
        <v>0.02</v>
      </c>
      <c r="C8586" t="s">
        <v>2501</v>
      </c>
      <c r="D8586" t="s">
        <v>2327</v>
      </c>
    </row>
    <row r="8587" spans="1:4" x14ac:dyDescent="0.2">
      <c r="A8587" t="s">
        <v>1549</v>
      </c>
      <c r="B8587" t="s">
        <v>1550</v>
      </c>
      <c r="C8587" t="s">
        <v>1551</v>
      </c>
      <c r="D8587" t="s">
        <v>1552</v>
      </c>
    </row>
    <row r="8588" spans="1:4" x14ac:dyDescent="0.2">
      <c r="A8588" t="s">
        <v>859</v>
      </c>
      <c r="B8588" t="s">
        <v>1553</v>
      </c>
      <c r="C8588" t="s">
        <v>1554</v>
      </c>
    </row>
    <row r="8589" spans="1:4" x14ac:dyDescent="0.2">
      <c r="A8589" t="s">
        <v>1555</v>
      </c>
      <c r="B8589" t="s">
        <v>1550</v>
      </c>
      <c r="C8589" t="s">
        <v>1551</v>
      </c>
      <c r="D8589" t="s">
        <v>1556</v>
      </c>
    </row>
    <row r="8590" spans="1:4" x14ac:dyDescent="0.2">
      <c r="A8590" t="s">
        <v>29</v>
      </c>
      <c r="B8590">
        <v>6.95</v>
      </c>
      <c r="C8590" t="s">
        <v>1557</v>
      </c>
    </row>
    <row r="8591" spans="1:4" x14ac:dyDescent="0.2">
      <c r="A8591" t="s">
        <v>29</v>
      </c>
      <c r="B8591">
        <v>6.5</v>
      </c>
      <c r="C8591">
        <v>-0.1</v>
      </c>
    </row>
    <row r="8592" spans="1:4" x14ac:dyDescent="0.2">
      <c r="A8592" t="s">
        <v>29</v>
      </c>
      <c r="B8592">
        <v>2.7</v>
      </c>
      <c r="C8592" t="s">
        <v>1558</v>
      </c>
    </row>
    <row r="8593" spans="1:6" x14ac:dyDescent="0.2">
      <c r="A8593" t="s">
        <v>184</v>
      </c>
      <c r="B8593">
        <v>12.5</v>
      </c>
      <c r="C8593">
        <v>-0.2</v>
      </c>
    </row>
    <row r="8594" spans="1:6" x14ac:dyDescent="0.2">
      <c r="A8594" t="s">
        <v>47</v>
      </c>
      <c r="B8594">
        <v>10.5</v>
      </c>
      <c r="C8594" t="s">
        <v>1558</v>
      </c>
    </row>
    <row r="8595" spans="1:6" x14ac:dyDescent="0.2">
      <c r="A8595" t="s">
        <v>97</v>
      </c>
      <c r="B8595" t="s">
        <v>1545</v>
      </c>
      <c r="C8595">
        <v>0.1</v>
      </c>
      <c r="D8595" t="s">
        <v>1567</v>
      </c>
      <c r="E8595" t="s">
        <v>1633</v>
      </c>
    </row>
    <row r="8596" spans="1:6" x14ac:dyDescent="0.2">
      <c r="A8596" t="s">
        <v>49</v>
      </c>
      <c r="B8596">
        <v>0.8</v>
      </c>
      <c r="C8596" t="s">
        <v>1559</v>
      </c>
    </row>
    <row r="8597" spans="1:6" x14ac:dyDescent="0.2">
      <c r="A8597" t="s">
        <v>36</v>
      </c>
      <c r="B8597" t="s">
        <v>2502</v>
      </c>
      <c r="C8597" t="s">
        <v>1100</v>
      </c>
      <c r="D8597">
        <v>0.5</v>
      </c>
      <c r="E8597" t="s">
        <v>1562</v>
      </c>
      <c r="F8597" t="s">
        <v>1563</v>
      </c>
    </row>
    <row r="8598" spans="1:6" x14ac:dyDescent="0.2">
      <c r="A8598" t="s">
        <v>87</v>
      </c>
      <c r="B8598" t="s">
        <v>1546</v>
      </c>
      <c r="C8598" t="s">
        <v>1547</v>
      </c>
      <c r="D8598" t="s">
        <v>1548</v>
      </c>
    </row>
    <row r="8599" spans="1:6" x14ac:dyDescent="0.2">
      <c r="A8599" t="s">
        <v>1549</v>
      </c>
      <c r="B8599" t="s">
        <v>1550</v>
      </c>
      <c r="C8599" t="s">
        <v>1551</v>
      </c>
      <c r="D8599" t="s">
        <v>1552</v>
      </c>
    </row>
    <row r="8600" spans="1:6" x14ac:dyDescent="0.2">
      <c r="A8600" t="s">
        <v>859</v>
      </c>
      <c r="B8600" t="s">
        <v>1553</v>
      </c>
      <c r="C8600" t="s">
        <v>1554</v>
      </c>
    </row>
    <row r="8601" spans="1:6" x14ac:dyDescent="0.2">
      <c r="A8601" t="s">
        <v>1555</v>
      </c>
      <c r="B8601" t="s">
        <v>1550</v>
      </c>
      <c r="C8601" t="s">
        <v>1551</v>
      </c>
      <c r="D8601" t="s">
        <v>1556</v>
      </c>
    </row>
    <row r="8602" spans="1:6" x14ac:dyDescent="0.2">
      <c r="A8602" t="s">
        <v>91</v>
      </c>
      <c r="B8602">
        <v>6.5</v>
      </c>
      <c r="C8602" t="s">
        <v>1562</v>
      </c>
      <c r="D8602">
        <v>0.1</v>
      </c>
    </row>
    <row r="8603" spans="1:6" x14ac:dyDescent="0.2">
      <c r="A8603" t="s">
        <v>91</v>
      </c>
      <c r="B8603">
        <v>6</v>
      </c>
      <c r="C8603" t="s">
        <v>1608</v>
      </c>
      <c r="D8603">
        <v>0.1</v>
      </c>
    </row>
    <row r="8604" spans="1:6" x14ac:dyDescent="0.2">
      <c r="A8604" t="s">
        <v>29</v>
      </c>
      <c r="B8604">
        <v>3.1</v>
      </c>
      <c r="C8604" t="s">
        <v>1613</v>
      </c>
      <c r="D8604">
        <v>0.1</v>
      </c>
    </row>
    <row r="8605" spans="1:6" x14ac:dyDescent="0.2">
      <c r="A8605" t="s">
        <v>29</v>
      </c>
      <c r="B8605">
        <v>4.2</v>
      </c>
      <c r="C8605" t="s">
        <v>1613</v>
      </c>
      <c r="D8605">
        <v>0.1</v>
      </c>
    </row>
    <row r="8606" spans="1:6" x14ac:dyDescent="0.2">
      <c r="A8606" t="s">
        <v>29</v>
      </c>
      <c r="B8606">
        <v>1.8</v>
      </c>
      <c r="C8606" t="s">
        <v>1608</v>
      </c>
      <c r="D8606">
        <v>0.05</v>
      </c>
    </row>
    <row r="8607" spans="1:6" x14ac:dyDescent="0.2">
      <c r="A8607" t="s">
        <v>29</v>
      </c>
      <c r="B8607">
        <v>0.8</v>
      </c>
      <c r="C8607" t="s">
        <v>1608</v>
      </c>
      <c r="D8607">
        <v>0.1</v>
      </c>
    </row>
    <row r="8608" spans="1:6" x14ac:dyDescent="0.2">
      <c r="A8608" t="s">
        <v>48</v>
      </c>
      <c r="B8608">
        <v>7.65</v>
      </c>
      <c r="C8608">
        <v>0.5</v>
      </c>
    </row>
    <row r="8609" spans="1:5" x14ac:dyDescent="0.2">
      <c r="A8609" t="s">
        <v>48</v>
      </c>
      <c r="B8609">
        <v>0.4</v>
      </c>
      <c r="C8609" t="s">
        <v>2351</v>
      </c>
    </row>
    <row r="8610" spans="1:5" x14ac:dyDescent="0.2">
      <c r="A8610" t="s">
        <v>48</v>
      </c>
      <c r="B8610">
        <v>0.25</v>
      </c>
      <c r="C8610" t="s">
        <v>1608</v>
      </c>
      <c r="D8610">
        <v>0.05</v>
      </c>
    </row>
    <row r="8611" spans="1:5" x14ac:dyDescent="0.2">
      <c r="A8611" t="s">
        <v>2492</v>
      </c>
      <c r="B8611" t="s">
        <v>1608</v>
      </c>
      <c r="C8611">
        <v>0.05</v>
      </c>
    </row>
    <row r="8612" spans="1:5" x14ac:dyDescent="0.2">
      <c r="A8612" t="s">
        <v>34</v>
      </c>
      <c r="B8612">
        <v>-19</v>
      </c>
      <c r="C8612">
        <v>0.1</v>
      </c>
    </row>
    <row r="8613" spans="1:5" x14ac:dyDescent="0.2">
      <c r="A8613" t="s">
        <v>34</v>
      </c>
      <c r="B8613" t="s">
        <v>2493</v>
      </c>
    </row>
    <row r="8614" spans="1:5" x14ac:dyDescent="0.2">
      <c r="A8614" t="s">
        <v>34</v>
      </c>
      <c r="B8614">
        <v>15.95</v>
      </c>
      <c r="C8614" t="s">
        <v>1562</v>
      </c>
      <c r="D8614">
        <v>0.05</v>
      </c>
    </row>
    <row r="8615" spans="1:5" x14ac:dyDescent="0.2">
      <c r="A8615" t="s">
        <v>184</v>
      </c>
      <c r="B8615">
        <v>12.9</v>
      </c>
      <c r="C8615" t="s">
        <v>1613</v>
      </c>
      <c r="D8615">
        <v>0.1</v>
      </c>
    </row>
    <row r="8616" spans="1:5" x14ac:dyDescent="0.2">
      <c r="A8616" t="s">
        <v>96</v>
      </c>
      <c r="B8616">
        <v>16</v>
      </c>
      <c r="C8616" t="s">
        <v>1613</v>
      </c>
      <c r="D8616">
        <v>0.15</v>
      </c>
    </row>
    <row r="8617" spans="1:5" x14ac:dyDescent="0.2">
      <c r="A8617" t="s">
        <v>96</v>
      </c>
      <c r="B8617">
        <v>17.100000000000001</v>
      </c>
      <c r="C8617" t="s">
        <v>1608</v>
      </c>
      <c r="D8617">
        <v>0.05</v>
      </c>
    </row>
    <row r="8618" spans="1:5" x14ac:dyDescent="0.2">
      <c r="A8618" t="s">
        <v>1766</v>
      </c>
      <c r="B8618" t="s">
        <v>1618</v>
      </c>
      <c r="C8618">
        <v>17.899999999999999</v>
      </c>
      <c r="D8618" t="s">
        <v>1562</v>
      </c>
      <c r="E8618">
        <v>0.1</v>
      </c>
    </row>
    <row r="8619" spans="1:5" x14ac:dyDescent="0.2">
      <c r="A8619" t="s">
        <v>96</v>
      </c>
      <c r="B8619">
        <v>6.8</v>
      </c>
      <c r="C8619" t="s">
        <v>1608</v>
      </c>
      <c r="D8619">
        <v>0.05</v>
      </c>
    </row>
    <row r="8620" spans="1:5" x14ac:dyDescent="0.2">
      <c r="A8620" t="s">
        <v>96</v>
      </c>
      <c r="B8620">
        <v>5.0199999999999996</v>
      </c>
      <c r="C8620" t="s">
        <v>1613</v>
      </c>
      <c r="D8620">
        <v>0.05</v>
      </c>
    </row>
    <row r="8621" spans="1:5" x14ac:dyDescent="0.2">
      <c r="A8621" t="s">
        <v>36</v>
      </c>
      <c r="B8621" t="s">
        <v>2494</v>
      </c>
    </row>
    <row r="8622" spans="1:5" x14ac:dyDescent="0.2">
      <c r="A8622" t="s">
        <v>47</v>
      </c>
      <c r="B8622">
        <v>2.2000000000000002</v>
      </c>
      <c r="C8622" t="s">
        <v>1608</v>
      </c>
      <c r="D8622">
        <v>0.03</v>
      </c>
    </row>
    <row r="8623" spans="1:5" x14ac:dyDescent="0.2">
      <c r="A8623" t="s">
        <v>1607</v>
      </c>
      <c r="B8623">
        <v>2.1</v>
      </c>
      <c r="C8623" t="s">
        <v>1613</v>
      </c>
      <c r="D8623">
        <v>0.1</v>
      </c>
    </row>
    <row r="8624" spans="1:5" x14ac:dyDescent="0.2">
      <c r="A8624" t="s">
        <v>108</v>
      </c>
      <c r="B8624">
        <v>2.5</v>
      </c>
      <c r="C8624" t="s">
        <v>1613</v>
      </c>
      <c r="D8624">
        <v>0.1</v>
      </c>
    </row>
    <row r="8625" spans="1:5" x14ac:dyDescent="0.2">
      <c r="A8625" t="s">
        <v>95</v>
      </c>
      <c r="B8625" t="s">
        <v>2495</v>
      </c>
      <c r="C8625" t="s">
        <v>1584</v>
      </c>
      <c r="D8625">
        <v>7</v>
      </c>
    </row>
    <row r="8626" spans="1:5" x14ac:dyDescent="0.2">
      <c r="A8626" t="s">
        <v>56</v>
      </c>
    </row>
    <row r="8627" spans="1:5" x14ac:dyDescent="0.2">
      <c r="A8627" t="s">
        <v>47</v>
      </c>
      <c r="B8627">
        <v>2.6</v>
      </c>
      <c r="C8627">
        <v>0.1</v>
      </c>
    </row>
    <row r="8628" spans="1:5" x14ac:dyDescent="0.2">
      <c r="A8628" t="s">
        <v>873</v>
      </c>
      <c r="B8628" t="s">
        <v>1618</v>
      </c>
      <c r="C8628">
        <v>9.5</v>
      </c>
      <c r="D8628" t="s">
        <v>1608</v>
      </c>
      <c r="E8628">
        <v>0.1</v>
      </c>
    </row>
    <row r="8629" spans="1:5" x14ac:dyDescent="0.2">
      <c r="A8629" t="s">
        <v>29</v>
      </c>
      <c r="B8629">
        <v>0.1</v>
      </c>
      <c r="C8629" t="s">
        <v>1613</v>
      </c>
      <c r="D8629">
        <v>0.1</v>
      </c>
    </row>
    <row r="8630" spans="1:5" x14ac:dyDescent="0.2">
      <c r="A8630" t="s">
        <v>29</v>
      </c>
      <c r="B8630">
        <v>0.5</v>
      </c>
      <c r="C8630" t="s">
        <v>1608</v>
      </c>
      <c r="D8630">
        <v>0.05</v>
      </c>
    </row>
    <row r="8631" spans="1:5" x14ac:dyDescent="0.2">
      <c r="A8631" t="s">
        <v>48</v>
      </c>
      <c r="B8631">
        <v>1.8</v>
      </c>
      <c r="C8631" t="s">
        <v>1613</v>
      </c>
      <c r="D8631">
        <v>0.2</v>
      </c>
    </row>
    <row r="8632" spans="1:5" x14ac:dyDescent="0.2">
      <c r="A8632" t="s">
        <v>189</v>
      </c>
      <c r="B8632">
        <v>0.02</v>
      </c>
      <c r="C8632" t="s">
        <v>1567</v>
      </c>
      <c r="D8632" t="s">
        <v>1660</v>
      </c>
    </row>
    <row r="8633" spans="1:5" x14ac:dyDescent="0.2">
      <c r="A8633" t="s">
        <v>133</v>
      </c>
      <c r="B8633">
        <v>0.04</v>
      </c>
    </row>
    <row r="8634" spans="1:5" x14ac:dyDescent="0.2">
      <c r="A8634" t="s">
        <v>49</v>
      </c>
      <c r="B8634">
        <v>0.5</v>
      </c>
      <c r="C8634" t="s">
        <v>1580</v>
      </c>
    </row>
    <row r="8635" spans="1:5" x14ac:dyDescent="0.2">
      <c r="A8635" t="s">
        <v>48</v>
      </c>
      <c r="B8635" t="s">
        <v>1896</v>
      </c>
      <c r="C8635">
        <v>7.5</v>
      </c>
    </row>
    <row r="8636" spans="1:5" x14ac:dyDescent="0.2">
      <c r="A8636" t="s">
        <v>95</v>
      </c>
      <c r="B8636" t="s">
        <v>2496</v>
      </c>
    </row>
    <row r="8637" spans="1:5" x14ac:dyDescent="0.2">
      <c r="A8637" t="s">
        <v>95</v>
      </c>
      <c r="B8637" t="s">
        <v>2233</v>
      </c>
    </row>
    <row r="8638" spans="1:5" x14ac:dyDescent="0.2">
      <c r="A8638" t="s">
        <v>97</v>
      </c>
      <c r="B8638">
        <v>0.1</v>
      </c>
    </row>
    <row r="8639" spans="1:5" x14ac:dyDescent="0.2">
      <c r="A8639" t="s">
        <v>97</v>
      </c>
      <c r="B8639">
        <v>0.03</v>
      </c>
      <c r="C8639" t="s">
        <v>1567</v>
      </c>
      <c r="D8639" t="s">
        <v>1633</v>
      </c>
    </row>
    <row r="8640" spans="1:5" x14ac:dyDescent="0.2">
      <c r="A8640" t="s">
        <v>97</v>
      </c>
      <c r="B8640">
        <v>0.05</v>
      </c>
      <c r="C8640" t="s">
        <v>1567</v>
      </c>
      <c r="D8640" t="s">
        <v>1633</v>
      </c>
    </row>
    <row r="8641" spans="1:5" x14ac:dyDescent="0.2">
      <c r="A8641" t="s">
        <v>873</v>
      </c>
      <c r="B8641" t="s">
        <v>2500</v>
      </c>
      <c r="C8641" t="s">
        <v>2497</v>
      </c>
    </row>
    <row r="8642" spans="1:5" x14ac:dyDescent="0.2">
      <c r="A8642" t="s">
        <v>49</v>
      </c>
      <c r="B8642" t="s">
        <v>2498</v>
      </c>
      <c r="C8642">
        <v>0.2</v>
      </c>
    </row>
    <row r="8643" spans="1:5" x14ac:dyDescent="0.2">
      <c r="A8643" t="s">
        <v>94</v>
      </c>
      <c r="B8643">
        <v>0.02</v>
      </c>
      <c r="C8643" t="s">
        <v>2501</v>
      </c>
      <c r="D8643" t="s">
        <v>2327</v>
      </c>
    </row>
    <row r="8644" spans="1:5" x14ac:dyDescent="0.2">
      <c r="A8644" t="s">
        <v>1549</v>
      </c>
      <c r="B8644" t="s">
        <v>1550</v>
      </c>
      <c r="C8644" t="s">
        <v>1551</v>
      </c>
      <c r="D8644" t="s">
        <v>1552</v>
      </c>
    </row>
    <row r="8645" spans="1:5" x14ac:dyDescent="0.2">
      <c r="A8645" t="s">
        <v>859</v>
      </c>
      <c r="B8645" t="s">
        <v>1553</v>
      </c>
      <c r="C8645" t="s">
        <v>1554</v>
      </c>
    </row>
    <row r="8646" spans="1:5" x14ac:dyDescent="0.2">
      <c r="A8646" t="s">
        <v>1555</v>
      </c>
      <c r="B8646" t="s">
        <v>1550</v>
      </c>
      <c r="C8646" t="s">
        <v>1551</v>
      </c>
      <c r="D8646" t="s">
        <v>1556</v>
      </c>
    </row>
    <row r="8647" spans="1:5" x14ac:dyDescent="0.2">
      <c r="A8647" t="s">
        <v>1569</v>
      </c>
      <c r="B8647" t="s">
        <v>1570</v>
      </c>
      <c r="C8647" t="s">
        <v>1571</v>
      </c>
    </row>
    <row r="8648" spans="1:5" x14ac:dyDescent="0.2">
      <c r="A8648" t="s">
        <v>1569</v>
      </c>
      <c r="B8648" t="s">
        <v>1572</v>
      </c>
      <c r="C8648" t="s">
        <v>1573</v>
      </c>
      <c r="D8648" t="s">
        <v>1571</v>
      </c>
    </row>
    <row r="8649" spans="1:5" x14ac:dyDescent="0.2">
      <c r="A8649" t="s">
        <v>91</v>
      </c>
      <c r="B8649">
        <v>12.4</v>
      </c>
      <c r="C8649" t="s">
        <v>1557</v>
      </c>
    </row>
    <row r="8650" spans="1:5" x14ac:dyDescent="0.2">
      <c r="A8650" t="s">
        <v>29</v>
      </c>
      <c r="B8650">
        <v>1.1000000000000001</v>
      </c>
      <c r="C8650" t="s">
        <v>1557</v>
      </c>
    </row>
    <row r="8651" spans="1:5" x14ac:dyDescent="0.2">
      <c r="A8651" t="s">
        <v>154</v>
      </c>
      <c r="B8651">
        <v>0.17</v>
      </c>
      <c r="C8651">
        <v>0.09</v>
      </c>
    </row>
    <row r="8652" spans="1:5" x14ac:dyDescent="0.2">
      <c r="A8652" t="s">
        <v>47</v>
      </c>
      <c r="B8652">
        <v>3.1</v>
      </c>
      <c r="C8652">
        <v>0.02</v>
      </c>
    </row>
    <row r="8653" spans="1:5" x14ac:dyDescent="0.2">
      <c r="A8653" t="s">
        <v>34</v>
      </c>
      <c r="B8653">
        <v>16.98</v>
      </c>
      <c r="C8653">
        <v>-0.02</v>
      </c>
    </row>
    <row r="8654" spans="1:5" x14ac:dyDescent="0.2">
      <c r="A8654" t="s">
        <v>34</v>
      </c>
      <c r="B8654">
        <v>21.98</v>
      </c>
      <c r="C8654">
        <v>-0.02</v>
      </c>
    </row>
    <row r="8655" spans="1:5" x14ac:dyDescent="0.2">
      <c r="A8655" t="s">
        <v>29</v>
      </c>
      <c r="B8655">
        <v>7.8</v>
      </c>
      <c r="C8655" t="s">
        <v>1557</v>
      </c>
    </row>
    <row r="8656" spans="1:5" x14ac:dyDescent="0.2">
      <c r="A8656" t="s">
        <v>97</v>
      </c>
      <c r="B8656" t="s">
        <v>1545</v>
      </c>
      <c r="C8656">
        <v>0.01</v>
      </c>
      <c r="D8656" t="s">
        <v>1567</v>
      </c>
      <c r="E8656" t="s">
        <v>1568</v>
      </c>
    </row>
    <row r="8657" spans="1:5" x14ac:dyDescent="0.2">
      <c r="A8657" t="s">
        <v>95</v>
      </c>
      <c r="B8657" t="s">
        <v>1545</v>
      </c>
      <c r="C8657" t="s">
        <v>2508</v>
      </c>
      <c r="D8657">
        <v>2.5</v>
      </c>
    </row>
    <row r="8658" spans="1:5" x14ac:dyDescent="0.2">
      <c r="A8658" t="s">
        <v>48</v>
      </c>
      <c r="B8658">
        <v>1.4</v>
      </c>
      <c r="C8658" t="s">
        <v>1557</v>
      </c>
    </row>
    <row r="8659" spans="1:5" x14ac:dyDescent="0.2">
      <c r="A8659" t="s">
        <v>91</v>
      </c>
      <c r="B8659">
        <v>12.4</v>
      </c>
      <c r="C8659" t="s">
        <v>1557</v>
      </c>
    </row>
    <row r="8660" spans="1:5" x14ac:dyDescent="0.2">
      <c r="A8660" t="s">
        <v>29</v>
      </c>
      <c r="B8660">
        <v>1.1000000000000001</v>
      </c>
      <c r="C8660" t="s">
        <v>1557</v>
      </c>
    </row>
    <row r="8661" spans="1:5" x14ac:dyDescent="0.2">
      <c r="A8661" t="s">
        <v>29</v>
      </c>
      <c r="B8661">
        <v>7.8</v>
      </c>
      <c r="C8661" t="s">
        <v>1557</v>
      </c>
    </row>
    <row r="8662" spans="1:5" x14ac:dyDescent="0.2">
      <c r="A8662" t="s">
        <v>48</v>
      </c>
      <c r="B8662">
        <v>1.4</v>
      </c>
      <c r="C8662" t="s">
        <v>1557</v>
      </c>
    </row>
    <row r="8663" spans="1:5" x14ac:dyDescent="0.2">
      <c r="A8663" t="s">
        <v>154</v>
      </c>
      <c r="B8663">
        <v>0.17</v>
      </c>
      <c r="C8663">
        <v>0.09</v>
      </c>
    </row>
    <row r="8664" spans="1:5" x14ac:dyDescent="0.2">
      <c r="A8664" t="s">
        <v>34</v>
      </c>
      <c r="B8664">
        <v>16.98</v>
      </c>
      <c r="C8664">
        <v>-0.02</v>
      </c>
    </row>
    <row r="8665" spans="1:5" x14ac:dyDescent="0.2">
      <c r="A8665" t="s">
        <v>34</v>
      </c>
      <c r="B8665">
        <v>21.98</v>
      </c>
      <c r="C8665">
        <v>-0.02</v>
      </c>
    </row>
    <row r="8666" spans="1:5" x14ac:dyDescent="0.2">
      <c r="A8666" t="s">
        <v>47</v>
      </c>
      <c r="B8666">
        <v>3.4</v>
      </c>
      <c r="C8666">
        <v>0.02</v>
      </c>
    </row>
    <row r="8667" spans="1:5" x14ac:dyDescent="0.2">
      <c r="A8667" t="s">
        <v>95</v>
      </c>
      <c r="B8667" t="s">
        <v>1545</v>
      </c>
      <c r="C8667" t="s">
        <v>2508</v>
      </c>
      <c r="D8667">
        <v>2.5</v>
      </c>
    </row>
    <row r="8668" spans="1:5" x14ac:dyDescent="0.2">
      <c r="A8668" t="s">
        <v>97</v>
      </c>
      <c r="B8668" t="s">
        <v>1545</v>
      </c>
      <c r="C8668">
        <v>0.01</v>
      </c>
      <c r="D8668" t="s">
        <v>1567</v>
      </c>
      <c r="E8668" t="s">
        <v>1568</v>
      </c>
    </row>
    <row r="8669" spans="1:5" x14ac:dyDescent="0.2">
      <c r="A8669" t="s">
        <v>91</v>
      </c>
      <c r="B8669">
        <v>12.4</v>
      </c>
      <c r="C8669" t="s">
        <v>1557</v>
      </c>
    </row>
    <row r="8670" spans="1:5" x14ac:dyDescent="0.2">
      <c r="A8670" t="s">
        <v>29</v>
      </c>
      <c r="B8670">
        <v>1.1000000000000001</v>
      </c>
      <c r="C8670" t="s">
        <v>1557</v>
      </c>
    </row>
    <row r="8671" spans="1:5" x14ac:dyDescent="0.2">
      <c r="A8671" t="s">
        <v>29</v>
      </c>
      <c r="B8671">
        <v>7.8</v>
      </c>
      <c r="C8671" t="s">
        <v>1557</v>
      </c>
    </row>
    <row r="8672" spans="1:5" x14ac:dyDescent="0.2">
      <c r="A8672" t="s">
        <v>29</v>
      </c>
      <c r="B8672">
        <v>1.4</v>
      </c>
      <c r="C8672" t="s">
        <v>1557</v>
      </c>
    </row>
    <row r="8673" spans="1:6" x14ac:dyDescent="0.2">
      <c r="A8673" t="s">
        <v>154</v>
      </c>
      <c r="B8673">
        <v>0.17</v>
      </c>
      <c r="C8673">
        <v>0.09</v>
      </c>
    </row>
    <row r="8674" spans="1:6" x14ac:dyDescent="0.2">
      <c r="A8674" t="s">
        <v>34</v>
      </c>
      <c r="B8674">
        <v>16.98</v>
      </c>
      <c r="C8674">
        <v>-0.02</v>
      </c>
    </row>
    <row r="8675" spans="1:6" x14ac:dyDescent="0.2">
      <c r="A8675" t="s">
        <v>34</v>
      </c>
      <c r="B8675">
        <v>21.98</v>
      </c>
      <c r="C8675">
        <v>-0.02</v>
      </c>
    </row>
    <row r="8676" spans="1:6" x14ac:dyDescent="0.2">
      <c r="A8676" t="s">
        <v>47</v>
      </c>
      <c r="B8676">
        <v>3.8</v>
      </c>
      <c r="C8676">
        <v>0.02</v>
      </c>
    </row>
    <row r="8677" spans="1:6" x14ac:dyDescent="0.2">
      <c r="A8677" t="s">
        <v>97</v>
      </c>
      <c r="B8677" t="s">
        <v>1545</v>
      </c>
      <c r="C8677">
        <v>0.01</v>
      </c>
      <c r="D8677" t="s">
        <v>1567</v>
      </c>
      <c r="E8677" t="s">
        <v>1568</v>
      </c>
    </row>
    <row r="8678" spans="1:6" x14ac:dyDescent="0.2">
      <c r="A8678" t="s">
        <v>95</v>
      </c>
      <c r="B8678" t="s">
        <v>1545</v>
      </c>
      <c r="C8678" t="s">
        <v>2508</v>
      </c>
      <c r="D8678">
        <v>2.5</v>
      </c>
    </row>
    <row r="8679" spans="1:6" x14ac:dyDescent="0.2">
      <c r="A8679" t="s">
        <v>91</v>
      </c>
      <c r="B8679">
        <v>19</v>
      </c>
      <c r="C8679" t="s">
        <v>1558</v>
      </c>
    </row>
    <row r="8680" spans="1:6" x14ac:dyDescent="0.2">
      <c r="A8680" t="s">
        <v>48</v>
      </c>
      <c r="B8680">
        <v>9.1</v>
      </c>
      <c r="C8680" t="s">
        <v>1557</v>
      </c>
    </row>
    <row r="8681" spans="1:6" x14ac:dyDescent="0.2">
      <c r="A8681" t="s">
        <v>48</v>
      </c>
      <c r="B8681">
        <v>0.7</v>
      </c>
      <c r="C8681">
        <v>0.05</v>
      </c>
    </row>
    <row r="8682" spans="1:6" x14ac:dyDescent="0.2">
      <c r="A8682" t="s">
        <v>1607</v>
      </c>
      <c r="B8682">
        <v>2</v>
      </c>
      <c r="C8682" t="s">
        <v>1558</v>
      </c>
    </row>
    <row r="8683" spans="1:6" x14ac:dyDescent="0.2">
      <c r="A8683" t="s">
        <v>184</v>
      </c>
      <c r="B8683">
        <v>34</v>
      </c>
      <c r="C8683" t="s">
        <v>1557</v>
      </c>
    </row>
    <row r="8684" spans="1:6" x14ac:dyDescent="0.2">
      <c r="A8684" t="s">
        <v>47</v>
      </c>
      <c r="B8684">
        <v>27</v>
      </c>
      <c r="C8684">
        <v>0.03</v>
      </c>
    </row>
    <row r="8685" spans="1:6" x14ac:dyDescent="0.2">
      <c r="A8685" t="s">
        <v>108</v>
      </c>
      <c r="B8685">
        <v>1</v>
      </c>
      <c r="C8685">
        <v>0.05</v>
      </c>
    </row>
    <row r="8686" spans="1:6" x14ac:dyDescent="0.2">
      <c r="A8686" t="s">
        <v>36</v>
      </c>
      <c r="B8686" t="s">
        <v>2509</v>
      </c>
      <c r="C8686" t="s">
        <v>1100</v>
      </c>
      <c r="D8686">
        <v>0.5</v>
      </c>
      <c r="E8686" t="s">
        <v>1562</v>
      </c>
      <c r="F8686" t="s">
        <v>2510</v>
      </c>
    </row>
    <row r="8687" spans="1:6" x14ac:dyDescent="0.2">
      <c r="A8687" t="s">
        <v>97</v>
      </c>
      <c r="B8687" t="s">
        <v>1545</v>
      </c>
      <c r="C8687">
        <v>0.03</v>
      </c>
      <c r="D8687" t="s">
        <v>1567</v>
      </c>
      <c r="E8687" t="s">
        <v>1568</v>
      </c>
    </row>
    <row r="8688" spans="1:6" x14ac:dyDescent="0.2">
      <c r="A8688" t="s">
        <v>95</v>
      </c>
      <c r="B8688" t="s">
        <v>1545</v>
      </c>
      <c r="C8688" t="s">
        <v>1584</v>
      </c>
      <c r="D8688">
        <v>4</v>
      </c>
    </row>
    <row r="8689" spans="1:6" x14ac:dyDescent="0.2">
      <c r="A8689" t="s">
        <v>29</v>
      </c>
      <c r="B8689" s="9">
        <v>45417</v>
      </c>
      <c r="C8689" t="s">
        <v>1613</v>
      </c>
      <c r="D8689" t="s">
        <v>1894</v>
      </c>
    </row>
    <row r="8690" spans="1:6" x14ac:dyDescent="0.2">
      <c r="A8690" t="s">
        <v>29</v>
      </c>
      <c r="B8690" s="9">
        <v>45296</v>
      </c>
      <c r="C8690" t="s">
        <v>1608</v>
      </c>
      <c r="D8690" t="s">
        <v>1894</v>
      </c>
    </row>
    <row r="8691" spans="1:6" x14ac:dyDescent="0.2">
      <c r="A8691" t="s">
        <v>47</v>
      </c>
      <c r="B8691" s="9">
        <v>45350</v>
      </c>
      <c r="C8691" t="s">
        <v>1608</v>
      </c>
      <c r="D8691" t="s">
        <v>1894</v>
      </c>
    </row>
    <row r="8692" spans="1:6" x14ac:dyDescent="0.2">
      <c r="A8692" t="s">
        <v>91</v>
      </c>
      <c r="B8692">
        <v>19</v>
      </c>
      <c r="C8692" t="s">
        <v>1558</v>
      </c>
    </row>
    <row r="8693" spans="1:6" x14ac:dyDescent="0.2">
      <c r="A8693" t="s">
        <v>48</v>
      </c>
      <c r="B8693">
        <v>9.1</v>
      </c>
      <c r="C8693" t="s">
        <v>1557</v>
      </c>
    </row>
    <row r="8694" spans="1:6" x14ac:dyDescent="0.2">
      <c r="A8694" t="s">
        <v>48</v>
      </c>
      <c r="B8694">
        <v>0.7</v>
      </c>
      <c r="C8694">
        <v>0.05</v>
      </c>
    </row>
    <row r="8695" spans="1:6" x14ac:dyDescent="0.2">
      <c r="A8695" t="s">
        <v>1607</v>
      </c>
      <c r="B8695">
        <v>2</v>
      </c>
      <c r="C8695" t="s">
        <v>1558</v>
      </c>
    </row>
    <row r="8696" spans="1:6" x14ac:dyDescent="0.2">
      <c r="A8696" t="s">
        <v>184</v>
      </c>
      <c r="B8696">
        <v>34</v>
      </c>
      <c r="C8696" t="s">
        <v>1557</v>
      </c>
    </row>
    <row r="8697" spans="1:6" x14ac:dyDescent="0.2">
      <c r="A8697" t="s">
        <v>47</v>
      </c>
      <c r="B8697">
        <v>27</v>
      </c>
      <c r="C8697">
        <v>0.03</v>
      </c>
    </row>
    <row r="8698" spans="1:6" x14ac:dyDescent="0.2">
      <c r="A8698" t="s">
        <v>108</v>
      </c>
      <c r="B8698">
        <v>1</v>
      </c>
      <c r="C8698">
        <v>0.05</v>
      </c>
    </row>
    <row r="8699" spans="1:6" x14ac:dyDescent="0.2">
      <c r="A8699" t="s">
        <v>36</v>
      </c>
      <c r="B8699" t="s">
        <v>2509</v>
      </c>
      <c r="C8699" t="s">
        <v>1100</v>
      </c>
      <c r="D8699">
        <v>0.5</v>
      </c>
      <c r="E8699" t="s">
        <v>1562</v>
      </c>
      <c r="F8699" t="s">
        <v>2510</v>
      </c>
    </row>
    <row r="8700" spans="1:6" x14ac:dyDescent="0.2">
      <c r="A8700" t="s">
        <v>97</v>
      </c>
      <c r="B8700" t="s">
        <v>1545</v>
      </c>
      <c r="C8700">
        <v>0.03</v>
      </c>
      <c r="D8700" t="s">
        <v>1567</v>
      </c>
      <c r="E8700" t="s">
        <v>1568</v>
      </c>
    </row>
    <row r="8701" spans="1:6" x14ac:dyDescent="0.2">
      <c r="A8701" t="s">
        <v>95</v>
      </c>
      <c r="B8701" t="s">
        <v>1545</v>
      </c>
      <c r="C8701" t="s">
        <v>1584</v>
      </c>
      <c r="D8701">
        <v>4</v>
      </c>
    </row>
    <row r="8702" spans="1:6" x14ac:dyDescent="0.2">
      <c r="A8702" t="s">
        <v>47</v>
      </c>
      <c r="B8702" s="9">
        <v>45350</v>
      </c>
      <c r="C8702" t="s">
        <v>1608</v>
      </c>
      <c r="D8702" t="s">
        <v>1894</v>
      </c>
    </row>
    <row r="8703" spans="1:6" x14ac:dyDescent="0.2">
      <c r="A8703" t="s">
        <v>29</v>
      </c>
      <c r="B8703" s="9">
        <v>45417</v>
      </c>
      <c r="C8703" t="s">
        <v>1613</v>
      </c>
      <c r="D8703" t="s">
        <v>1894</v>
      </c>
    </row>
    <row r="8704" spans="1:6" x14ac:dyDescent="0.2">
      <c r="A8704" t="s">
        <v>29</v>
      </c>
      <c r="B8704" s="9">
        <v>45296</v>
      </c>
      <c r="C8704" t="s">
        <v>1608</v>
      </c>
      <c r="D8704" t="s">
        <v>1894</v>
      </c>
    </row>
    <row r="8705" spans="1:4" x14ac:dyDescent="0.2">
      <c r="A8705" t="s">
        <v>91</v>
      </c>
      <c r="B8705">
        <v>28</v>
      </c>
      <c r="C8705" t="s">
        <v>1706</v>
      </c>
    </row>
    <row r="8706" spans="1:4" x14ac:dyDescent="0.2">
      <c r="A8706" t="s">
        <v>29</v>
      </c>
      <c r="B8706">
        <v>2.5</v>
      </c>
      <c r="C8706" t="s">
        <v>1557</v>
      </c>
    </row>
    <row r="8707" spans="1:4" x14ac:dyDescent="0.2">
      <c r="A8707" t="s">
        <v>34</v>
      </c>
      <c r="B8707">
        <v>34</v>
      </c>
      <c r="C8707" t="s">
        <v>1559</v>
      </c>
    </row>
    <row r="8708" spans="1:4" x14ac:dyDescent="0.2">
      <c r="A8708" t="s">
        <v>184</v>
      </c>
      <c r="B8708">
        <v>30</v>
      </c>
      <c r="C8708">
        <v>-0.1</v>
      </c>
    </row>
    <row r="8709" spans="1:4" x14ac:dyDescent="0.2">
      <c r="A8709" t="s">
        <v>108</v>
      </c>
      <c r="B8709">
        <v>23</v>
      </c>
      <c r="C8709" t="s">
        <v>1574</v>
      </c>
    </row>
    <row r="8710" spans="1:4" x14ac:dyDescent="0.2">
      <c r="A8710" t="s">
        <v>586</v>
      </c>
    </row>
    <row r="8711" spans="1:4" x14ac:dyDescent="0.2">
      <c r="A8711" t="s">
        <v>87</v>
      </c>
      <c r="B8711" t="s">
        <v>1546</v>
      </c>
      <c r="C8711" t="s">
        <v>1547</v>
      </c>
      <c r="D8711" t="s">
        <v>1548</v>
      </c>
    </row>
    <row r="8712" spans="1:4" x14ac:dyDescent="0.2">
      <c r="A8712" t="s">
        <v>1569</v>
      </c>
      <c r="B8712" t="s">
        <v>1570</v>
      </c>
      <c r="C8712" t="s">
        <v>1571</v>
      </c>
    </row>
    <row r="8713" spans="1:4" x14ac:dyDescent="0.2">
      <c r="A8713" t="s">
        <v>1569</v>
      </c>
      <c r="B8713" t="s">
        <v>1572</v>
      </c>
      <c r="C8713" t="s">
        <v>1573</v>
      </c>
      <c r="D8713" t="s">
        <v>1571</v>
      </c>
    </row>
    <row r="8714" spans="1:4" x14ac:dyDescent="0.2">
      <c r="A8714" t="s">
        <v>29</v>
      </c>
      <c r="B8714">
        <v>35.9</v>
      </c>
      <c r="C8714" t="s">
        <v>1558</v>
      </c>
    </row>
    <row r="8715" spans="1:4" x14ac:dyDescent="0.2">
      <c r="A8715" t="s">
        <v>29</v>
      </c>
      <c r="B8715">
        <v>8</v>
      </c>
      <c r="C8715" t="s">
        <v>1558</v>
      </c>
    </row>
    <row r="8716" spans="1:4" x14ac:dyDescent="0.2">
      <c r="A8716" t="s">
        <v>29</v>
      </c>
      <c r="B8716">
        <v>29.5</v>
      </c>
      <c r="C8716" t="s">
        <v>1557</v>
      </c>
    </row>
    <row r="8717" spans="1:4" x14ac:dyDescent="0.2">
      <c r="A8717" t="s">
        <v>29</v>
      </c>
      <c r="B8717">
        <v>27.8</v>
      </c>
      <c r="C8717" t="s">
        <v>1557</v>
      </c>
    </row>
    <row r="8718" spans="1:4" x14ac:dyDescent="0.2">
      <c r="A8718" t="s">
        <v>177</v>
      </c>
      <c r="B8718">
        <v>0.83</v>
      </c>
      <c r="C8718">
        <v>0.06</v>
      </c>
    </row>
    <row r="8719" spans="1:4" x14ac:dyDescent="0.2">
      <c r="A8719" t="s">
        <v>34</v>
      </c>
      <c r="B8719">
        <v>18.8</v>
      </c>
      <c r="C8719">
        <f>0.015/-0.06</f>
        <v>-0.25</v>
      </c>
    </row>
    <row r="8720" spans="1:4" x14ac:dyDescent="0.2">
      <c r="A8720" t="s">
        <v>573</v>
      </c>
    </row>
    <row r="8721" spans="1:5" x14ac:dyDescent="0.2">
      <c r="A8721" t="s">
        <v>174</v>
      </c>
      <c r="B8721" t="s">
        <v>1545</v>
      </c>
      <c r="C8721">
        <v>0.25</v>
      </c>
    </row>
    <row r="8722" spans="1:5" x14ac:dyDescent="0.2">
      <c r="A8722" t="s">
        <v>97</v>
      </c>
      <c r="B8722" t="s">
        <v>1545</v>
      </c>
      <c r="C8722">
        <v>0.02</v>
      </c>
      <c r="D8722" t="s">
        <v>1567</v>
      </c>
      <c r="E8722" t="s">
        <v>1568</v>
      </c>
    </row>
    <row r="8723" spans="1:5" x14ac:dyDescent="0.2">
      <c r="A8723" t="s">
        <v>91</v>
      </c>
      <c r="B8723">
        <v>38</v>
      </c>
      <c r="C8723" t="s">
        <v>1608</v>
      </c>
      <c r="D8723">
        <v>0.1</v>
      </c>
    </row>
    <row r="8724" spans="1:5" x14ac:dyDescent="0.2">
      <c r="A8724" t="s">
        <v>91</v>
      </c>
      <c r="B8724">
        <v>13</v>
      </c>
      <c r="C8724" t="s">
        <v>1608</v>
      </c>
      <c r="D8724">
        <v>0.06</v>
      </c>
    </row>
    <row r="8725" spans="1:5" x14ac:dyDescent="0.2">
      <c r="A8725" t="s">
        <v>96</v>
      </c>
      <c r="B8725">
        <v>49.994999999999997</v>
      </c>
      <c r="C8725" t="s">
        <v>1613</v>
      </c>
      <c r="D8725">
        <v>2.5000000000000001E-2</v>
      </c>
      <c r="E8725" t="s">
        <v>2511</v>
      </c>
    </row>
    <row r="8726" spans="1:5" x14ac:dyDescent="0.2">
      <c r="A8726" t="s">
        <v>189</v>
      </c>
      <c r="B8726">
        <v>3.5000000000000003E-2</v>
      </c>
      <c r="C8726" t="s">
        <v>1568</v>
      </c>
      <c r="D8726" t="s">
        <v>2512</v>
      </c>
    </row>
    <row r="8727" spans="1:5" x14ac:dyDescent="0.2">
      <c r="A8727" t="s">
        <v>551</v>
      </c>
      <c r="B8727">
        <v>0.05</v>
      </c>
      <c r="C8727" t="s">
        <v>1633</v>
      </c>
    </row>
    <row r="8728" spans="1:5" x14ac:dyDescent="0.2">
      <c r="A8728" t="s">
        <v>29</v>
      </c>
      <c r="B8728">
        <v>0.1</v>
      </c>
      <c r="C8728" t="s">
        <v>1613</v>
      </c>
      <c r="D8728">
        <v>0.3</v>
      </c>
    </row>
    <row r="8729" spans="1:5" x14ac:dyDescent="0.2">
      <c r="A8729" t="s">
        <v>95</v>
      </c>
      <c r="B8729" t="s">
        <v>1629</v>
      </c>
      <c r="C8729">
        <v>12</v>
      </c>
    </row>
    <row r="8730" spans="1:5" x14ac:dyDescent="0.2">
      <c r="A8730" t="s">
        <v>97</v>
      </c>
      <c r="B8730">
        <v>0.05</v>
      </c>
      <c r="C8730" t="s">
        <v>2513</v>
      </c>
      <c r="D8730" t="s">
        <v>2514</v>
      </c>
    </row>
    <row r="8731" spans="1:5" x14ac:dyDescent="0.2">
      <c r="A8731" t="s">
        <v>174</v>
      </c>
      <c r="B8731">
        <v>0.04</v>
      </c>
      <c r="C8731" t="s">
        <v>1633</v>
      </c>
    </row>
    <row r="8732" spans="1:5" x14ac:dyDescent="0.2">
      <c r="A8732" t="s">
        <v>29</v>
      </c>
      <c r="B8732">
        <v>35.9</v>
      </c>
      <c r="C8732" t="s">
        <v>1558</v>
      </c>
    </row>
    <row r="8733" spans="1:5" x14ac:dyDescent="0.2">
      <c r="A8733" t="s">
        <v>29</v>
      </c>
      <c r="B8733">
        <v>8</v>
      </c>
      <c r="C8733" t="s">
        <v>1558</v>
      </c>
    </row>
    <row r="8734" spans="1:5" x14ac:dyDescent="0.2">
      <c r="A8734" t="s">
        <v>29</v>
      </c>
      <c r="B8734">
        <v>22.3</v>
      </c>
      <c r="C8734" t="s">
        <v>1557</v>
      </c>
    </row>
    <row r="8735" spans="1:5" x14ac:dyDescent="0.2">
      <c r="A8735" t="s">
        <v>29</v>
      </c>
      <c r="B8735">
        <v>24</v>
      </c>
      <c r="C8735" t="s">
        <v>1557</v>
      </c>
    </row>
    <row r="8736" spans="1:5" x14ac:dyDescent="0.2">
      <c r="A8736" t="s">
        <v>177</v>
      </c>
      <c r="B8736">
        <v>0.83</v>
      </c>
      <c r="C8736">
        <v>0.06</v>
      </c>
    </row>
    <row r="8737" spans="1:5" x14ac:dyDescent="0.2">
      <c r="A8737" t="s">
        <v>34</v>
      </c>
      <c r="B8737">
        <v>18.8</v>
      </c>
      <c r="C8737">
        <f>0.015/-0.06</f>
        <v>-0.25</v>
      </c>
    </row>
    <row r="8738" spans="1:5" x14ac:dyDescent="0.2">
      <c r="A8738" t="s">
        <v>211</v>
      </c>
    </row>
    <row r="8739" spans="1:5" x14ac:dyDescent="0.2">
      <c r="A8739" t="s">
        <v>174</v>
      </c>
      <c r="B8739" t="s">
        <v>1545</v>
      </c>
      <c r="C8739">
        <v>0.25</v>
      </c>
    </row>
    <row r="8740" spans="1:5" x14ac:dyDescent="0.2">
      <c r="A8740" t="s">
        <v>97</v>
      </c>
      <c r="B8740" t="s">
        <v>1545</v>
      </c>
      <c r="C8740">
        <v>0.02</v>
      </c>
      <c r="D8740" t="s">
        <v>1567</v>
      </c>
      <c r="E8740" t="s">
        <v>1568</v>
      </c>
    </row>
    <row r="8741" spans="1:5" x14ac:dyDescent="0.2">
      <c r="A8741" t="s">
        <v>91</v>
      </c>
      <c r="B8741">
        <v>6.2</v>
      </c>
      <c r="C8741" t="s">
        <v>2334</v>
      </c>
    </row>
    <row r="8742" spans="1:5" x14ac:dyDescent="0.2">
      <c r="A8742" t="s">
        <v>29</v>
      </c>
      <c r="B8742">
        <v>4.6399999999999997</v>
      </c>
      <c r="C8742">
        <v>0.1</v>
      </c>
    </row>
    <row r="8743" spans="1:5" x14ac:dyDescent="0.2">
      <c r="A8743" t="s">
        <v>48</v>
      </c>
      <c r="B8743">
        <v>0.4</v>
      </c>
      <c r="C8743" t="s">
        <v>1557</v>
      </c>
    </row>
    <row r="8744" spans="1:5" x14ac:dyDescent="0.2">
      <c r="A8744" t="s">
        <v>154</v>
      </c>
      <c r="B8744">
        <v>0.2</v>
      </c>
      <c r="C8744" t="s">
        <v>1558</v>
      </c>
    </row>
    <row r="8745" spans="1:5" x14ac:dyDescent="0.2">
      <c r="A8745" t="s">
        <v>47</v>
      </c>
      <c r="B8745">
        <v>5.968</v>
      </c>
      <c r="C8745" t="s">
        <v>1785</v>
      </c>
    </row>
    <row r="8746" spans="1:5" x14ac:dyDescent="0.2">
      <c r="A8746" t="s">
        <v>133</v>
      </c>
      <c r="B8746" t="s">
        <v>1545</v>
      </c>
      <c r="C8746">
        <v>5.0000000000000001E-3</v>
      </c>
    </row>
    <row r="8747" spans="1:5" x14ac:dyDescent="0.2">
      <c r="A8747" t="s">
        <v>189</v>
      </c>
      <c r="B8747" t="s">
        <v>1545</v>
      </c>
      <c r="C8747">
        <v>0.03</v>
      </c>
      <c r="D8747" t="s">
        <v>1568</v>
      </c>
    </row>
    <row r="8748" spans="1:5" x14ac:dyDescent="0.2">
      <c r="A8748" t="s">
        <v>91</v>
      </c>
      <c r="B8748">
        <v>10.35</v>
      </c>
      <c r="C8748" t="s">
        <v>1608</v>
      </c>
      <c r="D8748">
        <v>0.05</v>
      </c>
    </row>
    <row r="8749" spans="1:5" x14ac:dyDescent="0.2">
      <c r="A8749" t="s">
        <v>29</v>
      </c>
      <c r="B8749">
        <v>9.35</v>
      </c>
      <c r="C8749" t="s">
        <v>1608</v>
      </c>
      <c r="D8749">
        <v>0.05</v>
      </c>
    </row>
    <row r="8750" spans="1:5" x14ac:dyDescent="0.2">
      <c r="A8750" t="s">
        <v>29</v>
      </c>
      <c r="B8750">
        <v>2.85</v>
      </c>
      <c r="C8750" t="s">
        <v>1608</v>
      </c>
      <c r="D8750">
        <v>0.1</v>
      </c>
    </row>
    <row r="8751" spans="1:5" x14ac:dyDescent="0.2">
      <c r="A8751" t="s">
        <v>34</v>
      </c>
      <c r="B8751">
        <v>24.5</v>
      </c>
      <c r="C8751" t="s">
        <v>1608</v>
      </c>
      <c r="D8751">
        <v>0.1</v>
      </c>
    </row>
    <row r="8752" spans="1:5" x14ac:dyDescent="0.2">
      <c r="A8752" t="s">
        <v>34</v>
      </c>
      <c r="B8752">
        <v>19</v>
      </c>
      <c r="C8752" t="s">
        <v>1608</v>
      </c>
      <c r="D8752">
        <v>0.15</v>
      </c>
    </row>
    <row r="8753" spans="1:5" x14ac:dyDescent="0.2">
      <c r="A8753" t="s">
        <v>29</v>
      </c>
      <c r="B8753">
        <v>0.35</v>
      </c>
      <c r="C8753" t="s">
        <v>1608</v>
      </c>
      <c r="D8753">
        <v>0.05</v>
      </c>
    </row>
    <row r="8754" spans="1:5" x14ac:dyDescent="0.2">
      <c r="A8754" t="s">
        <v>29</v>
      </c>
      <c r="B8754">
        <v>0.5</v>
      </c>
      <c r="C8754" t="s">
        <v>1608</v>
      </c>
      <c r="D8754">
        <v>0.05</v>
      </c>
    </row>
    <row r="8755" spans="1:5" x14ac:dyDescent="0.2">
      <c r="A8755" t="s">
        <v>2515</v>
      </c>
      <c r="B8755" t="s">
        <v>1545</v>
      </c>
      <c r="C8755">
        <v>1.5</v>
      </c>
    </row>
    <row r="8756" spans="1:5" x14ac:dyDescent="0.2">
      <c r="A8756" t="s">
        <v>96</v>
      </c>
      <c r="B8756">
        <v>14.5</v>
      </c>
      <c r="C8756" t="s">
        <v>1608</v>
      </c>
      <c r="D8756">
        <v>0.04</v>
      </c>
    </row>
    <row r="8757" spans="1:5" x14ac:dyDescent="0.2">
      <c r="A8757" t="s">
        <v>36</v>
      </c>
      <c r="B8757" t="s">
        <v>1662</v>
      </c>
    </row>
    <row r="8758" spans="1:5" x14ac:dyDescent="0.2">
      <c r="A8758" t="s">
        <v>36</v>
      </c>
      <c r="B8758" t="s">
        <v>2516</v>
      </c>
    </row>
    <row r="8759" spans="1:5" x14ac:dyDescent="0.2">
      <c r="A8759" t="s">
        <v>34</v>
      </c>
      <c r="B8759">
        <v>15</v>
      </c>
      <c r="C8759" t="s">
        <v>1608</v>
      </c>
      <c r="D8759">
        <v>0.02</v>
      </c>
    </row>
    <row r="8760" spans="1:5" x14ac:dyDescent="0.2">
      <c r="A8760" t="s">
        <v>178</v>
      </c>
      <c r="B8760">
        <v>0.1</v>
      </c>
      <c r="C8760" t="s">
        <v>2517</v>
      </c>
      <c r="D8760">
        <v>3.5000000000000003E-2</v>
      </c>
    </row>
    <row r="8761" spans="1:5" x14ac:dyDescent="0.2">
      <c r="A8761" t="s">
        <v>54</v>
      </c>
      <c r="B8761" t="s">
        <v>1867</v>
      </c>
      <c r="C8761" t="s">
        <v>1608</v>
      </c>
      <c r="D8761" t="s">
        <v>2402</v>
      </c>
    </row>
    <row r="8762" spans="1:5" x14ac:dyDescent="0.2">
      <c r="A8762" t="s">
        <v>54</v>
      </c>
      <c r="B8762" t="s">
        <v>1728</v>
      </c>
      <c r="C8762" t="s">
        <v>2518</v>
      </c>
      <c r="D8762" t="s">
        <v>1594</v>
      </c>
      <c r="E8762" t="s">
        <v>2519</v>
      </c>
    </row>
    <row r="8763" spans="1:5" x14ac:dyDescent="0.2">
      <c r="A8763" t="s">
        <v>91</v>
      </c>
      <c r="B8763">
        <v>6.4</v>
      </c>
      <c r="C8763" t="s">
        <v>2334</v>
      </c>
    </row>
    <row r="8764" spans="1:5" x14ac:dyDescent="0.2">
      <c r="A8764" t="s">
        <v>29</v>
      </c>
      <c r="B8764">
        <v>4.74</v>
      </c>
      <c r="C8764">
        <v>0.1</v>
      </c>
    </row>
    <row r="8765" spans="1:5" x14ac:dyDescent="0.2">
      <c r="A8765" t="s">
        <v>48</v>
      </c>
      <c r="B8765">
        <v>0.4</v>
      </c>
      <c r="C8765" t="s">
        <v>1557</v>
      </c>
    </row>
    <row r="8766" spans="1:5" x14ac:dyDescent="0.2">
      <c r="A8766" t="s">
        <v>154</v>
      </c>
      <c r="B8766">
        <v>0.2</v>
      </c>
      <c r="C8766" t="s">
        <v>1558</v>
      </c>
    </row>
    <row r="8767" spans="1:5" x14ac:dyDescent="0.2">
      <c r="A8767" t="s">
        <v>47</v>
      </c>
      <c r="B8767">
        <v>5.968</v>
      </c>
      <c r="C8767" t="s">
        <v>1785</v>
      </c>
    </row>
    <row r="8768" spans="1:5" x14ac:dyDescent="0.2">
      <c r="A8768" t="s">
        <v>1549</v>
      </c>
      <c r="B8768" t="s">
        <v>1550</v>
      </c>
      <c r="C8768" t="s">
        <v>1551</v>
      </c>
      <c r="D8768" t="s">
        <v>1552</v>
      </c>
    </row>
    <row r="8769" spans="1:6" x14ac:dyDescent="0.2">
      <c r="A8769" t="s">
        <v>859</v>
      </c>
      <c r="B8769" t="s">
        <v>1553</v>
      </c>
      <c r="C8769" t="s">
        <v>1554</v>
      </c>
    </row>
    <row r="8770" spans="1:6" x14ac:dyDescent="0.2">
      <c r="A8770" t="s">
        <v>1555</v>
      </c>
      <c r="B8770" t="s">
        <v>1550</v>
      </c>
      <c r="C8770" t="s">
        <v>1551</v>
      </c>
      <c r="D8770" t="s">
        <v>1556</v>
      </c>
    </row>
    <row r="8771" spans="1:6" x14ac:dyDescent="0.2">
      <c r="A8771" t="s">
        <v>27</v>
      </c>
      <c r="B8771">
        <v>6.4</v>
      </c>
      <c r="C8771" t="s">
        <v>1608</v>
      </c>
      <c r="D8771">
        <v>0.125</v>
      </c>
    </row>
    <row r="8772" spans="1:6" x14ac:dyDescent="0.2">
      <c r="A8772" t="s">
        <v>29</v>
      </c>
      <c r="B8772">
        <v>4.6399999999999997</v>
      </c>
      <c r="C8772">
        <v>0.1</v>
      </c>
    </row>
    <row r="8773" spans="1:6" x14ac:dyDescent="0.2">
      <c r="A8773" t="s">
        <v>29</v>
      </c>
      <c r="B8773">
        <v>3.47</v>
      </c>
      <c r="C8773" t="s">
        <v>1630</v>
      </c>
    </row>
    <row r="8774" spans="1:6" x14ac:dyDescent="0.2">
      <c r="A8774" t="s">
        <v>154</v>
      </c>
      <c r="B8774">
        <v>0.2</v>
      </c>
      <c r="C8774" t="s">
        <v>1580</v>
      </c>
    </row>
    <row r="8775" spans="1:6" x14ac:dyDescent="0.2">
      <c r="A8775" t="s">
        <v>47</v>
      </c>
      <c r="B8775">
        <v>6.8</v>
      </c>
      <c r="C8775" t="s">
        <v>1630</v>
      </c>
    </row>
    <row r="8776" spans="1:6" x14ac:dyDescent="0.2">
      <c r="A8776" t="s">
        <v>1579</v>
      </c>
      <c r="B8776">
        <v>0.4</v>
      </c>
      <c r="C8776" t="s">
        <v>1630</v>
      </c>
    </row>
    <row r="8777" spans="1:6" x14ac:dyDescent="0.2">
      <c r="A8777" t="s">
        <v>153</v>
      </c>
      <c r="B8777">
        <v>5.968</v>
      </c>
      <c r="C8777" t="s">
        <v>1785</v>
      </c>
    </row>
    <row r="8778" spans="1:6" x14ac:dyDescent="0.2">
      <c r="A8778" t="s">
        <v>34</v>
      </c>
      <c r="B8778">
        <v>37.020000000000003</v>
      </c>
      <c r="C8778">
        <f>0.1/-0.15</f>
        <v>-0.66666666666666674</v>
      </c>
    </row>
    <row r="8779" spans="1:6" x14ac:dyDescent="0.2">
      <c r="A8779" t="s">
        <v>34</v>
      </c>
      <c r="B8779">
        <v>8.5500000000000007</v>
      </c>
      <c r="C8779">
        <v>0.1</v>
      </c>
    </row>
    <row r="8780" spans="1:6" x14ac:dyDescent="0.2">
      <c r="A8780" t="s">
        <v>49</v>
      </c>
      <c r="B8780" t="s">
        <v>1545</v>
      </c>
      <c r="C8780">
        <v>0.2</v>
      </c>
    </row>
    <row r="8781" spans="1:6" x14ac:dyDescent="0.2">
      <c r="A8781" t="s">
        <v>1766</v>
      </c>
      <c r="B8781" t="s">
        <v>2520</v>
      </c>
    </row>
    <row r="8782" spans="1:6" x14ac:dyDescent="0.2">
      <c r="A8782" t="s">
        <v>49</v>
      </c>
      <c r="B8782">
        <v>-0.1</v>
      </c>
      <c r="C8782" t="s">
        <v>2521</v>
      </c>
      <c r="D8782">
        <v>-0.3</v>
      </c>
      <c r="E8782" t="s">
        <v>2522</v>
      </c>
    </row>
    <row r="8783" spans="1:6" x14ac:dyDescent="0.2">
      <c r="A8783" t="s">
        <v>2523</v>
      </c>
      <c r="B8783">
        <v>0.05</v>
      </c>
      <c r="C8783" t="s">
        <v>1567</v>
      </c>
      <c r="D8783" t="s">
        <v>1568</v>
      </c>
    </row>
    <row r="8784" spans="1:6" x14ac:dyDescent="0.2">
      <c r="A8784" t="s">
        <v>95</v>
      </c>
      <c r="B8784" t="s">
        <v>1629</v>
      </c>
      <c r="C8784">
        <v>6</v>
      </c>
      <c r="D8784" t="s">
        <v>1594</v>
      </c>
      <c r="E8784" t="s">
        <v>2524</v>
      </c>
      <c r="F8784">
        <v>35</v>
      </c>
    </row>
    <row r="8785" spans="1:4" x14ac:dyDescent="0.2">
      <c r="A8785" t="s">
        <v>87</v>
      </c>
    </row>
    <row r="8786" spans="1:4" x14ac:dyDescent="0.2">
      <c r="A8786" t="s">
        <v>97</v>
      </c>
      <c r="B8786" t="s">
        <v>1545</v>
      </c>
      <c r="C8786">
        <v>0.05</v>
      </c>
    </row>
    <row r="8787" spans="1:4" x14ac:dyDescent="0.2">
      <c r="A8787" t="s">
        <v>54</v>
      </c>
      <c r="B8787" t="s">
        <v>2525</v>
      </c>
      <c r="C8787" t="s">
        <v>2526</v>
      </c>
    </row>
    <row r="8788" spans="1:4" x14ac:dyDescent="0.2">
      <c r="A8788" t="s">
        <v>146</v>
      </c>
      <c r="B8788" t="s">
        <v>1577</v>
      </c>
    </row>
    <row r="8789" spans="1:4" x14ac:dyDescent="0.2">
      <c r="A8789" t="s">
        <v>2527</v>
      </c>
      <c r="B8789" t="s">
        <v>2528</v>
      </c>
      <c r="C8789" t="s">
        <v>2529</v>
      </c>
    </row>
    <row r="8790" spans="1:4" x14ac:dyDescent="0.2">
      <c r="A8790" t="s">
        <v>154</v>
      </c>
      <c r="B8790">
        <v>0.45</v>
      </c>
      <c r="C8790" t="s">
        <v>1630</v>
      </c>
    </row>
    <row r="8791" spans="1:4" x14ac:dyDescent="0.2">
      <c r="A8791" t="s">
        <v>1549</v>
      </c>
      <c r="B8791" t="s">
        <v>1550</v>
      </c>
      <c r="C8791" t="s">
        <v>1551</v>
      </c>
      <c r="D8791" t="s">
        <v>1552</v>
      </c>
    </row>
    <row r="8792" spans="1:4" x14ac:dyDescent="0.2">
      <c r="A8792" t="s">
        <v>859</v>
      </c>
      <c r="B8792" t="s">
        <v>1553</v>
      </c>
      <c r="C8792" t="s">
        <v>1554</v>
      </c>
    </row>
    <row r="8793" spans="1:4" x14ac:dyDescent="0.2">
      <c r="A8793" t="s">
        <v>1569</v>
      </c>
      <c r="B8793" t="s">
        <v>1570</v>
      </c>
      <c r="C8793" t="s">
        <v>1571</v>
      </c>
    </row>
    <row r="8794" spans="1:4" x14ac:dyDescent="0.2">
      <c r="A8794" t="s">
        <v>1569</v>
      </c>
      <c r="B8794" t="s">
        <v>1572</v>
      </c>
      <c r="C8794" t="s">
        <v>1573</v>
      </c>
      <c r="D8794" t="s">
        <v>1571</v>
      </c>
    </row>
    <row r="8795" spans="1:4" x14ac:dyDescent="0.2">
      <c r="A8795" t="s">
        <v>91</v>
      </c>
      <c r="B8795">
        <v>12.9</v>
      </c>
      <c r="C8795" t="s">
        <v>1557</v>
      </c>
    </row>
    <row r="8796" spans="1:4" x14ac:dyDescent="0.2">
      <c r="A8796" t="s">
        <v>29</v>
      </c>
      <c r="B8796">
        <v>5.6</v>
      </c>
      <c r="C8796" t="s">
        <v>1558</v>
      </c>
    </row>
    <row r="8797" spans="1:4" x14ac:dyDescent="0.2">
      <c r="A8797" t="s">
        <v>48</v>
      </c>
      <c r="B8797">
        <v>2.5</v>
      </c>
      <c r="C8797" t="s">
        <v>1558</v>
      </c>
    </row>
    <row r="8798" spans="1:4" x14ac:dyDescent="0.2">
      <c r="A8798" t="s">
        <v>34</v>
      </c>
      <c r="B8798">
        <v>5.7850000000000001</v>
      </c>
      <c r="C8798" t="s">
        <v>1605</v>
      </c>
      <c r="D8798" t="s">
        <v>1606</v>
      </c>
    </row>
    <row r="8799" spans="1:4" x14ac:dyDescent="0.2">
      <c r="A8799" t="s">
        <v>34</v>
      </c>
      <c r="B8799">
        <v>19.98</v>
      </c>
      <c r="C8799">
        <v>-1.7999999999999999E-2</v>
      </c>
    </row>
    <row r="8800" spans="1:4" x14ac:dyDescent="0.2">
      <c r="A8800" t="s">
        <v>34</v>
      </c>
      <c r="B8800">
        <v>19.899999999999999</v>
      </c>
      <c r="C8800">
        <v>-0.05</v>
      </c>
    </row>
    <row r="8801" spans="1:5" x14ac:dyDescent="0.2">
      <c r="A8801" t="s">
        <v>34</v>
      </c>
      <c r="B8801">
        <v>19.600000000000001</v>
      </c>
      <c r="C8801">
        <v>-0.1</v>
      </c>
    </row>
    <row r="8802" spans="1:5" x14ac:dyDescent="0.2">
      <c r="A8802" t="s">
        <v>184</v>
      </c>
      <c r="B8802">
        <v>17.3</v>
      </c>
      <c r="C8802">
        <v>-0.05</v>
      </c>
    </row>
    <row r="8803" spans="1:5" x14ac:dyDescent="0.2">
      <c r="A8803" t="s">
        <v>1607</v>
      </c>
      <c r="B8803">
        <v>2.15</v>
      </c>
      <c r="C8803" t="s">
        <v>1558</v>
      </c>
    </row>
    <row r="8804" spans="1:5" x14ac:dyDescent="0.2">
      <c r="A8804" t="s">
        <v>108</v>
      </c>
      <c r="B8804">
        <v>1.6</v>
      </c>
      <c r="C8804">
        <v>0.05</v>
      </c>
    </row>
    <row r="8805" spans="1:5" x14ac:dyDescent="0.2">
      <c r="A8805" t="s">
        <v>47</v>
      </c>
      <c r="B8805">
        <v>2</v>
      </c>
      <c r="C8805">
        <v>0.02</v>
      </c>
    </row>
    <row r="8806" spans="1:5" x14ac:dyDescent="0.2">
      <c r="A8806" t="s">
        <v>97</v>
      </c>
      <c r="B8806" t="s">
        <v>1545</v>
      </c>
      <c r="C8806">
        <v>0.01</v>
      </c>
      <c r="D8806" t="s">
        <v>1567</v>
      </c>
      <c r="E8806" t="s">
        <v>1568</v>
      </c>
    </row>
    <row r="8807" spans="1:5" x14ac:dyDescent="0.2">
      <c r="A8807" t="s">
        <v>48</v>
      </c>
      <c r="B8807">
        <v>4.9000000000000004</v>
      </c>
      <c r="C8807" t="s">
        <v>1557</v>
      </c>
    </row>
    <row r="8808" spans="1:5" x14ac:dyDescent="0.2">
      <c r="A8808" t="s">
        <v>29</v>
      </c>
      <c r="B8808">
        <v>5</v>
      </c>
      <c r="C8808" t="s">
        <v>1557</v>
      </c>
    </row>
    <row r="8809" spans="1:5" x14ac:dyDescent="0.2">
      <c r="A8809" t="s">
        <v>29</v>
      </c>
      <c r="B8809">
        <v>4</v>
      </c>
      <c r="C8809" t="s">
        <v>1558</v>
      </c>
    </row>
    <row r="8810" spans="1:5" x14ac:dyDescent="0.2">
      <c r="A8810" t="s">
        <v>34</v>
      </c>
      <c r="B8810">
        <v>15</v>
      </c>
      <c r="C8810" t="s">
        <v>2491</v>
      </c>
    </row>
    <row r="8811" spans="1:5" x14ac:dyDescent="0.2">
      <c r="A8811" t="s">
        <v>38</v>
      </c>
      <c r="B8811" t="s">
        <v>1545</v>
      </c>
      <c r="C8811">
        <v>0.05</v>
      </c>
      <c r="D8811" t="s">
        <v>1567</v>
      </c>
      <c r="E8811" t="s">
        <v>1568</v>
      </c>
    </row>
    <row r="8812" spans="1:5" x14ac:dyDescent="0.2">
      <c r="A8812" t="s">
        <v>95</v>
      </c>
      <c r="B8812" t="s">
        <v>1545</v>
      </c>
      <c r="C8812" t="s">
        <v>1629</v>
      </c>
      <c r="D8812">
        <v>5</v>
      </c>
    </row>
    <row r="8813" spans="1:5" x14ac:dyDescent="0.2">
      <c r="A8813" t="s">
        <v>27</v>
      </c>
      <c r="B8813">
        <v>7.2</v>
      </c>
      <c r="C8813">
        <v>-0.1</v>
      </c>
    </row>
    <row r="8814" spans="1:5" x14ac:dyDescent="0.2">
      <c r="A8814" t="s">
        <v>48</v>
      </c>
      <c r="B8814">
        <v>5.5</v>
      </c>
      <c r="C8814" t="s">
        <v>1630</v>
      </c>
    </row>
    <row r="8815" spans="1:5" x14ac:dyDescent="0.2">
      <c r="A8815" t="s">
        <v>29</v>
      </c>
      <c r="B8815">
        <v>4.2</v>
      </c>
      <c r="C8815">
        <v>-0.1</v>
      </c>
    </row>
    <row r="8816" spans="1:5" x14ac:dyDescent="0.2">
      <c r="A8816" t="s">
        <v>47</v>
      </c>
      <c r="B8816">
        <v>32</v>
      </c>
      <c r="C8816" t="s">
        <v>1635</v>
      </c>
    </row>
    <row r="8817" spans="1:5" x14ac:dyDescent="0.2">
      <c r="A8817" t="s">
        <v>47</v>
      </c>
      <c r="B8817">
        <v>18.399999999999999</v>
      </c>
      <c r="C8817">
        <v>0.1</v>
      </c>
    </row>
    <row r="8818" spans="1:5" x14ac:dyDescent="0.2">
      <c r="A8818" t="s">
        <v>2530</v>
      </c>
      <c r="B8818" t="s">
        <v>1595</v>
      </c>
      <c r="C8818">
        <v>0.1</v>
      </c>
    </row>
    <row r="8819" spans="1:5" x14ac:dyDescent="0.2">
      <c r="A8819" t="s">
        <v>34</v>
      </c>
      <c r="B8819">
        <v>40.03</v>
      </c>
      <c r="C8819">
        <v>0.05</v>
      </c>
    </row>
    <row r="8820" spans="1:5" x14ac:dyDescent="0.2">
      <c r="A8820" t="s">
        <v>177</v>
      </c>
      <c r="B8820">
        <v>0.2</v>
      </c>
      <c r="C8820" t="s">
        <v>1595</v>
      </c>
      <c r="D8820">
        <v>0.1</v>
      </c>
    </row>
    <row r="8821" spans="1:5" x14ac:dyDescent="0.2">
      <c r="A8821" t="s">
        <v>94</v>
      </c>
      <c r="B8821">
        <v>0.1</v>
      </c>
      <c r="C8821" t="s">
        <v>1567</v>
      </c>
      <c r="D8821" t="s">
        <v>1568</v>
      </c>
    </row>
    <row r="8822" spans="1:5" x14ac:dyDescent="0.2">
      <c r="A8822" t="s">
        <v>186</v>
      </c>
      <c r="B8822" t="s">
        <v>1545</v>
      </c>
      <c r="C8822">
        <v>0.2</v>
      </c>
      <c r="D8822" t="s">
        <v>1100</v>
      </c>
      <c r="E8822" t="s">
        <v>1636</v>
      </c>
    </row>
    <row r="8823" spans="1:5" x14ac:dyDescent="0.2">
      <c r="A8823" t="s">
        <v>97</v>
      </c>
      <c r="B8823">
        <v>0.05</v>
      </c>
      <c r="C8823" t="s">
        <v>1567</v>
      </c>
      <c r="D8823" t="s">
        <v>1568</v>
      </c>
    </row>
    <row r="8824" spans="1:5" x14ac:dyDescent="0.2">
      <c r="A8824" t="s">
        <v>154</v>
      </c>
      <c r="B8824">
        <v>2</v>
      </c>
      <c r="C8824" t="s">
        <v>1580</v>
      </c>
    </row>
    <row r="8825" spans="1:5" x14ac:dyDescent="0.2">
      <c r="A8825" t="s">
        <v>95</v>
      </c>
      <c r="B8825" t="s">
        <v>1629</v>
      </c>
      <c r="C8825">
        <v>6.3</v>
      </c>
    </row>
    <row r="8826" spans="1:5" x14ac:dyDescent="0.2">
      <c r="A8826" t="s">
        <v>1569</v>
      </c>
      <c r="B8826" t="s">
        <v>1570</v>
      </c>
      <c r="C8826" t="s">
        <v>1571</v>
      </c>
    </row>
    <row r="8827" spans="1:5" x14ac:dyDescent="0.2">
      <c r="A8827" t="s">
        <v>1569</v>
      </c>
      <c r="B8827" t="s">
        <v>1572</v>
      </c>
      <c r="C8827" t="s">
        <v>1573</v>
      </c>
      <c r="D8827" t="s">
        <v>1571</v>
      </c>
    </row>
    <row r="8828" spans="1:5" x14ac:dyDescent="0.2">
      <c r="A8828" t="s">
        <v>27</v>
      </c>
      <c r="B8828">
        <v>38.5</v>
      </c>
      <c r="C8828">
        <v>0.1</v>
      </c>
    </row>
    <row r="8829" spans="1:5" x14ac:dyDescent="0.2">
      <c r="A8829" t="s">
        <v>565</v>
      </c>
      <c r="B8829">
        <v>8</v>
      </c>
      <c r="C8829" t="s">
        <v>1580</v>
      </c>
    </row>
    <row r="8830" spans="1:5" x14ac:dyDescent="0.2">
      <c r="A8830" t="s">
        <v>1579</v>
      </c>
      <c r="B8830">
        <v>23.5</v>
      </c>
      <c r="C8830" t="s">
        <v>1580</v>
      </c>
    </row>
    <row r="8831" spans="1:5" x14ac:dyDescent="0.2">
      <c r="A8831" t="s">
        <v>1579</v>
      </c>
      <c r="B8831">
        <v>3</v>
      </c>
      <c r="C8831">
        <v>0.1</v>
      </c>
    </row>
    <row r="8832" spans="1:5" x14ac:dyDescent="0.2">
      <c r="A8832" t="s">
        <v>177</v>
      </c>
      <c r="B8832">
        <v>0.9</v>
      </c>
      <c r="C8832">
        <v>-0.1</v>
      </c>
    </row>
    <row r="8833" spans="1:4" x14ac:dyDescent="0.2">
      <c r="A8833" t="s">
        <v>47</v>
      </c>
      <c r="B8833">
        <v>25.1</v>
      </c>
      <c r="C8833">
        <v>0.1</v>
      </c>
    </row>
    <row r="8834" spans="1:4" x14ac:dyDescent="0.2">
      <c r="A8834" t="s">
        <v>47</v>
      </c>
      <c r="B8834">
        <v>18.2</v>
      </c>
      <c r="C8834">
        <v>0.1</v>
      </c>
    </row>
    <row r="8835" spans="1:4" x14ac:dyDescent="0.2">
      <c r="A8835" t="s">
        <v>47</v>
      </c>
      <c r="B8835">
        <v>3</v>
      </c>
      <c r="C8835">
        <v>-0.2</v>
      </c>
    </row>
    <row r="8836" spans="1:4" x14ac:dyDescent="0.2">
      <c r="A8836" t="s">
        <v>34</v>
      </c>
      <c r="B8836">
        <v>27</v>
      </c>
      <c r="C8836">
        <v>-0.1</v>
      </c>
    </row>
    <row r="8837" spans="1:4" x14ac:dyDescent="0.2">
      <c r="A8837" t="s">
        <v>626</v>
      </c>
      <c r="B8837" t="s">
        <v>1896</v>
      </c>
      <c r="C8837">
        <v>29.56</v>
      </c>
    </row>
    <row r="8838" spans="1:4" x14ac:dyDescent="0.2">
      <c r="A8838" t="s">
        <v>36</v>
      </c>
      <c r="B8838" t="s">
        <v>1897</v>
      </c>
    </row>
    <row r="8839" spans="1:4" x14ac:dyDescent="0.2">
      <c r="A8839" t="s">
        <v>597</v>
      </c>
    </row>
    <row r="8840" spans="1:4" x14ac:dyDescent="0.2">
      <c r="A8840" t="s">
        <v>598</v>
      </c>
    </row>
    <row r="8841" spans="1:4" x14ac:dyDescent="0.2">
      <c r="A8841" t="s">
        <v>599</v>
      </c>
    </row>
    <row r="8842" spans="1:4" x14ac:dyDescent="0.2">
      <c r="A8842" t="s">
        <v>600</v>
      </c>
    </row>
    <row r="8843" spans="1:4" x14ac:dyDescent="0.2">
      <c r="A8843" t="s">
        <v>1569</v>
      </c>
      <c r="B8843" t="s">
        <v>1570</v>
      </c>
      <c r="C8843" t="s">
        <v>1571</v>
      </c>
    </row>
    <row r="8844" spans="1:4" x14ac:dyDescent="0.2">
      <c r="A8844" t="s">
        <v>1569</v>
      </c>
      <c r="B8844" t="s">
        <v>1572</v>
      </c>
      <c r="C8844" t="s">
        <v>1573</v>
      </c>
      <c r="D8844" t="s">
        <v>1571</v>
      </c>
    </row>
    <row r="8845" spans="1:4" x14ac:dyDescent="0.2">
      <c r="A8845" t="s">
        <v>91</v>
      </c>
      <c r="B8845">
        <v>17.100000000000001</v>
      </c>
      <c r="C8845" t="s">
        <v>1557</v>
      </c>
    </row>
    <row r="8846" spans="1:4" x14ac:dyDescent="0.2">
      <c r="A8846" t="s">
        <v>29</v>
      </c>
      <c r="B8846">
        <v>5.35</v>
      </c>
      <c r="C8846" t="s">
        <v>1558</v>
      </c>
    </row>
    <row r="8847" spans="1:4" x14ac:dyDescent="0.2">
      <c r="A8847" t="s">
        <v>154</v>
      </c>
      <c r="B8847">
        <v>0.2</v>
      </c>
      <c r="C8847">
        <v>0.1</v>
      </c>
    </row>
    <row r="8848" spans="1:4" x14ac:dyDescent="0.2">
      <c r="A8848" t="s">
        <v>97</v>
      </c>
      <c r="B8848" t="s">
        <v>1545</v>
      </c>
      <c r="C8848">
        <v>0.03</v>
      </c>
    </row>
    <row r="8849" spans="1:5" x14ac:dyDescent="0.2">
      <c r="A8849" t="s">
        <v>47</v>
      </c>
      <c r="B8849">
        <v>5.5</v>
      </c>
      <c r="C8849">
        <v>0.02</v>
      </c>
    </row>
    <row r="8850" spans="1:5" x14ac:dyDescent="0.2">
      <c r="A8850" t="s">
        <v>95</v>
      </c>
      <c r="B8850" t="s">
        <v>1545</v>
      </c>
      <c r="C8850" t="s">
        <v>1593</v>
      </c>
      <c r="D8850">
        <v>0.2</v>
      </c>
    </row>
    <row r="8851" spans="1:5" x14ac:dyDescent="0.2">
      <c r="A8851" t="s">
        <v>94</v>
      </c>
      <c r="B8851" t="s">
        <v>1545</v>
      </c>
      <c r="C8851">
        <v>0.02</v>
      </c>
    </row>
    <row r="8852" spans="1:5" x14ac:dyDescent="0.2">
      <c r="A8852" t="s">
        <v>133</v>
      </c>
      <c r="B8852" t="s">
        <v>1545</v>
      </c>
      <c r="C8852">
        <v>5.0000000000000001E-3</v>
      </c>
    </row>
    <row r="8853" spans="1:5" x14ac:dyDescent="0.2">
      <c r="A8853" t="s">
        <v>92</v>
      </c>
      <c r="B8853">
        <v>0.05</v>
      </c>
      <c r="C8853">
        <v>0.1</v>
      </c>
    </row>
    <row r="8854" spans="1:5" x14ac:dyDescent="0.2">
      <c r="A8854" t="s">
        <v>48</v>
      </c>
      <c r="B8854">
        <v>2</v>
      </c>
      <c r="C8854" t="s">
        <v>1694</v>
      </c>
    </row>
    <row r="8855" spans="1:5" x14ac:dyDescent="0.2">
      <c r="A8855" t="s">
        <v>47</v>
      </c>
      <c r="B8855">
        <v>15.1</v>
      </c>
      <c r="C8855" t="s">
        <v>1557</v>
      </c>
    </row>
    <row r="8856" spans="1:5" x14ac:dyDescent="0.2">
      <c r="A8856" t="s">
        <v>91</v>
      </c>
      <c r="B8856">
        <v>17.100000000000001</v>
      </c>
      <c r="C8856" t="s">
        <v>1558</v>
      </c>
    </row>
    <row r="8857" spans="1:5" x14ac:dyDescent="0.2">
      <c r="A8857" t="s">
        <v>29</v>
      </c>
      <c r="B8857">
        <v>5.5</v>
      </c>
      <c r="C8857" t="s">
        <v>1558</v>
      </c>
    </row>
    <row r="8858" spans="1:5" x14ac:dyDescent="0.2">
      <c r="A8858" t="s">
        <v>154</v>
      </c>
      <c r="B8858">
        <v>0.2</v>
      </c>
      <c r="C8858">
        <v>0.1</v>
      </c>
    </row>
    <row r="8859" spans="1:5" x14ac:dyDescent="0.2">
      <c r="A8859" t="s">
        <v>97</v>
      </c>
      <c r="B8859" t="s">
        <v>1545</v>
      </c>
      <c r="C8859">
        <v>0.03</v>
      </c>
      <c r="D8859" t="s">
        <v>1567</v>
      </c>
      <c r="E8859" t="s">
        <v>1568</v>
      </c>
    </row>
    <row r="8860" spans="1:5" x14ac:dyDescent="0.2">
      <c r="A8860" t="s">
        <v>47</v>
      </c>
      <c r="B8860">
        <v>4.4000000000000004</v>
      </c>
      <c r="C8860">
        <v>0.02</v>
      </c>
    </row>
    <row r="8861" spans="1:5" x14ac:dyDescent="0.2">
      <c r="A8861" t="s">
        <v>95</v>
      </c>
      <c r="B8861" t="s">
        <v>1545</v>
      </c>
      <c r="C8861" t="s">
        <v>1593</v>
      </c>
      <c r="D8861">
        <v>0.2</v>
      </c>
    </row>
    <row r="8862" spans="1:5" x14ac:dyDescent="0.2">
      <c r="A8862" t="s">
        <v>94</v>
      </c>
      <c r="B8862" t="s">
        <v>1545</v>
      </c>
      <c r="C8862">
        <v>0.02</v>
      </c>
      <c r="D8862" t="s">
        <v>1567</v>
      </c>
      <c r="E8862" t="s">
        <v>1568</v>
      </c>
    </row>
    <row r="8863" spans="1:5" x14ac:dyDescent="0.2">
      <c r="A8863" t="s">
        <v>133</v>
      </c>
      <c r="B8863" t="s">
        <v>1545</v>
      </c>
      <c r="C8863">
        <v>5.0000000000000001E-3</v>
      </c>
    </row>
    <row r="8864" spans="1:5" x14ac:dyDescent="0.2">
      <c r="A8864" t="s">
        <v>92</v>
      </c>
      <c r="B8864">
        <v>0.05</v>
      </c>
      <c r="C8864">
        <v>0.1</v>
      </c>
    </row>
    <row r="8865" spans="1:4" x14ac:dyDescent="0.2">
      <c r="A8865" t="s">
        <v>48</v>
      </c>
      <c r="B8865">
        <v>2</v>
      </c>
      <c r="C8865" t="s">
        <v>1558</v>
      </c>
    </row>
    <row r="8866" spans="1:4" x14ac:dyDescent="0.2">
      <c r="A8866" t="s">
        <v>47</v>
      </c>
      <c r="B8866">
        <v>15.1</v>
      </c>
      <c r="C8866" t="s">
        <v>1557</v>
      </c>
    </row>
    <row r="8867" spans="1:4" x14ac:dyDescent="0.2">
      <c r="A8867" t="s">
        <v>1549</v>
      </c>
      <c r="B8867" t="s">
        <v>1550</v>
      </c>
      <c r="C8867" t="s">
        <v>1551</v>
      </c>
      <c r="D8867" t="s">
        <v>1552</v>
      </c>
    </row>
    <row r="8868" spans="1:4" x14ac:dyDescent="0.2">
      <c r="A8868" t="s">
        <v>859</v>
      </c>
      <c r="B8868" t="s">
        <v>1553</v>
      </c>
      <c r="C8868" t="s">
        <v>1554</v>
      </c>
    </row>
    <row r="8869" spans="1:4" x14ac:dyDescent="0.2">
      <c r="A8869" t="s">
        <v>1555</v>
      </c>
      <c r="B8869" t="s">
        <v>1550</v>
      </c>
      <c r="C8869" t="s">
        <v>1551</v>
      </c>
      <c r="D8869" t="s">
        <v>1556</v>
      </c>
    </row>
    <row r="8870" spans="1:4" x14ac:dyDescent="0.2">
      <c r="A8870" t="s">
        <v>91</v>
      </c>
      <c r="B8870">
        <v>17.100000000000001</v>
      </c>
      <c r="C8870" t="s">
        <v>1557</v>
      </c>
    </row>
    <row r="8871" spans="1:4" x14ac:dyDescent="0.2">
      <c r="A8871" t="s">
        <v>29</v>
      </c>
      <c r="B8871">
        <v>4.95</v>
      </c>
      <c r="C8871" t="s">
        <v>1558</v>
      </c>
    </row>
    <row r="8872" spans="1:4" x14ac:dyDescent="0.2">
      <c r="A8872" t="s">
        <v>154</v>
      </c>
      <c r="B8872">
        <v>0.2</v>
      </c>
      <c r="C8872">
        <v>0.1</v>
      </c>
    </row>
    <row r="8873" spans="1:4" x14ac:dyDescent="0.2">
      <c r="A8873" t="s">
        <v>97</v>
      </c>
      <c r="B8873" t="s">
        <v>1545</v>
      </c>
      <c r="C8873">
        <v>0.03</v>
      </c>
    </row>
    <row r="8874" spans="1:4" x14ac:dyDescent="0.2">
      <c r="A8874" t="s">
        <v>47</v>
      </c>
      <c r="B8874">
        <v>3.7</v>
      </c>
      <c r="C8874">
        <v>0.02</v>
      </c>
    </row>
    <row r="8875" spans="1:4" x14ac:dyDescent="0.2">
      <c r="A8875" t="s">
        <v>95</v>
      </c>
      <c r="B8875" t="s">
        <v>1545</v>
      </c>
      <c r="C8875" t="s">
        <v>1593</v>
      </c>
      <c r="D8875">
        <v>0.2</v>
      </c>
    </row>
    <row r="8876" spans="1:4" x14ac:dyDescent="0.2">
      <c r="A8876" t="s">
        <v>94</v>
      </c>
      <c r="B8876" t="s">
        <v>1545</v>
      </c>
      <c r="C8876">
        <v>0.02</v>
      </c>
    </row>
    <row r="8877" spans="1:4" x14ac:dyDescent="0.2">
      <c r="A8877" t="s">
        <v>133</v>
      </c>
      <c r="B8877" t="s">
        <v>1545</v>
      </c>
      <c r="C8877">
        <v>5.0000000000000001E-3</v>
      </c>
    </row>
    <row r="8878" spans="1:4" x14ac:dyDescent="0.2">
      <c r="A8878" t="s">
        <v>92</v>
      </c>
      <c r="B8878">
        <v>0.05</v>
      </c>
      <c r="C8878">
        <v>0.1</v>
      </c>
    </row>
    <row r="8879" spans="1:4" x14ac:dyDescent="0.2">
      <c r="A8879" t="s">
        <v>48</v>
      </c>
      <c r="B8879">
        <v>2</v>
      </c>
      <c r="C8879" t="s">
        <v>1694</v>
      </c>
    </row>
    <row r="8880" spans="1:4" x14ac:dyDescent="0.2">
      <c r="A8880" t="s">
        <v>47</v>
      </c>
      <c r="B8880">
        <v>15.1</v>
      </c>
      <c r="C8880" t="s">
        <v>1557</v>
      </c>
    </row>
    <row r="8881" spans="1:4" x14ac:dyDescent="0.2">
      <c r="A8881" t="s">
        <v>27</v>
      </c>
      <c r="B8881">
        <v>41</v>
      </c>
      <c r="C8881" t="s">
        <v>1559</v>
      </c>
    </row>
    <row r="8882" spans="1:4" x14ac:dyDescent="0.2">
      <c r="A8882" t="s">
        <v>29</v>
      </c>
      <c r="B8882">
        <v>24.2</v>
      </c>
      <c r="C8882">
        <v>0.1</v>
      </c>
    </row>
    <row r="8883" spans="1:4" x14ac:dyDescent="0.2">
      <c r="A8883" t="s">
        <v>48</v>
      </c>
      <c r="B8883">
        <v>8.4</v>
      </c>
      <c r="C8883" t="s">
        <v>1557</v>
      </c>
    </row>
    <row r="8884" spans="1:4" x14ac:dyDescent="0.2">
      <c r="A8884" t="s">
        <v>34</v>
      </c>
      <c r="B8884">
        <v>45.2</v>
      </c>
      <c r="C8884" t="s">
        <v>1557</v>
      </c>
    </row>
    <row r="8885" spans="1:4" x14ac:dyDescent="0.2">
      <c r="A8885" t="s">
        <v>34</v>
      </c>
      <c r="B8885">
        <v>19.100000000000001</v>
      </c>
      <c r="C8885">
        <v>0.1</v>
      </c>
    </row>
    <row r="8886" spans="1:4" x14ac:dyDescent="0.2">
      <c r="A8886" t="s">
        <v>47</v>
      </c>
      <c r="B8886">
        <v>9</v>
      </c>
      <c r="C8886">
        <v>0.2</v>
      </c>
    </row>
    <row r="8887" spans="1:4" x14ac:dyDescent="0.2">
      <c r="A8887" t="s">
        <v>47</v>
      </c>
      <c r="B8887">
        <v>5</v>
      </c>
      <c r="C8887" t="s">
        <v>1558</v>
      </c>
    </row>
    <row r="8888" spans="1:4" x14ac:dyDescent="0.2">
      <c r="A8888" t="s">
        <v>29</v>
      </c>
      <c r="B8888">
        <v>3.6</v>
      </c>
      <c r="C8888">
        <v>0.1</v>
      </c>
    </row>
    <row r="8889" spans="1:4" x14ac:dyDescent="0.2">
      <c r="A8889" t="s">
        <v>97</v>
      </c>
      <c r="B8889">
        <v>0.2</v>
      </c>
    </row>
    <row r="8890" spans="1:4" x14ac:dyDescent="0.2">
      <c r="A8890" t="s">
        <v>29</v>
      </c>
      <c r="B8890">
        <v>12.2</v>
      </c>
      <c r="C8890" t="s">
        <v>1558</v>
      </c>
    </row>
    <row r="8891" spans="1:4" x14ac:dyDescent="0.2">
      <c r="A8891" t="s">
        <v>48</v>
      </c>
      <c r="B8891">
        <v>24</v>
      </c>
      <c r="C8891">
        <v>-0.5</v>
      </c>
    </row>
    <row r="8892" spans="1:4" x14ac:dyDescent="0.2">
      <c r="A8892" t="s">
        <v>47</v>
      </c>
      <c r="B8892">
        <v>37.1</v>
      </c>
      <c r="C8892">
        <v>-0.2</v>
      </c>
    </row>
    <row r="8893" spans="1:4" x14ac:dyDescent="0.2">
      <c r="A8893" t="s">
        <v>34</v>
      </c>
      <c r="B8893">
        <v>15.3</v>
      </c>
      <c r="C8893">
        <v>0.2</v>
      </c>
    </row>
    <row r="8894" spans="1:4" x14ac:dyDescent="0.2">
      <c r="A8894" t="s">
        <v>34</v>
      </c>
      <c r="B8894">
        <v>18.5</v>
      </c>
      <c r="C8894">
        <v>0.2</v>
      </c>
    </row>
    <row r="8895" spans="1:4" x14ac:dyDescent="0.2">
      <c r="A8895" t="s">
        <v>1569</v>
      </c>
      <c r="B8895" t="s">
        <v>1570</v>
      </c>
      <c r="C8895" t="s">
        <v>1571</v>
      </c>
    </row>
    <row r="8896" spans="1:4" x14ac:dyDescent="0.2">
      <c r="A8896" t="s">
        <v>1569</v>
      </c>
      <c r="B8896" t="s">
        <v>1572</v>
      </c>
      <c r="C8896" t="s">
        <v>1573</v>
      </c>
      <c r="D8896" t="s">
        <v>1571</v>
      </c>
    </row>
    <row r="8897" spans="1:4" x14ac:dyDescent="0.2">
      <c r="A8897" t="s">
        <v>27</v>
      </c>
      <c r="B8897">
        <v>17.399999999999999</v>
      </c>
      <c r="C8897" t="s">
        <v>1589</v>
      </c>
    </row>
    <row r="8898" spans="1:4" x14ac:dyDescent="0.2">
      <c r="A8898" t="s">
        <v>29</v>
      </c>
      <c r="B8898">
        <v>13.5</v>
      </c>
      <c r="C8898" t="s">
        <v>1578</v>
      </c>
    </row>
    <row r="8899" spans="1:4" x14ac:dyDescent="0.2">
      <c r="A8899" t="s">
        <v>48</v>
      </c>
      <c r="B8899">
        <v>8.3000000000000007</v>
      </c>
      <c r="C8899" t="s">
        <v>1580</v>
      </c>
    </row>
    <row r="8900" spans="1:4" x14ac:dyDescent="0.2">
      <c r="A8900" t="s">
        <v>34</v>
      </c>
      <c r="B8900">
        <v>45.25</v>
      </c>
      <c r="C8900">
        <v>-0.1</v>
      </c>
    </row>
    <row r="8901" spans="1:4" x14ac:dyDescent="0.2">
      <c r="A8901" t="s">
        <v>34</v>
      </c>
      <c r="B8901">
        <v>38</v>
      </c>
      <c r="C8901" t="s">
        <v>1700</v>
      </c>
    </row>
    <row r="8902" spans="1:4" x14ac:dyDescent="0.2">
      <c r="A8902" t="s">
        <v>47</v>
      </c>
      <c r="B8902">
        <v>35</v>
      </c>
      <c r="C8902" t="s">
        <v>1700</v>
      </c>
    </row>
    <row r="8903" spans="1:4" x14ac:dyDescent="0.2">
      <c r="A8903" t="s">
        <v>47</v>
      </c>
      <c r="B8903">
        <v>19</v>
      </c>
      <c r="C8903" t="s">
        <v>1700</v>
      </c>
    </row>
    <row r="8904" spans="1:4" x14ac:dyDescent="0.2">
      <c r="A8904" t="s">
        <v>154</v>
      </c>
      <c r="B8904">
        <v>0.55000000000000004</v>
      </c>
      <c r="C8904" t="s">
        <v>1587</v>
      </c>
    </row>
    <row r="8905" spans="1:4" x14ac:dyDescent="0.2">
      <c r="A8905" t="s">
        <v>97</v>
      </c>
      <c r="B8905">
        <v>0.2</v>
      </c>
    </row>
    <row r="8906" spans="1:4" x14ac:dyDescent="0.2">
      <c r="A8906" t="s">
        <v>1569</v>
      </c>
      <c r="B8906" t="s">
        <v>1570</v>
      </c>
      <c r="C8906" t="s">
        <v>1571</v>
      </c>
    </row>
    <row r="8907" spans="1:4" x14ac:dyDescent="0.2">
      <c r="A8907" t="s">
        <v>1569</v>
      </c>
      <c r="B8907" t="s">
        <v>1572</v>
      </c>
      <c r="C8907" t="s">
        <v>1573</v>
      </c>
      <c r="D8907" t="s">
        <v>1571</v>
      </c>
    </row>
    <row r="8908" spans="1:4" x14ac:dyDescent="0.2">
      <c r="A8908" t="s">
        <v>29</v>
      </c>
      <c r="B8908">
        <v>35.9</v>
      </c>
      <c r="C8908" t="s">
        <v>1558</v>
      </c>
    </row>
    <row r="8909" spans="1:4" x14ac:dyDescent="0.2">
      <c r="A8909" t="s">
        <v>29</v>
      </c>
      <c r="B8909">
        <v>8</v>
      </c>
      <c r="C8909" t="s">
        <v>1558</v>
      </c>
    </row>
    <row r="8910" spans="1:4" x14ac:dyDescent="0.2">
      <c r="A8910" t="s">
        <v>29</v>
      </c>
      <c r="B8910">
        <v>29.5</v>
      </c>
      <c r="C8910" t="s">
        <v>1557</v>
      </c>
    </row>
    <row r="8911" spans="1:4" x14ac:dyDescent="0.2">
      <c r="A8911" t="s">
        <v>29</v>
      </c>
      <c r="B8911">
        <v>27.8</v>
      </c>
      <c r="C8911" t="s">
        <v>1557</v>
      </c>
    </row>
    <row r="8912" spans="1:4" x14ac:dyDescent="0.2">
      <c r="A8912" t="s">
        <v>177</v>
      </c>
      <c r="B8912">
        <v>0.83</v>
      </c>
      <c r="C8912">
        <v>0.06</v>
      </c>
    </row>
    <row r="8913" spans="1:5" x14ac:dyDescent="0.2">
      <c r="A8913" t="s">
        <v>34</v>
      </c>
      <c r="B8913">
        <v>18.8</v>
      </c>
      <c r="C8913">
        <f>0.015/-0.06</f>
        <v>-0.25</v>
      </c>
    </row>
    <row r="8914" spans="1:5" x14ac:dyDescent="0.2">
      <c r="A8914" t="s">
        <v>573</v>
      </c>
    </row>
    <row r="8915" spans="1:5" x14ac:dyDescent="0.2">
      <c r="A8915" t="s">
        <v>174</v>
      </c>
      <c r="B8915" t="s">
        <v>1545</v>
      </c>
      <c r="C8915">
        <v>0.25</v>
      </c>
    </row>
    <row r="8916" spans="1:5" x14ac:dyDescent="0.2">
      <c r="A8916" t="s">
        <v>97</v>
      </c>
      <c r="B8916" t="s">
        <v>1545</v>
      </c>
      <c r="C8916">
        <v>0.02</v>
      </c>
      <c r="D8916" t="s">
        <v>1567</v>
      </c>
      <c r="E8916" t="s">
        <v>1568</v>
      </c>
    </row>
    <row r="8917" spans="1:5" x14ac:dyDescent="0.2">
      <c r="A8917" t="s">
        <v>29</v>
      </c>
      <c r="B8917">
        <v>35.9</v>
      </c>
      <c r="C8917" t="s">
        <v>1558</v>
      </c>
    </row>
    <row r="8918" spans="1:5" x14ac:dyDescent="0.2">
      <c r="A8918" t="s">
        <v>29</v>
      </c>
      <c r="B8918">
        <v>8</v>
      </c>
      <c r="C8918" t="s">
        <v>1558</v>
      </c>
    </row>
    <row r="8919" spans="1:5" x14ac:dyDescent="0.2">
      <c r="A8919" t="s">
        <v>29</v>
      </c>
      <c r="B8919">
        <v>29.5</v>
      </c>
      <c r="C8919" t="s">
        <v>1557</v>
      </c>
    </row>
    <row r="8920" spans="1:5" x14ac:dyDescent="0.2">
      <c r="A8920" t="s">
        <v>29</v>
      </c>
      <c r="B8920">
        <v>27.8</v>
      </c>
      <c r="C8920" t="s">
        <v>1557</v>
      </c>
    </row>
    <row r="8921" spans="1:5" x14ac:dyDescent="0.2">
      <c r="A8921" t="s">
        <v>177</v>
      </c>
      <c r="B8921">
        <v>0.83</v>
      </c>
      <c r="C8921">
        <v>0.06</v>
      </c>
    </row>
    <row r="8922" spans="1:5" x14ac:dyDescent="0.2">
      <c r="A8922" t="s">
        <v>34</v>
      </c>
      <c r="B8922">
        <v>18.8</v>
      </c>
      <c r="C8922">
        <f>0.015/-0.06</f>
        <v>-0.25</v>
      </c>
    </row>
    <row r="8923" spans="1:5" x14ac:dyDescent="0.2">
      <c r="A8923" t="s">
        <v>573</v>
      </c>
    </row>
    <row r="8924" spans="1:5" x14ac:dyDescent="0.2">
      <c r="A8924" t="s">
        <v>174</v>
      </c>
      <c r="B8924" t="s">
        <v>1545</v>
      </c>
      <c r="C8924">
        <v>0.25</v>
      </c>
    </row>
    <row r="8925" spans="1:5" x14ac:dyDescent="0.2">
      <c r="A8925" t="s">
        <v>97</v>
      </c>
      <c r="B8925" t="s">
        <v>1545</v>
      </c>
      <c r="C8925">
        <v>0.02</v>
      </c>
      <c r="D8925" t="s">
        <v>1567</v>
      </c>
      <c r="E8925" t="s">
        <v>1568</v>
      </c>
    </row>
    <row r="8926" spans="1:5" x14ac:dyDescent="0.2">
      <c r="A8926" t="s">
        <v>91</v>
      </c>
      <c r="B8926">
        <v>6</v>
      </c>
      <c r="C8926" t="s">
        <v>2334</v>
      </c>
    </row>
    <row r="8927" spans="1:5" x14ac:dyDescent="0.2">
      <c r="A8927" t="s">
        <v>29</v>
      </c>
      <c r="B8927">
        <v>4.4000000000000004</v>
      </c>
      <c r="C8927">
        <v>0.1</v>
      </c>
    </row>
    <row r="8928" spans="1:5" x14ac:dyDescent="0.2">
      <c r="A8928" t="s">
        <v>48</v>
      </c>
      <c r="B8928">
        <v>0.4</v>
      </c>
      <c r="C8928" t="s">
        <v>1557</v>
      </c>
    </row>
    <row r="8929" spans="1:4" x14ac:dyDescent="0.2">
      <c r="A8929" t="s">
        <v>154</v>
      </c>
      <c r="B8929">
        <v>0.2</v>
      </c>
      <c r="C8929" t="s">
        <v>1558</v>
      </c>
    </row>
    <row r="8930" spans="1:4" x14ac:dyDescent="0.2">
      <c r="A8930" t="s">
        <v>47</v>
      </c>
      <c r="B8930">
        <v>4.968</v>
      </c>
      <c r="C8930" t="s">
        <v>1785</v>
      </c>
    </row>
    <row r="8931" spans="1:4" x14ac:dyDescent="0.2">
      <c r="A8931" t="s">
        <v>91</v>
      </c>
      <c r="B8931">
        <v>4.5</v>
      </c>
      <c r="C8931" t="s">
        <v>1558</v>
      </c>
    </row>
    <row r="8932" spans="1:4" x14ac:dyDescent="0.2">
      <c r="A8932" t="s">
        <v>29</v>
      </c>
      <c r="B8932">
        <v>3.1</v>
      </c>
      <c r="C8932" t="s">
        <v>1558</v>
      </c>
    </row>
    <row r="8933" spans="1:4" x14ac:dyDescent="0.2">
      <c r="A8933" t="s">
        <v>29</v>
      </c>
      <c r="B8933">
        <v>0.8</v>
      </c>
      <c r="C8933" t="s">
        <v>1558</v>
      </c>
    </row>
    <row r="8934" spans="1:4" x14ac:dyDescent="0.2">
      <c r="A8934" t="s">
        <v>34</v>
      </c>
      <c r="B8934">
        <v>21.24</v>
      </c>
      <c r="C8934">
        <v>-0.02</v>
      </c>
    </row>
    <row r="8935" spans="1:4" x14ac:dyDescent="0.2">
      <c r="A8935" t="s">
        <v>154</v>
      </c>
      <c r="B8935">
        <v>0.2</v>
      </c>
      <c r="C8935">
        <v>0.1</v>
      </c>
    </row>
    <row r="8936" spans="1:4" x14ac:dyDescent="0.2">
      <c r="A8936" t="s">
        <v>47</v>
      </c>
      <c r="B8936">
        <v>14.8</v>
      </c>
      <c r="C8936" t="s">
        <v>1635</v>
      </c>
      <c r="D8936" t="s">
        <v>1710</v>
      </c>
    </row>
    <row r="8937" spans="1:4" x14ac:dyDescent="0.2">
      <c r="A8937" t="s">
        <v>47</v>
      </c>
      <c r="B8937">
        <v>14.8</v>
      </c>
      <c r="C8937">
        <v>0.05</v>
      </c>
    </row>
    <row r="8938" spans="1:4" x14ac:dyDescent="0.2">
      <c r="A8938" t="s">
        <v>98</v>
      </c>
      <c r="B8938" t="s">
        <v>1545</v>
      </c>
      <c r="C8938">
        <v>0.01</v>
      </c>
      <c r="D8938" t="s">
        <v>2531</v>
      </c>
    </row>
    <row r="8939" spans="1:4" x14ac:dyDescent="0.2">
      <c r="A8939" t="s">
        <v>98</v>
      </c>
      <c r="B8939" t="s">
        <v>1545</v>
      </c>
      <c r="C8939">
        <v>0.01</v>
      </c>
      <c r="D8939" t="s">
        <v>2532</v>
      </c>
    </row>
    <row r="8940" spans="1:4" x14ac:dyDescent="0.2">
      <c r="A8940" t="s">
        <v>95</v>
      </c>
      <c r="B8940" t="s">
        <v>1545</v>
      </c>
      <c r="C8940" t="s">
        <v>1584</v>
      </c>
      <c r="D8940">
        <v>3</v>
      </c>
    </row>
    <row r="8941" spans="1:4" x14ac:dyDescent="0.2">
      <c r="A8941" t="s">
        <v>47</v>
      </c>
      <c r="B8941">
        <v>19.600000000000001</v>
      </c>
      <c r="C8941">
        <v>0.1</v>
      </c>
    </row>
    <row r="8942" spans="1:4" x14ac:dyDescent="0.2">
      <c r="A8942" t="s">
        <v>87</v>
      </c>
      <c r="B8942" t="s">
        <v>1546</v>
      </c>
      <c r="C8942" t="s">
        <v>1547</v>
      </c>
      <c r="D8942" t="s">
        <v>1548</v>
      </c>
    </row>
    <row r="8943" spans="1:4" x14ac:dyDescent="0.2">
      <c r="A8943" t="s">
        <v>1549</v>
      </c>
      <c r="B8943" t="s">
        <v>1550</v>
      </c>
      <c r="C8943" t="s">
        <v>1551</v>
      </c>
      <c r="D8943" t="s">
        <v>1552</v>
      </c>
    </row>
    <row r="8944" spans="1:4" x14ac:dyDescent="0.2">
      <c r="A8944" t="s">
        <v>859</v>
      </c>
      <c r="B8944" t="s">
        <v>1553</v>
      </c>
      <c r="C8944" t="s">
        <v>1554</v>
      </c>
    </row>
    <row r="8945" spans="1:4" x14ac:dyDescent="0.2">
      <c r="A8945" t="s">
        <v>1555</v>
      </c>
      <c r="B8945" t="s">
        <v>1550</v>
      </c>
      <c r="C8945" t="s">
        <v>1551</v>
      </c>
      <c r="D8945" t="s">
        <v>1556</v>
      </c>
    </row>
    <row r="8946" spans="1:4" x14ac:dyDescent="0.2">
      <c r="A8946" t="s">
        <v>464</v>
      </c>
      <c r="B8946" t="s">
        <v>1550</v>
      </c>
      <c r="C8946" t="s">
        <v>1551</v>
      </c>
      <c r="D8946" s="7">
        <v>37415</v>
      </c>
    </row>
    <row r="8947" spans="1:4" x14ac:dyDescent="0.2">
      <c r="A8947" t="s">
        <v>1569</v>
      </c>
      <c r="B8947" t="s">
        <v>1570</v>
      </c>
      <c r="C8947" t="s">
        <v>1571</v>
      </c>
    </row>
    <row r="8948" spans="1:4" x14ac:dyDescent="0.2">
      <c r="A8948" t="s">
        <v>1569</v>
      </c>
      <c r="B8948" t="s">
        <v>1572</v>
      </c>
      <c r="C8948" t="s">
        <v>1573</v>
      </c>
      <c r="D8948" t="s">
        <v>1571</v>
      </c>
    </row>
    <row r="8949" spans="1:4" x14ac:dyDescent="0.2">
      <c r="A8949" t="s">
        <v>27</v>
      </c>
      <c r="B8949">
        <v>7.2</v>
      </c>
      <c r="C8949" t="s">
        <v>1587</v>
      </c>
    </row>
    <row r="8950" spans="1:4" x14ac:dyDescent="0.2">
      <c r="A8950" t="s">
        <v>29</v>
      </c>
      <c r="B8950">
        <v>0.15</v>
      </c>
      <c r="C8950" t="s">
        <v>1575</v>
      </c>
    </row>
    <row r="8951" spans="1:4" x14ac:dyDescent="0.2">
      <c r="A8951" t="s">
        <v>29</v>
      </c>
      <c r="B8951">
        <v>2</v>
      </c>
      <c r="C8951" t="s">
        <v>1588</v>
      </c>
    </row>
    <row r="8952" spans="1:4" x14ac:dyDescent="0.2">
      <c r="A8952" t="s">
        <v>29</v>
      </c>
      <c r="B8952">
        <v>3.93</v>
      </c>
      <c r="C8952" t="s">
        <v>1589</v>
      </c>
    </row>
    <row r="8953" spans="1:4" x14ac:dyDescent="0.2">
      <c r="A8953" t="s">
        <v>34</v>
      </c>
      <c r="B8953">
        <v>16.899999999999999</v>
      </c>
      <c r="C8953" t="s">
        <v>1590</v>
      </c>
    </row>
    <row r="8954" spans="1:4" x14ac:dyDescent="0.2">
      <c r="A8954" t="s">
        <v>34</v>
      </c>
      <c r="B8954">
        <v>14.65</v>
      </c>
      <c r="C8954">
        <v>-0.05</v>
      </c>
    </row>
    <row r="8955" spans="1:4" x14ac:dyDescent="0.2">
      <c r="A8955" t="s">
        <v>34</v>
      </c>
      <c r="B8955">
        <v>15.03</v>
      </c>
      <c r="C8955" t="s">
        <v>1591</v>
      </c>
    </row>
    <row r="8956" spans="1:4" x14ac:dyDescent="0.2">
      <c r="A8956" t="s">
        <v>34</v>
      </c>
      <c r="B8956">
        <v>14.2</v>
      </c>
      <c r="C8956">
        <v>-0.1</v>
      </c>
    </row>
    <row r="8957" spans="1:4" x14ac:dyDescent="0.2">
      <c r="A8957" t="s">
        <v>47</v>
      </c>
      <c r="B8957">
        <v>12.3</v>
      </c>
      <c r="C8957" t="s">
        <v>1592</v>
      </c>
    </row>
    <row r="8958" spans="1:4" x14ac:dyDescent="0.2">
      <c r="A8958" t="s">
        <v>67</v>
      </c>
      <c r="B8958">
        <v>7.57</v>
      </c>
      <c r="C8958" t="s">
        <v>1596</v>
      </c>
    </row>
    <row r="8959" spans="1:4" x14ac:dyDescent="0.2">
      <c r="A8959" t="s">
        <v>49</v>
      </c>
      <c r="B8959">
        <v>0.5</v>
      </c>
      <c r="C8959" t="s">
        <v>1578</v>
      </c>
    </row>
    <row r="8960" spans="1:4" x14ac:dyDescent="0.2">
      <c r="A8960" t="s">
        <v>49</v>
      </c>
      <c r="B8960">
        <v>0.5</v>
      </c>
      <c r="C8960" t="s">
        <v>1580</v>
      </c>
    </row>
    <row r="8961" spans="1:5" x14ac:dyDescent="0.2">
      <c r="A8961" t="s">
        <v>97</v>
      </c>
      <c r="B8961">
        <v>0.02</v>
      </c>
      <c r="C8961" t="s">
        <v>1567</v>
      </c>
      <c r="D8961" t="s">
        <v>1568</v>
      </c>
    </row>
    <row r="8962" spans="1:5" x14ac:dyDescent="0.2">
      <c r="A8962" t="s">
        <v>186</v>
      </c>
      <c r="B8962">
        <v>0.1</v>
      </c>
      <c r="C8962" t="s">
        <v>1562</v>
      </c>
      <c r="D8962">
        <v>0.2</v>
      </c>
    </row>
    <row r="8963" spans="1:5" x14ac:dyDescent="0.2">
      <c r="A8963" t="s">
        <v>186</v>
      </c>
      <c r="B8963" t="s">
        <v>1545</v>
      </c>
      <c r="C8963">
        <v>0.2</v>
      </c>
    </row>
    <row r="8964" spans="1:5" x14ac:dyDescent="0.2">
      <c r="A8964" t="s">
        <v>95</v>
      </c>
      <c r="B8964" t="s">
        <v>1593</v>
      </c>
      <c r="C8964">
        <v>1.6</v>
      </c>
      <c r="D8964" t="s">
        <v>1594</v>
      </c>
      <c r="E8964">
        <v>3.2</v>
      </c>
    </row>
    <row r="8965" spans="1:5" x14ac:dyDescent="0.2">
      <c r="A8965" t="s">
        <v>174</v>
      </c>
      <c r="B8965">
        <v>0.2</v>
      </c>
    </row>
    <row r="8966" spans="1:5" x14ac:dyDescent="0.2">
      <c r="A8966" t="s">
        <v>87</v>
      </c>
      <c r="B8966" t="s">
        <v>1598</v>
      </c>
      <c r="C8966" t="s">
        <v>1599</v>
      </c>
    </row>
    <row r="8967" spans="1:5" x14ac:dyDescent="0.2">
      <c r="A8967" t="s">
        <v>1549</v>
      </c>
      <c r="B8967" t="s">
        <v>1550</v>
      </c>
      <c r="C8967" t="s">
        <v>1551</v>
      </c>
      <c r="D8967" t="s">
        <v>1552</v>
      </c>
    </row>
    <row r="8968" spans="1:5" x14ac:dyDescent="0.2">
      <c r="A8968" t="s">
        <v>859</v>
      </c>
      <c r="B8968" t="s">
        <v>1553</v>
      </c>
      <c r="C8968" t="s">
        <v>1554</v>
      </c>
    </row>
    <row r="8969" spans="1:5" x14ac:dyDescent="0.2">
      <c r="A8969" t="s">
        <v>1555</v>
      </c>
      <c r="B8969" t="s">
        <v>1550</v>
      </c>
      <c r="C8969" t="s">
        <v>1551</v>
      </c>
      <c r="D8969" t="s">
        <v>1556</v>
      </c>
    </row>
    <row r="8970" spans="1:5" x14ac:dyDescent="0.2">
      <c r="A8970" t="s">
        <v>1569</v>
      </c>
      <c r="B8970" t="s">
        <v>1570</v>
      </c>
      <c r="C8970" t="s">
        <v>1571</v>
      </c>
    </row>
    <row r="8971" spans="1:5" x14ac:dyDescent="0.2">
      <c r="A8971" t="s">
        <v>1569</v>
      </c>
      <c r="B8971" t="s">
        <v>1572</v>
      </c>
      <c r="C8971" t="s">
        <v>1573</v>
      </c>
      <c r="D8971" t="s">
        <v>1571</v>
      </c>
    </row>
    <row r="8972" spans="1:5" x14ac:dyDescent="0.2">
      <c r="A8972" t="s">
        <v>91</v>
      </c>
      <c r="B8972">
        <v>7</v>
      </c>
      <c r="C8972" t="s">
        <v>1558</v>
      </c>
    </row>
    <row r="8973" spans="1:5" x14ac:dyDescent="0.2">
      <c r="A8973" t="s">
        <v>1579</v>
      </c>
      <c r="B8973">
        <v>0.7</v>
      </c>
      <c r="C8973" t="s">
        <v>1583</v>
      </c>
    </row>
    <row r="8974" spans="1:5" x14ac:dyDescent="0.2">
      <c r="A8974" t="s">
        <v>29</v>
      </c>
      <c r="B8974">
        <v>4.8</v>
      </c>
      <c r="C8974" t="s">
        <v>1559</v>
      </c>
    </row>
    <row r="8975" spans="1:5" x14ac:dyDescent="0.2">
      <c r="A8975" t="s">
        <v>29</v>
      </c>
      <c r="B8975">
        <v>0.35</v>
      </c>
      <c r="C8975" t="s">
        <v>1557</v>
      </c>
    </row>
    <row r="8976" spans="1:5" x14ac:dyDescent="0.2">
      <c r="A8976" t="s">
        <v>29</v>
      </c>
      <c r="B8976">
        <v>2.5</v>
      </c>
      <c r="C8976" t="s">
        <v>1558</v>
      </c>
    </row>
    <row r="8977" spans="1:4" x14ac:dyDescent="0.2">
      <c r="A8977" t="s">
        <v>34</v>
      </c>
      <c r="B8977">
        <v>16.100000000000001</v>
      </c>
      <c r="C8977" t="s">
        <v>1558</v>
      </c>
    </row>
    <row r="8978" spans="1:4" x14ac:dyDescent="0.2">
      <c r="A8978" t="s">
        <v>34</v>
      </c>
      <c r="B8978">
        <v>16.5</v>
      </c>
      <c r="C8978" t="s">
        <v>1655</v>
      </c>
    </row>
    <row r="8979" spans="1:4" x14ac:dyDescent="0.2">
      <c r="A8979" t="s">
        <v>47</v>
      </c>
      <c r="B8979">
        <v>15.8</v>
      </c>
      <c r="C8979">
        <v>0.03</v>
      </c>
    </row>
    <row r="8980" spans="1:4" x14ac:dyDescent="0.2">
      <c r="A8980" t="s">
        <v>98</v>
      </c>
      <c r="B8980" t="s">
        <v>1545</v>
      </c>
      <c r="C8980">
        <v>0.01</v>
      </c>
    </row>
    <row r="8981" spans="1:4" x14ac:dyDescent="0.2">
      <c r="A8981" t="s">
        <v>133</v>
      </c>
      <c r="B8981" t="s">
        <v>1545</v>
      </c>
      <c r="C8981">
        <v>5.0000000000000001E-3</v>
      </c>
    </row>
    <row r="8982" spans="1:4" x14ac:dyDescent="0.2">
      <c r="A8982" t="s">
        <v>95</v>
      </c>
      <c r="B8982" t="s">
        <v>1545</v>
      </c>
      <c r="C8982" t="s">
        <v>1584</v>
      </c>
      <c r="D8982">
        <v>3</v>
      </c>
    </row>
    <row r="8983" spans="1:4" x14ac:dyDescent="0.2">
      <c r="A8983" t="s">
        <v>54</v>
      </c>
      <c r="B8983" t="s">
        <v>1585</v>
      </c>
      <c r="C8983" t="s">
        <v>1586</v>
      </c>
    </row>
    <row r="8984" spans="1:4" x14ac:dyDescent="0.2">
      <c r="A8984" t="s">
        <v>56</v>
      </c>
    </row>
    <row r="8985" spans="1:4" x14ac:dyDescent="0.2">
      <c r="A8985" t="s">
        <v>87</v>
      </c>
      <c r="B8985" t="s">
        <v>1546</v>
      </c>
      <c r="C8985" t="s">
        <v>1547</v>
      </c>
      <c r="D8985" t="s">
        <v>1548</v>
      </c>
    </row>
    <row r="8986" spans="1:4" x14ac:dyDescent="0.2">
      <c r="A8986" t="s">
        <v>58</v>
      </c>
    </row>
    <row r="8987" spans="1:4" x14ac:dyDescent="0.2">
      <c r="A8987" t="s">
        <v>1549</v>
      </c>
      <c r="B8987" t="s">
        <v>1550</v>
      </c>
      <c r="C8987" t="s">
        <v>1551</v>
      </c>
      <c r="D8987" t="s">
        <v>1552</v>
      </c>
    </row>
    <row r="8988" spans="1:4" x14ac:dyDescent="0.2">
      <c r="A8988" t="s">
        <v>859</v>
      </c>
      <c r="B8988" t="s">
        <v>1553</v>
      </c>
      <c r="C8988" t="s">
        <v>1554</v>
      </c>
    </row>
    <row r="8989" spans="1:4" x14ac:dyDescent="0.2">
      <c r="A8989" t="s">
        <v>1555</v>
      </c>
      <c r="B8989" t="s">
        <v>1550</v>
      </c>
      <c r="C8989" t="s">
        <v>1551</v>
      </c>
      <c r="D8989" t="s">
        <v>1556</v>
      </c>
    </row>
    <row r="8990" spans="1:4" x14ac:dyDescent="0.2">
      <c r="A8990" t="s">
        <v>1569</v>
      </c>
      <c r="B8990" t="s">
        <v>1570</v>
      </c>
      <c r="C8990" t="s">
        <v>1571</v>
      </c>
    </row>
    <row r="8991" spans="1:4" x14ac:dyDescent="0.2">
      <c r="A8991" t="s">
        <v>1569</v>
      </c>
      <c r="B8991" t="s">
        <v>1572</v>
      </c>
      <c r="C8991" t="s">
        <v>1573</v>
      </c>
      <c r="D8991" t="s">
        <v>1571</v>
      </c>
    </row>
    <row r="8992" spans="1:4" x14ac:dyDescent="0.2">
      <c r="A8992" t="s">
        <v>34</v>
      </c>
      <c r="B8992">
        <v>16.5</v>
      </c>
      <c r="C8992" t="s">
        <v>1582</v>
      </c>
    </row>
    <row r="8993" spans="1:6" x14ac:dyDescent="0.2">
      <c r="A8993" t="s">
        <v>1569</v>
      </c>
      <c r="B8993" t="s">
        <v>1570</v>
      </c>
      <c r="C8993" t="s">
        <v>1571</v>
      </c>
    </row>
    <row r="8994" spans="1:6" x14ac:dyDescent="0.2">
      <c r="A8994" t="s">
        <v>1569</v>
      </c>
      <c r="B8994" t="s">
        <v>1572</v>
      </c>
      <c r="C8994" t="s">
        <v>1573</v>
      </c>
      <c r="D8994" t="s">
        <v>1571</v>
      </c>
    </row>
    <row r="8995" spans="1:6" x14ac:dyDescent="0.2">
      <c r="A8995" t="s">
        <v>1618</v>
      </c>
      <c r="B8995">
        <v>13</v>
      </c>
      <c r="C8995" t="s">
        <v>1613</v>
      </c>
      <c r="D8995">
        <v>5.0000000000000001E-3</v>
      </c>
      <c r="E8995" t="s">
        <v>1613</v>
      </c>
      <c r="F8995">
        <v>0.02</v>
      </c>
    </row>
    <row r="8996" spans="1:6" x14ac:dyDescent="0.2">
      <c r="A8996" t="s">
        <v>1618</v>
      </c>
      <c r="B8996">
        <v>10</v>
      </c>
      <c r="C8996" t="s">
        <v>1613</v>
      </c>
      <c r="D8996">
        <v>1.7999999999999999E-2</v>
      </c>
      <c r="E8996" t="s">
        <v>1613</v>
      </c>
      <c r="F8996">
        <v>0.03</v>
      </c>
    </row>
    <row r="8997" spans="1:6" x14ac:dyDescent="0.2">
      <c r="A8997" t="s">
        <v>1618</v>
      </c>
      <c r="B8997">
        <v>30</v>
      </c>
      <c r="C8997" t="s">
        <v>1608</v>
      </c>
      <c r="D8997">
        <v>0.3</v>
      </c>
    </row>
    <row r="8998" spans="1:6" x14ac:dyDescent="0.2">
      <c r="A8998">
        <v>16</v>
      </c>
      <c r="B8998" t="s">
        <v>1608</v>
      </c>
      <c r="C8998">
        <v>0.2</v>
      </c>
    </row>
    <row r="8999" spans="1:6" x14ac:dyDescent="0.2">
      <c r="A8999">
        <v>21</v>
      </c>
      <c r="B8999" t="s">
        <v>1608</v>
      </c>
      <c r="C8999">
        <v>0.2</v>
      </c>
    </row>
    <row r="9000" spans="1:6" x14ac:dyDescent="0.2">
      <c r="A9000" t="s">
        <v>29</v>
      </c>
      <c r="B9000">
        <v>2</v>
      </c>
      <c r="C9000" t="s">
        <v>1608</v>
      </c>
      <c r="D9000">
        <v>0.2</v>
      </c>
    </row>
    <row r="9001" spans="1:6" x14ac:dyDescent="0.2">
      <c r="A9001" t="s">
        <v>29</v>
      </c>
      <c r="B9001">
        <v>8</v>
      </c>
      <c r="C9001" t="s">
        <v>1608</v>
      </c>
      <c r="D9001">
        <v>0.2</v>
      </c>
    </row>
    <row r="9002" spans="1:6" x14ac:dyDescent="0.2">
      <c r="A9002" t="s">
        <v>859</v>
      </c>
      <c r="B9002" t="s">
        <v>1553</v>
      </c>
      <c r="C9002" t="s">
        <v>1554</v>
      </c>
    </row>
    <row r="9003" spans="1:6" x14ac:dyDescent="0.2">
      <c r="A9003" t="s">
        <v>1549</v>
      </c>
      <c r="B9003" t="s">
        <v>1550</v>
      </c>
      <c r="C9003" t="s">
        <v>1551</v>
      </c>
      <c r="D9003" t="s">
        <v>1552</v>
      </c>
    </row>
    <row r="9004" spans="1:6" x14ac:dyDescent="0.2">
      <c r="A9004" t="s">
        <v>1555</v>
      </c>
      <c r="B9004" t="s">
        <v>1550</v>
      </c>
      <c r="C9004" t="s">
        <v>1551</v>
      </c>
      <c r="D9004" t="s">
        <v>1556</v>
      </c>
    </row>
    <row r="9005" spans="1:6" x14ac:dyDescent="0.2">
      <c r="A9005" t="s">
        <v>29</v>
      </c>
      <c r="B9005" t="s">
        <v>2533</v>
      </c>
    </row>
    <row r="9006" spans="1:6" x14ac:dyDescent="0.2">
      <c r="A9006" t="s">
        <v>29</v>
      </c>
      <c r="B9006" t="s">
        <v>2534</v>
      </c>
    </row>
    <row r="9007" spans="1:6" x14ac:dyDescent="0.2">
      <c r="A9007" t="s">
        <v>29</v>
      </c>
      <c r="B9007">
        <v>8.9</v>
      </c>
      <c r="C9007" t="s">
        <v>1608</v>
      </c>
      <c r="D9007">
        <v>0.1</v>
      </c>
    </row>
    <row r="9008" spans="1:6" x14ac:dyDescent="0.2">
      <c r="A9008" t="s">
        <v>34</v>
      </c>
      <c r="B9008">
        <v>15</v>
      </c>
      <c r="C9008" t="s">
        <v>1613</v>
      </c>
      <c r="D9008">
        <v>0.4</v>
      </c>
    </row>
    <row r="9009" spans="1:6" x14ac:dyDescent="0.2">
      <c r="A9009" t="s">
        <v>34</v>
      </c>
      <c r="B9009" t="s">
        <v>2535</v>
      </c>
    </row>
    <row r="9010" spans="1:6" x14ac:dyDescent="0.2">
      <c r="A9010" t="s">
        <v>34</v>
      </c>
      <c r="B9010">
        <v>9.1300000000000008</v>
      </c>
      <c r="C9010" t="s">
        <v>1613</v>
      </c>
      <c r="D9010">
        <v>0.1</v>
      </c>
    </row>
    <row r="9011" spans="1:6" x14ac:dyDescent="0.2">
      <c r="A9011" t="s">
        <v>47</v>
      </c>
      <c r="B9011" t="s">
        <v>2536</v>
      </c>
    </row>
    <row r="9012" spans="1:6" x14ac:dyDescent="0.2">
      <c r="A9012" t="s">
        <v>34</v>
      </c>
      <c r="B9012">
        <v>10</v>
      </c>
      <c r="C9012" t="s">
        <v>1613</v>
      </c>
      <c r="D9012">
        <v>0.15</v>
      </c>
    </row>
    <row r="9013" spans="1:6" x14ac:dyDescent="0.2">
      <c r="A9013" t="s">
        <v>34</v>
      </c>
      <c r="B9013">
        <v>9.6300000000000008</v>
      </c>
      <c r="C9013" t="s">
        <v>1613</v>
      </c>
      <c r="D9013">
        <v>0.12</v>
      </c>
    </row>
    <row r="9014" spans="1:6" x14ac:dyDescent="0.2">
      <c r="A9014" t="s">
        <v>29</v>
      </c>
      <c r="B9014" t="s">
        <v>2537</v>
      </c>
    </row>
    <row r="9015" spans="1:6" x14ac:dyDescent="0.2">
      <c r="A9015" t="s">
        <v>2397</v>
      </c>
      <c r="B9015" t="s">
        <v>1618</v>
      </c>
      <c r="C9015">
        <v>14.95</v>
      </c>
      <c r="D9015" t="s">
        <v>1613</v>
      </c>
      <c r="E9015">
        <v>0.1</v>
      </c>
    </row>
    <row r="9016" spans="1:6" x14ac:dyDescent="0.2">
      <c r="A9016" t="s">
        <v>1662</v>
      </c>
      <c r="B9016">
        <v>15</v>
      </c>
      <c r="C9016">
        <v>-0.11700000000000001</v>
      </c>
      <c r="D9016" t="s">
        <v>1594</v>
      </c>
      <c r="E9016" t="s">
        <v>1562</v>
      </c>
      <c r="F9016">
        <v>0.13500000000000001</v>
      </c>
    </row>
    <row r="9017" spans="1:6" x14ac:dyDescent="0.2">
      <c r="A9017">
        <v>36</v>
      </c>
      <c r="B9017" t="s">
        <v>1608</v>
      </c>
      <c r="C9017">
        <v>0.2</v>
      </c>
    </row>
    <row r="9018" spans="1:6" x14ac:dyDescent="0.2">
      <c r="A9018">
        <v>5</v>
      </c>
      <c r="B9018" t="s">
        <v>1608</v>
      </c>
      <c r="C9018">
        <v>0.05</v>
      </c>
    </row>
    <row r="9019" spans="1:6" x14ac:dyDescent="0.2">
      <c r="A9019">
        <v>4</v>
      </c>
      <c r="B9019" t="s">
        <v>1608</v>
      </c>
      <c r="C9019">
        <v>0.1</v>
      </c>
    </row>
    <row r="9020" spans="1:6" x14ac:dyDescent="0.2">
      <c r="A9020" t="s">
        <v>2538</v>
      </c>
      <c r="B9020">
        <v>5</v>
      </c>
    </row>
    <row r="9021" spans="1:6" x14ac:dyDescent="0.2">
      <c r="A9021" t="s">
        <v>38</v>
      </c>
      <c r="B9021">
        <v>0.05</v>
      </c>
      <c r="C9021" t="s">
        <v>1568</v>
      </c>
    </row>
    <row r="9022" spans="1:6" x14ac:dyDescent="0.2">
      <c r="A9022" t="s">
        <v>94</v>
      </c>
      <c r="B9022" t="s">
        <v>2539</v>
      </c>
    </row>
    <row r="9023" spans="1:6" x14ac:dyDescent="0.2">
      <c r="A9023" t="s">
        <v>859</v>
      </c>
      <c r="B9023" t="s">
        <v>1553</v>
      </c>
      <c r="C9023" t="s">
        <v>1554</v>
      </c>
    </row>
    <row r="9024" spans="1:6" x14ac:dyDescent="0.2">
      <c r="A9024" t="s">
        <v>1549</v>
      </c>
      <c r="B9024" t="s">
        <v>1550</v>
      </c>
      <c r="C9024" t="s">
        <v>1551</v>
      </c>
      <c r="D9024" t="s">
        <v>1552</v>
      </c>
    </row>
    <row r="9025" spans="1:4" x14ac:dyDescent="0.2">
      <c r="A9025" t="s">
        <v>1555</v>
      </c>
      <c r="B9025" t="s">
        <v>1550</v>
      </c>
      <c r="C9025" t="s">
        <v>1551</v>
      </c>
      <c r="D9025" t="s">
        <v>1556</v>
      </c>
    </row>
    <row r="9026" spans="1:4" x14ac:dyDescent="0.2">
      <c r="A9026" t="s">
        <v>1569</v>
      </c>
      <c r="B9026" t="s">
        <v>1570</v>
      </c>
      <c r="C9026" t="s">
        <v>1571</v>
      </c>
    </row>
    <row r="9027" spans="1:4" x14ac:dyDescent="0.2">
      <c r="A9027" t="s">
        <v>1569</v>
      </c>
      <c r="B9027" t="s">
        <v>1572</v>
      </c>
      <c r="C9027" t="s">
        <v>1573</v>
      </c>
      <c r="D9027" t="s">
        <v>1571</v>
      </c>
    </row>
    <row r="9028" spans="1:4" x14ac:dyDescent="0.2">
      <c r="A9028" t="s">
        <v>614</v>
      </c>
    </row>
    <row r="9029" spans="1:4" x14ac:dyDescent="0.2">
      <c r="A9029" t="s">
        <v>29</v>
      </c>
      <c r="B9029" t="s">
        <v>2540</v>
      </c>
    </row>
    <row r="9030" spans="1:4" x14ac:dyDescent="0.2">
      <c r="A9030" t="s">
        <v>859</v>
      </c>
      <c r="B9030" t="s">
        <v>1553</v>
      </c>
      <c r="C9030" t="s">
        <v>1554</v>
      </c>
    </row>
    <row r="9031" spans="1:4" x14ac:dyDescent="0.2">
      <c r="A9031" t="s">
        <v>1549</v>
      </c>
      <c r="B9031" t="s">
        <v>1550</v>
      </c>
      <c r="C9031" t="s">
        <v>1551</v>
      </c>
      <c r="D9031" t="s">
        <v>1552</v>
      </c>
    </row>
    <row r="9032" spans="1:4" x14ac:dyDescent="0.2">
      <c r="A9032" t="s">
        <v>1555</v>
      </c>
      <c r="B9032" t="s">
        <v>1550</v>
      </c>
      <c r="C9032" t="s">
        <v>1551</v>
      </c>
      <c r="D9032" t="s">
        <v>1556</v>
      </c>
    </row>
    <row r="9033" spans="1:4" x14ac:dyDescent="0.2">
      <c r="A9033" t="s">
        <v>1569</v>
      </c>
      <c r="B9033" t="s">
        <v>1570</v>
      </c>
      <c r="C9033" t="s">
        <v>1571</v>
      </c>
    </row>
    <row r="9034" spans="1:4" x14ac:dyDescent="0.2">
      <c r="A9034" t="s">
        <v>1569</v>
      </c>
      <c r="B9034" t="s">
        <v>1572</v>
      </c>
      <c r="C9034" t="s">
        <v>1573</v>
      </c>
      <c r="D9034" t="s">
        <v>1571</v>
      </c>
    </row>
    <row r="9035" spans="1:4" x14ac:dyDescent="0.2">
      <c r="A9035" t="s">
        <v>91</v>
      </c>
      <c r="B9035">
        <v>6.2</v>
      </c>
      <c r="C9035" t="s">
        <v>2334</v>
      </c>
    </row>
    <row r="9036" spans="1:4" x14ac:dyDescent="0.2">
      <c r="A9036" t="s">
        <v>29</v>
      </c>
      <c r="B9036">
        <v>4.5999999999999996</v>
      </c>
      <c r="C9036">
        <v>0.1</v>
      </c>
    </row>
    <row r="9037" spans="1:4" x14ac:dyDescent="0.2">
      <c r="A9037" t="s">
        <v>48</v>
      </c>
      <c r="B9037">
        <v>0.4</v>
      </c>
      <c r="C9037" t="s">
        <v>1557</v>
      </c>
    </row>
    <row r="9038" spans="1:4" x14ac:dyDescent="0.2">
      <c r="A9038" t="s">
        <v>154</v>
      </c>
      <c r="B9038">
        <v>0.2</v>
      </c>
      <c r="C9038" t="s">
        <v>1558</v>
      </c>
    </row>
    <row r="9039" spans="1:4" x14ac:dyDescent="0.2">
      <c r="A9039" t="s">
        <v>47</v>
      </c>
      <c r="B9039">
        <v>4.968</v>
      </c>
      <c r="C9039" t="s">
        <v>1785</v>
      </c>
    </row>
    <row r="9040" spans="1:4" x14ac:dyDescent="0.2">
      <c r="A9040" t="s">
        <v>87</v>
      </c>
      <c r="B9040" t="s">
        <v>1546</v>
      </c>
      <c r="C9040" t="s">
        <v>1547</v>
      </c>
      <c r="D9040" t="s">
        <v>1548</v>
      </c>
    </row>
    <row r="9041" spans="1:4" x14ac:dyDescent="0.2">
      <c r="A9041" t="s">
        <v>1549</v>
      </c>
      <c r="B9041" t="s">
        <v>1550</v>
      </c>
      <c r="C9041" t="s">
        <v>1551</v>
      </c>
      <c r="D9041" t="s">
        <v>1552</v>
      </c>
    </row>
    <row r="9042" spans="1:4" x14ac:dyDescent="0.2">
      <c r="A9042" t="s">
        <v>859</v>
      </c>
      <c r="B9042" t="s">
        <v>1553</v>
      </c>
      <c r="C9042" t="s">
        <v>1554</v>
      </c>
    </row>
    <row r="9043" spans="1:4" x14ac:dyDescent="0.2">
      <c r="A9043" t="s">
        <v>1555</v>
      </c>
      <c r="B9043" t="s">
        <v>1550</v>
      </c>
      <c r="C9043" t="s">
        <v>1551</v>
      </c>
      <c r="D9043" t="s">
        <v>1556</v>
      </c>
    </row>
    <row r="9044" spans="1:4" x14ac:dyDescent="0.2">
      <c r="A9044" t="s">
        <v>27</v>
      </c>
      <c r="B9044" t="s">
        <v>1956</v>
      </c>
    </row>
    <row r="9045" spans="1:4" x14ac:dyDescent="0.2">
      <c r="A9045" t="s">
        <v>565</v>
      </c>
      <c r="B9045" t="s">
        <v>1957</v>
      </c>
    </row>
    <row r="9046" spans="1:4" x14ac:dyDescent="0.2">
      <c r="A9046" t="s">
        <v>1579</v>
      </c>
      <c r="B9046" t="s">
        <v>1958</v>
      </c>
    </row>
    <row r="9047" spans="1:4" x14ac:dyDescent="0.2">
      <c r="A9047" t="s">
        <v>1579</v>
      </c>
      <c r="B9047" t="s">
        <v>1959</v>
      </c>
    </row>
    <row r="9048" spans="1:4" x14ac:dyDescent="0.2">
      <c r="A9048" t="s">
        <v>1579</v>
      </c>
      <c r="B9048" t="s">
        <v>1960</v>
      </c>
    </row>
    <row r="9049" spans="1:4" x14ac:dyDescent="0.2">
      <c r="A9049" t="s">
        <v>1579</v>
      </c>
      <c r="B9049" t="s">
        <v>1961</v>
      </c>
    </row>
    <row r="9050" spans="1:4" x14ac:dyDescent="0.2">
      <c r="A9050" t="s">
        <v>1962</v>
      </c>
      <c r="B9050" t="s">
        <v>1919</v>
      </c>
    </row>
    <row r="9051" spans="1:4" x14ac:dyDescent="0.2">
      <c r="A9051" t="s">
        <v>154</v>
      </c>
      <c r="B9051">
        <v>0.5</v>
      </c>
      <c r="C9051" t="s">
        <v>1578</v>
      </c>
    </row>
    <row r="9052" spans="1:4" x14ac:dyDescent="0.2">
      <c r="A9052" t="s">
        <v>47</v>
      </c>
      <c r="B9052" t="s">
        <v>1963</v>
      </c>
    </row>
    <row r="9053" spans="1:4" x14ac:dyDescent="0.2">
      <c r="A9053" t="s">
        <v>47</v>
      </c>
      <c r="B9053" t="s">
        <v>1964</v>
      </c>
    </row>
    <row r="9054" spans="1:4" x14ac:dyDescent="0.2">
      <c r="A9054" t="s">
        <v>47</v>
      </c>
      <c r="B9054" t="s">
        <v>1965</v>
      </c>
    </row>
    <row r="9055" spans="1:4" x14ac:dyDescent="0.2">
      <c r="A9055" t="s">
        <v>47</v>
      </c>
      <c r="B9055" t="s">
        <v>2541</v>
      </c>
    </row>
    <row r="9056" spans="1:4" x14ac:dyDescent="0.2">
      <c r="A9056" t="s">
        <v>47</v>
      </c>
      <c r="B9056" t="s">
        <v>1967</v>
      </c>
    </row>
    <row r="9057" spans="1:5" x14ac:dyDescent="0.2">
      <c r="A9057" t="s">
        <v>153</v>
      </c>
      <c r="B9057" t="s">
        <v>1968</v>
      </c>
    </row>
    <row r="9058" spans="1:5" x14ac:dyDescent="0.2">
      <c r="A9058" t="s">
        <v>153</v>
      </c>
      <c r="B9058" t="s">
        <v>1969</v>
      </c>
    </row>
    <row r="9059" spans="1:5" x14ac:dyDescent="0.2">
      <c r="A9059" t="s">
        <v>153</v>
      </c>
      <c r="B9059" t="s">
        <v>1970</v>
      </c>
    </row>
    <row r="9060" spans="1:5" x14ac:dyDescent="0.2">
      <c r="A9060" t="s">
        <v>153</v>
      </c>
      <c r="B9060" t="s">
        <v>1949</v>
      </c>
    </row>
    <row r="9061" spans="1:5" x14ac:dyDescent="0.2">
      <c r="A9061" t="s">
        <v>36</v>
      </c>
      <c r="B9061" t="s">
        <v>2542</v>
      </c>
    </row>
    <row r="9062" spans="1:5" x14ac:dyDescent="0.2">
      <c r="A9062" t="s">
        <v>95</v>
      </c>
      <c r="B9062" t="s">
        <v>1629</v>
      </c>
      <c r="C9062">
        <v>25</v>
      </c>
    </row>
    <row r="9063" spans="1:5" x14ac:dyDescent="0.2">
      <c r="A9063" t="s">
        <v>95</v>
      </c>
      <c r="B9063" t="s">
        <v>1629</v>
      </c>
      <c r="C9063">
        <v>10</v>
      </c>
    </row>
    <row r="9064" spans="1:5" x14ac:dyDescent="0.2">
      <c r="A9064" t="s">
        <v>38</v>
      </c>
      <c r="B9064">
        <v>0.15</v>
      </c>
      <c r="C9064" t="s">
        <v>1567</v>
      </c>
      <c r="D9064" t="s">
        <v>1568</v>
      </c>
    </row>
    <row r="9065" spans="1:5" x14ac:dyDescent="0.2">
      <c r="A9065" t="s">
        <v>38</v>
      </c>
      <c r="B9065">
        <v>0.15</v>
      </c>
      <c r="C9065" t="s">
        <v>1567</v>
      </c>
      <c r="D9065" t="s">
        <v>1568</v>
      </c>
    </row>
    <row r="9066" spans="1:5" x14ac:dyDescent="0.2">
      <c r="A9066" t="s">
        <v>1950</v>
      </c>
      <c r="B9066" t="s">
        <v>1682</v>
      </c>
      <c r="C9066" t="s">
        <v>1971</v>
      </c>
    </row>
    <row r="9067" spans="1:5" x14ac:dyDescent="0.2">
      <c r="A9067" t="s">
        <v>91</v>
      </c>
      <c r="B9067">
        <v>17.100000000000001</v>
      </c>
      <c r="C9067" t="s">
        <v>1558</v>
      </c>
    </row>
    <row r="9068" spans="1:5" x14ac:dyDescent="0.2">
      <c r="A9068" t="s">
        <v>48</v>
      </c>
      <c r="B9068">
        <v>4.4000000000000004</v>
      </c>
      <c r="C9068" t="s">
        <v>1558</v>
      </c>
    </row>
    <row r="9069" spans="1:5" x14ac:dyDescent="0.2">
      <c r="A9069" t="s">
        <v>47</v>
      </c>
      <c r="B9069">
        <v>4</v>
      </c>
      <c r="C9069">
        <v>0.02</v>
      </c>
    </row>
    <row r="9070" spans="1:5" x14ac:dyDescent="0.2">
      <c r="A9070" t="s">
        <v>49</v>
      </c>
      <c r="B9070">
        <v>0.2</v>
      </c>
      <c r="C9070">
        <v>0.1</v>
      </c>
    </row>
    <row r="9071" spans="1:5" x14ac:dyDescent="0.2">
      <c r="A9071" t="s">
        <v>97</v>
      </c>
      <c r="B9071" t="s">
        <v>1545</v>
      </c>
      <c r="C9071">
        <v>0.03</v>
      </c>
      <c r="D9071" t="s">
        <v>1567</v>
      </c>
      <c r="E9071" t="s">
        <v>1568</v>
      </c>
    </row>
    <row r="9072" spans="1:5" x14ac:dyDescent="0.2">
      <c r="A9072" t="s">
        <v>95</v>
      </c>
      <c r="B9072" t="s">
        <v>1545</v>
      </c>
      <c r="C9072" t="s">
        <v>1593</v>
      </c>
      <c r="D9072">
        <v>0.2</v>
      </c>
    </row>
    <row r="9073" spans="1:5" x14ac:dyDescent="0.2">
      <c r="A9073" t="s">
        <v>94</v>
      </c>
      <c r="B9073" t="s">
        <v>1545</v>
      </c>
      <c r="C9073">
        <v>0.02</v>
      </c>
      <c r="D9073" t="s">
        <v>1567</v>
      </c>
      <c r="E9073" t="s">
        <v>1568</v>
      </c>
    </row>
    <row r="9074" spans="1:5" x14ac:dyDescent="0.2">
      <c r="A9074" t="s">
        <v>133</v>
      </c>
      <c r="B9074" t="s">
        <v>1545</v>
      </c>
      <c r="C9074">
        <v>5.0000000000000001E-3</v>
      </c>
    </row>
    <row r="9075" spans="1:5" x14ac:dyDescent="0.2">
      <c r="A9075" t="s">
        <v>92</v>
      </c>
      <c r="B9075">
        <v>0.05</v>
      </c>
      <c r="C9075">
        <v>0.1</v>
      </c>
    </row>
    <row r="9076" spans="1:5" x14ac:dyDescent="0.2">
      <c r="A9076" t="s">
        <v>48</v>
      </c>
      <c r="B9076">
        <v>2</v>
      </c>
      <c r="C9076" t="s">
        <v>1558</v>
      </c>
    </row>
    <row r="9077" spans="1:5" x14ac:dyDescent="0.2">
      <c r="A9077" t="s">
        <v>47</v>
      </c>
      <c r="B9077">
        <v>0.3</v>
      </c>
      <c r="C9077" t="s">
        <v>1575</v>
      </c>
    </row>
    <row r="9078" spans="1:5" x14ac:dyDescent="0.2">
      <c r="A9078" t="s">
        <v>47</v>
      </c>
      <c r="B9078">
        <v>15.1</v>
      </c>
      <c r="C9078" t="s">
        <v>1557</v>
      </c>
    </row>
    <row r="9079" spans="1:5" x14ac:dyDescent="0.2">
      <c r="A9079" t="s">
        <v>87</v>
      </c>
      <c r="B9079" t="s">
        <v>1546</v>
      </c>
      <c r="C9079" t="s">
        <v>1547</v>
      </c>
      <c r="D9079" t="s">
        <v>1548</v>
      </c>
    </row>
    <row r="9080" spans="1:5" x14ac:dyDescent="0.2">
      <c r="A9080" t="s">
        <v>1549</v>
      </c>
      <c r="B9080" t="s">
        <v>1550</v>
      </c>
      <c r="C9080" t="s">
        <v>1551</v>
      </c>
      <c r="D9080" t="s">
        <v>1552</v>
      </c>
    </row>
    <row r="9081" spans="1:5" x14ac:dyDescent="0.2">
      <c r="A9081" t="s">
        <v>859</v>
      </c>
      <c r="B9081" t="s">
        <v>1553</v>
      </c>
      <c r="C9081" t="s">
        <v>1554</v>
      </c>
    </row>
    <row r="9082" spans="1:5" x14ac:dyDescent="0.2">
      <c r="A9082" t="s">
        <v>1555</v>
      </c>
      <c r="B9082" t="s">
        <v>1550</v>
      </c>
      <c r="C9082" t="s">
        <v>1551</v>
      </c>
      <c r="D9082" t="s">
        <v>1556</v>
      </c>
    </row>
    <row r="9083" spans="1:5" x14ac:dyDescent="0.2">
      <c r="A9083" t="s">
        <v>464</v>
      </c>
      <c r="B9083" t="s">
        <v>1550</v>
      </c>
      <c r="C9083" t="s">
        <v>1551</v>
      </c>
      <c r="D9083" s="7">
        <v>37415</v>
      </c>
    </row>
    <row r="9084" spans="1:5" x14ac:dyDescent="0.2">
      <c r="A9084" t="s">
        <v>91</v>
      </c>
      <c r="B9084">
        <v>17.3</v>
      </c>
      <c r="C9084" t="s">
        <v>1630</v>
      </c>
    </row>
    <row r="9085" spans="1:5" x14ac:dyDescent="0.2">
      <c r="A9085" t="s">
        <v>29</v>
      </c>
      <c r="B9085">
        <v>4.2</v>
      </c>
      <c r="C9085" t="s">
        <v>1630</v>
      </c>
    </row>
    <row r="9086" spans="1:5" x14ac:dyDescent="0.2">
      <c r="A9086" t="s">
        <v>29</v>
      </c>
      <c r="B9086">
        <v>10.8</v>
      </c>
      <c r="C9086">
        <v>0.15</v>
      </c>
    </row>
    <row r="9087" spans="1:5" x14ac:dyDescent="0.2">
      <c r="A9087" t="s">
        <v>1579</v>
      </c>
      <c r="B9087">
        <v>11</v>
      </c>
      <c r="C9087" t="s">
        <v>1630</v>
      </c>
    </row>
    <row r="9088" spans="1:5" x14ac:dyDescent="0.2">
      <c r="A9088" t="s">
        <v>1579</v>
      </c>
      <c r="B9088">
        <v>6.65</v>
      </c>
      <c r="C9088">
        <v>0.1</v>
      </c>
    </row>
    <row r="9089" spans="1:4" x14ac:dyDescent="0.2">
      <c r="A9089" t="s">
        <v>1579</v>
      </c>
      <c r="B9089">
        <v>2.1</v>
      </c>
      <c r="C9089" t="s">
        <v>1630</v>
      </c>
    </row>
    <row r="9090" spans="1:4" x14ac:dyDescent="0.2">
      <c r="A9090" t="s">
        <v>1579</v>
      </c>
      <c r="B9090">
        <v>4.5999999999999996</v>
      </c>
      <c r="C9090" t="s">
        <v>1630</v>
      </c>
    </row>
    <row r="9091" spans="1:4" x14ac:dyDescent="0.2">
      <c r="A9091" t="s">
        <v>47</v>
      </c>
      <c r="B9091">
        <v>14.8</v>
      </c>
      <c r="C9091">
        <f>0.05/-0.1</f>
        <v>-0.5</v>
      </c>
    </row>
    <row r="9092" spans="1:4" x14ac:dyDescent="0.2">
      <c r="A9092" t="s">
        <v>1928</v>
      </c>
      <c r="B9092">
        <v>13</v>
      </c>
      <c r="C9092" t="s">
        <v>1608</v>
      </c>
      <c r="D9092">
        <v>0.1</v>
      </c>
    </row>
    <row r="9093" spans="1:4" x14ac:dyDescent="0.2">
      <c r="A9093" t="s">
        <v>47</v>
      </c>
      <c r="B9093">
        <v>3.9</v>
      </c>
      <c r="C9093">
        <v>-0.1</v>
      </c>
    </row>
    <row r="9094" spans="1:4" x14ac:dyDescent="0.2">
      <c r="A9094" t="s">
        <v>47</v>
      </c>
      <c r="B9094">
        <v>4</v>
      </c>
      <c r="C9094">
        <f>0.05/0.2</f>
        <v>0.25</v>
      </c>
    </row>
    <row r="9095" spans="1:4" x14ac:dyDescent="0.2">
      <c r="A9095" t="s">
        <v>47</v>
      </c>
      <c r="B9095">
        <v>14</v>
      </c>
      <c r="C9095" t="s">
        <v>1580</v>
      </c>
    </row>
    <row r="9096" spans="1:4" x14ac:dyDescent="0.2">
      <c r="A9096" t="s">
        <v>184</v>
      </c>
      <c r="B9096">
        <v>14.7</v>
      </c>
      <c r="C9096">
        <v>-0.2</v>
      </c>
    </row>
    <row r="9097" spans="1:4" x14ac:dyDescent="0.2">
      <c r="A9097" t="s">
        <v>34</v>
      </c>
      <c r="B9097">
        <v>21.02</v>
      </c>
      <c r="C9097">
        <v>0.03</v>
      </c>
    </row>
    <row r="9098" spans="1:4" x14ac:dyDescent="0.2">
      <c r="A9098" t="s">
        <v>34</v>
      </c>
      <c r="B9098">
        <v>15.02</v>
      </c>
      <c r="C9098">
        <v>0.03</v>
      </c>
    </row>
    <row r="9099" spans="1:4" x14ac:dyDescent="0.2">
      <c r="A9099" t="s">
        <v>34</v>
      </c>
      <c r="B9099">
        <v>18.3</v>
      </c>
      <c r="C9099" t="s">
        <v>1630</v>
      </c>
    </row>
    <row r="9100" spans="1:4" x14ac:dyDescent="0.2">
      <c r="A9100" t="s">
        <v>47</v>
      </c>
      <c r="B9100">
        <v>2</v>
      </c>
      <c r="C9100" t="s">
        <v>1580</v>
      </c>
    </row>
    <row r="9101" spans="1:4" x14ac:dyDescent="0.2">
      <c r="A9101" t="s">
        <v>1684</v>
      </c>
      <c r="B9101">
        <v>8</v>
      </c>
      <c r="C9101" t="s">
        <v>1559</v>
      </c>
    </row>
    <row r="9102" spans="1:4" x14ac:dyDescent="0.2">
      <c r="A9102" t="s">
        <v>150</v>
      </c>
      <c r="B9102">
        <v>9.5500000000000007</v>
      </c>
      <c r="C9102" t="s">
        <v>1667</v>
      </c>
    </row>
    <row r="9103" spans="1:4" x14ac:dyDescent="0.2">
      <c r="A9103" t="s">
        <v>97</v>
      </c>
      <c r="B9103" t="s">
        <v>1545</v>
      </c>
      <c r="C9103">
        <v>0.04</v>
      </c>
    </row>
    <row r="9104" spans="1:4" x14ac:dyDescent="0.2">
      <c r="A9104" t="s">
        <v>1579</v>
      </c>
      <c r="B9104" t="s">
        <v>1685</v>
      </c>
    </row>
    <row r="9105" spans="1:7" x14ac:dyDescent="0.2">
      <c r="A9105" t="s">
        <v>49</v>
      </c>
      <c r="B9105">
        <v>0.4</v>
      </c>
      <c r="C9105" t="s">
        <v>1608</v>
      </c>
      <c r="D9105">
        <v>0.1</v>
      </c>
    </row>
    <row r="9106" spans="1:7" x14ac:dyDescent="0.2">
      <c r="A9106" t="s">
        <v>153</v>
      </c>
      <c r="B9106">
        <v>10.5</v>
      </c>
      <c r="C9106" t="s">
        <v>1608</v>
      </c>
      <c r="D9106">
        <v>0.2</v>
      </c>
    </row>
    <row r="9107" spans="1:7" x14ac:dyDescent="0.2">
      <c r="A9107" t="s">
        <v>97</v>
      </c>
      <c r="B9107" t="s">
        <v>1545</v>
      </c>
      <c r="C9107">
        <v>0.1</v>
      </c>
    </row>
    <row r="9108" spans="1:7" x14ac:dyDescent="0.2">
      <c r="A9108" t="s">
        <v>29</v>
      </c>
      <c r="B9108" t="s">
        <v>1696</v>
      </c>
    </row>
    <row r="9109" spans="1:7" x14ac:dyDescent="0.2">
      <c r="A9109" t="s">
        <v>2543</v>
      </c>
      <c r="B9109" t="s">
        <v>2544</v>
      </c>
      <c r="C9109" t="s">
        <v>1697</v>
      </c>
    </row>
    <row r="9110" spans="1:7" x14ac:dyDescent="0.2">
      <c r="A9110" t="s">
        <v>49</v>
      </c>
      <c r="B9110">
        <v>0.23</v>
      </c>
      <c r="C9110" t="s">
        <v>1589</v>
      </c>
      <c r="D9110" t="s">
        <v>1787</v>
      </c>
      <c r="E9110">
        <v>3</v>
      </c>
      <c r="F9110" t="s">
        <v>1711</v>
      </c>
      <c r="G9110" t="s">
        <v>1788</v>
      </c>
    </row>
    <row r="9111" spans="1:7" x14ac:dyDescent="0.2">
      <c r="A9111" t="s">
        <v>49</v>
      </c>
      <c r="B9111">
        <v>0.5</v>
      </c>
      <c r="C9111" t="s">
        <v>1578</v>
      </c>
    </row>
    <row r="9112" spans="1:7" x14ac:dyDescent="0.2">
      <c r="A9112" t="s">
        <v>49</v>
      </c>
      <c r="B9112" t="s">
        <v>1619</v>
      </c>
      <c r="C9112">
        <v>0.1</v>
      </c>
    </row>
    <row r="9113" spans="1:7" x14ac:dyDescent="0.2">
      <c r="A9113" t="s">
        <v>97</v>
      </c>
      <c r="B9113">
        <v>0.1</v>
      </c>
      <c r="C9113" t="s">
        <v>1567</v>
      </c>
      <c r="D9113" t="s">
        <v>1568</v>
      </c>
    </row>
    <row r="9114" spans="1:7" x14ac:dyDescent="0.2">
      <c r="A9114" t="s">
        <v>29</v>
      </c>
      <c r="B9114" t="s">
        <v>2545</v>
      </c>
    </row>
    <row r="9115" spans="1:7" x14ac:dyDescent="0.2">
      <c r="A9115" t="s">
        <v>87</v>
      </c>
      <c r="B9115" t="s">
        <v>1698</v>
      </c>
    </row>
    <row r="9116" spans="1:7" x14ac:dyDescent="0.2">
      <c r="A9116" t="s">
        <v>87</v>
      </c>
      <c r="B9116" t="s">
        <v>1698</v>
      </c>
    </row>
    <row r="9117" spans="1:7" x14ac:dyDescent="0.2">
      <c r="A9117" t="s">
        <v>2546</v>
      </c>
      <c r="B9117" t="s">
        <v>1688</v>
      </c>
    </row>
    <row r="9118" spans="1:7" x14ac:dyDescent="0.2">
      <c r="A9118" t="s">
        <v>1549</v>
      </c>
      <c r="B9118" t="s">
        <v>1550</v>
      </c>
      <c r="C9118" t="s">
        <v>1551</v>
      </c>
      <c r="D9118" t="s">
        <v>1552</v>
      </c>
    </row>
    <row r="9119" spans="1:7" x14ac:dyDescent="0.2">
      <c r="A9119" t="s">
        <v>859</v>
      </c>
      <c r="B9119" t="s">
        <v>1553</v>
      </c>
      <c r="C9119" t="s">
        <v>1554</v>
      </c>
    </row>
    <row r="9120" spans="1:7" x14ac:dyDescent="0.2">
      <c r="A9120" t="s">
        <v>1569</v>
      </c>
      <c r="B9120" t="s">
        <v>1570</v>
      </c>
      <c r="C9120" t="s">
        <v>1571</v>
      </c>
    </row>
    <row r="9121" spans="1:4" x14ac:dyDescent="0.2">
      <c r="A9121" t="s">
        <v>1569</v>
      </c>
      <c r="B9121" t="s">
        <v>1572</v>
      </c>
      <c r="C9121" t="s">
        <v>1573</v>
      </c>
      <c r="D9121" t="s">
        <v>1571</v>
      </c>
    </row>
    <row r="9122" spans="1:4" x14ac:dyDescent="0.2">
      <c r="A9122" t="s">
        <v>91</v>
      </c>
      <c r="B9122">
        <v>17.100000000000001</v>
      </c>
      <c r="C9122" t="s">
        <v>1558</v>
      </c>
    </row>
    <row r="9123" spans="1:4" x14ac:dyDescent="0.2">
      <c r="A9123" t="s">
        <v>48</v>
      </c>
      <c r="B9123">
        <v>4.4000000000000004</v>
      </c>
      <c r="C9123" t="s">
        <v>1558</v>
      </c>
    </row>
    <row r="9124" spans="1:4" x14ac:dyDescent="0.2">
      <c r="A9124" t="s">
        <v>47</v>
      </c>
      <c r="B9124">
        <v>4</v>
      </c>
      <c r="C9124">
        <v>0.02</v>
      </c>
    </row>
    <row r="9125" spans="1:4" x14ac:dyDescent="0.2">
      <c r="A9125" t="s">
        <v>49</v>
      </c>
      <c r="B9125">
        <v>0.2</v>
      </c>
      <c r="C9125">
        <v>0.1</v>
      </c>
    </row>
    <row r="9126" spans="1:4" x14ac:dyDescent="0.2">
      <c r="A9126" t="s">
        <v>97</v>
      </c>
      <c r="B9126" t="s">
        <v>1545</v>
      </c>
      <c r="C9126">
        <v>0.03</v>
      </c>
    </row>
    <row r="9127" spans="1:4" x14ac:dyDescent="0.2">
      <c r="A9127" t="s">
        <v>95</v>
      </c>
      <c r="B9127" t="s">
        <v>1545</v>
      </c>
      <c r="C9127" t="s">
        <v>1593</v>
      </c>
      <c r="D9127">
        <v>0.2</v>
      </c>
    </row>
    <row r="9128" spans="1:4" x14ac:dyDescent="0.2">
      <c r="A9128" t="s">
        <v>94</v>
      </c>
      <c r="B9128" t="s">
        <v>1545</v>
      </c>
      <c r="C9128">
        <v>0.02</v>
      </c>
      <c r="D9128" t="s">
        <v>1568</v>
      </c>
    </row>
    <row r="9129" spans="1:4" x14ac:dyDescent="0.2">
      <c r="A9129" t="s">
        <v>133</v>
      </c>
      <c r="B9129" t="s">
        <v>1545</v>
      </c>
      <c r="C9129">
        <v>5.0000000000000001E-3</v>
      </c>
    </row>
    <row r="9130" spans="1:4" x14ac:dyDescent="0.2">
      <c r="A9130" t="s">
        <v>92</v>
      </c>
      <c r="B9130">
        <v>0.05</v>
      </c>
      <c r="C9130">
        <v>0.1</v>
      </c>
    </row>
    <row r="9131" spans="1:4" x14ac:dyDescent="0.2">
      <c r="A9131" t="s">
        <v>48</v>
      </c>
      <c r="B9131">
        <v>2</v>
      </c>
      <c r="C9131" t="s">
        <v>1558</v>
      </c>
    </row>
    <row r="9132" spans="1:4" x14ac:dyDescent="0.2">
      <c r="A9132" t="s">
        <v>47</v>
      </c>
      <c r="B9132">
        <v>0.3</v>
      </c>
      <c r="C9132" t="s">
        <v>1575</v>
      </c>
    </row>
    <row r="9133" spans="1:4" x14ac:dyDescent="0.2">
      <c r="A9133" t="s">
        <v>47</v>
      </c>
      <c r="B9133">
        <v>15.1</v>
      </c>
      <c r="C9133" t="s">
        <v>1557</v>
      </c>
    </row>
    <row r="9134" spans="1:4" x14ac:dyDescent="0.2">
      <c r="A9134" t="s">
        <v>87</v>
      </c>
      <c r="B9134" t="s">
        <v>1546</v>
      </c>
      <c r="C9134" t="s">
        <v>1547</v>
      </c>
      <c r="D9134" t="s">
        <v>1548</v>
      </c>
    </row>
    <row r="9135" spans="1:4" x14ac:dyDescent="0.2">
      <c r="A9135" t="s">
        <v>1549</v>
      </c>
      <c r="B9135" t="s">
        <v>1550</v>
      </c>
      <c r="C9135" t="s">
        <v>1551</v>
      </c>
      <c r="D9135" t="s">
        <v>1552</v>
      </c>
    </row>
    <row r="9136" spans="1:4" x14ac:dyDescent="0.2">
      <c r="A9136" t="s">
        <v>859</v>
      </c>
      <c r="B9136" t="s">
        <v>1553</v>
      </c>
      <c r="C9136" t="s">
        <v>1554</v>
      </c>
    </row>
    <row r="9137" spans="1:4" x14ac:dyDescent="0.2">
      <c r="A9137" t="s">
        <v>1555</v>
      </c>
      <c r="B9137" t="s">
        <v>1550</v>
      </c>
      <c r="C9137" t="s">
        <v>1551</v>
      </c>
      <c r="D9137" t="s">
        <v>1556</v>
      </c>
    </row>
    <row r="9138" spans="1:4" x14ac:dyDescent="0.2">
      <c r="A9138" t="s">
        <v>464</v>
      </c>
      <c r="B9138" t="s">
        <v>1550</v>
      </c>
      <c r="C9138" t="s">
        <v>1551</v>
      </c>
      <c r="D9138" s="7">
        <v>37415</v>
      </c>
    </row>
    <row r="9139" spans="1:4" x14ac:dyDescent="0.2">
      <c r="A9139" t="s">
        <v>1569</v>
      </c>
      <c r="B9139" t="s">
        <v>1570</v>
      </c>
      <c r="C9139" t="s">
        <v>1571</v>
      </c>
    </row>
    <row r="9140" spans="1:4" x14ac:dyDescent="0.2">
      <c r="A9140" t="s">
        <v>1569</v>
      </c>
      <c r="B9140" t="s">
        <v>1572</v>
      </c>
      <c r="C9140" t="s">
        <v>1573</v>
      </c>
      <c r="D9140" t="s">
        <v>1571</v>
      </c>
    </row>
    <row r="9141" spans="1:4" x14ac:dyDescent="0.2">
      <c r="A9141" t="s">
        <v>29</v>
      </c>
      <c r="B9141" t="s">
        <v>2533</v>
      </c>
    </row>
    <row r="9142" spans="1:4" x14ac:dyDescent="0.2">
      <c r="A9142" t="s">
        <v>29</v>
      </c>
      <c r="B9142" t="s">
        <v>2534</v>
      </c>
    </row>
    <row r="9143" spans="1:4" x14ac:dyDescent="0.2">
      <c r="A9143" t="s">
        <v>29</v>
      </c>
      <c r="B9143">
        <v>8.9</v>
      </c>
      <c r="C9143" t="s">
        <v>1608</v>
      </c>
      <c r="D9143">
        <v>0.1</v>
      </c>
    </row>
    <row r="9144" spans="1:4" x14ac:dyDescent="0.2">
      <c r="A9144" t="s">
        <v>34</v>
      </c>
      <c r="B9144">
        <v>15</v>
      </c>
      <c r="C9144" t="s">
        <v>1613</v>
      </c>
      <c r="D9144">
        <v>0.4</v>
      </c>
    </row>
    <row r="9145" spans="1:4" x14ac:dyDescent="0.2">
      <c r="A9145" t="s">
        <v>34</v>
      </c>
      <c r="B9145" t="s">
        <v>2535</v>
      </c>
    </row>
    <row r="9146" spans="1:4" x14ac:dyDescent="0.2">
      <c r="A9146" t="s">
        <v>47</v>
      </c>
      <c r="B9146" t="s">
        <v>2536</v>
      </c>
    </row>
    <row r="9147" spans="1:4" x14ac:dyDescent="0.2">
      <c r="A9147" t="s">
        <v>34</v>
      </c>
      <c r="B9147">
        <v>10</v>
      </c>
      <c r="C9147" t="s">
        <v>1613</v>
      </c>
      <c r="D9147">
        <v>0.15</v>
      </c>
    </row>
    <row r="9148" spans="1:4" x14ac:dyDescent="0.2">
      <c r="A9148" t="s">
        <v>34</v>
      </c>
      <c r="B9148">
        <v>9.65</v>
      </c>
      <c r="C9148">
        <f>0.008-0.056</f>
        <v>-4.8000000000000001E-2</v>
      </c>
    </row>
    <row r="9149" spans="1:4" x14ac:dyDescent="0.2">
      <c r="A9149" t="s">
        <v>619</v>
      </c>
    </row>
    <row r="9150" spans="1:4" x14ac:dyDescent="0.2">
      <c r="A9150" t="s">
        <v>97</v>
      </c>
      <c r="B9150" t="s">
        <v>1619</v>
      </c>
      <c r="C9150">
        <v>0.1</v>
      </c>
    </row>
    <row r="9151" spans="1:4" x14ac:dyDescent="0.2">
      <c r="A9151" t="s">
        <v>34</v>
      </c>
      <c r="B9151">
        <v>9.7159999999999993</v>
      </c>
      <c r="C9151">
        <f>0.008/-0.056</f>
        <v>-0.14285714285714285</v>
      </c>
    </row>
    <row r="9152" spans="1:4" x14ac:dyDescent="0.2">
      <c r="A9152" t="s">
        <v>95</v>
      </c>
      <c r="B9152" t="s">
        <v>1629</v>
      </c>
      <c r="C9152">
        <v>25</v>
      </c>
    </row>
    <row r="9153" spans="1:4" x14ac:dyDescent="0.2">
      <c r="A9153" t="s">
        <v>1549</v>
      </c>
      <c r="B9153" t="s">
        <v>1550</v>
      </c>
      <c r="C9153" t="s">
        <v>1551</v>
      </c>
      <c r="D9153" t="s">
        <v>1552</v>
      </c>
    </row>
    <row r="9154" spans="1:4" x14ac:dyDescent="0.2">
      <c r="A9154" t="s">
        <v>859</v>
      </c>
      <c r="B9154" t="s">
        <v>1550</v>
      </c>
      <c r="C9154" t="s">
        <v>2547</v>
      </c>
    </row>
    <row r="9155" spans="1:4" x14ac:dyDescent="0.2">
      <c r="A9155" t="s">
        <v>464</v>
      </c>
      <c r="B9155" t="s">
        <v>1550</v>
      </c>
      <c r="C9155" t="s">
        <v>1551</v>
      </c>
      <c r="D9155" s="7">
        <v>37415</v>
      </c>
    </row>
    <row r="9156" spans="1:4" x14ac:dyDescent="0.2">
      <c r="A9156" t="s">
        <v>1569</v>
      </c>
      <c r="B9156" t="s">
        <v>1570</v>
      </c>
      <c r="C9156" t="s">
        <v>1571</v>
      </c>
    </row>
    <row r="9157" spans="1:4" x14ac:dyDescent="0.2">
      <c r="A9157" t="s">
        <v>1569</v>
      </c>
      <c r="B9157" t="s">
        <v>1572</v>
      </c>
      <c r="C9157" t="s">
        <v>1573</v>
      </c>
      <c r="D9157" t="s">
        <v>1571</v>
      </c>
    </row>
    <row r="9158" spans="1:4" x14ac:dyDescent="0.2">
      <c r="A9158" t="s">
        <v>29</v>
      </c>
      <c r="B9158" t="s">
        <v>2533</v>
      </c>
    </row>
    <row r="9159" spans="1:4" x14ac:dyDescent="0.2">
      <c r="A9159" t="s">
        <v>29</v>
      </c>
      <c r="B9159" t="s">
        <v>2534</v>
      </c>
    </row>
    <row r="9160" spans="1:4" x14ac:dyDescent="0.2">
      <c r="A9160" t="s">
        <v>29</v>
      </c>
      <c r="B9160">
        <v>8.9</v>
      </c>
      <c r="C9160" t="s">
        <v>1608</v>
      </c>
      <c r="D9160">
        <v>0.1</v>
      </c>
    </row>
    <row r="9161" spans="1:4" x14ac:dyDescent="0.2">
      <c r="A9161" t="s">
        <v>34</v>
      </c>
      <c r="B9161">
        <v>15</v>
      </c>
      <c r="C9161" t="s">
        <v>1613</v>
      </c>
      <c r="D9161">
        <v>0.4</v>
      </c>
    </row>
    <row r="9162" spans="1:4" x14ac:dyDescent="0.2">
      <c r="A9162" t="s">
        <v>34</v>
      </c>
      <c r="B9162" t="s">
        <v>2535</v>
      </c>
    </row>
    <row r="9163" spans="1:4" x14ac:dyDescent="0.2">
      <c r="A9163" t="s">
        <v>47</v>
      </c>
      <c r="B9163" t="s">
        <v>2536</v>
      </c>
    </row>
    <row r="9164" spans="1:4" x14ac:dyDescent="0.2">
      <c r="A9164" t="s">
        <v>34</v>
      </c>
      <c r="B9164">
        <v>10</v>
      </c>
      <c r="C9164" t="s">
        <v>1613</v>
      </c>
      <c r="D9164">
        <v>0.15</v>
      </c>
    </row>
    <row r="9165" spans="1:4" x14ac:dyDescent="0.2">
      <c r="A9165" t="s">
        <v>34</v>
      </c>
      <c r="B9165">
        <v>9.65</v>
      </c>
      <c r="C9165">
        <f>0.008-0.056</f>
        <v>-4.8000000000000001E-2</v>
      </c>
    </row>
    <row r="9166" spans="1:4" x14ac:dyDescent="0.2">
      <c r="A9166" t="s">
        <v>619</v>
      </c>
    </row>
    <row r="9167" spans="1:4" x14ac:dyDescent="0.2">
      <c r="A9167" t="s">
        <v>97</v>
      </c>
      <c r="B9167" t="s">
        <v>1619</v>
      </c>
      <c r="C9167">
        <v>0.1</v>
      </c>
    </row>
    <row r="9168" spans="1:4" x14ac:dyDescent="0.2">
      <c r="A9168" t="s">
        <v>34</v>
      </c>
      <c r="B9168">
        <v>9.7159999999999993</v>
      </c>
      <c r="C9168">
        <f>0.008/-0.056</f>
        <v>-0.14285714285714285</v>
      </c>
    </row>
    <row r="9169" spans="1:4" x14ac:dyDescent="0.2">
      <c r="A9169" t="s">
        <v>95</v>
      </c>
      <c r="B9169" t="s">
        <v>1629</v>
      </c>
      <c r="C9169">
        <v>25</v>
      </c>
    </row>
    <row r="9170" spans="1:4" x14ac:dyDescent="0.2">
      <c r="A9170" t="s">
        <v>1549</v>
      </c>
      <c r="B9170" t="s">
        <v>1550</v>
      </c>
      <c r="C9170" t="s">
        <v>1551</v>
      </c>
      <c r="D9170" t="s">
        <v>1552</v>
      </c>
    </row>
    <row r="9171" spans="1:4" x14ac:dyDescent="0.2">
      <c r="A9171" t="s">
        <v>859</v>
      </c>
      <c r="B9171" t="s">
        <v>1550</v>
      </c>
      <c r="C9171" t="s">
        <v>2547</v>
      </c>
    </row>
    <row r="9172" spans="1:4" x14ac:dyDescent="0.2">
      <c r="A9172" t="s">
        <v>464</v>
      </c>
      <c r="B9172" t="s">
        <v>1550</v>
      </c>
      <c r="C9172" t="s">
        <v>1551</v>
      </c>
      <c r="D9172" s="7">
        <v>37415</v>
      </c>
    </row>
    <row r="9173" spans="1:4" x14ac:dyDescent="0.2">
      <c r="A9173" t="s">
        <v>1569</v>
      </c>
      <c r="B9173" t="s">
        <v>1570</v>
      </c>
      <c r="C9173" t="s">
        <v>1571</v>
      </c>
    </row>
    <row r="9174" spans="1:4" x14ac:dyDescent="0.2">
      <c r="A9174" t="s">
        <v>1569</v>
      </c>
      <c r="B9174" t="s">
        <v>1572</v>
      </c>
      <c r="C9174" t="s">
        <v>1573</v>
      </c>
      <c r="D9174" t="s">
        <v>1571</v>
      </c>
    </row>
    <row r="9175" spans="1:4" x14ac:dyDescent="0.2">
      <c r="A9175" t="s">
        <v>2548</v>
      </c>
      <c r="B9175">
        <v>0.1</v>
      </c>
    </row>
    <row r="9176" spans="1:4" x14ac:dyDescent="0.2">
      <c r="A9176" t="s">
        <v>29</v>
      </c>
      <c r="B9176">
        <v>7.2</v>
      </c>
      <c r="C9176" t="s">
        <v>1608</v>
      </c>
      <c r="D9176">
        <v>0.1</v>
      </c>
    </row>
    <row r="9177" spans="1:4" x14ac:dyDescent="0.2">
      <c r="A9177" t="s">
        <v>117</v>
      </c>
      <c r="B9177">
        <v>33</v>
      </c>
      <c r="C9177" t="s">
        <v>1608</v>
      </c>
      <c r="D9177">
        <v>0.15</v>
      </c>
    </row>
    <row r="9178" spans="1:4" x14ac:dyDescent="0.2">
      <c r="A9178" t="s">
        <v>48</v>
      </c>
      <c r="B9178">
        <v>8.8000000000000007</v>
      </c>
      <c r="C9178" t="s">
        <v>1608</v>
      </c>
      <c r="D9178">
        <v>0.2</v>
      </c>
    </row>
    <row r="9179" spans="1:4" x14ac:dyDescent="0.2">
      <c r="A9179" t="s">
        <v>117</v>
      </c>
      <c r="B9179">
        <v>32.700000000000003</v>
      </c>
      <c r="C9179" t="s">
        <v>1608</v>
      </c>
      <c r="D9179">
        <v>0.15</v>
      </c>
    </row>
    <row r="9180" spans="1:4" x14ac:dyDescent="0.2">
      <c r="A9180" t="s">
        <v>47</v>
      </c>
      <c r="B9180">
        <v>30</v>
      </c>
      <c r="C9180">
        <v>0.2</v>
      </c>
    </row>
    <row r="9181" spans="1:4" x14ac:dyDescent="0.2">
      <c r="A9181" t="s">
        <v>47</v>
      </c>
      <c r="B9181">
        <v>29.5</v>
      </c>
      <c r="C9181" t="s">
        <v>1608</v>
      </c>
      <c r="D9181">
        <v>0.1</v>
      </c>
    </row>
    <row r="9182" spans="1:4" x14ac:dyDescent="0.2">
      <c r="A9182" t="s">
        <v>2549</v>
      </c>
      <c r="B9182" t="s">
        <v>1580</v>
      </c>
    </row>
    <row r="9183" spans="1:4" x14ac:dyDescent="0.2">
      <c r="A9183" t="s">
        <v>97</v>
      </c>
      <c r="B9183" t="s">
        <v>1545</v>
      </c>
      <c r="C9183">
        <v>0.1</v>
      </c>
    </row>
    <row r="9184" spans="1:4" x14ac:dyDescent="0.2">
      <c r="A9184" t="s">
        <v>1770</v>
      </c>
      <c r="B9184" t="s">
        <v>1608</v>
      </c>
      <c r="C9184">
        <v>0.1</v>
      </c>
    </row>
    <row r="9185" spans="1:5" x14ac:dyDescent="0.2">
      <c r="A9185" t="s">
        <v>97</v>
      </c>
      <c r="B9185" t="s">
        <v>2550</v>
      </c>
      <c r="C9185" t="s">
        <v>2551</v>
      </c>
      <c r="D9185" t="s">
        <v>1567</v>
      </c>
      <c r="E9185" t="s">
        <v>1568</v>
      </c>
    </row>
    <row r="9186" spans="1:5" x14ac:dyDescent="0.2">
      <c r="A9186" t="s">
        <v>97</v>
      </c>
      <c r="B9186">
        <v>0.05</v>
      </c>
      <c r="C9186" t="s">
        <v>1567</v>
      </c>
      <c r="D9186" t="s">
        <v>1633</v>
      </c>
    </row>
    <row r="9187" spans="1:5" x14ac:dyDescent="0.2">
      <c r="A9187" t="s">
        <v>36</v>
      </c>
      <c r="B9187" t="s">
        <v>1769</v>
      </c>
    </row>
    <row r="9188" spans="1:5" x14ac:dyDescent="0.2">
      <c r="A9188" t="s">
        <v>32</v>
      </c>
      <c r="B9188">
        <v>38</v>
      </c>
      <c r="C9188" t="s">
        <v>1562</v>
      </c>
      <c r="D9188">
        <v>40</v>
      </c>
    </row>
    <row r="9189" spans="1:5" x14ac:dyDescent="0.2">
      <c r="A9189" t="s">
        <v>621</v>
      </c>
      <c r="B9189" t="s">
        <v>1629</v>
      </c>
      <c r="C9189">
        <v>25</v>
      </c>
    </row>
    <row r="9190" spans="1:5" x14ac:dyDescent="0.2">
      <c r="A9190" t="s">
        <v>1549</v>
      </c>
      <c r="B9190" t="s">
        <v>1550</v>
      </c>
      <c r="C9190" t="s">
        <v>1551</v>
      </c>
      <c r="D9190" t="s">
        <v>1552</v>
      </c>
    </row>
    <row r="9191" spans="1:5" x14ac:dyDescent="0.2">
      <c r="A9191" t="s">
        <v>859</v>
      </c>
      <c r="B9191" t="s">
        <v>1553</v>
      </c>
      <c r="C9191" t="s">
        <v>1554</v>
      </c>
    </row>
    <row r="9192" spans="1:5" x14ac:dyDescent="0.2">
      <c r="A9192" t="s">
        <v>1555</v>
      </c>
      <c r="B9192" t="s">
        <v>1550</v>
      </c>
      <c r="C9192" t="s">
        <v>1551</v>
      </c>
      <c r="D9192" t="s">
        <v>1556</v>
      </c>
    </row>
    <row r="9193" spans="1:5" x14ac:dyDescent="0.2">
      <c r="A9193" t="s">
        <v>91</v>
      </c>
      <c r="B9193">
        <v>55</v>
      </c>
      <c r="C9193" t="s">
        <v>1557</v>
      </c>
    </row>
    <row r="9194" spans="1:5" x14ac:dyDescent="0.2">
      <c r="A9194" t="s">
        <v>2552</v>
      </c>
      <c r="B9194">
        <v>7</v>
      </c>
      <c r="C9194" t="s">
        <v>1558</v>
      </c>
    </row>
    <row r="9195" spans="1:5" x14ac:dyDescent="0.2">
      <c r="A9195" t="s">
        <v>48</v>
      </c>
      <c r="B9195">
        <v>48</v>
      </c>
      <c r="C9195" t="s">
        <v>1557</v>
      </c>
    </row>
    <row r="9196" spans="1:5" x14ac:dyDescent="0.2">
      <c r="A9196" t="s">
        <v>48</v>
      </c>
      <c r="B9196">
        <v>41.3</v>
      </c>
      <c r="C9196" t="s">
        <v>1559</v>
      </c>
    </row>
    <row r="9197" spans="1:5" x14ac:dyDescent="0.2">
      <c r="A9197" t="s">
        <v>154</v>
      </c>
      <c r="B9197">
        <v>0.2</v>
      </c>
      <c r="C9197" t="s">
        <v>1558</v>
      </c>
    </row>
    <row r="9198" spans="1:5" x14ac:dyDescent="0.2">
      <c r="A9198" t="s">
        <v>97</v>
      </c>
      <c r="B9198" t="s">
        <v>1545</v>
      </c>
      <c r="C9198">
        <v>0.05</v>
      </c>
      <c r="D9198" t="s">
        <v>1567</v>
      </c>
      <c r="E9198" t="s">
        <v>1568</v>
      </c>
    </row>
    <row r="9199" spans="1:5" x14ac:dyDescent="0.2">
      <c r="A9199" t="s">
        <v>97</v>
      </c>
      <c r="B9199" t="s">
        <v>1545</v>
      </c>
      <c r="C9199">
        <v>0.05</v>
      </c>
      <c r="D9199" t="s">
        <v>1567</v>
      </c>
      <c r="E9199" t="s">
        <v>1568</v>
      </c>
    </row>
    <row r="9200" spans="1:5" x14ac:dyDescent="0.2">
      <c r="A9200" t="s">
        <v>47</v>
      </c>
      <c r="B9200">
        <v>29.8</v>
      </c>
      <c r="C9200">
        <v>-0.05</v>
      </c>
    </row>
    <row r="9201" spans="1:6" x14ac:dyDescent="0.2">
      <c r="A9201" t="s">
        <v>47</v>
      </c>
      <c r="B9201">
        <v>31.2</v>
      </c>
      <c r="C9201" t="s">
        <v>1635</v>
      </c>
      <c r="D9201" t="s">
        <v>1775</v>
      </c>
    </row>
    <row r="9202" spans="1:6" x14ac:dyDescent="0.2">
      <c r="A9202" t="s">
        <v>1776</v>
      </c>
      <c r="B9202" t="s">
        <v>1635</v>
      </c>
      <c r="C9202" t="s">
        <v>1777</v>
      </c>
      <c r="D9202" t="s">
        <v>1778</v>
      </c>
      <c r="E9202" t="s">
        <v>1758</v>
      </c>
      <c r="F9202" t="s">
        <v>1779</v>
      </c>
    </row>
    <row r="9203" spans="1:6" x14ac:dyDescent="0.2">
      <c r="A9203" t="s">
        <v>87</v>
      </c>
    </row>
    <row r="9204" spans="1:6" x14ac:dyDescent="0.2">
      <c r="A9204" t="s">
        <v>95</v>
      </c>
      <c r="B9204" t="s">
        <v>1545</v>
      </c>
      <c r="C9204" t="s">
        <v>1584</v>
      </c>
      <c r="D9204">
        <v>12</v>
      </c>
    </row>
    <row r="9205" spans="1:6" x14ac:dyDescent="0.2">
      <c r="A9205" t="s">
        <v>36</v>
      </c>
      <c r="B9205" t="s">
        <v>1780</v>
      </c>
      <c r="C9205" t="s">
        <v>1100</v>
      </c>
      <c r="D9205">
        <v>1</v>
      </c>
      <c r="E9205" t="s">
        <v>1562</v>
      </c>
      <c r="F9205" t="s">
        <v>1782</v>
      </c>
    </row>
    <row r="9206" spans="1:6" x14ac:dyDescent="0.2">
      <c r="A9206" t="s">
        <v>87</v>
      </c>
      <c r="B9206" t="s">
        <v>1546</v>
      </c>
      <c r="C9206" t="s">
        <v>1547</v>
      </c>
      <c r="D9206" t="s">
        <v>1548</v>
      </c>
    </row>
    <row r="9207" spans="1:6" x14ac:dyDescent="0.2">
      <c r="A9207" t="s">
        <v>1549</v>
      </c>
      <c r="B9207" t="s">
        <v>1550</v>
      </c>
      <c r="C9207" t="s">
        <v>1551</v>
      </c>
      <c r="D9207" t="s">
        <v>1552</v>
      </c>
    </row>
    <row r="9208" spans="1:6" x14ac:dyDescent="0.2">
      <c r="A9208" t="s">
        <v>859</v>
      </c>
      <c r="B9208" t="s">
        <v>1553</v>
      </c>
      <c r="C9208" t="s">
        <v>1554</v>
      </c>
    </row>
    <row r="9209" spans="1:6" x14ac:dyDescent="0.2">
      <c r="A9209" t="s">
        <v>1555</v>
      </c>
      <c r="B9209" t="s">
        <v>1550</v>
      </c>
      <c r="C9209" t="s">
        <v>1551</v>
      </c>
      <c r="D9209" t="s">
        <v>1556</v>
      </c>
    </row>
    <row r="9210" spans="1:6" x14ac:dyDescent="0.2">
      <c r="A9210" t="s">
        <v>2548</v>
      </c>
      <c r="B9210">
        <v>0.1</v>
      </c>
    </row>
    <row r="9211" spans="1:6" x14ac:dyDescent="0.2">
      <c r="A9211" t="s">
        <v>29</v>
      </c>
      <c r="B9211">
        <v>7.2</v>
      </c>
      <c r="C9211" t="s">
        <v>1608</v>
      </c>
      <c r="D9211">
        <v>0.1</v>
      </c>
    </row>
    <row r="9212" spans="1:6" x14ac:dyDescent="0.2">
      <c r="A9212" t="s">
        <v>117</v>
      </c>
      <c r="B9212">
        <v>33</v>
      </c>
      <c r="C9212" t="s">
        <v>1608</v>
      </c>
      <c r="D9212">
        <v>0.15</v>
      </c>
    </row>
    <row r="9213" spans="1:6" x14ac:dyDescent="0.2">
      <c r="A9213" t="s">
        <v>48</v>
      </c>
      <c r="B9213">
        <v>8.8000000000000007</v>
      </c>
      <c r="C9213" t="s">
        <v>1608</v>
      </c>
      <c r="D9213">
        <v>0.2</v>
      </c>
    </row>
    <row r="9214" spans="1:6" x14ac:dyDescent="0.2">
      <c r="A9214" t="s">
        <v>117</v>
      </c>
      <c r="B9214">
        <v>32.700000000000003</v>
      </c>
      <c r="C9214" t="s">
        <v>1608</v>
      </c>
      <c r="D9214">
        <v>0.15</v>
      </c>
    </row>
    <row r="9215" spans="1:6" x14ac:dyDescent="0.2">
      <c r="A9215" t="s">
        <v>47</v>
      </c>
      <c r="B9215">
        <v>30</v>
      </c>
      <c r="C9215">
        <v>0.2</v>
      </c>
    </row>
    <row r="9216" spans="1:6" x14ac:dyDescent="0.2">
      <c r="A9216" t="s">
        <v>47</v>
      </c>
      <c r="B9216">
        <v>29.5</v>
      </c>
      <c r="C9216" t="s">
        <v>1608</v>
      </c>
      <c r="D9216">
        <v>0.1</v>
      </c>
    </row>
    <row r="9217" spans="1:5" x14ac:dyDescent="0.2">
      <c r="A9217" t="s">
        <v>2549</v>
      </c>
      <c r="B9217" t="s">
        <v>1580</v>
      </c>
    </row>
    <row r="9218" spans="1:5" x14ac:dyDescent="0.2">
      <c r="A9218" t="s">
        <v>97</v>
      </c>
      <c r="B9218" t="s">
        <v>1545</v>
      </c>
      <c r="C9218">
        <v>0.1</v>
      </c>
    </row>
    <row r="9219" spans="1:5" x14ac:dyDescent="0.2">
      <c r="A9219" t="s">
        <v>1770</v>
      </c>
      <c r="B9219" t="s">
        <v>1608</v>
      </c>
      <c r="C9219">
        <v>0.1</v>
      </c>
    </row>
    <row r="9220" spans="1:5" x14ac:dyDescent="0.2">
      <c r="A9220" t="s">
        <v>97</v>
      </c>
      <c r="B9220" t="s">
        <v>2550</v>
      </c>
      <c r="C9220" t="s">
        <v>2551</v>
      </c>
      <c r="D9220" t="s">
        <v>1567</v>
      </c>
      <c r="E9220" t="s">
        <v>1568</v>
      </c>
    </row>
    <row r="9221" spans="1:5" x14ac:dyDescent="0.2">
      <c r="A9221" t="s">
        <v>97</v>
      </c>
      <c r="B9221">
        <v>0.05</v>
      </c>
      <c r="C9221" t="s">
        <v>1567</v>
      </c>
      <c r="D9221" t="s">
        <v>1633</v>
      </c>
    </row>
    <row r="9222" spans="1:5" x14ac:dyDescent="0.2">
      <c r="A9222" t="s">
        <v>36</v>
      </c>
      <c r="B9222" t="s">
        <v>1769</v>
      </c>
    </row>
    <row r="9223" spans="1:5" x14ac:dyDescent="0.2">
      <c r="A9223" t="s">
        <v>32</v>
      </c>
      <c r="B9223">
        <v>38</v>
      </c>
      <c r="C9223" t="s">
        <v>1562</v>
      </c>
      <c r="D9223">
        <v>40</v>
      </c>
    </row>
    <row r="9224" spans="1:5" x14ac:dyDescent="0.2">
      <c r="A9224" t="s">
        <v>621</v>
      </c>
      <c r="B9224" t="s">
        <v>1629</v>
      </c>
      <c r="C9224">
        <v>25</v>
      </c>
    </row>
    <row r="9225" spans="1:5" x14ac:dyDescent="0.2">
      <c r="A9225" t="s">
        <v>1549</v>
      </c>
      <c r="B9225" t="s">
        <v>1550</v>
      </c>
      <c r="C9225" t="s">
        <v>1551</v>
      </c>
      <c r="D9225" t="s">
        <v>1552</v>
      </c>
    </row>
    <row r="9226" spans="1:5" x14ac:dyDescent="0.2">
      <c r="A9226" t="s">
        <v>859</v>
      </c>
      <c r="B9226" t="s">
        <v>1553</v>
      </c>
      <c r="C9226" t="s">
        <v>1554</v>
      </c>
    </row>
    <row r="9227" spans="1:5" x14ac:dyDescent="0.2">
      <c r="A9227" t="s">
        <v>1555</v>
      </c>
      <c r="B9227" t="s">
        <v>1550</v>
      </c>
      <c r="C9227" t="s">
        <v>1551</v>
      </c>
      <c r="D9227" t="s">
        <v>1556</v>
      </c>
    </row>
    <row r="9228" spans="1:5" x14ac:dyDescent="0.2">
      <c r="A9228" t="s">
        <v>2553</v>
      </c>
      <c r="B9228">
        <v>0.1</v>
      </c>
    </row>
    <row r="9229" spans="1:5" x14ac:dyDescent="0.2">
      <c r="A9229" t="s">
        <v>29</v>
      </c>
      <c r="B9229">
        <v>5.4</v>
      </c>
      <c r="C9229">
        <v>0.1</v>
      </c>
    </row>
    <row r="9230" spans="1:5" x14ac:dyDescent="0.2">
      <c r="A9230" t="s">
        <v>154</v>
      </c>
      <c r="B9230">
        <v>0.7</v>
      </c>
      <c r="C9230" t="s">
        <v>1578</v>
      </c>
    </row>
    <row r="9231" spans="1:5" x14ac:dyDescent="0.2">
      <c r="A9231" t="s">
        <v>48</v>
      </c>
      <c r="B9231">
        <v>8.8000000000000007</v>
      </c>
      <c r="C9231" t="s">
        <v>1608</v>
      </c>
      <c r="D9231">
        <v>0.2</v>
      </c>
    </row>
    <row r="9232" spans="1:5" x14ac:dyDescent="0.2">
      <c r="A9232" t="s">
        <v>117</v>
      </c>
      <c r="B9232">
        <v>32.700000000000003</v>
      </c>
      <c r="C9232" t="s">
        <v>1608</v>
      </c>
      <c r="D9232">
        <v>0.15</v>
      </c>
    </row>
    <row r="9233" spans="1:5" x14ac:dyDescent="0.2">
      <c r="A9233" t="s">
        <v>623</v>
      </c>
    </row>
    <row r="9234" spans="1:5" x14ac:dyDescent="0.2">
      <c r="A9234" t="s">
        <v>624</v>
      </c>
    </row>
    <row r="9235" spans="1:5" x14ac:dyDescent="0.2">
      <c r="A9235" t="s">
        <v>2549</v>
      </c>
      <c r="B9235" t="s">
        <v>1580</v>
      </c>
    </row>
    <row r="9236" spans="1:5" x14ac:dyDescent="0.2">
      <c r="A9236" t="s">
        <v>97</v>
      </c>
      <c r="B9236" t="s">
        <v>1545</v>
      </c>
      <c r="C9236">
        <v>0.1</v>
      </c>
    </row>
    <row r="9237" spans="1:5" x14ac:dyDescent="0.2">
      <c r="A9237" t="s">
        <v>1770</v>
      </c>
      <c r="B9237" t="s">
        <v>1608</v>
      </c>
      <c r="C9237">
        <v>0.1</v>
      </c>
    </row>
    <row r="9238" spans="1:5" x14ac:dyDescent="0.2">
      <c r="A9238" t="s">
        <v>97</v>
      </c>
      <c r="B9238" t="s">
        <v>2550</v>
      </c>
      <c r="C9238" t="s">
        <v>2551</v>
      </c>
      <c r="D9238" t="s">
        <v>1567</v>
      </c>
      <c r="E9238" t="s">
        <v>1568</v>
      </c>
    </row>
    <row r="9239" spans="1:5" x14ac:dyDescent="0.2">
      <c r="A9239" t="s">
        <v>97</v>
      </c>
      <c r="B9239">
        <v>0.05</v>
      </c>
      <c r="C9239" t="s">
        <v>1567</v>
      </c>
      <c r="D9239" t="s">
        <v>1633</v>
      </c>
    </row>
    <row r="9240" spans="1:5" x14ac:dyDescent="0.2">
      <c r="A9240" t="s">
        <v>36</v>
      </c>
      <c r="B9240" t="s">
        <v>1769</v>
      </c>
    </row>
    <row r="9241" spans="1:5" x14ac:dyDescent="0.2">
      <c r="A9241" t="s">
        <v>32</v>
      </c>
      <c r="B9241">
        <v>40.200000000000003</v>
      </c>
      <c r="C9241" t="s">
        <v>1562</v>
      </c>
      <c r="D9241">
        <v>42.2</v>
      </c>
    </row>
    <row r="9242" spans="1:5" x14ac:dyDescent="0.2">
      <c r="A9242" t="s">
        <v>2554</v>
      </c>
      <c r="B9242">
        <v>0.2</v>
      </c>
    </row>
    <row r="9243" spans="1:5" x14ac:dyDescent="0.2">
      <c r="A9243" t="s">
        <v>29</v>
      </c>
      <c r="B9243">
        <v>4</v>
      </c>
      <c r="C9243" t="s">
        <v>1580</v>
      </c>
    </row>
    <row r="9244" spans="1:5" x14ac:dyDescent="0.2">
      <c r="A9244" t="s">
        <v>621</v>
      </c>
      <c r="B9244" t="s">
        <v>1629</v>
      </c>
      <c r="C9244">
        <v>25</v>
      </c>
    </row>
    <row r="9245" spans="1:5" x14ac:dyDescent="0.2">
      <c r="A9245" t="s">
        <v>91</v>
      </c>
      <c r="B9245">
        <v>53</v>
      </c>
      <c r="C9245" t="s">
        <v>1558</v>
      </c>
    </row>
    <row r="9246" spans="1:5" x14ac:dyDescent="0.2">
      <c r="A9246" t="s">
        <v>29</v>
      </c>
      <c r="B9246">
        <v>5</v>
      </c>
      <c r="C9246" t="s">
        <v>1558</v>
      </c>
    </row>
    <row r="9247" spans="1:5" x14ac:dyDescent="0.2">
      <c r="A9247" t="s">
        <v>29</v>
      </c>
      <c r="B9247">
        <v>4</v>
      </c>
      <c r="C9247" t="s">
        <v>1558</v>
      </c>
    </row>
    <row r="9248" spans="1:5" x14ac:dyDescent="0.2">
      <c r="A9248" t="s">
        <v>48</v>
      </c>
      <c r="B9248">
        <v>48</v>
      </c>
      <c r="C9248" t="s">
        <v>1559</v>
      </c>
    </row>
    <row r="9249" spans="1:6" x14ac:dyDescent="0.2">
      <c r="A9249" t="s">
        <v>48</v>
      </c>
      <c r="B9249">
        <v>41.3</v>
      </c>
      <c r="C9249" t="s">
        <v>1559</v>
      </c>
    </row>
    <row r="9250" spans="1:6" x14ac:dyDescent="0.2">
      <c r="A9250" t="s">
        <v>154</v>
      </c>
      <c r="B9250">
        <v>0.2</v>
      </c>
      <c r="C9250" t="s">
        <v>1558</v>
      </c>
    </row>
    <row r="9251" spans="1:6" x14ac:dyDescent="0.2">
      <c r="A9251" t="s">
        <v>97</v>
      </c>
      <c r="B9251" t="s">
        <v>1545</v>
      </c>
      <c r="C9251">
        <v>0.05</v>
      </c>
      <c r="D9251" t="s">
        <v>1567</v>
      </c>
      <c r="E9251" t="s">
        <v>1568</v>
      </c>
    </row>
    <row r="9252" spans="1:6" x14ac:dyDescent="0.2">
      <c r="A9252" t="s">
        <v>97</v>
      </c>
      <c r="B9252" t="s">
        <v>1545</v>
      </c>
      <c r="C9252">
        <v>0.05</v>
      </c>
      <c r="D9252" t="s">
        <v>1567</v>
      </c>
      <c r="E9252" t="s">
        <v>1568</v>
      </c>
    </row>
    <row r="9253" spans="1:6" x14ac:dyDescent="0.2">
      <c r="A9253" t="s">
        <v>47</v>
      </c>
      <c r="B9253">
        <v>29.8</v>
      </c>
      <c r="C9253">
        <v>-0.05</v>
      </c>
    </row>
    <row r="9254" spans="1:6" x14ac:dyDescent="0.2">
      <c r="A9254" t="s">
        <v>47</v>
      </c>
      <c r="B9254">
        <v>31.2</v>
      </c>
      <c r="C9254" t="s">
        <v>1635</v>
      </c>
      <c r="D9254" t="s">
        <v>1775</v>
      </c>
    </row>
    <row r="9255" spans="1:6" x14ac:dyDescent="0.2">
      <c r="A9255" t="s">
        <v>47</v>
      </c>
      <c r="B9255">
        <v>13.4</v>
      </c>
      <c r="C9255" t="s">
        <v>1557</v>
      </c>
    </row>
    <row r="9256" spans="1:6" x14ac:dyDescent="0.2">
      <c r="A9256" t="s">
        <v>34</v>
      </c>
      <c r="B9256">
        <v>22.5</v>
      </c>
      <c r="C9256" t="s">
        <v>1557</v>
      </c>
    </row>
    <row r="9257" spans="1:6" x14ac:dyDescent="0.2">
      <c r="A9257" t="s">
        <v>95</v>
      </c>
      <c r="B9257" t="s">
        <v>1545</v>
      </c>
      <c r="C9257" t="s">
        <v>1584</v>
      </c>
      <c r="D9257">
        <v>12</v>
      </c>
    </row>
    <row r="9258" spans="1:6" x14ac:dyDescent="0.2">
      <c r="A9258" t="s">
        <v>36</v>
      </c>
      <c r="B9258" t="s">
        <v>1780</v>
      </c>
      <c r="C9258" t="s">
        <v>1100</v>
      </c>
      <c r="D9258">
        <v>1</v>
      </c>
      <c r="E9258" t="s">
        <v>1562</v>
      </c>
      <c r="F9258" t="s">
        <v>1782</v>
      </c>
    </row>
    <row r="9259" spans="1:6" x14ac:dyDescent="0.2">
      <c r="A9259" t="s">
        <v>48</v>
      </c>
      <c r="B9259">
        <v>3</v>
      </c>
      <c r="C9259" t="s">
        <v>1558</v>
      </c>
    </row>
    <row r="9260" spans="1:6" x14ac:dyDescent="0.2">
      <c r="A9260" t="s">
        <v>87</v>
      </c>
    </row>
    <row r="9261" spans="1:6" x14ac:dyDescent="0.2">
      <c r="A9261" t="s">
        <v>29</v>
      </c>
      <c r="B9261">
        <v>23.9</v>
      </c>
      <c r="C9261" t="s">
        <v>1608</v>
      </c>
      <c r="D9261">
        <v>0.02</v>
      </c>
    </row>
    <row r="9262" spans="1:6" x14ac:dyDescent="0.2">
      <c r="A9262" t="s">
        <v>47</v>
      </c>
      <c r="B9262">
        <v>17</v>
      </c>
      <c r="C9262" t="s">
        <v>1635</v>
      </c>
      <c r="D9262" t="s">
        <v>1710</v>
      </c>
    </row>
    <row r="9263" spans="1:6" x14ac:dyDescent="0.2">
      <c r="A9263" t="s">
        <v>47</v>
      </c>
      <c r="B9263">
        <v>22</v>
      </c>
      <c r="C9263" t="s">
        <v>1635</v>
      </c>
      <c r="D9263" t="s">
        <v>1702</v>
      </c>
    </row>
    <row r="9264" spans="1:6" x14ac:dyDescent="0.2">
      <c r="A9264" t="s">
        <v>29</v>
      </c>
      <c r="B9264">
        <v>12.1</v>
      </c>
      <c r="C9264" t="s">
        <v>1608</v>
      </c>
      <c r="D9264">
        <v>0.05</v>
      </c>
    </row>
    <row r="9265" spans="1:6" x14ac:dyDescent="0.2">
      <c r="A9265" t="s">
        <v>189</v>
      </c>
      <c r="B9265">
        <v>0.05</v>
      </c>
      <c r="C9265" t="s">
        <v>1633</v>
      </c>
    </row>
    <row r="9266" spans="1:6" x14ac:dyDescent="0.2">
      <c r="A9266" t="s">
        <v>29</v>
      </c>
      <c r="B9266">
        <v>16.5</v>
      </c>
      <c r="C9266" t="s">
        <v>1608</v>
      </c>
      <c r="D9266">
        <v>0.1</v>
      </c>
    </row>
    <row r="9267" spans="1:6" x14ac:dyDescent="0.2">
      <c r="A9267" t="s">
        <v>97</v>
      </c>
      <c r="B9267" t="s">
        <v>2555</v>
      </c>
      <c r="C9267" t="s">
        <v>1568</v>
      </c>
    </row>
    <row r="9268" spans="1:6" x14ac:dyDescent="0.2">
      <c r="A9268" t="s">
        <v>94</v>
      </c>
      <c r="B9268" t="s">
        <v>1545</v>
      </c>
      <c r="C9268">
        <v>0.02</v>
      </c>
      <c r="D9268" t="s">
        <v>1568</v>
      </c>
    </row>
    <row r="9269" spans="1:6" x14ac:dyDescent="0.2">
      <c r="A9269" t="s">
        <v>97</v>
      </c>
      <c r="B9269" t="s">
        <v>1545</v>
      </c>
      <c r="C9269">
        <v>0.1</v>
      </c>
      <c r="D9269" t="s">
        <v>2556</v>
      </c>
      <c r="E9269" t="s">
        <v>36</v>
      </c>
      <c r="F9269" t="s">
        <v>2557</v>
      </c>
    </row>
    <row r="9270" spans="1:6" x14ac:dyDescent="0.2">
      <c r="A9270" t="s">
        <v>186</v>
      </c>
      <c r="B9270" t="s">
        <v>1619</v>
      </c>
      <c r="C9270">
        <v>0.1</v>
      </c>
    </row>
    <row r="9271" spans="1:6" x14ac:dyDescent="0.2">
      <c r="A9271" t="s">
        <v>95</v>
      </c>
      <c r="B9271" t="s">
        <v>1545</v>
      </c>
      <c r="C9271" t="s">
        <v>1614</v>
      </c>
      <c r="D9271">
        <v>1.5</v>
      </c>
    </row>
    <row r="9272" spans="1:6" x14ac:dyDescent="0.2">
      <c r="A9272" t="s">
        <v>95</v>
      </c>
      <c r="B9272" t="s">
        <v>1629</v>
      </c>
      <c r="C9272" t="s">
        <v>1545</v>
      </c>
      <c r="D9272">
        <v>16</v>
      </c>
    </row>
    <row r="9273" spans="1:6" x14ac:dyDescent="0.2">
      <c r="A9273" t="s">
        <v>87</v>
      </c>
      <c r="B9273" t="s">
        <v>1698</v>
      </c>
    </row>
    <row r="9274" spans="1:6" x14ac:dyDescent="0.2">
      <c r="A9274" t="s">
        <v>91</v>
      </c>
      <c r="B9274">
        <v>24</v>
      </c>
      <c r="C9274" t="s">
        <v>1608</v>
      </c>
      <c r="D9274">
        <v>0.02</v>
      </c>
    </row>
    <row r="9275" spans="1:6" x14ac:dyDescent="0.2">
      <c r="A9275" t="s">
        <v>47</v>
      </c>
      <c r="B9275">
        <v>17</v>
      </c>
      <c r="C9275" t="s">
        <v>1635</v>
      </c>
      <c r="D9275" t="s">
        <v>1710</v>
      </c>
    </row>
    <row r="9276" spans="1:6" x14ac:dyDescent="0.2">
      <c r="A9276" t="s">
        <v>47</v>
      </c>
      <c r="B9276">
        <v>22</v>
      </c>
      <c r="C9276" t="s">
        <v>1635</v>
      </c>
      <c r="D9276" t="s">
        <v>1702</v>
      </c>
    </row>
    <row r="9277" spans="1:6" x14ac:dyDescent="0.2">
      <c r="A9277" t="s">
        <v>29</v>
      </c>
      <c r="B9277">
        <v>12.1</v>
      </c>
      <c r="C9277" t="s">
        <v>1608</v>
      </c>
      <c r="D9277">
        <v>0.05</v>
      </c>
    </row>
    <row r="9278" spans="1:6" x14ac:dyDescent="0.2">
      <c r="A9278" t="s">
        <v>189</v>
      </c>
      <c r="B9278">
        <v>0.05</v>
      </c>
      <c r="C9278" t="s">
        <v>1633</v>
      </c>
    </row>
    <row r="9279" spans="1:6" x14ac:dyDescent="0.2">
      <c r="A9279" t="s">
        <v>29</v>
      </c>
      <c r="B9279">
        <v>16.649999999999999</v>
      </c>
      <c r="C9279" t="s">
        <v>1608</v>
      </c>
      <c r="D9279">
        <v>0.1</v>
      </c>
    </row>
    <row r="9280" spans="1:6" x14ac:dyDescent="0.2">
      <c r="A9280" t="s">
        <v>97</v>
      </c>
      <c r="B9280" t="s">
        <v>2555</v>
      </c>
      <c r="C9280" t="s">
        <v>1568</v>
      </c>
    </row>
    <row r="9281" spans="1:6" x14ac:dyDescent="0.2">
      <c r="A9281" t="s">
        <v>94</v>
      </c>
      <c r="B9281" t="s">
        <v>1545</v>
      </c>
      <c r="C9281">
        <v>0.02</v>
      </c>
      <c r="D9281" t="s">
        <v>1568</v>
      </c>
    </row>
    <row r="9282" spans="1:6" x14ac:dyDescent="0.2">
      <c r="A9282" t="s">
        <v>97</v>
      </c>
      <c r="B9282" t="s">
        <v>1545</v>
      </c>
      <c r="C9282">
        <v>0.1</v>
      </c>
      <c r="D9282" t="s">
        <v>2556</v>
      </c>
      <c r="E9282" t="s">
        <v>36</v>
      </c>
      <c r="F9282" t="s">
        <v>2557</v>
      </c>
    </row>
    <row r="9283" spans="1:6" x14ac:dyDescent="0.2">
      <c r="A9283" t="s">
        <v>95</v>
      </c>
      <c r="B9283" t="s">
        <v>1545</v>
      </c>
      <c r="C9283" t="s">
        <v>1614</v>
      </c>
      <c r="D9283">
        <v>1.5</v>
      </c>
    </row>
    <row r="9284" spans="1:6" x14ac:dyDescent="0.2">
      <c r="A9284" t="s">
        <v>95</v>
      </c>
      <c r="B9284" t="s">
        <v>1629</v>
      </c>
      <c r="C9284" t="s">
        <v>1545</v>
      </c>
      <c r="D9284">
        <v>16</v>
      </c>
    </row>
    <row r="9285" spans="1:6" x14ac:dyDescent="0.2">
      <c r="A9285" t="s">
        <v>186</v>
      </c>
      <c r="B9285" t="s">
        <v>1619</v>
      </c>
      <c r="C9285">
        <v>0.1</v>
      </c>
    </row>
    <row r="9286" spans="1:6" x14ac:dyDescent="0.2">
      <c r="A9286" t="s">
        <v>87</v>
      </c>
    </row>
    <row r="9287" spans="1:6" x14ac:dyDescent="0.2">
      <c r="A9287" t="s">
        <v>29</v>
      </c>
      <c r="B9287">
        <v>5.5</v>
      </c>
      <c r="C9287" t="s">
        <v>1608</v>
      </c>
      <c r="D9287">
        <v>0.1</v>
      </c>
    </row>
    <row r="9288" spans="1:6" x14ac:dyDescent="0.2">
      <c r="A9288" t="s">
        <v>47</v>
      </c>
      <c r="B9288">
        <v>22</v>
      </c>
      <c r="C9288" t="s">
        <v>1635</v>
      </c>
    </row>
    <row r="9289" spans="1:6" x14ac:dyDescent="0.2">
      <c r="A9289" t="s">
        <v>47</v>
      </c>
      <c r="B9289">
        <v>17</v>
      </c>
      <c r="C9289" t="s">
        <v>1635</v>
      </c>
    </row>
    <row r="9290" spans="1:6" x14ac:dyDescent="0.2">
      <c r="A9290" t="s">
        <v>29</v>
      </c>
      <c r="B9290">
        <v>12.1</v>
      </c>
      <c r="C9290" t="s">
        <v>1608</v>
      </c>
      <c r="D9290">
        <v>0.05</v>
      </c>
    </row>
    <row r="9291" spans="1:6" x14ac:dyDescent="0.2">
      <c r="A9291" t="s">
        <v>29</v>
      </c>
      <c r="B9291">
        <v>16.5</v>
      </c>
      <c r="C9291" t="s">
        <v>1608</v>
      </c>
      <c r="D9291">
        <v>0.1</v>
      </c>
    </row>
    <row r="9292" spans="1:6" x14ac:dyDescent="0.2">
      <c r="A9292" t="s">
        <v>29</v>
      </c>
      <c r="B9292">
        <v>4.8</v>
      </c>
      <c r="C9292" t="s">
        <v>1608</v>
      </c>
      <c r="D9292">
        <v>0.05</v>
      </c>
    </row>
    <row r="9293" spans="1:6" x14ac:dyDescent="0.2">
      <c r="A9293" t="s">
        <v>29</v>
      </c>
      <c r="B9293">
        <v>3.9</v>
      </c>
      <c r="C9293" t="s">
        <v>1608</v>
      </c>
      <c r="D9293">
        <v>0.1</v>
      </c>
    </row>
    <row r="9294" spans="1:6" x14ac:dyDescent="0.2">
      <c r="A9294" t="s">
        <v>97</v>
      </c>
      <c r="B9294" t="s">
        <v>1545</v>
      </c>
      <c r="C9294">
        <v>0.01</v>
      </c>
      <c r="D9294" t="s">
        <v>1568</v>
      </c>
    </row>
    <row r="9295" spans="1:6" x14ac:dyDescent="0.2">
      <c r="A9295" t="s">
        <v>94</v>
      </c>
      <c r="B9295" t="s">
        <v>1545</v>
      </c>
      <c r="C9295">
        <v>0.02</v>
      </c>
      <c r="D9295" t="s">
        <v>1568</v>
      </c>
    </row>
    <row r="9296" spans="1:6" x14ac:dyDescent="0.2">
      <c r="A9296" t="s">
        <v>47</v>
      </c>
      <c r="B9296">
        <v>22.5</v>
      </c>
      <c r="C9296" t="s">
        <v>1608</v>
      </c>
      <c r="D9296">
        <v>0.15</v>
      </c>
    </row>
    <row r="9297" spans="1:5" x14ac:dyDescent="0.2">
      <c r="A9297" t="s">
        <v>47</v>
      </c>
      <c r="B9297">
        <v>18.399999999999999</v>
      </c>
      <c r="C9297" t="s">
        <v>1608</v>
      </c>
      <c r="D9297">
        <v>0.05</v>
      </c>
    </row>
    <row r="9298" spans="1:5" x14ac:dyDescent="0.2">
      <c r="A9298" t="s">
        <v>95</v>
      </c>
      <c r="B9298" t="s">
        <v>2508</v>
      </c>
      <c r="C9298" t="s">
        <v>1545</v>
      </c>
      <c r="D9298">
        <v>1.5</v>
      </c>
    </row>
    <row r="9299" spans="1:5" x14ac:dyDescent="0.2">
      <c r="A9299" t="s">
        <v>36</v>
      </c>
      <c r="B9299" t="s">
        <v>2558</v>
      </c>
    </row>
    <row r="9300" spans="1:5" x14ac:dyDescent="0.2">
      <c r="A9300" t="s">
        <v>2559</v>
      </c>
      <c r="B9300" t="s">
        <v>1618</v>
      </c>
      <c r="C9300" t="s">
        <v>1562</v>
      </c>
      <c r="D9300" t="s">
        <v>36</v>
      </c>
      <c r="E9300" t="s">
        <v>2560</v>
      </c>
    </row>
    <row r="9301" spans="1:5" x14ac:dyDescent="0.2">
      <c r="A9301" t="s">
        <v>97</v>
      </c>
      <c r="B9301">
        <v>0.1</v>
      </c>
      <c r="C9301" t="s">
        <v>2556</v>
      </c>
      <c r="D9301" t="s">
        <v>36</v>
      </c>
      <c r="E9301" t="s">
        <v>2557</v>
      </c>
    </row>
    <row r="9302" spans="1:5" x14ac:dyDescent="0.2">
      <c r="A9302" t="s">
        <v>95</v>
      </c>
      <c r="B9302" t="s">
        <v>1629</v>
      </c>
      <c r="C9302" t="s">
        <v>1545</v>
      </c>
      <c r="D9302">
        <v>16</v>
      </c>
    </row>
    <row r="9303" spans="1:5" x14ac:dyDescent="0.2">
      <c r="A9303" t="s">
        <v>47</v>
      </c>
      <c r="B9303">
        <v>17</v>
      </c>
      <c r="C9303" t="s">
        <v>1613</v>
      </c>
      <c r="D9303">
        <v>2.8000000000000001E-2</v>
      </c>
    </row>
    <row r="9304" spans="1:5" x14ac:dyDescent="0.2">
      <c r="A9304" t="s">
        <v>393</v>
      </c>
      <c r="B9304" t="s">
        <v>2059</v>
      </c>
    </row>
    <row r="9305" spans="1:5" x14ac:dyDescent="0.2">
      <c r="A9305" t="s">
        <v>29</v>
      </c>
      <c r="B9305">
        <v>10</v>
      </c>
      <c r="C9305" t="s">
        <v>1608</v>
      </c>
      <c r="D9305">
        <v>0.1</v>
      </c>
    </row>
    <row r="9306" spans="1:5" x14ac:dyDescent="0.2">
      <c r="A9306" t="s">
        <v>29</v>
      </c>
      <c r="B9306">
        <v>3.7</v>
      </c>
      <c r="C9306">
        <v>-0.15</v>
      </c>
    </row>
    <row r="9307" spans="1:5" x14ac:dyDescent="0.2">
      <c r="A9307" t="s">
        <v>29</v>
      </c>
      <c r="B9307">
        <v>17.8</v>
      </c>
      <c r="C9307" t="s">
        <v>1608</v>
      </c>
      <c r="D9307">
        <v>0.05</v>
      </c>
    </row>
    <row r="9308" spans="1:5" x14ac:dyDescent="0.2">
      <c r="A9308" t="s">
        <v>47</v>
      </c>
      <c r="B9308">
        <v>2.2000000000000002</v>
      </c>
      <c r="C9308" t="s">
        <v>1608</v>
      </c>
      <c r="D9308">
        <v>0.1</v>
      </c>
    </row>
    <row r="9309" spans="1:5" x14ac:dyDescent="0.2">
      <c r="A9309" t="s">
        <v>47</v>
      </c>
      <c r="B9309">
        <v>0.85</v>
      </c>
      <c r="C9309" t="s">
        <v>1608</v>
      </c>
      <c r="D9309">
        <v>0.02</v>
      </c>
    </row>
    <row r="9310" spans="1:5" x14ac:dyDescent="0.2">
      <c r="A9310" t="s">
        <v>47</v>
      </c>
      <c r="B9310">
        <v>5</v>
      </c>
      <c r="C9310" t="s">
        <v>1608</v>
      </c>
      <c r="D9310">
        <v>0.1</v>
      </c>
    </row>
    <row r="9311" spans="1:5" x14ac:dyDescent="0.2">
      <c r="A9311" t="s">
        <v>47</v>
      </c>
      <c r="B9311">
        <v>30</v>
      </c>
      <c r="C9311" t="s">
        <v>1608</v>
      </c>
      <c r="D9311">
        <v>0.05</v>
      </c>
    </row>
    <row r="9312" spans="1:5" x14ac:dyDescent="0.2">
      <c r="A9312" t="s">
        <v>34</v>
      </c>
      <c r="B9312">
        <v>34.5</v>
      </c>
      <c r="C9312" t="s">
        <v>1608</v>
      </c>
      <c r="D9312">
        <v>0.05</v>
      </c>
    </row>
    <row r="9313" spans="1:6" x14ac:dyDescent="0.2">
      <c r="A9313" t="s">
        <v>47</v>
      </c>
      <c r="B9313">
        <v>16.5</v>
      </c>
      <c r="C9313" t="s">
        <v>1613</v>
      </c>
      <c r="D9313">
        <v>0.1</v>
      </c>
    </row>
    <row r="9314" spans="1:6" x14ac:dyDescent="0.2">
      <c r="A9314" t="s">
        <v>47</v>
      </c>
      <c r="B9314">
        <v>21.5</v>
      </c>
      <c r="C9314" t="s">
        <v>1613</v>
      </c>
      <c r="D9314">
        <v>0.1</v>
      </c>
    </row>
    <row r="9315" spans="1:6" x14ac:dyDescent="0.2">
      <c r="A9315" t="s">
        <v>184</v>
      </c>
      <c r="B9315">
        <v>22.5</v>
      </c>
      <c r="C9315" t="s">
        <v>1608</v>
      </c>
      <c r="D9315">
        <v>0.1</v>
      </c>
    </row>
    <row r="9316" spans="1:6" x14ac:dyDescent="0.2">
      <c r="A9316" t="s">
        <v>36</v>
      </c>
      <c r="B9316" t="s">
        <v>1815</v>
      </c>
      <c r="C9316" t="s">
        <v>2561</v>
      </c>
    </row>
    <row r="9317" spans="1:6" x14ac:dyDescent="0.2">
      <c r="A9317" t="s">
        <v>36</v>
      </c>
      <c r="B9317" t="s">
        <v>1815</v>
      </c>
      <c r="C9317" t="s">
        <v>2562</v>
      </c>
    </row>
    <row r="9318" spans="1:6" x14ac:dyDescent="0.2">
      <c r="A9318" t="s">
        <v>36</v>
      </c>
      <c r="B9318" t="s">
        <v>1815</v>
      </c>
      <c r="C9318" t="s">
        <v>2563</v>
      </c>
      <c r="D9318" t="s">
        <v>1782</v>
      </c>
    </row>
    <row r="9319" spans="1:6" x14ac:dyDescent="0.2">
      <c r="A9319" t="s">
        <v>29</v>
      </c>
      <c r="B9319">
        <v>5.26</v>
      </c>
      <c r="C9319" t="s">
        <v>1608</v>
      </c>
      <c r="D9319">
        <v>0.1</v>
      </c>
    </row>
    <row r="9320" spans="1:6" x14ac:dyDescent="0.2">
      <c r="A9320" t="s">
        <v>29</v>
      </c>
      <c r="B9320">
        <v>31.2</v>
      </c>
      <c r="C9320" t="s">
        <v>1608</v>
      </c>
      <c r="D9320">
        <v>0.05</v>
      </c>
    </row>
    <row r="9321" spans="1:6" x14ac:dyDescent="0.2">
      <c r="A9321" t="s">
        <v>626</v>
      </c>
      <c r="B9321">
        <v>33.5</v>
      </c>
      <c r="C9321" t="s">
        <v>1608</v>
      </c>
      <c r="D9321">
        <v>0.15</v>
      </c>
    </row>
    <row r="9322" spans="1:6" x14ac:dyDescent="0.2">
      <c r="A9322" t="s">
        <v>29</v>
      </c>
      <c r="B9322">
        <v>3.9</v>
      </c>
      <c r="C9322" t="s">
        <v>1608</v>
      </c>
      <c r="D9322">
        <v>0.05</v>
      </c>
    </row>
    <row r="9323" spans="1:6" x14ac:dyDescent="0.2">
      <c r="A9323" t="s">
        <v>29</v>
      </c>
      <c r="B9323">
        <v>20</v>
      </c>
      <c r="C9323" t="s">
        <v>1608</v>
      </c>
      <c r="D9323">
        <v>0.05</v>
      </c>
    </row>
    <row r="9324" spans="1:6" x14ac:dyDescent="0.2">
      <c r="A9324" t="s">
        <v>29</v>
      </c>
      <c r="B9324">
        <v>7.4</v>
      </c>
      <c r="C9324" t="s">
        <v>1608</v>
      </c>
      <c r="D9324">
        <v>0.05</v>
      </c>
    </row>
    <row r="9325" spans="1:6" x14ac:dyDescent="0.2">
      <c r="A9325" t="s">
        <v>29</v>
      </c>
      <c r="B9325">
        <v>17.2</v>
      </c>
      <c r="C9325" t="s">
        <v>1608</v>
      </c>
      <c r="D9325">
        <v>0.06</v>
      </c>
    </row>
    <row r="9326" spans="1:6" x14ac:dyDescent="0.2">
      <c r="A9326" t="s">
        <v>29</v>
      </c>
      <c r="B9326">
        <v>19.100000000000001</v>
      </c>
      <c r="C9326" t="s">
        <v>1608</v>
      </c>
      <c r="D9326">
        <v>2.5000000000000001E-2</v>
      </c>
    </row>
    <row r="9327" spans="1:6" x14ac:dyDescent="0.2">
      <c r="A9327" t="s">
        <v>1749</v>
      </c>
      <c r="B9327" t="s">
        <v>1562</v>
      </c>
      <c r="C9327" t="s">
        <v>1618</v>
      </c>
      <c r="D9327">
        <v>28.2</v>
      </c>
      <c r="E9327" t="s">
        <v>1608</v>
      </c>
      <c r="F9327">
        <v>0.1</v>
      </c>
    </row>
    <row r="9328" spans="1:6" x14ac:dyDescent="0.2">
      <c r="A9328" t="s">
        <v>29</v>
      </c>
      <c r="B9328">
        <v>5.25</v>
      </c>
      <c r="C9328" t="s">
        <v>1613</v>
      </c>
      <c r="D9328">
        <v>0.1</v>
      </c>
    </row>
    <row r="9329" spans="1:6" x14ac:dyDescent="0.2">
      <c r="A9329" t="s">
        <v>29</v>
      </c>
      <c r="B9329">
        <v>11.8</v>
      </c>
      <c r="C9329" t="s">
        <v>1608</v>
      </c>
      <c r="D9329">
        <v>2.5000000000000001E-2</v>
      </c>
    </row>
    <row r="9330" spans="1:6" x14ac:dyDescent="0.2">
      <c r="A9330" t="s">
        <v>47</v>
      </c>
      <c r="B9330">
        <v>2</v>
      </c>
      <c r="C9330" t="s">
        <v>1608</v>
      </c>
      <c r="D9330">
        <v>0.03</v>
      </c>
    </row>
    <row r="9331" spans="1:6" x14ac:dyDescent="0.2">
      <c r="A9331" t="s">
        <v>29</v>
      </c>
      <c r="B9331" t="s">
        <v>2564</v>
      </c>
    </row>
    <row r="9332" spans="1:6" x14ac:dyDescent="0.2">
      <c r="A9332" t="s">
        <v>97</v>
      </c>
      <c r="B9332">
        <v>0.1</v>
      </c>
    </row>
    <row r="9333" spans="1:6" x14ac:dyDescent="0.2">
      <c r="A9333" t="s">
        <v>92</v>
      </c>
      <c r="B9333">
        <v>0.35</v>
      </c>
      <c r="C9333" t="s">
        <v>1562</v>
      </c>
      <c r="D9333">
        <v>0.1</v>
      </c>
    </row>
    <row r="9334" spans="1:6" x14ac:dyDescent="0.2">
      <c r="A9334" t="s">
        <v>92</v>
      </c>
      <c r="B9334">
        <v>0.25</v>
      </c>
      <c r="C9334" t="s">
        <v>1562</v>
      </c>
      <c r="D9334">
        <v>0.1</v>
      </c>
    </row>
    <row r="9335" spans="1:6" x14ac:dyDescent="0.2">
      <c r="A9335" t="s">
        <v>29</v>
      </c>
      <c r="B9335">
        <v>12.9</v>
      </c>
      <c r="C9335" t="s">
        <v>1608</v>
      </c>
      <c r="D9335">
        <v>0.05</v>
      </c>
    </row>
    <row r="9336" spans="1:6" x14ac:dyDescent="0.2">
      <c r="A9336" t="s">
        <v>49</v>
      </c>
      <c r="B9336">
        <v>0.55000000000000004</v>
      </c>
      <c r="C9336" t="s">
        <v>1608</v>
      </c>
      <c r="D9336">
        <v>0.05</v>
      </c>
    </row>
    <row r="9337" spans="1:6" x14ac:dyDescent="0.2">
      <c r="A9337" t="s">
        <v>34</v>
      </c>
      <c r="B9337">
        <v>18.399999999999999</v>
      </c>
      <c r="C9337" t="s">
        <v>1608</v>
      </c>
      <c r="D9337">
        <v>0.05</v>
      </c>
    </row>
    <row r="9338" spans="1:6" x14ac:dyDescent="0.2">
      <c r="A9338" t="s">
        <v>47</v>
      </c>
      <c r="B9338" t="s">
        <v>2565</v>
      </c>
      <c r="C9338">
        <v>1</v>
      </c>
      <c r="D9338" t="s">
        <v>2566</v>
      </c>
    </row>
    <row r="9339" spans="1:6" x14ac:dyDescent="0.2">
      <c r="A9339" t="s">
        <v>47</v>
      </c>
      <c r="B9339">
        <v>21.75</v>
      </c>
      <c r="C9339" t="s">
        <v>1608</v>
      </c>
      <c r="D9339" t="s">
        <v>2567</v>
      </c>
      <c r="E9339">
        <v>1</v>
      </c>
      <c r="F9339" t="s">
        <v>2566</v>
      </c>
    </row>
    <row r="9340" spans="1:6" x14ac:dyDescent="0.2">
      <c r="A9340" t="s">
        <v>29</v>
      </c>
      <c r="B9340">
        <v>23.774999999999999</v>
      </c>
      <c r="C9340" t="s">
        <v>1608</v>
      </c>
      <c r="D9340">
        <v>0.06</v>
      </c>
    </row>
    <row r="9341" spans="1:6" x14ac:dyDescent="0.2">
      <c r="A9341" t="s">
        <v>627</v>
      </c>
    </row>
    <row r="9342" spans="1:6" x14ac:dyDescent="0.2">
      <c r="A9342" t="s">
        <v>2568</v>
      </c>
      <c r="B9342" t="s">
        <v>1562</v>
      </c>
      <c r="C9342" t="s">
        <v>1930</v>
      </c>
      <c r="D9342" t="s">
        <v>2569</v>
      </c>
    </row>
    <row r="9343" spans="1:6" x14ac:dyDescent="0.2">
      <c r="A9343" t="s">
        <v>95</v>
      </c>
      <c r="B9343" t="s">
        <v>1629</v>
      </c>
      <c r="C9343">
        <v>16</v>
      </c>
    </row>
    <row r="9344" spans="1:6" x14ac:dyDescent="0.2">
      <c r="A9344" t="s">
        <v>91</v>
      </c>
      <c r="B9344">
        <v>23.9</v>
      </c>
      <c r="C9344" t="s">
        <v>1655</v>
      </c>
    </row>
    <row r="9345" spans="1:6" x14ac:dyDescent="0.2">
      <c r="A9345" t="s">
        <v>47</v>
      </c>
      <c r="B9345">
        <v>17</v>
      </c>
      <c r="C9345" t="s">
        <v>1635</v>
      </c>
      <c r="D9345" t="s">
        <v>1710</v>
      </c>
    </row>
    <row r="9346" spans="1:6" x14ac:dyDescent="0.2">
      <c r="A9346" t="s">
        <v>47</v>
      </c>
      <c r="B9346">
        <v>22</v>
      </c>
      <c r="C9346" t="s">
        <v>1635</v>
      </c>
      <c r="D9346" t="s">
        <v>1702</v>
      </c>
    </row>
    <row r="9347" spans="1:6" x14ac:dyDescent="0.2">
      <c r="A9347" t="s">
        <v>97</v>
      </c>
      <c r="B9347" t="s">
        <v>1545</v>
      </c>
      <c r="C9347">
        <v>0.1</v>
      </c>
      <c r="D9347" t="s">
        <v>1567</v>
      </c>
      <c r="E9347" t="s">
        <v>1568</v>
      </c>
    </row>
    <row r="9348" spans="1:6" x14ac:dyDescent="0.2">
      <c r="A9348" t="s">
        <v>36</v>
      </c>
      <c r="B9348" t="s">
        <v>2509</v>
      </c>
      <c r="C9348" t="s">
        <v>1100</v>
      </c>
      <c r="D9348">
        <v>0.5</v>
      </c>
      <c r="E9348" t="s">
        <v>1562</v>
      </c>
      <c r="F9348" t="s">
        <v>1563</v>
      </c>
    </row>
    <row r="9349" spans="1:6" x14ac:dyDescent="0.2">
      <c r="A9349" t="s">
        <v>87</v>
      </c>
      <c r="B9349" t="s">
        <v>1546</v>
      </c>
      <c r="C9349" t="s">
        <v>1547</v>
      </c>
      <c r="D9349" t="s">
        <v>1548</v>
      </c>
    </row>
    <row r="9350" spans="1:6" x14ac:dyDescent="0.2">
      <c r="A9350" t="s">
        <v>2570</v>
      </c>
      <c r="B9350">
        <v>0.15</v>
      </c>
    </row>
    <row r="9351" spans="1:6" x14ac:dyDescent="0.2">
      <c r="A9351" t="s">
        <v>29</v>
      </c>
      <c r="B9351">
        <v>5.8</v>
      </c>
      <c r="C9351" t="s">
        <v>1580</v>
      </c>
    </row>
    <row r="9352" spans="1:6" x14ac:dyDescent="0.2">
      <c r="A9352" t="s">
        <v>47</v>
      </c>
      <c r="B9352">
        <v>9.5</v>
      </c>
      <c r="C9352" t="s">
        <v>1580</v>
      </c>
    </row>
    <row r="9353" spans="1:6" x14ac:dyDescent="0.2">
      <c r="A9353" t="s">
        <v>48</v>
      </c>
      <c r="B9353">
        <v>48.5</v>
      </c>
      <c r="C9353" t="s">
        <v>1580</v>
      </c>
    </row>
    <row r="9354" spans="1:6" x14ac:dyDescent="0.2">
      <c r="A9354" t="s">
        <v>48</v>
      </c>
      <c r="B9354">
        <v>43.5</v>
      </c>
      <c r="C9354">
        <v>0.3</v>
      </c>
    </row>
    <row r="9355" spans="1:6" x14ac:dyDescent="0.2">
      <c r="A9355" t="s">
        <v>47</v>
      </c>
      <c r="B9355">
        <v>33.1</v>
      </c>
      <c r="C9355">
        <v>-0.2</v>
      </c>
    </row>
    <row r="9356" spans="1:6" x14ac:dyDescent="0.2">
      <c r="A9356" t="s">
        <v>47</v>
      </c>
      <c r="B9356" t="s">
        <v>2571</v>
      </c>
    </row>
    <row r="9357" spans="1:6" x14ac:dyDescent="0.2">
      <c r="A9357" t="s">
        <v>97</v>
      </c>
      <c r="B9357">
        <v>0.1</v>
      </c>
    </row>
    <row r="9358" spans="1:6" x14ac:dyDescent="0.2">
      <c r="A9358" t="s">
        <v>97</v>
      </c>
      <c r="B9358">
        <v>0.05</v>
      </c>
      <c r="C9358" t="s">
        <v>1567</v>
      </c>
      <c r="D9358" t="s">
        <v>1568</v>
      </c>
    </row>
    <row r="9359" spans="1:6" x14ac:dyDescent="0.2">
      <c r="A9359" t="s">
        <v>95</v>
      </c>
      <c r="B9359" t="s">
        <v>1629</v>
      </c>
      <c r="C9359">
        <v>25</v>
      </c>
    </row>
    <row r="9360" spans="1:6" x14ac:dyDescent="0.2">
      <c r="A9360" t="s">
        <v>95</v>
      </c>
      <c r="B9360" t="s">
        <v>1629</v>
      </c>
      <c r="C9360">
        <v>30</v>
      </c>
    </row>
    <row r="9361" spans="1:4" x14ac:dyDescent="0.2">
      <c r="A9361" t="s">
        <v>29</v>
      </c>
      <c r="B9361">
        <v>1.5</v>
      </c>
      <c r="C9361">
        <f>0.15/-0.05</f>
        <v>-2.9999999999999996</v>
      </c>
    </row>
    <row r="9362" spans="1:4" x14ac:dyDescent="0.2">
      <c r="A9362" t="s">
        <v>47</v>
      </c>
      <c r="B9362">
        <v>21</v>
      </c>
      <c r="C9362" t="s">
        <v>1613</v>
      </c>
      <c r="D9362">
        <v>0.2</v>
      </c>
    </row>
    <row r="9363" spans="1:4" x14ac:dyDescent="0.2">
      <c r="A9363" t="s">
        <v>29</v>
      </c>
      <c r="B9363">
        <v>5</v>
      </c>
      <c r="C9363" t="s">
        <v>1613</v>
      </c>
      <c r="D9363">
        <v>0.5</v>
      </c>
    </row>
    <row r="9364" spans="1:4" x14ac:dyDescent="0.2">
      <c r="A9364" t="s">
        <v>2572</v>
      </c>
      <c r="B9364">
        <v>36</v>
      </c>
      <c r="C9364" t="s">
        <v>1562</v>
      </c>
      <c r="D9364" t="s">
        <v>2573</v>
      </c>
    </row>
    <row r="9365" spans="1:4" x14ac:dyDescent="0.2">
      <c r="A9365" t="s">
        <v>95</v>
      </c>
      <c r="B9365" t="s">
        <v>1629</v>
      </c>
      <c r="C9365">
        <v>16</v>
      </c>
    </row>
    <row r="9366" spans="1:4" x14ac:dyDescent="0.2">
      <c r="A9366" t="s">
        <v>87</v>
      </c>
    </row>
    <row r="9367" spans="1:4" x14ac:dyDescent="0.2">
      <c r="A9367" t="s">
        <v>34</v>
      </c>
      <c r="B9367">
        <v>37</v>
      </c>
      <c r="C9367">
        <f>-0.2/-0.05</f>
        <v>4</v>
      </c>
    </row>
    <row r="9368" spans="1:4" x14ac:dyDescent="0.2">
      <c r="A9368" t="s">
        <v>186</v>
      </c>
      <c r="B9368">
        <v>0.45</v>
      </c>
    </row>
    <row r="9369" spans="1:4" x14ac:dyDescent="0.2">
      <c r="A9369" t="s">
        <v>1549</v>
      </c>
      <c r="B9369" t="s">
        <v>1550</v>
      </c>
      <c r="C9369" t="s">
        <v>1551</v>
      </c>
      <c r="D9369" t="s">
        <v>1552</v>
      </c>
    </row>
    <row r="9370" spans="1:4" x14ac:dyDescent="0.2">
      <c r="A9370" t="s">
        <v>859</v>
      </c>
      <c r="B9370" t="s">
        <v>1553</v>
      </c>
      <c r="C9370" t="s">
        <v>1554</v>
      </c>
    </row>
    <row r="9371" spans="1:4" x14ac:dyDescent="0.2">
      <c r="A9371" t="s">
        <v>1555</v>
      </c>
      <c r="B9371" t="s">
        <v>1550</v>
      </c>
      <c r="C9371" t="s">
        <v>1551</v>
      </c>
      <c r="D9371" t="s">
        <v>1556</v>
      </c>
    </row>
    <row r="9372" spans="1:4" x14ac:dyDescent="0.2">
      <c r="A9372" t="s">
        <v>1569</v>
      </c>
      <c r="B9372" t="s">
        <v>1570</v>
      </c>
      <c r="C9372" t="s">
        <v>1571</v>
      </c>
    </row>
    <row r="9373" spans="1:4" x14ac:dyDescent="0.2">
      <c r="A9373" t="s">
        <v>1569</v>
      </c>
      <c r="B9373" t="s">
        <v>1572</v>
      </c>
      <c r="C9373" t="s">
        <v>1573</v>
      </c>
      <c r="D9373" t="s">
        <v>1571</v>
      </c>
    </row>
    <row r="9374" spans="1:4" x14ac:dyDescent="0.2">
      <c r="A9374" t="s">
        <v>91</v>
      </c>
      <c r="B9374">
        <v>54</v>
      </c>
      <c r="C9374" t="s">
        <v>1557</v>
      </c>
    </row>
    <row r="9375" spans="1:4" x14ac:dyDescent="0.2">
      <c r="A9375" t="s">
        <v>29</v>
      </c>
      <c r="B9375">
        <v>5.5</v>
      </c>
      <c r="C9375" t="s">
        <v>1654</v>
      </c>
    </row>
    <row r="9376" spans="1:4" x14ac:dyDescent="0.2">
      <c r="A9376" t="s">
        <v>48</v>
      </c>
      <c r="B9376">
        <v>48.5</v>
      </c>
      <c r="C9376" t="s">
        <v>1558</v>
      </c>
    </row>
    <row r="9377" spans="1:6" x14ac:dyDescent="0.2">
      <c r="A9377" t="s">
        <v>150</v>
      </c>
      <c r="B9377">
        <v>43.5</v>
      </c>
      <c r="C9377" t="s">
        <v>1632</v>
      </c>
    </row>
    <row r="9378" spans="1:6" x14ac:dyDescent="0.2">
      <c r="A9378" t="s">
        <v>150</v>
      </c>
      <c r="B9378">
        <v>8.5</v>
      </c>
      <c r="C9378" t="s">
        <v>1558</v>
      </c>
    </row>
    <row r="9379" spans="1:6" x14ac:dyDescent="0.2">
      <c r="A9379" t="s">
        <v>29</v>
      </c>
      <c r="B9379">
        <v>13</v>
      </c>
      <c r="C9379" t="s">
        <v>1557</v>
      </c>
    </row>
    <row r="9380" spans="1:6" x14ac:dyDescent="0.2">
      <c r="A9380" t="s">
        <v>48</v>
      </c>
      <c r="B9380">
        <v>5</v>
      </c>
      <c r="C9380" t="s">
        <v>1655</v>
      </c>
    </row>
    <row r="9381" spans="1:6" x14ac:dyDescent="0.2">
      <c r="A9381" t="s">
        <v>47</v>
      </c>
      <c r="B9381">
        <v>33.4</v>
      </c>
      <c r="C9381">
        <v>-0.05</v>
      </c>
    </row>
    <row r="9382" spans="1:6" x14ac:dyDescent="0.2">
      <c r="A9382" t="s">
        <v>47</v>
      </c>
      <c r="B9382">
        <v>33.6</v>
      </c>
      <c r="C9382">
        <v>0.1</v>
      </c>
    </row>
    <row r="9383" spans="1:6" x14ac:dyDescent="0.2">
      <c r="A9383" t="s">
        <v>47</v>
      </c>
      <c r="B9383">
        <v>33.46</v>
      </c>
      <c r="C9383">
        <v>0.02</v>
      </c>
    </row>
    <row r="9384" spans="1:6" x14ac:dyDescent="0.2">
      <c r="A9384" t="s">
        <v>47</v>
      </c>
      <c r="B9384">
        <v>33.6</v>
      </c>
      <c r="C9384" t="s">
        <v>1819</v>
      </c>
      <c r="D9384" t="s">
        <v>2367</v>
      </c>
    </row>
    <row r="9385" spans="1:6" x14ac:dyDescent="0.2">
      <c r="A9385" t="s">
        <v>36</v>
      </c>
      <c r="B9385" t="s">
        <v>2509</v>
      </c>
      <c r="C9385" t="s">
        <v>1100</v>
      </c>
      <c r="D9385">
        <v>0.5</v>
      </c>
      <c r="E9385" t="s">
        <v>1562</v>
      </c>
      <c r="F9385" t="s">
        <v>1782</v>
      </c>
    </row>
    <row r="9386" spans="1:6" x14ac:dyDescent="0.2">
      <c r="A9386" t="s">
        <v>97</v>
      </c>
      <c r="B9386" t="s">
        <v>1545</v>
      </c>
      <c r="C9386">
        <v>0.05</v>
      </c>
      <c r="D9386" t="s">
        <v>1567</v>
      </c>
      <c r="E9386" t="s">
        <v>1568</v>
      </c>
    </row>
    <row r="9387" spans="1:6" x14ac:dyDescent="0.2">
      <c r="A9387" t="s">
        <v>95</v>
      </c>
      <c r="B9387" t="s">
        <v>1545</v>
      </c>
      <c r="C9387" t="s">
        <v>2508</v>
      </c>
      <c r="D9387">
        <v>2.5</v>
      </c>
    </row>
    <row r="9388" spans="1:6" x14ac:dyDescent="0.2">
      <c r="A9388" t="s">
        <v>87</v>
      </c>
      <c r="B9388" t="s">
        <v>1546</v>
      </c>
      <c r="C9388" t="s">
        <v>1547</v>
      </c>
      <c r="D9388" t="s">
        <v>1548</v>
      </c>
    </row>
    <row r="9389" spans="1:6" x14ac:dyDescent="0.2">
      <c r="A9389" t="s">
        <v>1549</v>
      </c>
      <c r="B9389" t="s">
        <v>1550</v>
      </c>
      <c r="C9389" t="s">
        <v>1551</v>
      </c>
      <c r="D9389" t="s">
        <v>1552</v>
      </c>
    </row>
    <row r="9390" spans="1:6" x14ac:dyDescent="0.2">
      <c r="A9390" t="s">
        <v>859</v>
      </c>
      <c r="B9390" t="s">
        <v>1553</v>
      </c>
      <c r="C9390" t="s">
        <v>1554</v>
      </c>
    </row>
    <row r="9391" spans="1:6" x14ac:dyDescent="0.2">
      <c r="A9391" t="s">
        <v>1555</v>
      </c>
      <c r="B9391" t="s">
        <v>1550</v>
      </c>
      <c r="C9391" t="s">
        <v>1551</v>
      </c>
      <c r="D9391" t="s">
        <v>1556</v>
      </c>
    </row>
    <row r="9392" spans="1:6" x14ac:dyDescent="0.2">
      <c r="A9392" t="s">
        <v>1569</v>
      </c>
      <c r="B9392" t="s">
        <v>1570</v>
      </c>
      <c r="C9392" t="s">
        <v>1571</v>
      </c>
    </row>
    <row r="9393" spans="1:4" x14ac:dyDescent="0.2">
      <c r="A9393" t="s">
        <v>1569</v>
      </c>
      <c r="B9393" t="s">
        <v>1572</v>
      </c>
      <c r="C9393" t="s">
        <v>1573</v>
      </c>
      <c r="D9393" t="s">
        <v>1571</v>
      </c>
    </row>
    <row r="9394" spans="1:4" x14ac:dyDescent="0.2">
      <c r="A9394" t="s">
        <v>27</v>
      </c>
      <c r="B9394">
        <v>8.1999999999999993</v>
      </c>
      <c r="C9394">
        <v>0.1</v>
      </c>
    </row>
    <row r="9395" spans="1:4" x14ac:dyDescent="0.2">
      <c r="A9395" t="s">
        <v>29</v>
      </c>
      <c r="B9395">
        <v>6.95</v>
      </c>
      <c r="C9395" t="s">
        <v>1608</v>
      </c>
      <c r="D9395">
        <v>0.05</v>
      </c>
    </row>
    <row r="9396" spans="1:4" x14ac:dyDescent="0.2">
      <c r="A9396" t="s">
        <v>154</v>
      </c>
      <c r="B9396">
        <v>0.6</v>
      </c>
      <c r="C9396" t="s">
        <v>1580</v>
      </c>
    </row>
    <row r="9397" spans="1:4" x14ac:dyDescent="0.2">
      <c r="A9397" t="s">
        <v>2574</v>
      </c>
      <c r="B9397" t="s">
        <v>1592</v>
      </c>
    </row>
    <row r="9398" spans="1:4" x14ac:dyDescent="0.2">
      <c r="A9398" t="s">
        <v>1656</v>
      </c>
      <c r="B9398">
        <v>0.2</v>
      </c>
    </row>
    <row r="9399" spans="1:4" x14ac:dyDescent="0.2">
      <c r="A9399" t="s">
        <v>47</v>
      </c>
      <c r="B9399">
        <v>2.2000000000000002</v>
      </c>
      <c r="C9399">
        <v>0.1</v>
      </c>
    </row>
    <row r="9400" spans="1:4" x14ac:dyDescent="0.2">
      <c r="A9400" t="s">
        <v>48</v>
      </c>
      <c r="B9400">
        <v>3</v>
      </c>
      <c r="C9400">
        <v>0.3</v>
      </c>
    </row>
    <row r="9401" spans="1:4" x14ac:dyDescent="0.2">
      <c r="A9401" t="s">
        <v>49</v>
      </c>
      <c r="B9401">
        <v>0.15</v>
      </c>
      <c r="C9401" t="s">
        <v>1580</v>
      </c>
    </row>
    <row r="9402" spans="1:4" x14ac:dyDescent="0.2">
      <c r="A9402" t="s">
        <v>34</v>
      </c>
      <c r="B9402">
        <v>25.2</v>
      </c>
      <c r="C9402">
        <v>0.2</v>
      </c>
    </row>
    <row r="9403" spans="1:4" x14ac:dyDescent="0.2">
      <c r="A9403" t="s">
        <v>34</v>
      </c>
      <c r="B9403">
        <v>28.5</v>
      </c>
      <c r="C9403" t="s">
        <v>1580</v>
      </c>
    </row>
    <row r="9404" spans="1:4" x14ac:dyDescent="0.2">
      <c r="A9404" t="s">
        <v>153</v>
      </c>
      <c r="B9404">
        <v>21.4</v>
      </c>
      <c r="C9404" t="s">
        <v>1580</v>
      </c>
    </row>
    <row r="9405" spans="1:4" x14ac:dyDescent="0.2">
      <c r="A9405" t="s">
        <v>48</v>
      </c>
      <c r="B9405" t="s">
        <v>1896</v>
      </c>
      <c r="C9405">
        <v>4</v>
      </c>
      <c r="D9405">
        <v>4.2</v>
      </c>
    </row>
    <row r="9406" spans="1:4" x14ac:dyDescent="0.2">
      <c r="A9406" t="s">
        <v>97</v>
      </c>
      <c r="B9406" t="s">
        <v>1545</v>
      </c>
      <c r="C9406">
        <v>0.1</v>
      </c>
    </row>
    <row r="9407" spans="1:4" x14ac:dyDescent="0.2">
      <c r="A9407" t="s">
        <v>95</v>
      </c>
      <c r="B9407" t="s">
        <v>2524</v>
      </c>
      <c r="C9407">
        <v>16</v>
      </c>
    </row>
    <row r="9408" spans="1:4" x14ac:dyDescent="0.2">
      <c r="A9408" t="s">
        <v>56</v>
      </c>
      <c r="B9408" t="s">
        <v>1545</v>
      </c>
      <c r="C9408">
        <v>0.2</v>
      </c>
    </row>
    <row r="9409" spans="1:6" x14ac:dyDescent="0.2">
      <c r="A9409" t="s">
        <v>1569</v>
      </c>
      <c r="B9409" t="s">
        <v>1570</v>
      </c>
      <c r="C9409" t="s">
        <v>1571</v>
      </c>
    </row>
    <row r="9410" spans="1:6" x14ac:dyDescent="0.2">
      <c r="A9410" t="s">
        <v>1569</v>
      </c>
      <c r="B9410" t="s">
        <v>1572</v>
      </c>
      <c r="C9410" t="s">
        <v>1573</v>
      </c>
      <c r="D9410" t="s">
        <v>1571</v>
      </c>
    </row>
    <row r="9411" spans="1:6" x14ac:dyDescent="0.2">
      <c r="A9411" t="s">
        <v>87</v>
      </c>
      <c r="B9411" t="s">
        <v>1698</v>
      </c>
    </row>
    <row r="9412" spans="1:6" x14ac:dyDescent="0.2">
      <c r="A9412" t="s">
        <v>2575</v>
      </c>
      <c r="B9412">
        <v>7.95</v>
      </c>
      <c r="C9412" t="s">
        <v>1608</v>
      </c>
      <c r="D9412">
        <v>0.05</v>
      </c>
    </row>
    <row r="9413" spans="1:6" x14ac:dyDescent="0.2">
      <c r="A9413" t="s">
        <v>34</v>
      </c>
      <c r="B9413">
        <v>19.2</v>
      </c>
      <c r="C9413" t="s">
        <v>1608</v>
      </c>
      <c r="D9413">
        <v>0.01</v>
      </c>
    </row>
    <row r="9414" spans="1:6" x14ac:dyDescent="0.2">
      <c r="A9414" t="s">
        <v>96</v>
      </c>
      <c r="B9414">
        <v>18.5</v>
      </c>
      <c r="C9414" t="s">
        <v>1608</v>
      </c>
      <c r="D9414">
        <v>0.01</v>
      </c>
    </row>
    <row r="9415" spans="1:6" x14ac:dyDescent="0.2">
      <c r="A9415" t="s">
        <v>29</v>
      </c>
      <c r="B9415">
        <v>6.95</v>
      </c>
      <c r="C9415" t="s">
        <v>1608</v>
      </c>
      <c r="D9415">
        <v>0.05</v>
      </c>
    </row>
    <row r="9416" spans="1:6" x14ac:dyDescent="0.2">
      <c r="A9416" t="s">
        <v>189</v>
      </c>
      <c r="B9416" t="s">
        <v>1545</v>
      </c>
      <c r="C9416">
        <v>0.03</v>
      </c>
      <c r="D9416" t="s">
        <v>1568</v>
      </c>
    </row>
    <row r="9417" spans="1:6" x14ac:dyDescent="0.2">
      <c r="A9417" t="s">
        <v>133</v>
      </c>
      <c r="B9417" t="s">
        <v>1545</v>
      </c>
      <c r="C9417">
        <v>5.0000000000000001E-3</v>
      </c>
    </row>
    <row r="9418" spans="1:6" x14ac:dyDescent="0.2">
      <c r="A9418" t="s">
        <v>29</v>
      </c>
      <c r="B9418">
        <v>3.3</v>
      </c>
      <c r="C9418" t="s">
        <v>1608</v>
      </c>
      <c r="D9418">
        <v>0.1</v>
      </c>
    </row>
    <row r="9419" spans="1:6" x14ac:dyDescent="0.2">
      <c r="A9419" t="s">
        <v>2576</v>
      </c>
      <c r="B9419">
        <v>0.35</v>
      </c>
      <c r="C9419" t="s">
        <v>1608</v>
      </c>
      <c r="D9419">
        <v>0.05</v>
      </c>
      <c r="E9419" t="s">
        <v>1787</v>
      </c>
      <c r="F9419" t="s">
        <v>2577</v>
      </c>
    </row>
    <row r="9420" spans="1:6" x14ac:dyDescent="0.2">
      <c r="A9420" t="s">
        <v>29</v>
      </c>
      <c r="B9420">
        <v>0.1</v>
      </c>
      <c r="C9420" t="s">
        <v>1608</v>
      </c>
      <c r="D9420">
        <v>1.4999999999999999E-2</v>
      </c>
    </row>
    <row r="9421" spans="1:6" x14ac:dyDescent="0.2">
      <c r="A9421" t="s">
        <v>1618</v>
      </c>
      <c r="B9421">
        <v>19</v>
      </c>
      <c r="C9421" t="s">
        <v>1608</v>
      </c>
      <c r="D9421">
        <v>0.02</v>
      </c>
    </row>
    <row r="9422" spans="1:6" x14ac:dyDescent="0.2">
      <c r="A9422" t="s">
        <v>95</v>
      </c>
      <c r="B9422" t="s">
        <v>1545</v>
      </c>
      <c r="C9422" t="s">
        <v>1584</v>
      </c>
      <c r="D9422">
        <v>3</v>
      </c>
    </row>
    <row r="9423" spans="1:6" x14ac:dyDescent="0.2">
      <c r="A9423" t="s">
        <v>36</v>
      </c>
      <c r="B9423" t="s">
        <v>2578</v>
      </c>
    </row>
    <row r="9424" spans="1:6" x14ac:dyDescent="0.2">
      <c r="A9424" t="s">
        <v>29</v>
      </c>
      <c r="B9424">
        <v>0.5</v>
      </c>
      <c r="C9424" t="s">
        <v>1608</v>
      </c>
      <c r="D9424">
        <v>0.1</v>
      </c>
    </row>
    <row r="9425" spans="1:5" x14ac:dyDescent="0.2">
      <c r="A9425" t="s">
        <v>29</v>
      </c>
      <c r="B9425">
        <v>0.5</v>
      </c>
      <c r="C9425" t="s">
        <v>1608</v>
      </c>
      <c r="D9425">
        <v>0.05</v>
      </c>
    </row>
    <row r="9426" spans="1:5" x14ac:dyDescent="0.2">
      <c r="A9426" t="s">
        <v>36</v>
      </c>
      <c r="B9426" t="s">
        <v>1562</v>
      </c>
      <c r="C9426" t="s">
        <v>2559</v>
      </c>
      <c r="D9426" t="s">
        <v>1562</v>
      </c>
      <c r="E9426" t="s">
        <v>1618</v>
      </c>
    </row>
    <row r="9427" spans="1:5" x14ac:dyDescent="0.2">
      <c r="A9427" t="s">
        <v>2579</v>
      </c>
      <c r="B9427" t="s">
        <v>1618</v>
      </c>
      <c r="C9427" t="s">
        <v>2580</v>
      </c>
      <c r="D9427" t="s">
        <v>1562</v>
      </c>
      <c r="E9427" t="s">
        <v>1563</v>
      </c>
    </row>
    <row r="9428" spans="1:5" x14ac:dyDescent="0.2">
      <c r="A9428" t="s">
        <v>32</v>
      </c>
      <c r="B9428" t="s">
        <v>2581</v>
      </c>
    </row>
    <row r="9429" spans="1:5" x14ac:dyDescent="0.2">
      <c r="A9429" t="s">
        <v>1569</v>
      </c>
      <c r="B9429" t="s">
        <v>1570</v>
      </c>
      <c r="C9429" t="s">
        <v>1571</v>
      </c>
    </row>
    <row r="9430" spans="1:5" x14ac:dyDescent="0.2">
      <c r="A9430" t="s">
        <v>1569</v>
      </c>
      <c r="B9430" t="s">
        <v>1572</v>
      </c>
      <c r="C9430" t="s">
        <v>1573</v>
      </c>
      <c r="D9430" t="s">
        <v>1571</v>
      </c>
    </row>
    <row r="9431" spans="1:5" x14ac:dyDescent="0.2">
      <c r="A9431" t="s">
        <v>29</v>
      </c>
      <c r="B9431">
        <v>2</v>
      </c>
      <c r="C9431" t="s">
        <v>1557</v>
      </c>
    </row>
    <row r="9432" spans="1:5" x14ac:dyDescent="0.2">
      <c r="A9432" t="s">
        <v>189</v>
      </c>
      <c r="B9432" t="s">
        <v>1545</v>
      </c>
      <c r="C9432">
        <v>2.5000000000000001E-2</v>
      </c>
      <c r="D9432" t="s">
        <v>1567</v>
      </c>
      <c r="E9432" t="s">
        <v>1568</v>
      </c>
    </row>
    <row r="9433" spans="1:5" x14ac:dyDescent="0.2">
      <c r="A9433" t="s">
        <v>1704</v>
      </c>
      <c r="B9433">
        <v>0.1</v>
      </c>
      <c r="C9433">
        <f>0.035/-0.015</f>
        <v>-2.3333333333333335</v>
      </c>
    </row>
    <row r="9434" spans="1:5" x14ac:dyDescent="0.2">
      <c r="A9434" t="s">
        <v>54</v>
      </c>
      <c r="B9434" t="s">
        <v>1867</v>
      </c>
      <c r="C9434" t="s">
        <v>2582</v>
      </c>
    </row>
    <row r="9435" spans="1:5" x14ac:dyDescent="0.2">
      <c r="A9435" t="s">
        <v>29</v>
      </c>
      <c r="B9435">
        <v>0.35</v>
      </c>
      <c r="C9435" t="s">
        <v>1557</v>
      </c>
    </row>
    <row r="9436" spans="1:5" x14ac:dyDescent="0.2">
      <c r="A9436" t="s">
        <v>29</v>
      </c>
      <c r="B9436">
        <v>1.2</v>
      </c>
      <c r="C9436" t="s">
        <v>1557</v>
      </c>
    </row>
    <row r="9437" spans="1:5" x14ac:dyDescent="0.2">
      <c r="A9437" t="s">
        <v>48</v>
      </c>
      <c r="B9437">
        <v>0.5</v>
      </c>
      <c r="C9437">
        <v>0.05</v>
      </c>
    </row>
    <row r="9438" spans="1:5" x14ac:dyDescent="0.2">
      <c r="A9438" t="s">
        <v>153</v>
      </c>
      <c r="B9438">
        <v>22.9</v>
      </c>
      <c r="C9438" t="s">
        <v>1655</v>
      </c>
    </row>
    <row r="9439" spans="1:5" x14ac:dyDescent="0.2">
      <c r="A9439" t="s">
        <v>34</v>
      </c>
      <c r="B9439">
        <v>23.4</v>
      </c>
      <c r="C9439" t="s">
        <v>1665</v>
      </c>
    </row>
    <row r="9440" spans="1:5" x14ac:dyDescent="0.2">
      <c r="A9440" t="s">
        <v>34</v>
      </c>
      <c r="B9440">
        <v>2.5</v>
      </c>
      <c r="C9440" t="s">
        <v>1785</v>
      </c>
    </row>
    <row r="9441" spans="1:6" x14ac:dyDescent="0.2">
      <c r="A9441" t="s">
        <v>47</v>
      </c>
      <c r="B9441">
        <v>22.7</v>
      </c>
      <c r="C9441" t="s">
        <v>1575</v>
      </c>
    </row>
    <row r="9442" spans="1:6" x14ac:dyDescent="0.2">
      <c r="A9442" t="s">
        <v>133</v>
      </c>
      <c r="B9442" t="s">
        <v>1545</v>
      </c>
      <c r="C9442">
        <v>7.0000000000000001E-3</v>
      </c>
    </row>
    <row r="9443" spans="1:6" x14ac:dyDescent="0.2">
      <c r="A9443" t="s">
        <v>95</v>
      </c>
      <c r="B9443" t="s">
        <v>1545</v>
      </c>
      <c r="C9443">
        <v>0.08</v>
      </c>
      <c r="D9443" t="s">
        <v>1594</v>
      </c>
      <c r="E9443" t="s">
        <v>1584</v>
      </c>
      <c r="F9443">
        <v>3</v>
      </c>
    </row>
    <row r="9444" spans="1:6" x14ac:dyDescent="0.2">
      <c r="A9444" t="s">
        <v>95</v>
      </c>
      <c r="B9444" t="s">
        <v>1545</v>
      </c>
      <c r="C9444">
        <v>1</v>
      </c>
      <c r="D9444" t="s">
        <v>2583</v>
      </c>
      <c r="E9444">
        <v>3</v>
      </c>
    </row>
    <row r="9445" spans="1:6" x14ac:dyDescent="0.2">
      <c r="A9445" t="s">
        <v>36</v>
      </c>
      <c r="B9445" t="s">
        <v>2584</v>
      </c>
      <c r="C9445" t="s">
        <v>1100</v>
      </c>
      <c r="D9445">
        <v>0.75</v>
      </c>
      <c r="E9445" t="s">
        <v>1562</v>
      </c>
      <c r="F9445" t="s">
        <v>1563</v>
      </c>
    </row>
    <row r="9446" spans="1:6" x14ac:dyDescent="0.2">
      <c r="A9446" t="s">
        <v>87</v>
      </c>
      <c r="B9446" t="s">
        <v>1546</v>
      </c>
      <c r="C9446" t="s">
        <v>1547</v>
      </c>
      <c r="D9446" t="s">
        <v>1548</v>
      </c>
    </row>
    <row r="9447" spans="1:6" x14ac:dyDescent="0.2">
      <c r="A9447" t="s">
        <v>1549</v>
      </c>
      <c r="B9447" t="s">
        <v>1550</v>
      </c>
      <c r="C9447" t="s">
        <v>1551</v>
      </c>
      <c r="D9447" t="s">
        <v>1552</v>
      </c>
    </row>
    <row r="9448" spans="1:6" x14ac:dyDescent="0.2">
      <c r="A9448" t="s">
        <v>859</v>
      </c>
      <c r="B9448" t="s">
        <v>1553</v>
      </c>
      <c r="C9448" t="s">
        <v>1554</v>
      </c>
    </row>
    <row r="9449" spans="1:6" x14ac:dyDescent="0.2">
      <c r="A9449" t="s">
        <v>1555</v>
      </c>
      <c r="B9449" t="s">
        <v>1550</v>
      </c>
      <c r="C9449" t="s">
        <v>1551</v>
      </c>
      <c r="D9449" t="s">
        <v>1556</v>
      </c>
    </row>
    <row r="9450" spans="1:6" x14ac:dyDescent="0.2">
      <c r="A9450" t="s">
        <v>464</v>
      </c>
      <c r="B9450" t="s">
        <v>1550</v>
      </c>
      <c r="C9450" t="s">
        <v>1551</v>
      </c>
      <c r="D9450" s="7">
        <v>37415</v>
      </c>
    </row>
    <row r="9451" spans="1:6" x14ac:dyDescent="0.2">
      <c r="A9451" t="s">
        <v>1569</v>
      </c>
      <c r="B9451" t="s">
        <v>1570</v>
      </c>
      <c r="C9451" t="s">
        <v>1571</v>
      </c>
    </row>
    <row r="9452" spans="1:6" x14ac:dyDescent="0.2">
      <c r="A9452" t="s">
        <v>1569</v>
      </c>
      <c r="B9452" t="s">
        <v>1572</v>
      </c>
      <c r="C9452" t="s">
        <v>1573</v>
      </c>
      <c r="D9452" t="s">
        <v>1571</v>
      </c>
    </row>
    <row r="9453" spans="1:6" x14ac:dyDescent="0.2">
      <c r="A9453" t="s">
        <v>29</v>
      </c>
      <c r="B9453">
        <v>2</v>
      </c>
      <c r="C9453" t="s">
        <v>1557</v>
      </c>
    </row>
    <row r="9454" spans="1:6" x14ac:dyDescent="0.2">
      <c r="A9454" t="s">
        <v>189</v>
      </c>
      <c r="B9454" t="s">
        <v>1545</v>
      </c>
      <c r="C9454">
        <v>2.5000000000000001E-2</v>
      </c>
      <c r="D9454" t="s">
        <v>1567</v>
      </c>
      <c r="E9454" t="s">
        <v>1568</v>
      </c>
    </row>
    <row r="9455" spans="1:6" x14ac:dyDescent="0.2">
      <c r="A9455" t="s">
        <v>1704</v>
      </c>
      <c r="B9455">
        <v>0.1</v>
      </c>
      <c r="C9455">
        <f>0.035/-0.015</f>
        <v>-2.3333333333333335</v>
      </c>
    </row>
    <row r="9456" spans="1:6" x14ac:dyDescent="0.2">
      <c r="A9456" t="s">
        <v>54</v>
      </c>
      <c r="B9456" t="s">
        <v>1867</v>
      </c>
      <c r="C9456" t="s">
        <v>2582</v>
      </c>
    </row>
    <row r="9457" spans="1:6" x14ac:dyDescent="0.2">
      <c r="A9457" t="s">
        <v>29</v>
      </c>
      <c r="B9457">
        <v>0.35</v>
      </c>
      <c r="C9457" t="s">
        <v>1557</v>
      </c>
    </row>
    <row r="9458" spans="1:6" x14ac:dyDescent="0.2">
      <c r="A9458" t="s">
        <v>29</v>
      </c>
      <c r="B9458">
        <v>1.2</v>
      </c>
      <c r="C9458" t="s">
        <v>1557</v>
      </c>
    </row>
    <row r="9459" spans="1:6" x14ac:dyDescent="0.2">
      <c r="A9459" t="s">
        <v>48</v>
      </c>
      <c r="B9459">
        <v>0.5</v>
      </c>
      <c r="C9459">
        <v>0.05</v>
      </c>
    </row>
    <row r="9460" spans="1:6" x14ac:dyDescent="0.2">
      <c r="A9460" t="s">
        <v>153</v>
      </c>
      <c r="B9460">
        <v>22.9</v>
      </c>
      <c r="C9460" t="s">
        <v>1655</v>
      </c>
    </row>
    <row r="9461" spans="1:6" x14ac:dyDescent="0.2">
      <c r="A9461" t="s">
        <v>34</v>
      </c>
      <c r="B9461">
        <v>23.4</v>
      </c>
      <c r="C9461" t="s">
        <v>1665</v>
      </c>
    </row>
    <row r="9462" spans="1:6" x14ac:dyDescent="0.2">
      <c r="A9462" t="s">
        <v>34</v>
      </c>
      <c r="B9462">
        <v>2.5</v>
      </c>
      <c r="C9462" t="s">
        <v>1785</v>
      </c>
    </row>
    <row r="9463" spans="1:6" x14ac:dyDescent="0.2">
      <c r="A9463" t="s">
        <v>47</v>
      </c>
      <c r="B9463">
        <v>22.7</v>
      </c>
      <c r="C9463" t="s">
        <v>1575</v>
      </c>
    </row>
    <row r="9464" spans="1:6" x14ac:dyDescent="0.2">
      <c r="A9464" t="s">
        <v>133</v>
      </c>
      <c r="B9464" t="s">
        <v>1545</v>
      </c>
      <c r="C9464">
        <v>7.0000000000000001E-3</v>
      </c>
    </row>
    <row r="9465" spans="1:6" x14ac:dyDescent="0.2">
      <c r="A9465" t="s">
        <v>95</v>
      </c>
      <c r="B9465" t="s">
        <v>1545</v>
      </c>
      <c r="C9465">
        <v>0.08</v>
      </c>
      <c r="D9465" t="s">
        <v>1594</v>
      </c>
      <c r="E9465" t="s">
        <v>1584</v>
      </c>
      <c r="F9465">
        <v>3</v>
      </c>
    </row>
    <row r="9466" spans="1:6" x14ac:dyDescent="0.2">
      <c r="A9466" t="s">
        <v>95</v>
      </c>
      <c r="B9466" t="s">
        <v>1545</v>
      </c>
      <c r="C9466">
        <v>1</v>
      </c>
      <c r="D9466" t="s">
        <v>2583</v>
      </c>
      <c r="E9466">
        <v>3</v>
      </c>
    </row>
    <row r="9467" spans="1:6" x14ac:dyDescent="0.2">
      <c r="A9467" t="s">
        <v>36</v>
      </c>
      <c r="B9467" t="s">
        <v>2584</v>
      </c>
      <c r="C9467" t="s">
        <v>1100</v>
      </c>
      <c r="D9467">
        <v>0.75</v>
      </c>
      <c r="E9467" t="s">
        <v>1562</v>
      </c>
      <c r="F9467" t="s">
        <v>1563</v>
      </c>
    </row>
    <row r="9468" spans="1:6" x14ac:dyDescent="0.2">
      <c r="A9468" t="s">
        <v>87</v>
      </c>
      <c r="B9468" t="s">
        <v>1546</v>
      </c>
      <c r="C9468" t="s">
        <v>1547</v>
      </c>
      <c r="D9468" t="s">
        <v>1548</v>
      </c>
    </row>
    <row r="9469" spans="1:6" x14ac:dyDescent="0.2">
      <c r="A9469" t="s">
        <v>1549</v>
      </c>
      <c r="B9469" t="s">
        <v>1550</v>
      </c>
      <c r="C9469" t="s">
        <v>1551</v>
      </c>
      <c r="D9469" t="s">
        <v>1552</v>
      </c>
    </row>
    <row r="9470" spans="1:6" x14ac:dyDescent="0.2">
      <c r="A9470" t="s">
        <v>859</v>
      </c>
      <c r="B9470" t="s">
        <v>1553</v>
      </c>
      <c r="C9470" t="s">
        <v>1554</v>
      </c>
    </row>
    <row r="9471" spans="1:6" x14ac:dyDescent="0.2">
      <c r="A9471" t="s">
        <v>1555</v>
      </c>
      <c r="B9471" t="s">
        <v>1550</v>
      </c>
      <c r="C9471" t="s">
        <v>1551</v>
      </c>
      <c r="D9471" t="s">
        <v>1556</v>
      </c>
    </row>
    <row r="9472" spans="1:6" x14ac:dyDescent="0.2">
      <c r="A9472" t="s">
        <v>464</v>
      </c>
      <c r="B9472" t="s">
        <v>1550</v>
      </c>
      <c r="C9472" t="s">
        <v>1551</v>
      </c>
      <c r="D9472" s="7">
        <v>37415</v>
      </c>
    </row>
    <row r="9473" spans="1:6" x14ac:dyDescent="0.2">
      <c r="A9473" t="s">
        <v>1569</v>
      </c>
      <c r="B9473" t="s">
        <v>1570</v>
      </c>
      <c r="C9473" t="s">
        <v>1571</v>
      </c>
    </row>
    <row r="9474" spans="1:6" x14ac:dyDescent="0.2">
      <c r="A9474" t="s">
        <v>1569</v>
      </c>
      <c r="B9474" t="s">
        <v>1572</v>
      </c>
      <c r="C9474" t="s">
        <v>1573</v>
      </c>
      <c r="D9474" t="s">
        <v>1571</v>
      </c>
    </row>
    <row r="9475" spans="1:6" x14ac:dyDescent="0.2">
      <c r="A9475" t="s">
        <v>29</v>
      </c>
      <c r="B9475">
        <v>2</v>
      </c>
      <c r="C9475" t="s">
        <v>1557</v>
      </c>
    </row>
    <row r="9476" spans="1:6" x14ac:dyDescent="0.2">
      <c r="A9476" t="s">
        <v>189</v>
      </c>
      <c r="B9476" t="s">
        <v>1545</v>
      </c>
      <c r="C9476">
        <v>2.5000000000000001E-2</v>
      </c>
      <c r="D9476" t="s">
        <v>1567</v>
      </c>
      <c r="E9476" t="s">
        <v>1568</v>
      </c>
    </row>
    <row r="9477" spans="1:6" x14ac:dyDescent="0.2">
      <c r="A9477" t="s">
        <v>1704</v>
      </c>
      <c r="B9477">
        <v>0.1</v>
      </c>
      <c r="C9477">
        <f>0.035/-0.015</f>
        <v>-2.3333333333333335</v>
      </c>
    </row>
    <row r="9478" spans="1:6" x14ac:dyDescent="0.2">
      <c r="A9478" t="s">
        <v>54</v>
      </c>
      <c r="B9478" t="s">
        <v>1867</v>
      </c>
      <c r="C9478" t="s">
        <v>2582</v>
      </c>
    </row>
    <row r="9479" spans="1:6" x14ac:dyDescent="0.2">
      <c r="A9479" t="s">
        <v>48</v>
      </c>
      <c r="B9479">
        <v>1.2</v>
      </c>
      <c r="C9479" t="s">
        <v>1557</v>
      </c>
    </row>
    <row r="9480" spans="1:6" x14ac:dyDescent="0.2">
      <c r="A9480" t="s">
        <v>48</v>
      </c>
      <c r="B9480">
        <v>0.5</v>
      </c>
      <c r="C9480">
        <v>0.05</v>
      </c>
    </row>
    <row r="9481" spans="1:6" x14ac:dyDescent="0.2">
      <c r="A9481" t="s">
        <v>153</v>
      </c>
      <c r="B9481">
        <v>22.9</v>
      </c>
      <c r="C9481" t="s">
        <v>1655</v>
      </c>
    </row>
    <row r="9482" spans="1:6" x14ac:dyDescent="0.2">
      <c r="A9482" t="s">
        <v>29</v>
      </c>
      <c r="B9482">
        <v>0.35</v>
      </c>
      <c r="C9482" t="s">
        <v>1557</v>
      </c>
    </row>
    <row r="9483" spans="1:6" x14ac:dyDescent="0.2">
      <c r="A9483" t="s">
        <v>34</v>
      </c>
      <c r="B9483">
        <v>23.4</v>
      </c>
      <c r="C9483" t="s">
        <v>1665</v>
      </c>
    </row>
    <row r="9484" spans="1:6" x14ac:dyDescent="0.2">
      <c r="A9484" t="s">
        <v>34</v>
      </c>
      <c r="B9484">
        <v>2.5</v>
      </c>
      <c r="C9484" t="s">
        <v>1785</v>
      </c>
    </row>
    <row r="9485" spans="1:6" x14ac:dyDescent="0.2">
      <c r="A9485" t="s">
        <v>47</v>
      </c>
      <c r="B9485">
        <v>22.7</v>
      </c>
      <c r="C9485" t="s">
        <v>1575</v>
      </c>
    </row>
    <row r="9486" spans="1:6" x14ac:dyDescent="0.2">
      <c r="A9486" t="s">
        <v>95</v>
      </c>
      <c r="B9486" t="s">
        <v>1545</v>
      </c>
      <c r="C9486">
        <v>0.08</v>
      </c>
      <c r="D9486" t="s">
        <v>1594</v>
      </c>
      <c r="E9486" t="s">
        <v>1584</v>
      </c>
      <c r="F9486">
        <v>3</v>
      </c>
    </row>
    <row r="9487" spans="1:6" x14ac:dyDescent="0.2">
      <c r="A9487" t="s">
        <v>95</v>
      </c>
      <c r="B9487" t="s">
        <v>1545</v>
      </c>
      <c r="C9487">
        <v>1</v>
      </c>
      <c r="D9487" t="s">
        <v>1594</v>
      </c>
      <c r="E9487" t="s">
        <v>1584</v>
      </c>
      <c r="F9487">
        <v>3</v>
      </c>
    </row>
    <row r="9488" spans="1:6" x14ac:dyDescent="0.2">
      <c r="A9488" t="s">
        <v>133</v>
      </c>
      <c r="B9488" t="s">
        <v>1545</v>
      </c>
      <c r="C9488">
        <v>7.0000000000000001E-3</v>
      </c>
    </row>
    <row r="9489" spans="1:6" x14ac:dyDescent="0.2">
      <c r="A9489" t="s">
        <v>36</v>
      </c>
      <c r="B9489" t="s">
        <v>2584</v>
      </c>
      <c r="C9489" t="s">
        <v>1100</v>
      </c>
      <c r="D9489">
        <v>0.75</v>
      </c>
      <c r="E9489" t="s">
        <v>1562</v>
      </c>
      <c r="F9489" t="s">
        <v>1563</v>
      </c>
    </row>
    <row r="9490" spans="1:6" x14ac:dyDescent="0.2">
      <c r="A9490" t="s">
        <v>87</v>
      </c>
      <c r="B9490" t="s">
        <v>1546</v>
      </c>
      <c r="C9490" t="s">
        <v>1547</v>
      </c>
      <c r="D9490" t="s">
        <v>1548</v>
      </c>
    </row>
    <row r="9491" spans="1:6" x14ac:dyDescent="0.2">
      <c r="A9491" t="s">
        <v>1549</v>
      </c>
      <c r="B9491" t="s">
        <v>1550</v>
      </c>
      <c r="C9491" t="s">
        <v>1551</v>
      </c>
      <c r="D9491" t="s">
        <v>1552</v>
      </c>
    </row>
    <row r="9492" spans="1:6" x14ac:dyDescent="0.2">
      <c r="A9492" t="s">
        <v>859</v>
      </c>
      <c r="B9492" t="s">
        <v>1553</v>
      </c>
      <c r="C9492" t="s">
        <v>1554</v>
      </c>
    </row>
    <row r="9493" spans="1:6" x14ac:dyDescent="0.2">
      <c r="A9493" t="s">
        <v>1555</v>
      </c>
      <c r="B9493" t="s">
        <v>1550</v>
      </c>
      <c r="C9493" t="s">
        <v>1551</v>
      </c>
      <c r="D9493" t="s">
        <v>1556</v>
      </c>
    </row>
    <row r="9494" spans="1:6" x14ac:dyDescent="0.2">
      <c r="A9494" t="s">
        <v>464</v>
      </c>
      <c r="B9494" t="s">
        <v>1550</v>
      </c>
      <c r="C9494" t="s">
        <v>1551</v>
      </c>
      <c r="D9494" s="7">
        <v>37415</v>
      </c>
    </row>
    <row r="9495" spans="1:6" x14ac:dyDescent="0.2">
      <c r="A9495" t="s">
        <v>1569</v>
      </c>
      <c r="B9495" t="s">
        <v>1570</v>
      </c>
      <c r="C9495" t="s">
        <v>1571</v>
      </c>
    </row>
    <row r="9496" spans="1:6" x14ac:dyDescent="0.2">
      <c r="A9496" t="s">
        <v>1569</v>
      </c>
      <c r="B9496" t="s">
        <v>1572</v>
      </c>
      <c r="C9496" t="s">
        <v>1573</v>
      </c>
      <c r="D9496" t="s">
        <v>1571</v>
      </c>
    </row>
    <row r="9497" spans="1:6" x14ac:dyDescent="0.2">
      <c r="A9497" t="s">
        <v>91</v>
      </c>
      <c r="B9497">
        <v>2</v>
      </c>
      <c r="C9497" t="s">
        <v>1557</v>
      </c>
    </row>
    <row r="9498" spans="1:6" x14ac:dyDescent="0.2">
      <c r="A9498" t="s">
        <v>189</v>
      </c>
      <c r="B9498" t="s">
        <v>1545</v>
      </c>
      <c r="C9498">
        <v>2.5000000000000001E-2</v>
      </c>
      <c r="D9498" t="s">
        <v>1567</v>
      </c>
      <c r="E9498" t="s">
        <v>1568</v>
      </c>
    </row>
    <row r="9499" spans="1:6" x14ac:dyDescent="0.2">
      <c r="A9499" t="s">
        <v>1704</v>
      </c>
      <c r="B9499">
        <v>0.1</v>
      </c>
      <c r="C9499">
        <f>0.035/-0.015</f>
        <v>-2.3333333333333335</v>
      </c>
    </row>
    <row r="9500" spans="1:6" x14ac:dyDescent="0.2">
      <c r="A9500" t="s">
        <v>54</v>
      </c>
      <c r="B9500" t="s">
        <v>1867</v>
      </c>
      <c r="C9500" t="s">
        <v>2582</v>
      </c>
    </row>
    <row r="9501" spans="1:6" x14ac:dyDescent="0.2">
      <c r="A9501" t="s">
        <v>48</v>
      </c>
      <c r="B9501">
        <v>1.2</v>
      </c>
      <c r="C9501" t="s">
        <v>1557</v>
      </c>
    </row>
    <row r="9502" spans="1:6" x14ac:dyDescent="0.2">
      <c r="A9502" t="s">
        <v>29</v>
      </c>
      <c r="B9502">
        <v>0.35</v>
      </c>
      <c r="C9502" t="s">
        <v>1557</v>
      </c>
    </row>
    <row r="9503" spans="1:6" x14ac:dyDescent="0.2">
      <c r="A9503" t="s">
        <v>34</v>
      </c>
      <c r="B9503">
        <v>23</v>
      </c>
      <c r="C9503" t="s">
        <v>1665</v>
      </c>
    </row>
    <row r="9504" spans="1:6" x14ac:dyDescent="0.2">
      <c r="A9504" t="s">
        <v>48</v>
      </c>
      <c r="B9504">
        <v>0.5</v>
      </c>
      <c r="C9504">
        <v>0.05</v>
      </c>
    </row>
    <row r="9505" spans="1:6" x14ac:dyDescent="0.2">
      <c r="A9505" t="s">
        <v>34</v>
      </c>
      <c r="B9505">
        <v>2.5</v>
      </c>
      <c r="C9505" t="s">
        <v>1785</v>
      </c>
    </row>
    <row r="9506" spans="1:6" x14ac:dyDescent="0.2">
      <c r="A9506" t="s">
        <v>47</v>
      </c>
      <c r="B9506">
        <v>22.3</v>
      </c>
      <c r="C9506" t="s">
        <v>1620</v>
      </c>
    </row>
    <row r="9507" spans="1:6" x14ac:dyDescent="0.2">
      <c r="A9507" t="s">
        <v>153</v>
      </c>
      <c r="B9507">
        <v>22.5</v>
      </c>
      <c r="C9507" t="s">
        <v>1655</v>
      </c>
    </row>
    <row r="9508" spans="1:6" x14ac:dyDescent="0.2">
      <c r="A9508" t="s">
        <v>133</v>
      </c>
      <c r="B9508" t="s">
        <v>1545</v>
      </c>
      <c r="C9508">
        <v>7.0000000000000001E-3</v>
      </c>
    </row>
    <row r="9509" spans="1:6" x14ac:dyDescent="0.2">
      <c r="A9509" t="s">
        <v>95</v>
      </c>
      <c r="B9509" t="s">
        <v>1545</v>
      </c>
      <c r="C9509">
        <v>0.08</v>
      </c>
      <c r="D9509" t="s">
        <v>1594</v>
      </c>
      <c r="E9509" t="s">
        <v>1584</v>
      </c>
      <c r="F9509">
        <v>3</v>
      </c>
    </row>
    <row r="9510" spans="1:6" x14ac:dyDescent="0.2">
      <c r="A9510" t="s">
        <v>95</v>
      </c>
      <c r="B9510" t="s">
        <v>1545</v>
      </c>
      <c r="C9510">
        <v>1</v>
      </c>
      <c r="D9510" t="s">
        <v>1594</v>
      </c>
      <c r="E9510" t="s">
        <v>1584</v>
      </c>
      <c r="F9510">
        <v>3</v>
      </c>
    </row>
    <row r="9511" spans="1:6" x14ac:dyDescent="0.2">
      <c r="A9511" t="s">
        <v>36</v>
      </c>
      <c r="B9511" t="s">
        <v>2584</v>
      </c>
      <c r="C9511" t="s">
        <v>1100</v>
      </c>
      <c r="D9511">
        <v>0.75</v>
      </c>
      <c r="E9511" t="s">
        <v>1562</v>
      </c>
      <c r="F9511" t="s">
        <v>1563</v>
      </c>
    </row>
    <row r="9512" spans="1:6" x14ac:dyDescent="0.2">
      <c r="A9512" t="s">
        <v>87</v>
      </c>
    </row>
    <row r="9513" spans="1:6" x14ac:dyDescent="0.2">
      <c r="A9513" t="s">
        <v>87</v>
      </c>
    </row>
    <row r="9514" spans="1:6" x14ac:dyDescent="0.2">
      <c r="A9514" t="s">
        <v>87</v>
      </c>
      <c r="B9514" t="s">
        <v>1546</v>
      </c>
      <c r="C9514" t="s">
        <v>1547</v>
      </c>
      <c r="D9514" t="s">
        <v>1548</v>
      </c>
    </row>
    <row r="9515" spans="1:6" x14ac:dyDescent="0.2">
      <c r="A9515" t="s">
        <v>1549</v>
      </c>
      <c r="B9515" t="s">
        <v>1550</v>
      </c>
      <c r="C9515" t="s">
        <v>1551</v>
      </c>
      <c r="D9515" t="s">
        <v>1552</v>
      </c>
    </row>
    <row r="9516" spans="1:6" x14ac:dyDescent="0.2">
      <c r="A9516" t="s">
        <v>859</v>
      </c>
      <c r="B9516" t="s">
        <v>1553</v>
      </c>
      <c r="C9516" t="s">
        <v>1554</v>
      </c>
    </row>
    <row r="9517" spans="1:6" x14ac:dyDescent="0.2">
      <c r="A9517" t="s">
        <v>464</v>
      </c>
      <c r="B9517" t="s">
        <v>1550</v>
      </c>
      <c r="C9517" t="s">
        <v>1551</v>
      </c>
      <c r="D9517" s="7">
        <v>37415</v>
      </c>
    </row>
    <row r="9518" spans="1:6" x14ac:dyDescent="0.2">
      <c r="A9518" t="s">
        <v>1569</v>
      </c>
      <c r="B9518" t="s">
        <v>1570</v>
      </c>
      <c r="C9518" t="s">
        <v>1571</v>
      </c>
    </row>
    <row r="9519" spans="1:6" x14ac:dyDescent="0.2">
      <c r="A9519" t="s">
        <v>1569</v>
      </c>
      <c r="B9519" t="s">
        <v>1572</v>
      </c>
      <c r="C9519" t="s">
        <v>1573</v>
      </c>
      <c r="D9519" t="s">
        <v>1571</v>
      </c>
    </row>
    <row r="9520" spans="1:6" x14ac:dyDescent="0.2">
      <c r="A9520" t="s">
        <v>91</v>
      </c>
      <c r="B9520">
        <v>2</v>
      </c>
      <c r="C9520" t="s">
        <v>1557</v>
      </c>
    </row>
    <row r="9521" spans="1:6" x14ac:dyDescent="0.2">
      <c r="A9521" t="s">
        <v>189</v>
      </c>
      <c r="B9521" t="s">
        <v>1545</v>
      </c>
      <c r="C9521">
        <v>2.5000000000000001E-2</v>
      </c>
      <c r="D9521" t="s">
        <v>1567</v>
      </c>
      <c r="E9521" t="s">
        <v>1568</v>
      </c>
    </row>
    <row r="9522" spans="1:6" x14ac:dyDescent="0.2">
      <c r="A9522" t="s">
        <v>1704</v>
      </c>
      <c r="B9522">
        <v>0.1</v>
      </c>
      <c r="C9522">
        <f>0.035/-0.015</f>
        <v>-2.3333333333333335</v>
      </c>
    </row>
    <row r="9523" spans="1:6" x14ac:dyDescent="0.2">
      <c r="A9523" t="s">
        <v>54</v>
      </c>
      <c r="B9523" t="s">
        <v>1867</v>
      </c>
      <c r="C9523" t="s">
        <v>2582</v>
      </c>
    </row>
    <row r="9524" spans="1:6" x14ac:dyDescent="0.2">
      <c r="A9524" t="s">
        <v>48</v>
      </c>
      <c r="B9524">
        <v>1.2</v>
      </c>
      <c r="C9524" t="s">
        <v>1557</v>
      </c>
    </row>
    <row r="9525" spans="1:6" x14ac:dyDescent="0.2">
      <c r="A9525" t="s">
        <v>29</v>
      </c>
      <c r="B9525">
        <v>0.35</v>
      </c>
      <c r="C9525" t="s">
        <v>1557</v>
      </c>
    </row>
    <row r="9526" spans="1:6" x14ac:dyDescent="0.2">
      <c r="A9526" t="s">
        <v>34</v>
      </c>
      <c r="B9526">
        <v>23</v>
      </c>
      <c r="C9526" t="s">
        <v>1665</v>
      </c>
    </row>
    <row r="9527" spans="1:6" x14ac:dyDescent="0.2">
      <c r="A9527" t="s">
        <v>48</v>
      </c>
      <c r="B9527">
        <v>0.5</v>
      </c>
      <c r="C9527">
        <v>0.05</v>
      </c>
    </row>
    <row r="9528" spans="1:6" x14ac:dyDescent="0.2">
      <c r="A9528" t="s">
        <v>34</v>
      </c>
      <c r="B9528">
        <v>2.5</v>
      </c>
      <c r="C9528" t="s">
        <v>1785</v>
      </c>
    </row>
    <row r="9529" spans="1:6" x14ac:dyDescent="0.2">
      <c r="A9529" t="s">
        <v>47</v>
      </c>
      <c r="B9529">
        <v>22.3</v>
      </c>
      <c r="C9529" t="s">
        <v>1620</v>
      </c>
    </row>
    <row r="9530" spans="1:6" x14ac:dyDescent="0.2">
      <c r="A9530" t="s">
        <v>153</v>
      </c>
      <c r="B9530">
        <v>22.5</v>
      </c>
      <c r="C9530" t="s">
        <v>1655</v>
      </c>
    </row>
    <row r="9531" spans="1:6" x14ac:dyDescent="0.2">
      <c r="A9531" t="s">
        <v>133</v>
      </c>
      <c r="B9531" t="s">
        <v>1545</v>
      </c>
      <c r="C9531">
        <v>7.0000000000000001E-3</v>
      </c>
    </row>
    <row r="9532" spans="1:6" x14ac:dyDescent="0.2">
      <c r="A9532" t="s">
        <v>95</v>
      </c>
      <c r="B9532" t="s">
        <v>1545</v>
      </c>
      <c r="C9532">
        <v>0.08</v>
      </c>
      <c r="D9532" t="s">
        <v>1594</v>
      </c>
      <c r="E9532" t="s">
        <v>1584</v>
      </c>
      <c r="F9532">
        <v>3</v>
      </c>
    </row>
    <row r="9533" spans="1:6" x14ac:dyDescent="0.2">
      <c r="A9533" t="s">
        <v>95</v>
      </c>
      <c r="B9533" t="s">
        <v>1545</v>
      </c>
      <c r="C9533">
        <v>1</v>
      </c>
      <c r="D9533" t="s">
        <v>1594</v>
      </c>
      <c r="E9533" t="s">
        <v>1584</v>
      </c>
      <c r="F9533">
        <v>5</v>
      </c>
    </row>
    <row r="9534" spans="1:6" x14ac:dyDescent="0.2">
      <c r="A9534" t="s">
        <v>36</v>
      </c>
      <c r="B9534" t="s">
        <v>2584</v>
      </c>
      <c r="C9534" t="s">
        <v>1100</v>
      </c>
      <c r="D9534">
        <v>0.75</v>
      </c>
      <c r="E9534" t="s">
        <v>1562</v>
      </c>
      <c r="F9534" t="s">
        <v>1563</v>
      </c>
    </row>
    <row r="9535" spans="1:6" x14ac:dyDescent="0.2">
      <c r="A9535" t="s">
        <v>87</v>
      </c>
      <c r="B9535" t="s">
        <v>1546</v>
      </c>
      <c r="C9535" t="s">
        <v>1547</v>
      </c>
      <c r="D9535" t="s">
        <v>1548</v>
      </c>
    </row>
    <row r="9536" spans="1:6" x14ac:dyDescent="0.2">
      <c r="A9536" t="s">
        <v>87</v>
      </c>
    </row>
    <row r="9537" spans="1:6" x14ac:dyDescent="0.2">
      <c r="A9537" t="s">
        <v>1549</v>
      </c>
      <c r="B9537" t="s">
        <v>1550</v>
      </c>
      <c r="C9537" t="s">
        <v>1551</v>
      </c>
      <c r="D9537" t="s">
        <v>1552</v>
      </c>
    </row>
    <row r="9538" spans="1:6" x14ac:dyDescent="0.2">
      <c r="A9538" t="s">
        <v>859</v>
      </c>
      <c r="B9538" t="s">
        <v>1553</v>
      </c>
      <c r="C9538" t="s">
        <v>1554</v>
      </c>
    </row>
    <row r="9539" spans="1:6" x14ac:dyDescent="0.2">
      <c r="A9539" t="s">
        <v>1569</v>
      </c>
      <c r="B9539" t="s">
        <v>1570</v>
      </c>
      <c r="C9539" t="s">
        <v>1571</v>
      </c>
    </row>
    <row r="9540" spans="1:6" x14ac:dyDescent="0.2">
      <c r="A9540" t="s">
        <v>1569</v>
      </c>
      <c r="B9540" t="s">
        <v>1572</v>
      </c>
      <c r="C9540" t="s">
        <v>1573</v>
      </c>
      <c r="D9540" t="s">
        <v>1571</v>
      </c>
    </row>
    <row r="9541" spans="1:6" x14ac:dyDescent="0.2">
      <c r="A9541" t="s">
        <v>29</v>
      </c>
      <c r="B9541">
        <v>2</v>
      </c>
      <c r="C9541" t="s">
        <v>1557</v>
      </c>
    </row>
    <row r="9542" spans="1:6" x14ac:dyDescent="0.2">
      <c r="A9542" t="s">
        <v>189</v>
      </c>
      <c r="B9542" t="s">
        <v>1545</v>
      </c>
      <c r="C9542">
        <v>2.5000000000000001E-2</v>
      </c>
      <c r="D9542" t="s">
        <v>1567</v>
      </c>
      <c r="E9542" t="s">
        <v>1568</v>
      </c>
    </row>
    <row r="9543" spans="1:6" x14ac:dyDescent="0.2">
      <c r="A9543" t="s">
        <v>1704</v>
      </c>
      <c r="B9543">
        <v>0.1</v>
      </c>
      <c r="C9543">
        <f>0.035/-0.015</f>
        <v>-2.3333333333333335</v>
      </c>
    </row>
    <row r="9544" spans="1:6" x14ac:dyDescent="0.2">
      <c r="A9544" t="s">
        <v>54</v>
      </c>
      <c r="B9544" t="s">
        <v>1867</v>
      </c>
      <c r="C9544" t="s">
        <v>2582</v>
      </c>
    </row>
    <row r="9545" spans="1:6" x14ac:dyDescent="0.2">
      <c r="A9545" t="s">
        <v>48</v>
      </c>
      <c r="B9545">
        <v>1.2</v>
      </c>
      <c r="C9545" t="s">
        <v>1557</v>
      </c>
    </row>
    <row r="9546" spans="1:6" x14ac:dyDescent="0.2">
      <c r="A9546" t="s">
        <v>48</v>
      </c>
      <c r="B9546">
        <v>0.5</v>
      </c>
      <c r="C9546">
        <v>0.05</v>
      </c>
    </row>
    <row r="9547" spans="1:6" x14ac:dyDescent="0.2">
      <c r="A9547" t="s">
        <v>153</v>
      </c>
      <c r="B9547">
        <v>22.5</v>
      </c>
      <c r="C9547" t="s">
        <v>1655</v>
      </c>
    </row>
    <row r="9548" spans="1:6" x14ac:dyDescent="0.2">
      <c r="A9548" t="s">
        <v>29</v>
      </c>
      <c r="B9548">
        <v>0.35</v>
      </c>
      <c r="C9548" t="s">
        <v>1557</v>
      </c>
    </row>
    <row r="9549" spans="1:6" x14ac:dyDescent="0.2">
      <c r="A9549" t="s">
        <v>34</v>
      </c>
      <c r="B9549">
        <v>23</v>
      </c>
      <c r="C9549" t="s">
        <v>1665</v>
      </c>
    </row>
    <row r="9550" spans="1:6" x14ac:dyDescent="0.2">
      <c r="A9550" t="s">
        <v>34</v>
      </c>
      <c r="B9550">
        <v>2.5</v>
      </c>
      <c r="C9550" t="s">
        <v>1785</v>
      </c>
    </row>
    <row r="9551" spans="1:6" x14ac:dyDescent="0.2">
      <c r="A9551" t="s">
        <v>47</v>
      </c>
      <c r="B9551">
        <v>22.3</v>
      </c>
      <c r="C9551" t="s">
        <v>1575</v>
      </c>
    </row>
    <row r="9552" spans="1:6" x14ac:dyDescent="0.2">
      <c r="A9552" t="s">
        <v>95</v>
      </c>
      <c r="B9552" t="s">
        <v>1545</v>
      </c>
      <c r="C9552">
        <v>0.08</v>
      </c>
      <c r="D9552" t="s">
        <v>1594</v>
      </c>
      <c r="E9552" t="s">
        <v>1584</v>
      </c>
      <c r="F9552">
        <v>3</v>
      </c>
    </row>
    <row r="9553" spans="1:6" x14ac:dyDescent="0.2">
      <c r="A9553" t="s">
        <v>95</v>
      </c>
      <c r="B9553" t="s">
        <v>1545</v>
      </c>
      <c r="C9553">
        <v>1</v>
      </c>
      <c r="D9553" t="s">
        <v>1594</v>
      </c>
      <c r="E9553" t="s">
        <v>1584</v>
      </c>
      <c r="F9553">
        <v>5</v>
      </c>
    </row>
    <row r="9554" spans="1:6" x14ac:dyDescent="0.2">
      <c r="A9554" t="s">
        <v>133</v>
      </c>
      <c r="B9554" t="s">
        <v>1545</v>
      </c>
      <c r="C9554">
        <v>7.0000000000000001E-3</v>
      </c>
    </row>
    <row r="9555" spans="1:6" x14ac:dyDescent="0.2">
      <c r="A9555" t="s">
        <v>36</v>
      </c>
      <c r="B9555" t="s">
        <v>2584</v>
      </c>
      <c r="C9555" t="s">
        <v>1100</v>
      </c>
      <c r="D9555">
        <v>0.75</v>
      </c>
      <c r="E9555" t="s">
        <v>1562</v>
      </c>
      <c r="F9555" t="s">
        <v>1563</v>
      </c>
    </row>
    <row r="9556" spans="1:6" x14ac:dyDescent="0.2">
      <c r="A9556" t="s">
        <v>87</v>
      </c>
      <c r="B9556" t="s">
        <v>1546</v>
      </c>
      <c r="C9556" t="s">
        <v>1547</v>
      </c>
      <c r="D9556" t="s">
        <v>1548</v>
      </c>
    </row>
    <row r="9557" spans="1:6" x14ac:dyDescent="0.2">
      <c r="A9557" t="s">
        <v>1549</v>
      </c>
      <c r="B9557" t="s">
        <v>1550</v>
      </c>
      <c r="C9557" t="s">
        <v>1551</v>
      </c>
      <c r="D9557" t="s">
        <v>1552</v>
      </c>
    </row>
    <row r="9558" spans="1:6" x14ac:dyDescent="0.2">
      <c r="A9558" t="s">
        <v>859</v>
      </c>
      <c r="B9558" t="s">
        <v>1553</v>
      </c>
      <c r="C9558" t="s">
        <v>1554</v>
      </c>
    </row>
    <row r="9559" spans="1:6" x14ac:dyDescent="0.2">
      <c r="A9559" t="s">
        <v>1569</v>
      </c>
      <c r="B9559" t="s">
        <v>1570</v>
      </c>
      <c r="C9559" t="s">
        <v>1571</v>
      </c>
    </row>
    <row r="9560" spans="1:6" x14ac:dyDescent="0.2">
      <c r="A9560" t="s">
        <v>1569</v>
      </c>
      <c r="B9560" t="s">
        <v>1572</v>
      </c>
      <c r="C9560" t="s">
        <v>1573</v>
      </c>
      <c r="D9560" t="s">
        <v>1571</v>
      </c>
    </row>
    <row r="9561" spans="1:6" x14ac:dyDescent="0.2">
      <c r="A9561" t="s">
        <v>29</v>
      </c>
      <c r="B9561">
        <v>2</v>
      </c>
      <c r="C9561" t="s">
        <v>1557</v>
      </c>
    </row>
    <row r="9562" spans="1:6" x14ac:dyDescent="0.2">
      <c r="A9562" t="s">
        <v>189</v>
      </c>
      <c r="B9562" t="s">
        <v>1545</v>
      </c>
      <c r="C9562">
        <v>2.5000000000000001E-2</v>
      </c>
      <c r="D9562" t="s">
        <v>1567</v>
      </c>
      <c r="E9562" t="s">
        <v>1568</v>
      </c>
    </row>
    <row r="9563" spans="1:6" x14ac:dyDescent="0.2">
      <c r="A9563" t="s">
        <v>1704</v>
      </c>
      <c r="B9563">
        <v>0.1</v>
      </c>
      <c r="C9563">
        <f>0.035/-0.015</f>
        <v>-2.3333333333333335</v>
      </c>
    </row>
    <row r="9564" spans="1:6" x14ac:dyDescent="0.2">
      <c r="A9564" t="s">
        <v>54</v>
      </c>
      <c r="B9564" t="s">
        <v>1867</v>
      </c>
      <c r="C9564" t="s">
        <v>2582</v>
      </c>
    </row>
    <row r="9565" spans="1:6" x14ac:dyDescent="0.2">
      <c r="A9565" t="s">
        <v>48</v>
      </c>
      <c r="B9565">
        <v>1.2</v>
      </c>
      <c r="C9565" t="s">
        <v>1557</v>
      </c>
    </row>
    <row r="9566" spans="1:6" x14ac:dyDescent="0.2">
      <c r="A9566" t="s">
        <v>48</v>
      </c>
      <c r="B9566">
        <v>0.5</v>
      </c>
      <c r="C9566">
        <v>0.05</v>
      </c>
    </row>
    <row r="9567" spans="1:6" x14ac:dyDescent="0.2">
      <c r="A9567" t="s">
        <v>29</v>
      </c>
      <c r="B9567">
        <v>0.35</v>
      </c>
      <c r="C9567" t="s">
        <v>1557</v>
      </c>
    </row>
    <row r="9568" spans="1:6" x14ac:dyDescent="0.2">
      <c r="A9568" t="s">
        <v>34</v>
      </c>
      <c r="B9568">
        <v>23.1</v>
      </c>
      <c r="C9568" t="s">
        <v>1665</v>
      </c>
    </row>
    <row r="9569" spans="1:6" x14ac:dyDescent="0.2">
      <c r="A9569" t="s">
        <v>34</v>
      </c>
      <c r="B9569">
        <v>2.5</v>
      </c>
      <c r="C9569" t="s">
        <v>1785</v>
      </c>
    </row>
    <row r="9570" spans="1:6" x14ac:dyDescent="0.2">
      <c r="A9570" t="s">
        <v>47</v>
      </c>
      <c r="B9570">
        <v>22.4</v>
      </c>
      <c r="C9570" t="s">
        <v>1575</v>
      </c>
    </row>
    <row r="9571" spans="1:6" x14ac:dyDescent="0.2">
      <c r="A9571" t="s">
        <v>153</v>
      </c>
      <c r="B9571">
        <v>22.6</v>
      </c>
      <c r="C9571" t="s">
        <v>1655</v>
      </c>
    </row>
    <row r="9572" spans="1:6" x14ac:dyDescent="0.2">
      <c r="A9572" t="s">
        <v>133</v>
      </c>
      <c r="B9572" t="s">
        <v>1545</v>
      </c>
      <c r="C9572">
        <v>7.0000000000000001E-3</v>
      </c>
    </row>
    <row r="9573" spans="1:6" x14ac:dyDescent="0.2">
      <c r="A9573" t="s">
        <v>95</v>
      </c>
      <c r="B9573" t="s">
        <v>1545</v>
      </c>
      <c r="C9573">
        <v>0.08</v>
      </c>
      <c r="D9573" t="s">
        <v>2583</v>
      </c>
      <c r="E9573">
        <v>3</v>
      </c>
    </row>
    <row r="9574" spans="1:6" x14ac:dyDescent="0.2">
      <c r="A9574" t="s">
        <v>95</v>
      </c>
      <c r="B9574" t="s">
        <v>1545</v>
      </c>
      <c r="C9574">
        <v>1</v>
      </c>
      <c r="D9574" t="s">
        <v>1594</v>
      </c>
      <c r="E9574" t="s">
        <v>1584</v>
      </c>
      <c r="F9574">
        <v>3</v>
      </c>
    </row>
    <row r="9575" spans="1:6" x14ac:dyDescent="0.2">
      <c r="A9575" t="s">
        <v>36</v>
      </c>
      <c r="B9575" t="s">
        <v>2584</v>
      </c>
      <c r="C9575" t="s">
        <v>1100</v>
      </c>
      <c r="D9575">
        <v>0.75</v>
      </c>
      <c r="E9575" t="s">
        <v>1562</v>
      </c>
      <c r="F9575" t="s">
        <v>1563</v>
      </c>
    </row>
    <row r="9576" spans="1:6" x14ac:dyDescent="0.2">
      <c r="A9576" t="s">
        <v>87</v>
      </c>
    </row>
    <row r="9577" spans="1:6" x14ac:dyDescent="0.2">
      <c r="A9577" t="s">
        <v>87</v>
      </c>
    </row>
    <row r="9578" spans="1:6" x14ac:dyDescent="0.2">
      <c r="A9578" t="s">
        <v>87</v>
      </c>
      <c r="B9578" t="s">
        <v>1546</v>
      </c>
      <c r="C9578" t="s">
        <v>1547</v>
      </c>
      <c r="D9578" t="s">
        <v>1548</v>
      </c>
    </row>
    <row r="9579" spans="1:6" x14ac:dyDescent="0.2">
      <c r="A9579" t="s">
        <v>1549</v>
      </c>
      <c r="B9579" t="s">
        <v>1550</v>
      </c>
      <c r="C9579" t="s">
        <v>1551</v>
      </c>
      <c r="D9579" t="s">
        <v>1552</v>
      </c>
    </row>
    <row r="9580" spans="1:6" x14ac:dyDescent="0.2">
      <c r="A9580" t="s">
        <v>859</v>
      </c>
      <c r="B9580" t="s">
        <v>1553</v>
      </c>
      <c r="C9580" t="s">
        <v>1554</v>
      </c>
    </row>
    <row r="9581" spans="1:6" x14ac:dyDescent="0.2">
      <c r="A9581" t="s">
        <v>1555</v>
      </c>
      <c r="B9581" t="s">
        <v>1550</v>
      </c>
      <c r="C9581" t="s">
        <v>1551</v>
      </c>
      <c r="D9581" t="s">
        <v>1556</v>
      </c>
    </row>
    <row r="9582" spans="1:6" x14ac:dyDescent="0.2">
      <c r="A9582" t="s">
        <v>464</v>
      </c>
      <c r="B9582" t="s">
        <v>1550</v>
      </c>
      <c r="C9582" t="s">
        <v>1551</v>
      </c>
      <c r="D9582" s="7">
        <v>37415</v>
      </c>
    </row>
    <row r="9583" spans="1:6" x14ac:dyDescent="0.2">
      <c r="A9583" t="s">
        <v>1569</v>
      </c>
      <c r="B9583" t="s">
        <v>1570</v>
      </c>
      <c r="C9583" t="s">
        <v>1571</v>
      </c>
    </row>
    <row r="9584" spans="1:6" x14ac:dyDescent="0.2">
      <c r="A9584" t="s">
        <v>1569</v>
      </c>
      <c r="B9584" t="s">
        <v>1572</v>
      </c>
      <c r="C9584" t="s">
        <v>1573</v>
      </c>
      <c r="D9584" t="s">
        <v>1571</v>
      </c>
    </row>
    <row r="9585" spans="1:6" x14ac:dyDescent="0.2">
      <c r="A9585" t="s">
        <v>29</v>
      </c>
      <c r="B9585">
        <v>2</v>
      </c>
      <c r="C9585" t="s">
        <v>1557</v>
      </c>
    </row>
    <row r="9586" spans="1:6" x14ac:dyDescent="0.2">
      <c r="A9586" t="s">
        <v>189</v>
      </c>
      <c r="B9586" t="s">
        <v>1545</v>
      </c>
      <c r="C9586">
        <v>2.5000000000000001E-2</v>
      </c>
      <c r="D9586" t="s">
        <v>1567</v>
      </c>
      <c r="E9586" t="s">
        <v>1568</v>
      </c>
    </row>
    <row r="9587" spans="1:6" x14ac:dyDescent="0.2">
      <c r="A9587" t="s">
        <v>1704</v>
      </c>
      <c r="B9587">
        <v>0.1</v>
      </c>
      <c r="C9587">
        <f>0.035/-0.015</f>
        <v>-2.3333333333333335</v>
      </c>
    </row>
    <row r="9588" spans="1:6" x14ac:dyDescent="0.2">
      <c r="A9588" t="s">
        <v>54</v>
      </c>
      <c r="B9588" t="s">
        <v>1867</v>
      </c>
      <c r="C9588" t="s">
        <v>2582</v>
      </c>
    </row>
    <row r="9589" spans="1:6" x14ac:dyDescent="0.2">
      <c r="A9589" t="s">
        <v>48</v>
      </c>
      <c r="B9589">
        <v>1.2</v>
      </c>
      <c r="C9589" t="s">
        <v>1557</v>
      </c>
    </row>
    <row r="9590" spans="1:6" x14ac:dyDescent="0.2">
      <c r="A9590" t="s">
        <v>48</v>
      </c>
      <c r="B9590">
        <v>0.5</v>
      </c>
      <c r="C9590">
        <v>0.05</v>
      </c>
    </row>
    <row r="9591" spans="1:6" x14ac:dyDescent="0.2">
      <c r="A9591" t="s">
        <v>29</v>
      </c>
      <c r="B9591">
        <v>0.35</v>
      </c>
      <c r="C9591" t="s">
        <v>1557</v>
      </c>
    </row>
    <row r="9592" spans="1:6" x14ac:dyDescent="0.2">
      <c r="A9592" t="s">
        <v>34</v>
      </c>
      <c r="B9592">
        <v>23.1</v>
      </c>
      <c r="C9592" t="s">
        <v>1665</v>
      </c>
    </row>
    <row r="9593" spans="1:6" x14ac:dyDescent="0.2">
      <c r="A9593" t="s">
        <v>34</v>
      </c>
      <c r="B9593">
        <v>2.5</v>
      </c>
      <c r="C9593" t="s">
        <v>1785</v>
      </c>
    </row>
    <row r="9594" spans="1:6" x14ac:dyDescent="0.2">
      <c r="A9594" t="s">
        <v>47</v>
      </c>
      <c r="B9594">
        <v>22.4</v>
      </c>
      <c r="C9594" t="s">
        <v>1575</v>
      </c>
    </row>
    <row r="9595" spans="1:6" x14ac:dyDescent="0.2">
      <c r="A9595" t="s">
        <v>153</v>
      </c>
      <c r="B9595">
        <v>22.6</v>
      </c>
      <c r="C9595" t="s">
        <v>1655</v>
      </c>
    </row>
    <row r="9596" spans="1:6" x14ac:dyDescent="0.2">
      <c r="A9596" t="s">
        <v>133</v>
      </c>
      <c r="B9596" t="s">
        <v>1545</v>
      </c>
      <c r="C9596">
        <v>7.0000000000000001E-3</v>
      </c>
    </row>
    <row r="9597" spans="1:6" x14ac:dyDescent="0.2">
      <c r="A9597" t="s">
        <v>95</v>
      </c>
      <c r="B9597" t="s">
        <v>1545</v>
      </c>
      <c r="C9597">
        <v>0.08</v>
      </c>
      <c r="D9597" t="s">
        <v>2583</v>
      </c>
      <c r="E9597">
        <v>3</v>
      </c>
    </row>
    <row r="9598" spans="1:6" x14ac:dyDescent="0.2">
      <c r="A9598" t="s">
        <v>95</v>
      </c>
      <c r="B9598" t="s">
        <v>1545</v>
      </c>
      <c r="C9598">
        <v>1</v>
      </c>
      <c r="D9598" t="s">
        <v>1594</v>
      </c>
      <c r="E9598" t="s">
        <v>1584</v>
      </c>
      <c r="F9598">
        <v>5</v>
      </c>
    </row>
    <row r="9599" spans="1:6" x14ac:dyDescent="0.2">
      <c r="A9599" t="s">
        <v>36</v>
      </c>
      <c r="B9599" t="s">
        <v>2584</v>
      </c>
      <c r="C9599" t="s">
        <v>1100</v>
      </c>
      <c r="D9599">
        <v>0.75</v>
      </c>
      <c r="E9599" t="s">
        <v>1562</v>
      </c>
      <c r="F9599" t="s">
        <v>1563</v>
      </c>
    </row>
    <row r="9600" spans="1:6" x14ac:dyDescent="0.2">
      <c r="A9600" t="s">
        <v>87</v>
      </c>
      <c r="B9600" t="s">
        <v>1546</v>
      </c>
      <c r="C9600" t="s">
        <v>1547</v>
      </c>
      <c r="D9600" t="s">
        <v>1548</v>
      </c>
    </row>
    <row r="9601" spans="1:5" x14ac:dyDescent="0.2">
      <c r="A9601" t="s">
        <v>1549</v>
      </c>
      <c r="B9601" t="s">
        <v>1550</v>
      </c>
      <c r="C9601" t="s">
        <v>1551</v>
      </c>
      <c r="D9601" t="s">
        <v>1552</v>
      </c>
    </row>
    <row r="9602" spans="1:5" x14ac:dyDescent="0.2">
      <c r="A9602" t="s">
        <v>859</v>
      </c>
      <c r="B9602" t="s">
        <v>1553</v>
      </c>
      <c r="C9602" t="s">
        <v>1554</v>
      </c>
    </row>
    <row r="9603" spans="1:5" x14ac:dyDescent="0.2">
      <c r="A9603" t="s">
        <v>1555</v>
      </c>
      <c r="B9603" t="s">
        <v>1550</v>
      </c>
      <c r="C9603" t="s">
        <v>1551</v>
      </c>
      <c r="D9603" t="s">
        <v>1556</v>
      </c>
    </row>
    <row r="9604" spans="1:5" x14ac:dyDescent="0.2">
      <c r="A9604" t="s">
        <v>464</v>
      </c>
      <c r="B9604" t="s">
        <v>1550</v>
      </c>
      <c r="C9604" t="s">
        <v>1551</v>
      </c>
      <c r="D9604" s="7">
        <v>37415</v>
      </c>
    </row>
    <row r="9605" spans="1:5" x14ac:dyDescent="0.2">
      <c r="A9605" t="s">
        <v>1569</v>
      </c>
      <c r="B9605" t="s">
        <v>1570</v>
      </c>
      <c r="C9605" t="s">
        <v>1571</v>
      </c>
    </row>
    <row r="9606" spans="1:5" x14ac:dyDescent="0.2">
      <c r="A9606" t="s">
        <v>1569</v>
      </c>
      <c r="B9606" t="s">
        <v>1572</v>
      </c>
      <c r="C9606" t="s">
        <v>1573</v>
      </c>
      <c r="D9606" t="s">
        <v>1571</v>
      </c>
    </row>
    <row r="9607" spans="1:5" x14ac:dyDescent="0.2">
      <c r="A9607" t="s">
        <v>29</v>
      </c>
      <c r="B9607">
        <v>2</v>
      </c>
      <c r="C9607" t="s">
        <v>1557</v>
      </c>
    </row>
    <row r="9608" spans="1:5" x14ac:dyDescent="0.2">
      <c r="A9608" t="s">
        <v>189</v>
      </c>
      <c r="B9608" t="s">
        <v>1545</v>
      </c>
      <c r="C9608">
        <v>2.5000000000000001E-2</v>
      </c>
      <c r="D9608" t="s">
        <v>1567</v>
      </c>
      <c r="E9608" t="s">
        <v>1568</v>
      </c>
    </row>
    <row r="9609" spans="1:5" x14ac:dyDescent="0.2">
      <c r="A9609" t="s">
        <v>1704</v>
      </c>
      <c r="B9609">
        <v>0.1</v>
      </c>
      <c r="C9609">
        <f>0.035/-0.015</f>
        <v>-2.3333333333333335</v>
      </c>
    </row>
    <row r="9610" spans="1:5" x14ac:dyDescent="0.2">
      <c r="A9610" t="s">
        <v>54</v>
      </c>
      <c r="B9610" t="s">
        <v>1867</v>
      </c>
      <c r="C9610" t="s">
        <v>2582</v>
      </c>
    </row>
    <row r="9611" spans="1:5" x14ac:dyDescent="0.2">
      <c r="A9611" t="s">
        <v>48</v>
      </c>
      <c r="B9611">
        <v>1.2</v>
      </c>
      <c r="C9611" t="s">
        <v>1557</v>
      </c>
    </row>
    <row r="9612" spans="1:5" x14ac:dyDescent="0.2">
      <c r="A9612" t="s">
        <v>48</v>
      </c>
      <c r="B9612">
        <v>0.5</v>
      </c>
      <c r="C9612">
        <v>0.05</v>
      </c>
    </row>
    <row r="9613" spans="1:5" x14ac:dyDescent="0.2">
      <c r="A9613" t="s">
        <v>153</v>
      </c>
      <c r="B9613">
        <v>22.6</v>
      </c>
      <c r="C9613" t="s">
        <v>1655</v>
      </c>
    </row>
    <row r="9614" spans="1:5" x14ac:dyDescent="0.2">
      <c r="A9614" t="s">
        <v>29</v>
      </c>
      <c r="B9614">
        <v>0.35</v>
      </c>
      <c r="C9614" t="s">
        <v>1557</v>
      </c>
    </row>
    <row r="9615" spans="1:5" x14ac:dyDescent="0.2">
      <c r="A9615" t="s">
        <v>34</v>
      </c>
      <c r="B9615">
        <v>23.1</v>
      </c>
      <c r="C9615" t="s">
        <v>1665</v>
      </c>
    </row>
    <row r="9616" spans="1:5" x14ac:dyDescent="0.2">
      <c r="A9616" t="s">
        <v>34</v>
      </c>
      <c r="B9616">
        <v>2.5</v>
      </c>
      <c r="C9616" t="s">
        <v>1785</v>
      </c>
    </row>
    <row r="9617" spans="1:6" x14ac:dyDescent="0.2">
      <c r="A9617" t="s">
        <v>47</v>
      </c>
      <c r="B9617">
        <v>22.4</v>
      </c>
      <c r="C9617" t="s">
        <v>1575</v>
      </c>
    </row>
    <row r="9618" spans="1:6" x14ac:dyDescent="0.2">
      <c r="A9618" t="s">
        <v>95</v>
      </c>
      <c r="B9618" t="s">
        <v>1545</v>
      </c>
      <c r="C9618">
        <v>0.08</v>
      </c>
      <c r="D9618" t="s">
        <v>1594</v>
      </c>
      <c r="E9618" t="s">
        <v>1584</v>
      </c>
      <c r="F9618">
        <v>3</v>
      </c>
    </row>
    <row r="9619" spans="1:6" x14ac:dyDescent="0.2">
      <c r="A9619" t="s">
        <v>95</v>
      </c>
      <c r="B9619" t="s">
        <v>1545</v>
      </c>
      <c r="C9619">
        <v>1</v>
      </c>
      <c r="D9619" t="s">
        <v>1594</v>
      </c>
      <c r="E9619" t="s">
        <v>1584</v>
      </c>
      <c r="F9619">
        <v>5</v>
      </c>
    </row>
    <row r="9620" spans="1:6" x14ac:dyDescent="0.2">
      <c r="A9620" t="s">
        <v>133</v>
      </c>
      <c r="B9620" t="s">
        <v>1545</v>
      </c>
      <c r="C9620">
        <v>7.0000000000000001E-3</v>
      </c>
    </row>
    <row r="9621" spans="1:6" x14ac:dyDescent="0.2">
      <c r="A9621" t="s">
        <v>36</v>
      </c>
      <c r="B9621" t="s">
        <v>2584</v>
      </c>
      <c r="C9621" t="s">
        <v>1100</v>
      </c>
      <c r="D9621">
        <v>0.75</v>
      </c>
      <c r="E9621" t="s">
        <v>1562</v>
      </c>
      <c r="F9621" t="s">
        <v>1563</v>
      </c>
    </row>
    <row r="9622" spans="1:6" x14ac:dyDescent="0.2">
      <c r="A9622" t="s">
        <v>87</v>
      </c>
      <c r="B9622" t="s">
        <v>1546</v>
      </c>
      <c r="C9622" t="s">
        <v>1547</v>
      </c>
      <c r="D9622" t="s">
        <v>1548</v>
      </c>
    </row>
    <row r="9623" spans="1:6" x14ac:dyDescent="0.2">
      <c r="A9623" t="s">
        <v>1549</v>
      </c>
      <c r="B9623" t="s">
        <v>1550</v>
      </c>
      <c r="C9623" t="s">
        <v>1551</v>
      </c>
      <c r="D9623" t="s">
        <v>1552</v>
      </c>
    </row>
    <row r="9624" spans="1:6" x14ac:dyDescent="0.2">
      <c r="A9624" t="s">
        <v>859</v>
      </c>
      <c r="B9624" t="s">
        <v>1553</v>
      </c>
      <c r="C9624" t="s">
        <v>1554</v>
      </c>
    </row>
    <row r="9625" spans="1:6" x14ac:dyDescent="0.2">
      <c r="A9625" t="s">
        <v>1555</v>
      </c>
      <c r="B9625" t="s">
        <v>1550</v>
      </c>
      <c r="C9625" t="s">
        <v>1551</v>
      </c>
      <c r="D9625" t="s">
        <v>1556</v>
      </c>
    </row>
    <row r="9626" spans="1:6" x14ac:dyDescent="0.2">
      <c r="A9626" t="s">
        <v>464</v>
      </c>
      <c r="B9626" t="s">
        <v>1550</v>
      </c>
      <c r="C9626" t="s">
        <v>1551</v>
      </c>
      <c r="D9626" s="7">
        <v>37415</v>
      </c>
    </row>
    <row r="9627" spans="1:6" x14ac:dyDescent="0.2">
      <c r="A9627" t="s">
        <v>1569</v>
      </c>
      <c r="B9627" t="s">
        <v>1570</v>
      </c>
      <c r="C9627" t="s">
        <v>1571</v>
      </c>
    </row>
    <row r="9628" spans="1:6" x14ac:dyDescent="0.2">
      <c r="A9628" t="s">
        <v>1569</v>
      </c>
      <c r="B9628" t="s">
        <v>1572</v>
      </c>
      <c r="C9628" t="s">
        <v>1573</v>
      </c>
      <c r="D9628" t="s">
        <v>1571</v>
      </c>
    </row>
    <row r="9629" spans="1:6" x14ac:dyDescent="0.2">
      <c r="A9629" t="s">
        <v>91</v>
      </c>
      <c r="B9629">
        <v>2</v>
      </c>
      <c r="C9629" t="s">
        <v>1557</v>
      </c>
    </row>
    <row r="9630" spans="1:6" x14ac:dyDescent="0.2">
      <c r="A9630" t="s">
        <v>189</v>
      </c>
      <c r="B9630" t="s">
        <v>1545</v>
      </c>
      <c r="C9630">
        <v>2.5000000000000001E-2</v>
      </c>
      <c r="D9630" t="s">
        <v>1567</v>
      </c>
      <c r="E9630" t="s">
        <v>1568</v>
      </c>
    </row>
    <row r="9631" spans="1:6" x14ac:dyDescent="0.2">
      <c r="A9631" t="s">
        <v>1704</v>
      </c>
      <c r="B9631">
        <v>0.1</v>
      </c>
      <c r="C9631">
        <f>0.035/-0.015</f>
        <v>-2.3333333333333335</v>
      </c>
    </row>
    <row r="9632" spans="1:6" x14ac:dyDescent="0.2">
      <c r="A9632" t="s">
        <v>54</v>
      </c>
      <c r="B9632" t="s">
        <v>1867</v>
      </c>
      <c r="C9632" t="s">
        <v>2582</v>
      </c>
    </row>
    <row r="9633" spans="1:6" x14ac:dyDescent="0.2">
      <c r="A9633" t="s">
        <v>48</v>
      </c>
      <c r="B9633">
        <v>1.2</v>
      </c>
      <c r="C9633" t="s">
        <v>1557</v>
      </c>
    </row>
    <row r="9634" spans="1:6" x14ac:dyDescent="0.2">
      <c r="A9634" t="s">
        <v>29</v>
      </c>
      <c r="B9634">
        <v>0.35</v>
      </c>
      <c r="C9634" t="s">
        <v>1557</v>
      </c>
    </row>
    <row r="9635" spans="1:6" x14ac:dyDescent="0.2">
      <c r="A9635" t="s">
        <v>34</v>
      </c>
      <c r="B9635">
        <v>23.2</v>
      </c>
      <c r="C9635" t="s">
        <v>1665</v>
      </c>
    </row>
    <row r="9636" spans="1:6" x14ac:dyDescent="0.2">
      <c r="A9636" t="s">
        <v>48</v>
      </c>
      <c r="B9636">
        <v>0.5</v>
      </c>
      <c r="C9636">
        <v>0.05</v>
      </c>
    </row>
    <row r="9637" spans="1:6" x14ac:dyDescent="0.2">
      <c r="A9637" t="s">
        <v>34</v>
      </c>
      <c r="B9637">
        <v>2.5</v>
      </c>
      <c r="C9637" t="s">
        <v>1557</v>
      </c>
    </row>
    <row r="9638" spans="1:6" x14ac:dyDescent="0.2">
      <c r="A9638" t="s">
        <v>153</v>
      </c>
      <c r="B9638">
        <v>22.7</v>
      </c>
      <c r="C9638" t="s">
        <v>1655</v>
      </c>
    </row>
    <row r="9639" spans="1:6" x14ac:dyDescent="0.2">
      <c r="A9639" t="s">
        <v>47</v>
      </c>
      <c r="B9639">
        <v>22.5</v>
      </c>
      <c r="C9639" t="s">
        <v>1575</v>
      </c>
    </row>
    <row r="9640" spans="1:6" x14ac:dyDescent="0.2">
      <c r="A9640" t="s">
        <v>95</v>
      </c>
      <c r="B9640" t="s">
        <v>1545</v>
      </c>
      <c r="C9640">
        <v>0.08</v>
      </c>
      <c r="D9640" t="s">
        <v>1594</v>
      </c>
      <c r="E9640" t="s">
        <v>1584</v>
      </c>
      <c r="F9640">
        <v>3</v>
      </c>
    </row>
    <row r="9641" spans="1:6" x14ac:dyDescent="0.2">
      <c r="A9641" t="s">
        <v>95</v>
      </c>
      <c r="B9641" t="s">
        <v>1545</v>
      </c>
      <c r="C9641">
        <v>1</v>
      </c>
      <c r="D9641" t="s">
        <v>1594</v>
      </c>
      <c r="E9641" t="s">
        <v>1584</v>
      </c>
      <c r="F9641">
        <v>3</v>
      </c>
    </row>
    <row r="9642" spans="1:6" x14ac:dyDescent="0.2">
      <c r="A9642" t="s">
        <v>133</v>
      </c>
      <c r="B9642" t="s">
        <v>1545</v>
      </c>
      <c r="C9642">
        <v>7.0000000000000001E-3</v>
      </c>
    </row>
    <row r="9643" spans="1:6" x14ac:dyDescent="0.2">
      <c r="A9643" t="s">
        <v>36</v>
      </c>
      <c r="B9643" t="s">
        <v>2584</v>
      </c>
      <c r="C9643" t="s">
        <v>1100</v>
      </c>
      <c r="D9643">
        <v>0.75</v>
      </c>
      <c r="E9643" t="s">
        <v>1562</v>
      </c>
      <c r="F9643" t="s">
        <v>1563</v>
      </c>
    </row>
    <row r="9644" spans="1:6" x14ac:dyDescent="0.2">
      <c r="A9644" t="s">
        <v>87</v>
      </c>
      <c r="B9644" t="s">
        <v>1546</v>
      </c>
      <c r="C9644" t="s">
        <v>1547</v>
      </c>
      <c r="D9644" t="s">
        <v>1548</v>
      </c>
    </row>
    <row r="9645" spans="1:6" x14ac:dyDescent="0.2">
      <c r="A9645" t="s">
        <v>87</v>
      </c>
    </row>
    <row r="9646" spans="1:6" x14ac:dyDescent="0.2">
      <c r="A9646" t="s">
        <v>1549</v>
      </c>
      <c r="B9646" t="s">
        <v>1550</v>
      </c>
      <c r="C9646" t="s">
        <v>1551</v>
      </c>
      <c r="D9646" t="s">
        <v>1552</v>
      </c>
    </row>
    <row r="9647" spans="1:6" x14ac:dyDescent="0.2">
      <c r="A9647" t="s">
        <v>859</v>
      </c>
      <c r="B9647" t="s">
        <v>1553</v>
      </c>
      <c r="C9647" t="s">
        <v>1554</v>
      </c>
    </row>
    <row r="9648" spans="1:6" x14ac:dyDescent="0.2">
      <c r="A9648" t="s">
        <v>464</v>
      </c>
      <c r="B9648" t="s">
        <v>1550</v>
      </c>
      <c r="C9648" t="s">
        <v>1551</v>
      </c>
      <c r="D9648" s="7">
        <v>37415</v>
      </c>
    </row>
    <row r="9649" spans="1:6" x14ac:dyDescent="0.2">
      <c r="A9649" t="s">
        <v>91</v>
      </c>
      <c r="B9649">
        <v>2</v>
      </c>
      <c r="C9649" t="s">
        <v>1557</v>
      </c>
    </row>
    <row r="9650" spans="1:6" x14ac:dyDescent="0.2">
      <c r="A9650" t="s">
        <v>189</v>
      </c>
      <c r="B9650" t="s">
        <v>1545</v>
      </c>
      <c r="C9650">
        <v>2.5000000000000001E-2</v>
      </c>
      <c r="D9650" t="s">
        <v>1567</v>
      </c>
      <c r="E9650" t="s">
        <v>1568</v>
      </c>
    </row>
    <row r="9651" spans="1:6" x14ac:dyDescent="0.2">
      <c r="A9651" t="s">
        <v>1704</v>
      </c>
      <c r="B9651">
        <v>0.1</v>
      </c>
      <c r="C9651">
        <f>0.035/-0.015</f>
        <v>-2.3333333333333335</v>
      </c>
    </row>
    <row r="9652" spans="1:6" x14ac:dyDescent="0.2">
      <c r="A9652" t="s">
        <v>54</v>
      </c>
      <c r="B9652" t="s">
        <v>1867</v>
      </c>
      <c r="C9652" t="s">
        <v>2582</v>
      </c>
    </row>
    <row r="9653" spans="1:6" x14ac:dyDescent="0.2">
      <c r="A9653" t="s">
        <v>48</v>
      </c>
      <c r="B9653">
        <v>1.2</v>
      </c>
      <c r="C9653" t="s">
        <v>1557</v>
      </c>
    </row>
    <row r="9654" spans="1:6" x14ac:dyDescent="0.2">
      <c r="A9654" t="s">
        <v>29</v>
      </c>
      <c r="B9654">
        <v>0.35</v>
      </c>
      <c r="C9654" t="s">
        <v>1557</v>
      </c>
    </row>
    <row r="9655" spans="1:6" x14ac:dyDescent="0.2">
      <c r="A9655" t="s">
        <v>34</v>
      </c>
      <c r="B9655">
        <v>23.2</v>
      </c>
      <c r="C9655" t="s">
        <v>1665</v>
      </c>
    </row>
    <row r="9656" spans="1:6" x14ac:dyDescent="0.2">
      <c r="A9656" t="s">
        <v>48</v>
      </c>
      <c r="B9656">
        <v>0.5</v>
      </c>
      <c r="C9656">
        <v>0.05</v>
      </c>
    </row>
    <row r="9657" spans="1:6" x14ac:dyDescent="0.2">
      <c r="A9657" t="s">
        <v>34</v>
      </c>
      <c r="B9657">
        <v>2.5</v>
      </c>
      <c r="C9657" t="s">
        <v>1785</v>
      </c>
    </row>
    <row r="9658" spans="1:6" x14ac:dyDescent="0.2">
      <c r="A9658" t="s">
        <v>153</v>
      </c>
      <c r="B9658">
        <v>22.7</v>
      </c>
      <c r="C9658" t="s">
        <v>1655</v>
      </c>
    </row>
    <row r="9659" spans="1:6" x14ac:dyDescent="0.2">
      <c r="A9659" t="s">
        <v>47</v>
      </c>
      <c r="B9659">
        <v>22.5</v>
      </c>
      <c r="C9659" t="s">
        <v>1575</v>
      </c>
    </row>
    <row r="9660" spans="1:6" x14ac:dyDescent="0.2">
      <c r="A9660" t="s">
        <v>95</v>
      </c>
      <c r="B9660" t="s">
        <v>1545</v>
      </c>
      <c r="C9660">
        <v>0.08</v>
      </c>
      <c r="D9660" t="s">
        <v>1594</v>
      </c>
      <c r="E9660" t="s">
        <v>1584</v>
      </c>
      <c r="F9660">
        <v>3</v>
      </c>
    </row>
    <row r="9661" spans="1:6" x14ac:dyDescent="0.2">
      <c r="A9661" t="s">
        <v>95</v>
      </c>
      <c r="B9661" t="s">
        <v>1545</v>
      </c>
      <c r="C9661">
        <v>1</v>
      </c>
      <c r="D9661" t="s">
        <v>1594</v>
      </c>
      <c r="E9661" t="s">
        <v>1584</v>
      </c>
      <c r="F9661">
        <v>5</v>
      </c>
    </row>
    <row r="9662" spans="1:6" x14ac:dyDescent="0.2">
      <c r="A9662" t="s">
        <v>133</v>
      </c>
      <c r="B9662" t="s">
        <v>1545</v>
      </c>
      <c r="C9662">
        <v>7.0000000000000001E-3</v>
      </c>
    </row>
    <row r="9663" spans="1:6" x14ac:dyDescent="0.2">
      <c r="A9663" t="s">
        <v>36</v>
      </c>
      <c r="B9663" t="s">
        <v>2584</v>
      </c>
      <c r="C9663" t="s">
        <v>1100</v>
      </c>
      <c r="D9663">
        <v>0.75</v>
      </c>
      <c r="E9663" t="s">
        <v>1562</v>
      </c>
      <c r="F9663" t="s">
        <v>1563</v>
      </c>
    </row>
    <row r="9664" spans="1:6" x14ac:dyDescent="0.2">
      <c r="A9664" t="s">
        <v>87</v>
      </c>
      <c r="B9664" t="s">
        <v>1546</v>
      </c>
      <c r="C9664" t="s">
        <v>1547</v>
      </c>
      <c r="D9664" t="s">
        <v>1548</v>
      </c>
    </row>
    <row r="9665" spans="1:6" x14ac:dyDescent="0.2">
      <c r="A9665" t="s">
        <v>1549</v>
      </c>
      <c r="B9665" t="s">
        <v>1550</v>
      </c>
      <c r="C9665" t="s">
        <v>1551</v>
      </c>
      <c r="D9665" t="s">
        <v>1552</v>
      </c>
    </row>
    <row r="9666" spans="1:6" x14ac:dyDescent="0.2">
      <c r="A9666" t="s">
        <v>859</v>
      </c>
      <c r="B9666" t="s">
        <v>1553</v>
      </c>
      <c r="C9666" t="s">
        <v>1554</v>
      </c>
    </row>
    <row r="9667" spans="1:6" x14ac:dyDescent="0.2">
      <c r="A9667" t="s">
        <v>1569</v>
      </c>
      <c r="B9667" t="s">
        <v>1570</v>
      </c>
      <c r="C9667" t="s">
        <v>1571</v>
      </c>
    </row>
    <row r="9668" spans="1:6" x14ac:dyDescent="0.2">
      <c r="A9668" t="s">
        <v>1569</v>
      </c>
      <c r="B9668" t="s">
        <v>1572</v>
      </c>
      <c r="C9668" t="s">
        <v>1573</v>
      </c>
      <c r="D9668" t="s">
        <v>1571</v>
      </c>
    </row>
    <row r="9669" spans="1:6" x14ac:dyDescent="0.2">
      <c r="A9669" t="s">
        <v>29</v>
      </c>
      <c r="B9669">
        <v>2</v>
      </c>
      <c r="C9669" t="s">
        <v>1557</v>
      </c>
    </row>
    <row r="9670" spans="1:6" x14ac:dyDescent="0.2">
      <c r="A9670" t="s">
        <v>189</v>
      </c>
      <c r="B9670" t="s">
        <v>1545</v>
      </c>
      <c r="C9670">
        <v>2.5000000000000001E-2</v>
      </c>
      <c r="D9670" t="s">
        <v>1567</v>
      </c>
      <c r="E9670" t="s">
        <v>1568</v>
      </c>
    </row>
    <row r="9671" spans="1:6" x14ac:dyDescent="0.2">
      <c r="A9671" t="s">
        <v>1704</v>
      </c>
      <c r="B9671">
        <v>0.1</v>
      </c>
      <c r="C9671">
        <f>0.035/-0.015</f>
        <v>-2.3333333333333335</v>
      </c>
    </row>
    <row r="9672" spans="1:6" x14ac:dyDescent="0.2">
      <c r="A9672" t="s">
        <v>54</v>
      </c>
      <c r="B9672" t="s">
        <v>1867</v>
      </c>
      <c r="C9672" t="s">
        <v>2582</v>
      </c>
    </row>
    <row r="9673" spans="1:6" x14ac:dyDescent="0.2">
      <c r="A9673" t="s">
        <v>48</v>
      </c>
      <c r="B9673">
        <v>1.2</v>
      </c>
      <c r="C9673" t="s">
        <v>1557</v>
      </c>
    </row>
    <row r="9674" spans="1:6" x14ac:dyDescent="0.2">
      <c r="A9674" t="s">
        <v>48</v>
      </c>
      <c r="B9674">
        <v>0.5</v>
      </c>
      <c r="C9674">
        <v>0.05</v>
      </c>
    </row>
    <row r="9675" spans="1:6" x14ac:dyDescent="0.2">
      <c r="A9675" t="s">
        <v>153</v>
      </c>
      <c r="B9675">
        <v>22.7</v>
      </c>
      <c r="C9675" t="s">
        <v>1655</v>
      </c>
    </row>
    <row r="9676" spans="1:6" x14ac:dyDescent="0.2">
      <c r="A9676" t="s">
        <v>29</v>
      </c>
      <c r="B9676">
        <v>0.35</v>
      </c>
      <c r="C9676" t="s">
        <v>1557</v>
      </c>
    </row>
    <row r="9677" spans="1:6" x14ac:dyDescent="0.2">
      <c r="A9677" t="s">
        <v>34</v>
      </c>
      <c r="B9677">
        <v>23.2</v>
      </c>
      <c r="C9677" t="s">
        <v>1665</v>
      </c>
    </row>
    <row r="9678" spans="1:6" x14ac:dyDescent="0.2">
      <c r="A9678" t="s">
        <v>34</v>
      </c>
      <c r="B9678">
        <v>2.5</v>
      </c>
      <c r="C9678" t="s">
        <v>1785</v>
      </c>
    </row>
    <row r="9679" spans="1:6" x14ac:dyDescent="0.2">
      <c r="A9679" t="s">
        <v>47</v>
      </c>
      <c r="B9679">
        <v>22.5</v>
      </c>
      <c r="C9679" t="s">
        <v>1575</v>
      </c>
    </row>
    <row r="9680" spans="1:6" x14ac:dyDescent="0.2">
      <c r="A9680" t="s">
        <v>95</v>
      </c>
      <c r="B9680" t="s">
        <v>1545</v>
      </c>
      <c r="C9680">
        <v>0.08</v>
      </c>
      <c r="D9680" t="s">
        <v>1594</v>
      </c>
      <c r="E9680" t="s">
        <v>1584</v>
      </c>
      <c r="F9680">
        <v>3</v>
      </c>
    </row>
    <row r="9681" spans="1:6" x14ac:dyDescent="0.2">
      <c r="A9681" t="s">
        <v>95</v>
      </c>
      <c r="B9681" t="s">
        <v>1545</v>
      </c>
      <c r="C9681">
        <v>1</v>
      </c>
      <c r="D9681" t="s">
        <v>1594</v>
      </c>
      <c r="E9681" t="s">
        <v>1584</v>
      </c>
      <c r="F9681">
        <v>5</v>
      </c>
    </row>
    <row r="9682" spans="1:6" x14ac:dyDescent="0.2">
      <c r="A9682" t="s">
        <v>133</v>
      </c>
      <c r="B9682" t="s">
        <v>1545</v>
      </c>
      <c r="C9682">
        <v>7.0000000000000001E-3</v>
      </c>
    </row>
    <row r="9683" spans="1:6" x14ac:dyDescent="0.2">
      <c r="A9683" t="s">
        <v>36</v>
      </c>
      <c r="B9683" t="s">
        <v>2584</v>
      </c>
      <c r="C9683" t="s">
        <v>1100</v>
      </c>
      <c r="D9683">
        <v>0.75</v>
      </c>
      <c r="E9683" t="s">
        <v>1562</v>
      </c>
      <c r="F9683" t="s">
        <v>1563</v>
      </c>
    </row>
    <row r="9684" spans="1:6" x14ac:dyDescent="0.2">
      <c r="A9684" t="s">
        <v>87</v>
      </c>
      <c r="B9684" t="s">
        <v>1546</v>
      </c>
      <c r="C9684" t="s">
        <v>1547</v>
      </c>
      <c r="D9684" t="s">
        <v>1548</v>
      </c>
    </row>
    <row r="9685" spans="1:6" x14ac:dyDescent="0.2">
      <c r="A9685" t="s">
        <v>1549</v>
      </c>
      <c r="B9685" t="s">
        <v>1550</v>
      </c>
      <c r="C9685" t="s">
        <v>1551</v>
      </c>
      <c r="D9685" t="s">
        <v>1552</v>
      </c>
    </row>
    <row r="9686" spans="1:6" x14ac:dyDescent="0.2">
      <c r="A9686" t="s">
        <v>859</v>
      </c>
      <c r="B9686" t="s">
        <v>1553</v>
      </c>
      <c r="C9686" t="s">
        <v>1554</v>
      </c>
    </row>
    <row r="9687" spans="1:6" x14ac:dyDescent="0.2">
      <c r="A9687" t="s">
        <v>91</v>
      </c>
      <c r="B9687">
        <v>2</v>
      </c>
      <c r="C9687" t="s">
        <v>1557</v>
      </c>
    </row>
    <row r="9688" spans="1:6" x14ac:dyDescent="0.2">
      <c r="A9688" t="s">
        <v>189</v>
      </c>
      <c r="B9688" t="s">
        <v>1545</v>
      </c>
      <c r="C9688">
        <v>2.5000000000000001E-2</v>
      </c>
      <c r="D9688" t="s">
        <v>1567</v>
      </c>
      <c r="E9688" t="s">
        <v>1568</v>
      </c>
    </row>
    <row r="9689" spans="1:6" x14ac:dyDescent="0.2">
      <c r="A9689" t="s">
        <v>1704</v>
      </c>
      <c r="B9689">
        <v>0.1</v>
      </c>
      <c r="C9689">
        <f>0.035/-0.015</f>
        <v>-2.3333333333333335</v>
      </c>
    </row>
    <row r="9690" spans="1:6" x14ac:dyDescent="0.2">
      <c r="A9690" t="s">
        <v>54</v>
      </c>
      <c r="B9690" t="s">
        <v>1867</v>
      </c>
      <c r="C9690" t="s">
        <v>2582</v>
      </c>
    </row>
    <row r="9691" spans="1:6" x14ac:dyDescent="0.2">
      <c r="A9691" t="s">
        <v>29</v>
      </c>
      <c r="B9691">
        <v>0.5</v>
      </c>
      <c r="C9691">
        <v>0.05</v>
      </c>
    </row>
    <row r="9692" spans="1:6" x14ac:dyDescent="0.2">
      <c r="A9692" t="s">
        <v>48</v>
      </c>
      <c r="B9692">
        <v>1.2</v>
      </c>
      <c r="C9692" t="s">
        <v>1557</v>
      </c>
    </row>
    <row r="9693" spans="1:6" x14ac:dyDescent="0.2">
      <c r="A9693" t="s">
        <v>29</v>
      </c>
      <c r="B9693">
        <v>0.35</v>
      </c>
      <c r="C9693" t="s">
        <v>1557</v>
      </c>
    </row>
    <row r="9694" spans="1:6" x14ac:dyDescent="0.2">
      <c r="A9694" t="s">
        <v>34</v>
      </c>
      <c r="B9694">
        <v>23.3</v>
      </c>
      <c r="C9694" t="s">
        <v>1665</v>
      </c>
    </row>
    <row r="9695" spans="1:6" x14ac:dyDescent="0.2">
      <c r="A9695" t="s">
        <v>34</v>
      </c>
      <c r="B9695">
        <v>2.5</v>
      </c>
      <c r="C9695" t="s">
        <v>1785</v>
      </c>
    </row>
    <row r="9696" spans="1:6" x14ac:dyDescent="0.2">
      <c r="A9696" t="s">
        <v>47</v>
      </c>
      <c r="B9696">
        <v>22.6</v>
      </c>
      <c r="C9696" t="s">
        <v>1575</v>
      </c>
    </row>
    <row r="9697" spans="1:6" x14ac:dyDescent="0.2">
      <c r="A9697" t="s">
        <v>153</v>
      </c>
      <c r="B9697">
        <v>22.8</v>
      </c>
      <c r="C9697" t="s">
        <v>1655</v>
      </c>
    </row>
    <row r="9698" spans="1:6" x14ac:dyDescent="0.2">
      <c r="A9698" t="s">
        <v>95</v>
      </c>
      <c r="B9698" t="s">
        <v>1545</v>
      </c>
      <c r="C9698">
        <v>0.08</v>
      </c>
      <c r="D9698" t="s">
        <v>1594</v>
      </c>
      <c r="E9698" t="s">
        <v>1584</v>
      </c>
      <c r="F9698">
        <v>3</v>
      </c>
    </row>
    <row r="9699" spans="1:6" x14ac:dyDescent="0.2">
      <c r="A9699" t="s">
        <v>95</v>
      </c>
      <c r="B9699" t="s">
        <v>1545</v>
      </c>
      <c r="C9699">
        <v>1</v>
      </c>
      <c r="D9699" t="s">
        <v>1594</v>
      </c>
      <c r="E9699" t="s">
        <v>1584</v>
      </c>
      <c r="F9699">
        <v>3</v>
      </c>
    </row>
    <row r="9700" spans="1:6" x14ac:dyDescent="0.2">
      <c r="A9700" t="s">
        <v>133</v>
      </c>
      <c r="B9700" t="s">
        <v>1545</v>
      </c>
      <c r="C9700">
        <v>7.0000000000000001E-3</v>
      </c>
    </row>
    <row r="9701" spans="1:6" x14ac:dyDescent="0.2">
      <c r="A9701" t="s">
        <v>36</v>
      </c>
      <c r="B9701" t="s">
        <v>2584</v>
      </c>
      <c r="C9701" t="s">
        <v>1100</v>
      </c>
      <c r="D9701">
        <v>0.75</v>
      </c>
      <c r="E9701" t="s">
        <v>1562</v>
      </c>
      <c r="F9701" t="s">
        <v>1563</v>
      </c>
    </row>
    <row r="9702" spans="1:6" x14ac:dyDescent="0.2">
      <c r="A9702" t="s">
        <v>87</v>
      </c>
    </row>
    <row r="9703" spans="1:6" x14ac:dyDescent="0.2">
      <c r="A9703" t="s">
        <v>87</v>
      </c>
    </row>
    <row r="9704" spans="1:6" x14ac:dyDescent="0.2">
      <c r="A9704" t="s">
        <v>87</v>
      </c>
      <c r="B9704" t="s">
        <v>1546</v>
      </c>
      <c r="C9704" t="s">
        <v>1547</v>
      </c>
      <c r="D9704" t="s">
        <v>1548</v>
      </c>
    </row>
    <row r="9705" spans="1:6" x14ac:dyDescent="0.2">
      <c r="A9705" t="s">
        <v>1549</v>
      </c>
      <c r="B9705" t="s">
        <v>1550</v>
      </c>
      <c r="C9705" t="s">
        <v>1551</v>
      </c>
      <c r="D9705" t="s">
        <v>1552</v>
      </c>
    </row>
    <row r="9706" spans="1:6" x14ac:dyDescent="0.2">
      <c r="A9706" t="s">
        <v>859</v>
      </c>
      <c r="B9706" t="s">
        <v>1553</v>
      </c>
      <c r="C9706" t="s">
        <v>1554</v>
      </c>
    </row>
    <row r="9707" spans="1:6" x14ac:dyDescent="0.2">
      <c r="A9707" t="s">
        <v>1555</v>
      </c>
      <c r="B9707" t="s">
        <v>1550</v>
      </c>
      <c r="C9707" t="s">
        <v>1551</v>
      </c>
      <c r="D9707" t="s">
        <v>1556</v>
      </c>
    </row>
    <row r="9708" spans="1:6" x14ac:dyDescent="0.2">
      <c r="A9708" t="s">
        <v>464</v>
      </c>
      <c r="B9708" t="s">
        <v>1550</v>
      </c>
      <c r="C9708" t="s">
        <v>1551</v>
      </c>
      <c r="D9708" s="7">
        <v>37415</v>
      </c>
    </row>
    <row r="9709" spans="1:6" x14ac:dyDescent="0.2">
      <c r="A9709" t="s">
        <v>1569</v>
      </c>
      <c r="B9709" t="s">
        <v>1570</v>
      </c>
      <c r="C9709" t="s">
        <v>1571</v>
      </c>
    </row>
    <row r="9710" spans="1:6" x14ac:dyDescent="0.2">
      <c r="A9710" t="s">
        <v>1569</v>
      </c>
      <c r="B9710" t="s">
        <v>1572</v>
      </c>
      <c r="C9710" t="s">
        <v>1573</v>
      </c>
      <c r="D9710" t="s">
        <v>1571</v>
      </c>
    </row>
    <row r="9711" spans="1:6" x14ac:dyDescent="0.2">
      <c r="A9711" t="s">
        <v>91</v>
      </c>
      <c r="B9711">
        <v>2</v>
      </c>
      <c r="C9711" t="s">
        <v>1557</v>
      </c>
    </row>
    <row r="9712" spans="1:6" x14ac:dyDescent="0.2">
      <c r="A9712" t="s">
        <v>189</v>
      </c>
      <c r="B9712" t="s">
        <v>1545</v>
      </c>
      <c r="C9712">
        <v>2.5000000000000001E-2</v>
      </c>
      <c r="D9712" t="s">
        <v>1567</v>
      </c>
      <c r="E9712" t="s">
        <v>1568</v>
      </c>
    </row>
    <row r="9713" spans="1:6" x14ac:dyDescent="0.2">
      <c r="A9713" t="s">
        <v>1704</v>
      </c>
      <c r="B9713">
        <v>0.1</v>
      </c>
      <c r="C9713">
        <f>0.035/-0.015</f>
        <v>-2.3333333333333335</v>
      </c>
    </row>
    <row r="9714" spans="1:6" x14ac:dyDescent="0.2">
      <c r="A9714" t="s">
        <v>54</v>
      </c>
      <c r="B9714" t="s">
        <v>1867</v>
      </c>
      <c r="C9714" t="s">
        <v>2582</v>
      </c>
    </row>
    <row r="9715" spans="1:6" x14ac:dyDescent="0.2">
      <c r="A9715" t="s">
        <v>29</v>
      </c>
      <c r="B9715">
        <v>0.5</v>
      </c>
      <c r="C9715">
        <v>0.05</v>
      </c>
    </row>
    <row r="9716" spans="1:6" x14ac:dyDescent="0.2">
      <c r="A9716" t="s">
        <v>48</v>
      </c>
      <c r="B9716">
        <v>1.2</v>
      </c>
      <c r="C9716" t="s">
        <v>1557</v>
      </c>
    </row>
    <row r="9717" spans="1:6" x14ac:dyDescent="0.2">
      <c r="A9717" t="s">
        <v>29</v>
      </c>
      <c r="B9717">
        <v>0.35</v>
      </c>
      <c r="C9717" t="s">
        <v>1557</v>
      </c>
    </row>
    <row r="9718" spans="1:6" x14ac:dyDescent="0.2">
      <c r="A9718" t="s">
        <v>34</v>
      </c>
      <c r="B9718">
        <v>23.3</v>
      </c>
      <c r="C9718" t="s">
        <v>1665</v>
      </c>
    </row>
    <row r="9719" spans="1:6" x14ac:dyDescent="0.2">
      <c r="A9719" t="s">
        <v>34</v>
      </c>
      <c r="B9719">
        <v>2.5</v>
      </c>
      <c r="C9719" t="s">
        <v>1785</v>
      </c>
    </row>
    <row r="9720" spans="1:6" x14ac:dyDescent="0.2">
      <c r="A9720" t="s">
        <v>47</v>
      </c>
      <c r="B9720">
        <v>22.6</v>
      </c>
      <c r="C9720" t="s">
        <v>1575</v>
      </c>
    </row>
    <row r="9721" spans="1:6" x14ac:dyDescent="0.2">
      <c r="A9721" t="s">
        <v>153</v>
      </c>
      <c r="B9721">
        <v>22.8</v>
      </c>
      <c r="C9721" t="s">
        <v>1655</v>
      </c>
    </row>
    <row r="9722" spans="1:6" x14ac:dyDescent="0.2">
      <c r="A9722" t="s">
        <v>95</v>
      </c>
      <c r="B9722" t="s">
        <v>1545</v>
      </c>
      <c r="C9722">
        <v>0.08</v>
      </c>
      <c r="D9722" t="s">
        <v>1594</v>
      </c>
      <c r="E9722" t="s">
        <v>1584</v>
      </c>
      <c r="F9722">
        <v>3</v>
      </c>
    </row>
    <row r="9723" spans="1:6" x14ac:dyDescent="0.2">
      <c r="A9723" t="s">
        <v>95</v>
      </c>
      <c r="B9723" t="s">
        <v>1545</v>
      </c>
      <c r="C9723">
        <v>1</v>
      </c>
      <c r="D9723" t="s">
        <v>1594</v>
      </c>
      <c r="E9723" t="s">
        <v>1584</v>
      </c>
      <c r="F9723">
        <v>5</v>
      </c>
    </row>
    <row r="9724" spans="1:6" x14ac:dyDescent="0.2">
      <c r="A9724" t="s">
        <v>133</v>
      </c>
      <c r="B9724" t="s">
        <v>1545</v>
      </c>
      <c r="C9724">
        <v>7.0000000000000001E-3</v>
      </c>
    </row>
    <row r="9725" spans="1:6" x14ac:dyDescent="0.2">
      <c r="A9725" t="s">
        <v>36</v>
      </c>
      <c r="B9725" t="s">
        <v>2584</v>
      </c>
      <c r="C9725" t="s">
        <v>1100</v>
      </c>
      <c r="D9725">
        <v>0.75</v>
      </c>
      <c r="E9725" t="s">
        <v>1562</v>
      </c>
      <c r="F9725" t="s">
        <v>1563</v>
      </c>
    </row>
    <row r="9726" spans="1:6" x14ac:dyDescent="0.2">
      <c r="A9726" t="s">
        <v>87</v>
      </c>
    </row>
    <row r="9727" spans="1:6" x14ac:dyDescent="0.2">
      <c r="A9727" t="s">
        <v>87</v>
      </c>
      <c r="B9727" t="s">
        <v>1546</v>
      </c>
      <c r="C9727" t="s">
        <v>1547</v>
      </c>
      <c r="D9727" t="s">
        <v>1548</v>
      </c>
    </row>
    <row r="9728" spans="1:6" x14ac:dyDescent="0.2">
      <c r="A9728" t="s">
        <v>1549</v>
      </c>
      <c r="B9728" t="s">
        <v>1550</v>
      </c>
      <c r="C9728" t="s">
        <v>1551</v>
      </c>
      <c r="D9728" t="s">
        <v>1552</v>
      </c>
    </row>
    <row r="9729" spans="1:6" x14ac:dyDescent="0.2">
      <c r="A9729" t="s">
        <v>859</v>
      </c>
      <c r="B9729" t="s">
        <v>1553</v>
      </c>
      <c r="C9729" t="s">
        <v>1554</v>
      </c>
    </row>
    <row r="9730" spans="1:6" x14ac:dyDescent="0.2">
      <c r="A9730" t="s">
        <v>464</v>
      </c>
      <c r="B9730" t="s">
        <v>1550</v>
      </c>
      <c r="C9730" t="s">
        <v>1551</v>
      </c>
      <c r="D9730" s="7">
        <v>37415</v>
      </c>
    </row>
    <row r="9731" spans="1:6" x14ac:dyDescent="0.2">
      <c r="A9731" t="s">
        <v>1569</v>
      </c>
      <c r="B9731" t="s">
        <v>1570</v>
      </c>
      <c r="C9731" t="s">
        <v>1571</v>
      </c>
    </row>
    <row r="9732" spans="1:6" x14ac:dyDescent="0.2">
      <c r="A9732" t="s">
        <v>1569</v>
      </c>
      <c r="B9732" t="s">
        <v>1572</v>
      </c>
      <c r="C9732" t="s">
        <v>1573</v>
      </c>
      <c r="D9732" t="s">
        <v>1571</v>
      </c>
    </row>
    <row r="9733" spans="1:6" x14ac:dyDescent="0.2">
      <c r="A9733" t="s">
        <v>29</v>
      </c>
      <c r="B9733">
        <v>2</v>
      </c>
      <c r="C9733" t="s">
        <v>1557</v>
      </c>
    </row>
    <row r="9734" spans="1:6" x14ac:dyDescent="0.2">
      <c r="A9734" t="s">
        <v>189</v>
      </c>
      <c r="B9734" t="s">
        <v>1545</v>
      </c>
      <c r="C9734">
        <v>2.5000000000000001E-2</v>
      </c>
      <c r="D9734" t="s">
        <v>1567</v>
      </c>
      <c r="E9734" t="s">
        <v>1568</v>
      </c>
    </row>
    <row r="9735" spans="1:6" x14ac:dyDescent="0.2">
      <c r="A9735" t="s">
        <v>1704</v>
      </c>
      <c r="B9735">
        <v>0.1</v>
      </c>
      <c r="C9735">
        <f>0.035/-0.015</f>
        <v>-2.3333333333333335</v>
      </c>
    </row>
    <row r="9736" spans="1:6" x14ac:dyDescent="0.2">
      <c r="A9736" t="s">
        <v>54</v>
      </c>
      <c r="B9736" t="s">
        <v>1867</v>
      </c>
      <c r="C9736" t="s">
        <v>2582</v>
      </c>
    </row>
    <row r="9737" spans="1:6" x14ac:dyDescent="0.2">
      <c r="A9737" t="s">
        <v>48</v>
      </c>
      <c r="B9737">
        <v>1.2</v>
      </c>
      <c r="C9737" t="s">
        <v>1557</v>
      </c>
    </row>
    <row r="9738" spans="1:6" x14ac:dyDescent="0.2">
      <c r="A9738" t="s">
        <v>48</v>
      </c>
      <c r="B9738">
        <v>0.5</v>
      </c>
      <c r="C9738">
        <v>0.05</v>
      </c>
    </row>
    <row r="9739" spans="1:6" x14ac:dyDescent="0.2">
      <c r="A9739" t="s">
        <v>153</v>
      </c>
      <c r="B9739">
        <v>22.9</v>
      </c>
      <c r="C9739" t="s">
        <v>1655</v>
      </c>
    </row>
    <row r="9740" spans="1:6" x14ac:dyDescent="0.2">
      <c r="A9740" t="s">
        <v>29</v>
      </c>
      <c r="B9740">
        <v>0.35</v>
      </c>
      <c r="C9740" t="s">
        <v>1557</v>
      </c>
    </row>
    <row r="9741" spans="1:6" x14ac:dyDescent="0.2">
      <c r="A9741" t="s">
        <v>34</v>
      </c>
      <c r="B9741">
        <v>23.4</v>
      </c>
      <c r="C9741" t="s">
        <v>1665</v>
      </c>
    </row>
    <row r="9742" spans="1:6" x14ac:dyDescent="0.2">
      <c r="A9742" t="s">
        <v>34</v>
      </c>
      <c r="B9742">
        <v>2.5</v>
      </c>
      <c r="C9742" t="s">
        <v>1785</v>
      </c>
    </row>
    <row r="9743" spans="1:6" x14ac:dyDescent="0.2">
      <c r="A9743" t="s">
        <v>47</v>
      </c>
      <c r="B9743">
        <v>22.7</v>
      </c>
      <c r="C9743" t="s">
        <v>1575</v>
      </c>
    </row>
    <row r="9744" spans="1:6" x14ac:dyDescent="0.2">
      <c r="A9744" t="s">
        <v>95</v>
      </c>
      <c r="B9744" t="s">
        <v>1545</v>
      </c>
      <c r="C9744">
        <v>0.08</v>
      </c>
      <c r="D9744" t="s">
        <v>1594</v>
      </c>
      <c r="E9744" t="s">
        <v>1584</v>
      </c>
      <c r="F9744">
        <v>3</v>
      </c>
    </row>
    <row r="9745" spans="1:6" x14ac:dyDescent="0.2">
      <c r="A9745" t="s">
        <v>95</v>
      </c>
      <c r="B9745" t="s">
        <v>1545</v>
      </c>
      <c r="C9745">
        <v>1</v>
      </c>
      <c r="D9745" t="s">
        <v>1594</v>
      </c>
      <c r="E9745" t="s">
        <v>1584</v>
      </c>
      <c r="F9745">
        <v>5</v>
      </c>
    </row>
    <row r="9746" spans="1:6" x14ac:dyDescent="0.2">
      <c r="A9746" t="s">
        <v>133</v>
      </c>
      <c r="B9746" t="s">
        <v>1545</v>
      </c>
      <c r="C9746">
        <v>7.0000000000000001E-3</v>
      </c>
    </row>
    <row r="9747" spans="1:6" x14ac:dyDescent="0.2">
      <c r="A9747" t="s">
        <v>36</v>
      </c>
      <c r="B9747" t="s">
        <v>2584</v>
      </c>
      <c r="C9747" t="s">
        <v>1100</v>
      </c>
      <c r="D9747">
        <v>0.75</v>
      </c>
      <c r="E9747" t="s">
        <v>1562</v>
      </c>
      <c r="F9747" t="s">
        <v>1563</v>
      </c>
    </row>
    <row r="9748" spans="1:6" x14ac:dyDescent="0.2">
      <c r="A9748" t="s">
        <v>87</v>
      </c>
      <c r="B9748" t="s">
        <v>1546</v>
      </c>
      <c r="C9748" t="s">
        <v>1547</v>
      </c>
      <c r="D9748" t="s">
        <v>1548</v>
      </c>
    </row>
    <row r="9749" spans="1:6" x14ac:dyDescent="0.2">
      <c r="A9749" t="s">
        <v>1549</v>
      </c>
      <c r="B9749" t="s">
        <v>1550</v>
      </c>
      <c r="C9749" t="s">
        <v>1551</v>
      </c>
      <c r="D9749" t="s">
        <v>1552</v>
      </c>
    </row>
    <row r="9750" spans="1:6" x14ac:dyDescent="0.2">
      <c r="A9750" t="s">
        <v>859</v>
      </c>
      <c r="B9750" t="s">
        <v>1553</v>
      </c>
      <c r="C9750" t="s">
        <v>1554</v>
      </c>
    </row>
    <row r="9751" spans="1:6" x14ac:dyDescent="0.2">
      <c r="A9751" t="s">
        <v>1555</v>
      </c>
      <c r="B9751" t="s">
        <v>1550</v>
      </c>
      <c r="C9751" t="s">
        <v>1551</v>
      </c>
      <c r="D9751" t="s">
        <v>1556</v>
      </c>
    </row>
    <row r="9752" spans="1:6" x14ac:dyDescent="0.2">
      <c r="A9752" t="s">
        <v>464</v>
      </c>
      <c r="B9752" t="s">
        <v>1550</v>
      </c>
      <c r="C9752" t="s">
        <v>1551</v>
      </c>
      <c r="D9752" s="7">
        <v>37415</v>
      </c>
    </row>
    <row r="9753" spans="1:6" x14ac:dyDescent="0.2">
      <c r="A9753" t="s">
        <v>1569</v>
      </c>
      <c r="B9753" t="s">
        <v>1570</v>
      </c>
      <c r="C9753" t="s">
        <v>1571</v>
      </c>
    </row>
    <row r="9754" spans="1:6" x14ac:dyDescent="0.2">
      <c r="A9754" t="s">
        <v>1569</v>
      </c>
      <c r="B9754" t="s">
        <v>1572</v>
      </c>
      <c r="C9754" t="s">
        <v>1573</v>
      </c>
      <c r="D9754" t="s">
        <v>1571</v>
      </c>
    </row>
    <row r="9755" spans="1:6" x14ac:dyDescent="0.2">
      <c r="A9755" t="s">
        <v>29</v>
      </c>
      <c r="B9755">
        <v>2</v>
      </c>
      <c r="C9755" t="s">
        <v>1557</v>
      </c>
    </row>
    <row r="9756" spans="1:6" x14ac:dyDescent="0.2">
      <c r="A9756" t="s">
        <v>189</v>
      </c>
      <c r="B9756" t="s">
        <v>1545</v>
      </c>
      <c r="C9756">
        <v>2.5000000000000001E-2</v>
      </c>
      <c r="D9756" t="s">
        <v>1567</v>
      </c>
      <c r="E9756" t="s">
        <v>1568</v>
      </c>
    </row>
    <row r="9757" spans="1:6" x14ac:dyDescent="0.2">
      <c r="A9757" t="s">
        <v>1704</v>
      </c>
      <c r="B9757">
        <v>0.1</v>
      </c>
      <c r="C9757">
        <f>0.035/-0.015</f>
        <v>-2.3333333333333335</v>
      </c>
    </row>
    <row r="9758" spans="1:6" x14ac:dyDescent="0.2">
      <c r="A9758" t="s">
        <v>54</v>
      </c>
      <c r="B9758" t="s">
        <v>1867</v>
      </c>
      <c r="C9758" t="s">
        <v>2582</v>
      </c>
    </row>
    <row r="9759" spans="1:6" x14ac:dyDescent="0.2">
      <c r="A9759" t="s">
        <v>48</v>
      </c>
      <c r="B9759">
        <v>1.2</v>
      </c>
      <c r="C9759" t="s">
        <v>1557</v>
      </c>
    </row>
    <row r="9760" spans="1:6" x14ac:dyDescent="0.2">
      <c r="A9760" t="s">
        <v>48</v>
      </c>
      <c r="B9760">
        <v>0.5</v>
      </c>
      <c r="C9760">
        <v>0.05</v>
      </c>
    </row>
    <row r="9761" spans="1:6" x14ac:dyDescent="0.2">
      <c r="A9761" t="s">
        <v>153</v>
      </c>
      <c r="B9761">
        <v>22.9</v>
      </c>
      <c r="C9761" t="s">
        <v>1655</v>
      </c>
    </row>
    <row r="9762" spans="1:6" x14ac:dyDescent="0.2">
      <c r="A9762" t="s">
        <v>29</v>
      </c>
      <c r="B9762">
        <v>0.35</v>
      </c>
      <c r="C9762" t="s">
        <v>1557</v>
      </c>
    </row>
    <row r="9763" spans="1:6" x14ac:dyDescent="0.2">
      <c r="A9763" t="s">
        <v>34</v>
      </c>
      <c r="B9763">
        <v>23.4</v>
      </c>
      <c r="C9763" t="s">
        <v>1665</v>
      </c>
    </row>
    <row r="9764" spans="1:6" x14ac:dyDescent="0.2">
      <c r="A9764" t="s">
        <v>34</v>
      </c>
      <c r="B9764">
        <v>2.5</v>
      </c>
      <c r="C9764" t="s">
        <v>1785</v>
      </c>
    </row>
    <row r="9765" spans="1:6" x14ac:dyDescent="0.2">
      <c r="A9765" t="s">
        <v>47</v>
      </c>
      <c r="B9765">
        <v>22.7</v>
      </c>
      <c r="C9765" t="s">
        <v>1575</v>
      </c>
    </row>
    <row r="9766" spans="1:6" x14ac:dyDescent="0.2">
      <c r="A9766" t="s">
        <v>95</v>
      </c>
      <c r="B9766" t="s">
        <v>1545</v>
      </c>
      <c r="C9766">
        <v>0.08</v>
      </c>
      <c r="D9766" t="s">
        <v>1594</v>
      </c>
      <c r="E9766" t="s">
        <v>1584</v>
      </c>
      <c r="F9766">
        <v>3</v>
      </c>
    </row>
    <row r="9767" spans="1:6" x14ac:dyDescent="0.2">
      <c r="A9767" t="s">
        <v>95</v>
      </c>
      <c r="B9767" t="s">
        <v>1545</v>
      </c>
      <c r="C9767">
        <v>1</v>
      </c>
      <c r="D9767" t="s">
        <v>1594</v>
      </c>
      <c r="E9767" t="s">
        <v>1584</v>
      </c>
      <c r="F9767">
        <v>3</v>
      </c>
    </row>
    <row r="9768" spans="1:6" x14ac:dyDescent="0.2">
      <c r="A9768" t="s">
        <v>133</v>
      </c>
      <c r="B9768" t="s">
        <v>1545</v>
      </c>
      <c r="C9768">
        <v>7.0000000000000001E-3</v>
      </c>
    </row>
    <row r="9769" spans="1:6" x14ac:dyDescent="0.2">
      <c r="A9769" t="s">
        <v>36</v>
      </c>
      <c r="B9769" t="s">
        <v>2584</v>
      </c>
      <c r="C9769" t="s">
        <v>1100</v>
      </c>
      <c r="D9769">
        <v>0.75</v>
      </c>
      <c r="E9769" t="s">
        <v>1562</v>
      </c>
      <c r="F9769" t="s">
        <v>1563</v>
      </c>
    </row>
    <row r="9770" spans="1:6" x14ac:dyDescent="0.2">
      <c r="A9770" t="s">
        <v>87</v>
      </c>
      <c r="B9770" t="s">
        <v>1546</v>
      </c>
      <c r="C9770" t="s">
        <v>1547</v>
      </c>
      <c r="D9770" t="s">
        <v>1548</v>
      </c>
    </row>
    <row r="9771" spans="1:6" x14ac:dyDescent="0.2">
      <c r="A9771" t="s">
        <v>87</v>
      </c>
    </row>
    <row r="9772" spans="1:6" x14ac:dyDescent="0.2">
      <c r="A9772" t="s">
        <v>1549</v>
      </c>
      <c r="B9772" t="s">
        <v>1550</v>
      </c>
      <c r="C9772" t="s">
        <v>1551</v>
      </c>
      <c r="D9772" t="s">
        <v>1552</v>
      </c>
    </row>
    <row r="9773" spans="1:6" x14ac:dyDescent="0.2">
      <c r="A9773" t="s">
        <v>859</v>
      </c>
      <c r="B9773" t="s">
        <v>1553</v>
      </c>
      <c r="C9773" t="s">
        <v>1554</v>
      </c>
    </row>
    <row r="9774" spans="1:6" x14ac:dyDescent="0.2">
      <c r="A9774" t="s">
        <v>1555</v>
      </c>
      <c r="B9774" t="s">
        <v>1550</v>
      </c>
      <c r="C9774" t="s">
        <v>1551</v>
      </c>
      <c r="D9774" t="s">
        <v>1556</v>
      </c>
    </row>
    <row r="9775" spans="1:6" x14ac:dyDescent="0.2">
      <c r="A9775" t="s">
        <v>464</v>
      </c>
      <c r="B9775" t="s">
        <v>1550</v>
      </c>
      <c r="C9775" t="s">
        <v>1551</v>
      </c>
      <c r="D9775" s="7">
        <v>37415</v>
      </c>
    </row>
    <row r="9776" spans="1:6" x14ac:dyDescent="0.2">
      <c r="A9776" t="s">
        <v>29</v>
      </c>
      <c r="B9776">
        <v>2</v>
      </c>
      <c r="C9776" t="s">
        <v>1557</v>
      </c>
    </row>
    <row r="9777" spans="1:6" x14ac:dyDescent="0.2">
      <c r="A9777" t="s">
        <v>189</v>
      </c>
      <c r="B9777" t="s">
        <v>1545</v>
      </c>
      <c r="C9777">
        <v>2.5000000000000001E-2</v>
      </c>
      <c r="D9777" t="s">
        <v>1567</v>
      </c>
      <c r="E9777" t="s">
        <v>1568</v>
      </c>
    </row>
    <row r="9778" spans="1:6" x14ac:dyDescent="0.2">
      <c r="A9778" t="s">
        <v>1704</v>
      </c>
      <c r="B9778">
        <v>0.1</v>
      </c>
      <c r="C9778">
        <f>0.035/-0.015</f>
        <v>-2.3333333333333335</v>
      </c>
    </row>
    <row r="9779" spans="1:6" x14ac:dyDescent="0.2">
      <c r="A9779" t="s">
        <v>54</v>
      </c>
      <c r="B9779" t="s">
        <v>1867</v>
      </c>
      <c r="C9779" t="s">
        <v>2582</v>
      </c>
    </row>
    <row r="9780" spans="1:6" x14ac:dyDescent="0.2">
      <c r="A9780" t="s">
        <v>48</v>
      </c>
      <c r="B9780">
        <v>1.2</v>
      </c>
      <c r="C9780" t="s">
        <v>1557</v>
      </c>
    </row>
    <row r="9781" spans="1:6" x14ac:dyDescent="0.2">
      <c r="A9781" t="s">
        <v>48</v>
      </c>
      <c r="B9781">
        <v>0.5</v>
      </c>
      <c r="C9781">
        <v>0.05</v>
      </c>
    </row>
    <row r="9782" spans="1:6" x14ac:dyDescent="0.2">
      <c r="A9782" t="s">
        <v>153</v>
      </c>
      <c r="B9782">
        <v>22.9</v>
      </c>
      <c r="C9782" t="s">
        <v>1655</v>
      </c>
    </row>
    <row r="9783" spans="1:6" x14ac:dyDescent="0.2">
      <c r="A9783" t="s">
        <v>29</v>
      </c>
      <c r="B9783">
        <v>0.35</v>
      </c>
      <c r="C9783" t="s">
        <v>1557</v>
      </c>
    </row>
    <row r="9784" spans="1:6" x14ac:dyDescent="0.2">
      <c r="A9784" t="s">
        <v>34</v>
      </c>
      <c r="B9784">
        <v>23.4</v>
      </c>
      <c r="C9784" t="s">
        <v>1665</v>
      </c>
    </row>
    <row r="9785" spans="1:6" x14ac:dyDescent="0.2">
      <c r="A9785" t="s">
        <v>34</v>
      </c>
      <c r="B9785">
        <v>2.5</v>
      </c>
      <c r="C9785" t="s">
        <v>1785</v>
      </c>
    </row>
    <row r="9786" spans="1:6" x14ac:dyDescent="0.2">
      <c r="A9786" t="s">
        <v>47</v>
      </c>
      <c r="B9786">
        <v>22.7</v>
      </c>
      <c r="C9786" t="s">
        <v>1575</v>
      </c>
    </row>
    <row r="9787" spans="1:6" x14ac:dyDescent="0.2">
      <c r="A9787" t="s">
        <v>95</v>
      </c>
      <c r="B9787" t="s">
        <v>1545</v>
      </c>
      <c r="C9787">
        <v>0.08</v>
      </c>
      <c r="D9787" t="s">
        <v>1594</v>
      </c>
      <c r="E9787" t="s">
        <v>1584</v>
      </c>
      <c r="F9787">
        <v>3</v>
      </c>
    </row>
    <row r="9788" spans="1:6" x14ac:dyDescent="0.2">
      <c r="A9788" t="s">
        <v>95</v>
      </c>
      <c r="B9788" t="s">
        <v>1545</v>
      </c>
      <c r="C9788">
        <v>1</v>
      </c>
      <c r="D9788" t="s">
        <v>1594</v>
      </c>
      <c r="E9788" t="s">
        <v>1584</v>
      </c>
      <c r="F9788">
        <v>5</v>
      </c>
    </row>
    <row r="9789" spans="1:6" x14ac:dyDescent="0.2">
      <c r="A9789" t="s">
        <v>133</v>
      </c>
      <c r="B9789" t="s">
        <v>1545</v>
      </c>
      <c r="C9789">
        <v>7.0000000000000001E-3</v>
      </c>
    </row>
    <row r="9790" spans="1:6" x14ac:dyDescent="0.2">
      <c r="A9790" t="s">
        <v>36</v>
      </c>
      <c r="B9790" t="s">
        <v>2584</v>
      </c>
      <c r="C9790" t="s">
        <v>1100</v>
      </c>
      <c r="D9790">
        <v>0.75</v>
      </c>
      <c r="E9790" t="s">
        <v>1562</v>
      </c>
      <c r="F9790" t="s">
        <v>1563</v>
      </c>
    </row>
    <row r="9791" spans="1:6" x14ac:dyDescent="0.2">
      <c r="A9791" t="s">
        <v>87</v>
      </c>
      <c r="B9791" t="s">
        <v>1546</v>
      </c>
      <c r="C9791" t="s">
        <v>1547</v>
      </c>
      <c r="D9791" t="s">
        <v>1548</v>
      </c>
    </row>
    <row r="9792" spans="1:6" x14ac:dyDescent="0.2">
      <c r="A9792" t="s">
        <v>1549</v>
      </c>
      <c r="B9792" t="s">
        <v>1550</v>
      </c>
      <c r="C9792" t="s">
        <v>1551</v>
      </c>
      <c r="D9792" t="s">
        <v>1552</v>
      </c>
    </row>
    <row r="9793" spans="1:6" x14ac:dyDescent="0.2">
      <c r="A9793" t="s">
        <v>859</v>
      </c>
      <c r="B9793" t="s">
        <v>1553</v>
      </c>
      <c r="C9793" t="s">
        <v>1554</v>
      </c>
    </row>
    <row r="9794" spans="1:6" x14ac:dyDescent="0.2">
      <c r="A9794" t="s">
        <v>1555</v>
      </c>
      <c r="B9794" t="s">
        <v>1550</v>
      </c>
      <c r="C9794" t="s">
        <v>1551</v>
      </c>
      <c r="D9794" t="s">
        <v>1556</v>
      </c>
    </row>
    <row r="9795" spans="1:6" x14ac:dyDescent="0.2">
      <c r="A9795" t="s">
        <v>1569</v>
      </c>
      <c r="B9795" t="s">
        <v>1570</v>
      </c>
      <c r="C9795" t="s">
        <v>1571</v>
      </c>
    </row>
    <row r="9796" spans="1:6" x14ac:dyDescent="0.2">
      <c r="A9796" t="s">
        <v>1569</v>
      </c>
      <c r="B9796" t="s">
        <v>1572</v>
      </c>
      <c r="C9796" t="s">
        <v>1573</v>
      </c>
      <c r="D9796" t="s">
        <v>1571</v>
      </c>
    </row>
    <row r="9797" spans="1:6" x14ac:dyDescent="0.2">
      <c r="A9797" t="s">
        <v>29</v>
      </c>
      <c r="B9797">
        <v>2</v>
      </c>
      <c r="C9797" t="s">
        <v>1557</v>
      </c>
    </row>
    <row r="9798" spans="1:6" x14ac:dyDescent="0.2">
      <c r="A9798" t="s">
        <v>189</v>
      </c>
      <c r="B9798" t="s">
        <v>1545</v>
      </c>
      <c r="C9798">
        <v>2.5000000000000001E-2</v>
      </c>
      <c r="D9798" t="s">
        <v>1567</v>
      </c>
      <c r="E9798" t="s">
        <v>1568</v>
      </c>
    </row>
    <row r="9799" spans="1:6" x14ac:dyDescent="0.2">
      <c r="A9799" t="s">
        <v>1704</v>
      </c>
      <c r="B9799">
        <v>0.1</v>
      </c>
      <c r="C9799">
        <f>0.035/-0.015</f>
        <v>-2.3333333333333335</v>
      </c>
    </row>
    <row r="9800" spans="1:6" x14ac:dyDescent="0.2">
      <c r="A9800" t="s">
        <v>54</v>
      </c>
      <c r="B9800" t="s">
        <v>1867</v>
      </c>
      <c r="C9800" t="s">
        <v>2582</v>
      </c>
    </row>
    <row r="9801" spans="1:6" x14ac:dyDescent="0.2">
      <c r="A9801" t="s">
        <v>48</v>
      </c>
      <c r="B9801">
        <v>1.2</v>
      </c>
      <c r="C9801" t="s">
        <v>1557</v>
      </c>
    </row>
    <row r="9802" spans="1:6" x14ac:dyDescent="0.2">
      <c r="A9802" t="s">
        <v>48</v>
      </c>
      <c r="B9802">
        <v>0.5</v>
      </c>
      <c r="C9802">
        <v>0.05</v>
      </c>
    </row>
    <row r="9803" spans="1:6" x14ac:dyDescent="0.2">
      <c r="A9803" t="s">
        <v>153</v>
      </c>
      <c r="B9803">
        <v>22.9</v>
      </c>
      <c r="C9803" t="s">
        <v>1655</v>
      </c>
    </row>
    <row r="9804" spans="1:6" x14ac:dyDescent="0.2">
      <c r="A9804" t="s">
        <v>29</v>
      </c>
      <c r="B9804">
        <v>0.35</v>
      </c>
      <c r="C9804" t="s">
        <v>1557</v>
      </c>
    </row>
    <row r="9805" spans="1:6" x14ac:dyDescent="0.2">
      <c r="A9805" t="s">
        <v>34</v>
      </c>
      <c r="B9805">
        <v>23.4</v>
      </c>
      <c r="C9805" t="s">
        <v>1665</v>
      </c>
    </row>
    <row r="9806" spans="1:6" x14ac:dyDescent="0.2">
      <c r="A9806" t="s">
        <v>34</v>
      </c>
      <c r="B9806">
        <v>2.5</v>
      </c>
      <c r="C9806" t="s">
        <v>1785</v>
      </c>
    </row>
    <row r="9807" spans="1:6" x14ac:dyDescent="0.2">
      <c r="A9807" t="s">
        <v>47</v>
      </c>
      <c r="B9807">
        <v>22.7</v>
      </c>
      <c r="C9807" t="s">
        <v>1575</v>
      </c>
    </row>
    <row r="9808" spans="1:6" x14ac:dyDescent="0.2">
      <c r="A9808" t="s">
        <v>95</v>
      </c>
      <c r="B9808" t="s">
        <v>1545</v>
      </c>
      <c r="C9808">
        <v>0.08</v>
      </c>
      <c r="D9808" t="s">
        <v>1594</v>
      </c>
      <c r="E9808" t="s">
        <v>1584</v>
      </c>
      <c r="F9808">
        <v>3</v>
      </c>
    </row>
    <row r="9809" spans="1:6" x14ac:dyDescent="0.2">
      <c r="A9809" t="s">
        <v>95</v>
      </c>
      <c r="B9809" t="s">
        <v>1545</v>
      </c>
      <c r="C9809">
        <v>1</v>
      </c>
      <c r="D9809" t="s">
        <v>1594</v>
      </c>
      <c r="E9809" t="s">
        <v>1584</v>
      </c>
      <c r="F9809">
        <v>5</v>
      </c>
    </row>
    <row r="9810" spans="1:6" x14ac:dyDescent="0.2">
      <c r="A9810" t="s">
        <v>133</v>
      </c>
      <c r="B9810" t="s">
        <v>1545</v>
      </c>
      <c r="C9810">
        <v>7.0000000000000001E-3</v>
      </c>
    </row>
    <row r="9811" spans="1:6" x14ac:dyDescent="0.2">
      <c r="A9811" t="s">
        <v>36</v>
      </c>
      <c r="B9811" t="s">
        <v>2584</v>
      </c>
      <c r="C9811" t="s">
        <v>1100</v>
      </c>
      <c r="D9811">
        <v>0.75</v>
      </c>
      <c r="E9811" t="s">
        <v>1562</v>
      </c>
      <c r="F9811" t="s">
        <v>1563</v>
      </c>
    </row>
    <row r="9812" spans="1:6" x14ac:dyDescent="0.2">
      <c r="A9812" t="s">
        <v>87</v>
      </c>
      <c r="B9812" t="s">
        <v>1546</v>
      </c>
      <c r="C9812" t="s">
        <v>1547</v>
      </c>
      <c r="D9812" t="s">
        <v>1548</v>
      </c>
    </row>
    <row r="9813" spans="1:6" x14ac:dyDescent="0.2">
      <c r="A9813" t="s">
        <v>1549</v>
      </c>
      <c r="B9813" t="s">
        <v>1550</v>
      </c>
      <c r="C9813" t="s">
        <v>1551</v>
      </c>
      <c r="D9813" t="s">
        <v>1552</v>
      </c>
    </row>
    <row r="9814" spans="1:6" x14ac:dyDescent="0.2">
      <c r="A9814" t="s">
        <v>859</v>
      </c>
      <c r="B9814" t="s">
        <v>1553</v>
      </c>
      <c r="C9814" t="s">
        <v>1554</v>
      </c>
    </row>
    <row r="9815" spans="1:6" x14ac:dyDescent="0.2">
      <c r="A9815" t="s">
        <v>1555</v>
      </c>
      <c r="B9815" t="s">
        <v>1550</v>
      </c>
      <c r="C9815" t="s">
        <v>1551</v>
      </c>
      <c r="D9815" t="s">
        <v>1556</v>
      </c>
    </row>
    <row r="9816" spans="1:6" x14ac:dyDescent="0.2">
      <c r="A9816" t="s">
        <v>464</v>
      </c>
      <c r="B9816" t="s">
        <v>1550</v>
      </c>
      <c r="C9816" t="s">
        <v>1551</v>
      </c>
      <c r="D9816" s="7">
        <v>37415</v>
      </c>
    </row>
    <row r="9817" spans="1:6" x14ac:dyDescent="0.2">
      <c r="A9817" t="s">
        <v>1569</v>
      </c>
      <c r="B9817" t="s">
        <v>1570</v>
      </c>
      <c r="C9817" t="s">
        <v>1571</v>
      </c>
    </row>
    <row r="9818" spans="1:6" x14ac:dyDescent="0.2">
      <c r="A9818" t="s">
        <v>1569</v>
      </c>
      <c r="B9818" t="s">
        <v>1572</v>
      </c>
      <c r="C9818" t="s">
        <v>1573</v>
      </c>
      <c r="D9818" t="s">
        <v>1571</v>
      </c>
    </row>
    <row r="9819" spans="1:6" x14ac:dyDescent="0.2">
      <c r="A9819" t="s">
        <v>29</v>
      </c>
      <c r="B9819">
        <v>2</v>
      </c>
      <c r="C9819" t="s">
        <v>1557</v>
      </c>
    </row>
    <row r="9820" spans="1:6" x14ac:dyDescent="0.2">
      <c r="A9820" t="s">
        <v>189</v>
      </c>
      <c r="B9820" t="s">
        <v>1545</v>
      </c>
      <c r="C9820">
        <v>2.5000000000000001E-2</v>
      </c>
      <c r="D9820" t="s">
        <v>1567</v>
      </c>
      <c r="E9820" t="s">
        <v>1568</v>
      </c>
    </row>
    <row r="9821" spans="1:6" x14ac:dyDescent="0.2">
      <c r="A9821" t="s">
        <v>1704</v>
      </c>
      <c r="B9821">
        <v>0.1</v>
      </c>
      <c r="C9821">
        <f>0.035/-0.015</f>
        <v>-2.3333333333333335</v>
      </c>
    </row>
    <row r="9822" spans="1:6" x14ac:dyDescent="0.2">
      <c r="A9822" t="s">
        <v>54</v>
      </c>
      <c r="B9822" t="s">
        <v>1867</v>
      </c>
      <c r="C9822" t="s">
        <v>2582</v>
      </c>
    </row>
    <row r="9823" spans="1:6" x14ac:dyDescent="0.2">
      <c r="A9823" t="s">
        <v>29</v>
      </c>
      <c r="B9823">
        <v>1.2</v>
      </c>
      <c r="C9823" t="s">
        <v>1557</v>
      </c>
    </row>
    <row r="9824" spans="1:6" x14ac:dyDescent="0.2">
      <c r="A9824" t="s">
        <v>29</v>
      </c>
      <c r="B9824">
        <v>0.35</v>
      </c>
      <c r="C9824" t="s">
        <v>1557</v>
      </c>
    </row>
    <row r="9825" spans="1:6" x14ac:dyDescent="0.2">
      <c r="A9825" t="s">
        <v>48</v>
      </c>
      <c r="B9825">
        <v>0.5</v>
      </c>
      <c r="C9825">
        <v>0.05</v>
      </c>
    </row>
    <row r="9826" spans="1:6" x14ac:dyDescent="0.2">
      <c r="A9826" t="s">
        <v>34</v>
      </c>
      <c r="B9826">
        <v>23.5</v>
      </c>
      <c r="C9826" t="s">
        <v>1665</v>
      </c>
    </row>
    <row r="9827" spans="1:6" x14ac:dyDescent="0.2">
      <c r="A9827" t="s">
        <v>34</v>
      </c>
      <c r="B9827">
        <v>2.5</v>
      </c>
      <c r="C9827" t="s">
        <v>1557</v>
      </c>
    </row>
    <row r="9828" spans="1:6" x14ac:dyDescent="0.2">
      <c r="A9828" t="s">
        <v>47</v>
      </c>
      <c r="B9828">
        <v>22.7</v>
      </c>
      <c r="C9828" t="s">
        <v>1620</v>
      </c>
    </row>
    <row r="9829" spans="1:6" x14ac:dyDescent="0.2">
      <c r="A9829" t="s">
        <v>47</v>
      </c>
      <c r="B9829">
        <v>22.5</v>
      </c>
      <c r="C9829" t="s">
        <v>1655</v>
      </c>
    </row>
    <row r="9830" spans="1:6" x14ac:dyDescent="0.2">
      <c r="A9830" t="s">
        <v>95</v>
      </c>
      <c r="B9830" t="s">
        <v>1545</v>
      </c>
      <c r="C9830">
        <v>0.08</v>
      </c>
      <c r="D9830" t="s">
        <v>1594</v>
      </c>
      <c r="E9830" t="s">
        <v>1584</v>
      </c>
      <c r="F9830">
        <v>3</v>
      </c>
    </row>
    <row r="9831" spans="1:6" x14ac:dyDescent="0.2">
      <c r="A9831" t="s">
        <v>95</v>
      </c>
      <c r="B9831" t="s">
        <v>1545</v>
      </c>
      <c r="C9831">
        <v>1</v>
      </c>
      <c r="D9831" t="s">
        <v>1594</v>
      </c>
      <c r="E9831" t="s">
        <v>1584</v>
      </c>
      <c r="F9831">
        <v>3</v>
      </c>
    </row>
    <row r="9832" spans="1:6" x14ac:dyDescent="0.2">
      <c r="A9832" t="s">
        <v>133</v>
      </c>
      <c r="B9832" t="s">
        <v>1545</v>
      </c>
      <c r="C9832">
        <v>7.0000000000000001E-3</v>
      </c>
    </row>
    <row r="9833" spans="1:6" x14ac:dyDescent="0.2">
      <c r="A9833" t="s">
        <v>36</v>
      </c>
      <c r="B9833" t="s">
        <v>2584</v>
      </c>
      <c r="C9833" t="s">
        <v>1100</v>
      </c>
      <c r="D9833">
        <v>0.75</v>
      </c>
      <c r="E9833" t="s">
        <v>1562</v>
      </c>
      <c r="F9833" t="s">
        <v>1563</v>
      </c>
    </row>
    <row r="9834" spans="1:6" x14ac:dyDescent="0.2">
      <c r="A9834" t="s">
        <v>87</v>
      </c>
      <c r="B9834" t="s">
        <v>1546</v>
      </c>
      <c r="C9834" t="s">
        <v>1547</v>
      </c>
      <c r="D9834" t="s">
        <v>1548</v>
      </c>
    </row>
    <row r="9835" spans="1:6" x14ac:dyDescent="0.2">
      <c r="A9835" t="s">
        <v>87</v>
      </c>
    </row>
    <row r="9836" spans="1:6" x14ac:dyDescent="0.2">
      <c r="A9836" t="s">
        <v>1549</v>
      </c>
      <c r="B9836" t="s">
        <v>1550</v>
      </c>
      <c r="C9836" t="s">
        <v>1551</v>
      </c>
      <c r="D9836" t="s">
        <v>1552</v>
      </c>
    </row>
    <row r="9837" spans="1:6" x14ac:dyDescent="0.2">
      <c r="A9837" t="s">
        <v>859</v>
      </c>
      <c r="B9837" t="s">
        <v>1553</v>
      </c>
      <c r="C9837" t="s">
        <v>1554</v>
      </c>
    </row>
    <row r="9838" spans="1:6" x14ac:dyDescent="0.2">
      <c r="A9838" t="s">
        <v>1555</v>
      </c>
      <c r="B9838" t="s">
        <v>1550</v>
      </c>
      <c r="C9838" t="s">
        <v>1551</v>
      </c>
      <c r="D9838" t="s">
        <v>1556</v>
      </c>
    </row>
    <row r="9839" spans="1:6" x14ac:dyDescent="0.2">
      <c r="A9839" t="s">
        <v>464</v>
      </c>
      <c r="B9839" t="s">
        <v>1550</v>
      </c>
      <c r="C9839" t="s">
        <v>1551</v>
      </c>
      <c r="D9839" s="7">
        <v>37415</v>
      </c>
    </row>
    <row r="9840" spans="1:6" x14ac:dyDescent="0.2">
      <c r="A9840" t="s">
        <v>1569</v>
      </c>
      <c r="B9840" t="s">
        <v>1570</v>
      </c>
      <c r="C9840" t="s">
        <v>1571</v>
      </c>
    </row>
    <row r="9841" spans="1:6" x14ac:dyDescent="0.2">
      <c r="A9841" t="s">
        <v>1569</v>
      </c>
      <c r="B9841" t="s">
        <v>1572</v>
      </c>
      <c r="C9841" t="s">
        <v>1573</v>
      </c>
      <c r="D9841" t="s">
        <v>1571</v>
      </c>
    </row>
    <row r="9842" spans="1:6" x14ac:dyDescent="0.2">
      <c r="A9842" t="s">
        <v>29</v>
      </c>
      <c r="B9842">
        <v>2</v>
      </c>
      <c r="C9842" t="s">
        <v>1557</v>
      </c>
    </row>
    <row r="9843" spans="1:6" x14ac:dyDescent="0.2">
      <c r="A9843" t="s">
        <v>189</v>
      </c>
      <c r="B9843" t="s">
        <v>1545</v>
      </c>
      <c r="C9843">
        <v>2.5000000000000001E-2</v>
      </c>
      <c r="D9843" t="s">
        <v>1567</v>
      </c>
      <c r="E9843" t="s">
        <v>1568</v>
      </c>
    </row>
    <row r="9844" spans="1:6" x14ac:dyDescent="0.2">
      <c r="A9844" t="s">
        <v>1704</v>
      </c>
      <c r="B9844">
        <v>0.1</v>
      </c>
      <c r="C9844">
        <f>0.035/-0.015</f>
        <v>-2.3333333333333335</v>
      </c>
    </row>
    <row r="9845" spans="1:6" x14ac:dyDescent="0.2">
      <c r="A9845" t="s">
        <v>54</v>
      </c>
      <c r="B9845" t="s">
        <v>1867</v>
      </c>
      <c r="C9845" t="s">
        <v>2582</v>
      </c>
    </row>
    <row r="9846" spans="1:6" x14ac:dyDescent="0.2">
      <c r="A9846" t="s">
        <v>29</v>
      </c>
      <c r="B9846">
        <v>1.2</v>
      </c>
      <c r="C9846" t="s">
        <v>1557</v>
      </c>
    </row>
    <row r="9847" spans="1:6" x14ac:dyDescent="0.2">
      <c r="A9847" t="s">
        <v>29</v>
      </c>
      <c r="B9847">
        <v>0.35</v>
      </c>
      <c r="C9847" t="s">
        <v>1557</v>
      </c>
    </row>
    <row r="9848" spans="1:6" x14ac:dyDescent="0.2">
      <c r="A9848" t="s">
        <v>48</v>
      </c>
      <c r="B9848">
        <v>0.5</v>
      </c>
      <c r="C9848">
        <v>0.05</v>
      </c>
    </row>
    <row r="9849" spans="1:6" x14ac:dyDescent="0.2">
      <c r="A9849" t="s">
        <v>34</v>
      </c>
      <c r="B9849">
        <v>23.5</v>
      </c>
      <c r="C9849" t="s">
        <v>1665</v>
      </c>
    </row>
    <row r="9850" spans="1:6" x14ac:dyDescent="0.2">
      <c r="A9850" t="s">
        <v>34</v>
      </c>
      <c r="B9850">
        <v>2.5</v>
      </c>
      <c r="C9850" t="s">
        <v>1785</v>
      </c>
    </row>
    <row r="9851" spans="1:6" x14ac:dyDescent="0.2">
      <c r="A9851" t="s">
        <v>47</v>
      </c>
      <c r="B9851">
        <v>22.8</v>
      </c>
      <c r="C9851" t="s">
        <v>1620</v>
      </c>
    </row>
    <row r="9852" spans="1:6" x14ac:dyDescent="0.2">
      <c r="A9852" t="s">
        <v>47</v>
      </c>
      <c r="B9852">
        <v>23</v>
      </c>
      <c r="C9852" t="s">
        <v>1655</v>
      </c>
    </row>
    <row r="9853" spans="1:6" x14ac:dyDescent="0.2">
      <c r="A9853" t="s">
        <v>95</v>
      </c>
      <c r="B9853" t="s">
        <v>1545</v>
      </c>
      <c r="C9853">
        <v>0.08</v>
      </c>
      <c r="D9853" t="s">
        <v>1594</v>
      </c>
      <c r="E9853" t="s">
        <v>1584</v>
      </c>
      <c r="F9853">
        <v>3</v>
      </c>
    </row>
    <row r="9854" spans="1:6" x14ac:dyDescent="0.2">
      <c r="A9854" t="s">
        <v>95</v>
      </c>
      <c r="B9854" t="s">
        <v>1545</v>
      </c>
      <c r="C9854">
        <v>1</v>
      </c>
      <c r="D9854" t="s">
        <v>1594</v>
      </c>
      <c r="E9854" t="s">
        <v>1584</v>
      </c>
      <c r="F9854">
        <v>5</v>
      </c>
    </row>
    <row r="9855" spans="1:6" x14ac:dyDescent="0.2">
      <c r="A9855" t="s">
        <v>133</v>
      </c>
      <c r="B9855" t="s">
        <v>1545</v>
      </c>
      <c r="C9855">
        <v>7.0000000000000001E-3</v>
      </c>
    </row>
    <row r="9856" spans="1:6" x14ac:dyDescent="0.2">
      <c r="A9856" t="s">
        <v>36</v>
      </c>
      <c r="B9856" t="s">
        <v>2584</v>
      </c>
      <c r="C9856" t="s">
        <v>1100</v>
      </c>
      <c r="D9856">
        <v>0.75</v>
      </c>
      <c r="E9856" t="s">
        <v>1562</v>
      </c>
      <c r="F9856" t="s">
        <v>1563</v>
      </c>
    </row>
    <row r="9857" spans="1:5" x14ac:dyDescent="0.2">
      <c r="A9857" t="s">
        <v>87</v>
      </c>
      <c r="B9857" t="s">
        <v>1546</v>
      </c>
      <c r="C9857" t="s">
        <v>1547</v>
      </c>
      <c r="D9857" t="s">
        <v>1548</v>
      </c>
    </row>
    <row r="9858" spans="1:5" x14ac:dyDescent="0.2">
      <c r="A9858" t="s">
        <v>1549</v>
      </c>
      <c r="B9858" t="s">
        <v>1550</v>
      </c>
      <c r="C9858" t="s">
        <v>1551</v>
      </c>
      <c r="D9858" t="s">
        <v>1552</v>
      </c>
    </row>
    <row r="9859" spans="1:5" x14ac:dyDescent="0.2">
      <c r="A9859" t="s">
        <v>859</v>
      </c>
      <c r="B9859" t="s">
        <v>1553</v>
      </c>
      <c r="C9859" t="s">
        <v>1554</v>
      </c>
    </row>
    <row r="9860" spans="1:5" x14ac:dyDescent="0.2">
      <c r="A9860" t="s">
        <v>464</v>
      </c>
      <c r="B9860" t="s">
        <v>1550</v>
      </c>
      <c r="C9860" t="s">
        <v>1551</v>
      </c>
      <c r="D9860" s="7">
        <v>37415</v>
      </c>
    </row>
    <row r="9861" spans="1:5" x14ac:dyDescent="0.2">
      <c r="A9861" t="s">
        <v>1569</v>
      </c>
      <c r="B9861" t="s">
        <v>1570</v>
      </c>
      <c r="C9861" t="s">
        <v>1571</v>
      </c>
    </row>
    <row r="9862" spans="1:5" x14ac:dyDescent="0.2">
      <c r="A9862" t="s">
        <v>1569</v>
      </c>
      <c r="B9862" t="s">
        <v>1572</v>
      </c>
      <c r="C9862" t="s">
        <v>1573</v>
      </c>
      <c r="D9862" t="s">
        <v>1571</v>
      </c>
    </row>
    <row r="9863" spans="1:5" x14ac:dyDescent="0.2">
      <c r="A9863" t="s">
        <v>29</v>
      </c>
      <c r="B9863">
        <v>2</v>
      </c>
      <c r="C9863" t="s">
        <v>1557</v>
      </c>
    </row>
    <row r="9864" spans="1:5" x14ac:dyDescent="0.2">
      <c r="A9864" t="s">
        <v>189</v>
      </c>
      <c r="B9864" t="s">
        <v>1545</v>
      </c>
      <c r="C9864">
        <v>2.5000000000000001E-2</v>
      </c>
      <c r="D9864" t="s">
        <v>1567</v>
      </c>
      <c r="E9864" t="s">
        <v>1568</v>
      </c>
    </row>
    <row r="9865" spans="1:5" x14ac:dyDescent="0.2">
      <c r="A9865" t="s">
        <v>1704</v>
      </c>
      <c r="B9865">
        <v>0.1</v>
      </c>
      <c r="C9865">
        <f>0.035/-0.015</f>
        <v>-2.3333333333333335</v>
      </c>
    </row>
    <row r="9866" spans="1:5" x14ac:dyDescent="0.2">
      <c r="A9866" t="s">
        <v>54</v>
      </c>
      <c r="B9866" t="s">
        <v>1867</v>
      </c>
      <c r="C9866" t="s">
        <v>2582</v>
      </c>
    </row>
    <row r="9867" spans="1:5" x14ac:dyDescent="0.2">
      <c r="A9867" t="s">
        <v>48</v>
      </c>
      <c r="B9867">
        <v>1.2</v>
      </c>
      <c r="C9867" t="s">
        <v>1557</v>
      </c>
    </row>
    <row r="9868" spans="1:5" x14ac:dyDescent="0.2">
      <c r="A9868" t="s">
        <v>48</v>
      </c>
      <c r="B9868">
        <v>0.5</v>
      </c>
      <c r="C9868">
        <v>0.05</v>
      </c>
    </row>
    <row r="9869" spans="1:5" x14ac:dyDescent="0.2">
      <c r="A9869" t="s">
        <v>153</v>
      </c>
      <c r="B9869">
        <v>23</v>
      </c>
      <c r="C9869" t="s">
        <v>1655</v>
      </c>
    </row>
    <row r="9870" spans="1:5" x14ac:dyDescent="0.2">
      <c r="A9870" t="s">
        <v>29</v>
      </c>
      <c r="B9870">
        <v>0.35</v>
      </c>
      <c r="C9870" t="s">
        <v>1557</v>
      </c>
    </row>
    <row r="9871" spans="1:5" x14ac:dyDescent="0.2">
      <c r="A9871" t="s">
        <v>34</v>
      </c>
      <c r="B9871">
        <v>23.5</v>
      </c>
      <c r="C9871" t="s">
        <v>1665</v>
      </c>
    </row>
    <row r="9872" spans="1:5" x14ac:dyDescent="0.2">
      <c r="A9872" t="s">
        <v>34</v>
      </c>
      <c r="B9872">
        <v>2.5</v>
      </c>
      <c r="C9872" t="s">
        <v>1785</v>
      </c>
    </row>
    <row r="9873" spans="1:6" x14ac:dyDescent="0.2">
      <c r="A9873" t="s">
        <v>47</v>
      </c>
      <c r="B9873">
        <v>22.8</v>
      </c>
      <c r="C9873" t="s">
        <v>1620</v>
      </c>
    </row>
    <row r="9874" spans="1:6" x14ac:dyDescent="0.2">
      <c r="A9874" t="s">
        <v>95</v>
      </c>
      <c r="B9874" t="s">
        <v>1545</v>
      </c>
      <c r="C9874">
        <v>0.08</v>
      </c>
      <c r="D9874" t="s">
        <v>1594</v>
      </c>
      <c r="E9874" t="s">
        <v>1584</v>
      </c>
      <c r="F9874">
        <v>3</v>
      </c>
    </row>
    <row r="9875" spans="1:6" x14ac:dyDescent="0.2">
      <c r="A9875" t="s">
        <v>95</v>
      </c>
      <c r="B9875" t="s">
        <v>1545</v>
      </c>
      <c r="C9875">
        <v>1</v>
      </c>
      <c r="D9875" t="s">
        <v>1594</v>
      </c>
      <c r="E9875" t="s">
        <v>1584</v>
      </c>
      <c r="F9875">
        <v>3</v>
      </c>
    </row>
    <row r="9876" spans="1:6" x14ac:dyDescent="0.2">
      <c r="A9876" t="s">
        <v>133</v>
      </c>
      <c r="B9876" t="s">
        <v>1545</v>
      </c>
      <c r="C9876">
        <v>7.0000000000000001E-3</v>
      </c>
    </row>
    <row r="9877" spans="1:6" x14ac:dyDescent="0.2">
      <c r="A9877" t="s">
        <v>36</v>
      </c>
      <c r="B9877" t="s">
        <v>2584</v>
      </c>
      <c r="C9877" t="s">
        <v>1100</v>
      </c>
      <c r="D9877">
        <v>0.75</v>
      </c>
      <c r="E9877" t="s">
        <v>1562</v>
      </c>
      <c r="F9877" t="s">
        <v>1563</v>
      </c>
    </row>
    <row r="9878" spans="1:6" x14ac:dyDescent="0.2">
      <c r="A9878" t="s">
        <v>87</v>
      </c>
      <c r="B9878" t="s">
        <v>1546</v>
      </c>
      <c r="C9878" t="s">
        <v>1547</v>
      </c>
      <c r="D9878" t="s">
        <v>1548</v>
      </c>
    </row>
    <row r="9879" spans="1:6" x14ac:dyDescent="0.2">
      <c r="A9879" t="s">
        <v>1549</v>
      </c>
      <c r="B9879" t="s">
        <v>1550</v>
      </c>
      <c r="C9879" t="s">
        <v>1551</v>
      </c>
      <c r="D9879" t="s">
        <v>1552</v>
      </c>
    </row>
    <row r="9880" spans="1:6" x14ac:dyDescent="0.2">
      <c r="A9880" t="s">
        <v>859</v>
      </c>
      <c r="B9880" t="s">
        <v>1553</v>
      </c>
      <c r="C9880" t="s">
        <v>1554</v>
      </c>
    </row>
    <row r="9881" spans="1:6" x14ac:dyDescent="0.2">
      <c r="A9881" t="s">
        <v>1555</v>
      </c>
      <c r="B9881" t="s">
        <v>1550</v>
      </c>
      <c r="C9881" t="s">
        <v>1551</v>
      </c>
      <c r="D9881" t="s">
        <v>1556</v>
      </c>
    </row>
    <row r="9882" spans="1:6" x14ac:dyDescent="0.2">
      <c r="A9882" t="s">
        <v>464</v>
      </c>
      <c r="B9882" t="s">
        <v>1550</v>
      </c>
      <c r="C9882" t="s">
        <v>1551</v>
      </c>
      <c r="D9882" s="7">
        <v>37415</v>
      </c>
    </row>
    <row r="9883" spans="1:6" x14ac:dyDescent="0.2">
      <c r="A9883" t="s">
        <v>1569</v>
      </c>
      <c r="B9883" t="s">
        <v>1570</v>
      </c>
      <c r="C9883" t="s">
        <v>1571</v>
      </c>
    </row>
    <row r="9884" spans="1:6" x14ac:dyDescent="0.2">
      <c r="A9884" t="s">
        <v>1569</v>
      </c>
      <c r="B9884" t="s">
        <v>1572</v>
      </c>
      <c r="C9884" t="s">
        <v>1573</v>
      </c>
      <c r="D9884" t="s">
        <v>1571</v>
      </c>
    </row>
    <row r="9885" spans="1:6" x14ac:dyDescent="0.2">
      <c r="A9885" t="s">
        <v>29</v>
      </c>
      <c r="B9885">
        <v>3.85</v>
      </c>
      <c r="C9885" t="s">
        <v>1608</v>
      </c>
      <c r="D9885">
        <v>0.05</v>
      </c>
    </row>
    <row r="9886" spans="1:6" x14ac:dyDescent="0.2">
      <c r="A9886" t="s">
        <v>29</v>
      </c>
      <c r="B9886">
        <v>0.95</v>
      </c>
      <c r="C9886" t="s">
        <v>1608</v>
      </c>
      <c r="D9886">
        <v>0.05</v>
      </c>
    </row>
    <row r="9887" spans="1:6" x14ac:dyDescent="0.2">
      <c r="A9887" t="s">
        <v>29</v>
      </c>
      <c r="B9887">
        <v>0.9</v>
      </c>
      <c r="C9887" t="s">
        <v>1608</v>
      </c>
      <c r="D9887">
        <v>0.05</v>
      </c>
    </row>
    <row r="9888" spans="1:6" x14ac:dyDescent="0.2">
      <c r="A9888" t="s">
        <v>91</v>
      </c>
      <c r="B9888">
        <v>2.2000000000000002</v>
      </c>
      <c r="C9888" t="s">
        <v>1613</v>
      </c>
      <c r="D9888">
        <v>0.1</v>
      </c>
    </row>
    <row r="9889" spans="1:6" x14ac:dyDescent="0.2">
      <c r="A9889" t="s">
        <v>393</v>
      </c>
      <c r="B9889">
        <v>8.4499999999999993</v>
      </c>
      <c r="C9889" t="s">
        <v>1613</v>
      </c>
      <c r="D9889">
        <v>0.2</v>
      </c>
    </row>
    <row r="9890" spans="1:6" x14ac:dyDescent="0.2">
      <c r="A9890" t="s">
        <v>36</v>
      </c>
      <c r="B9890" t="s">
        <v>2584</v>
      </c>
      <c r="C9890" t="s">
        <v>1100</v>
      </c>
      <c r="D9890">
        <v>0.75</v>
      </c>
      <c r="E9890" t="s">
        <v>1562</v>
      </c>
      <c r="F9890" t="s">
        <v>1563</v>
      </c>
    </row>
    <row r="9891" spans="1:6" x14ac:dyDescent="0.2">
      <c r="A9891" t="s">
        <v>96</v>
      </c>
      <c r="B9891">
        <v>12.8</v>
      </c>
      <c r="C9891" t="s">
        <v>1608</v>
      </c>
      <c r="D9891">
        <v>0.05</v>
      </c>
    </row>
    <row r="9892" spans="1:6" x14ac:dyDescent="0.2">
      <c r="A9892" t="s">
        <v>96</v>
      </c>
      <c r="B9892">
        <v>6.1</v>
      </c>
      <c r="C9892" t="s">
        <v>1608</v>
      </c>
      <c r="D9892">
        <v>0.05</v>
      </c>
    </row>
    <row r="9893" spans="1:6" x14ac:dyDescent="0.2">
      <c r="A9893" t="s">
        <v>47</v>
      </c>
      <c r="B9893">
        <v>5.15</v>
      </c>
      <c r="C9893" t="s">
        <v>1613</v>
      </c>
      <c r="D9893">
        <v>0.05</v>
      </c>
    </row>
    <row r="9894" spans="1:6" x14ac:dyDescent="0.2">
      <c r="A9894" t="s">
        <v>184</v>
      </c>
      <c r="B9894">
        <v>13.7</v>
      </c>
      <c r="C9894" t="s">
        <v>1562</v>
      </c>
      <c r="D9894">
        <v>0.2</v>
      </c>
    </row>
    <row r="9895" spans="1:6" x14ac:dyDescent="0.2">
      <c r="A9895" t="s">
        <v>29</v>
      </c>
      <c r="B9895">
        <v>0.3</v>
      </c>
      <c r="C9895" t="s">
        <v>1608</v>
      </c>
      <c r="D9895">
        <v>0.03</v>
      </c>
    </row>
    <row r="9896" spans="1:6" x14ac:dyDescent="0.2">
      <c r="A9896" t="s">
        <v>29</v>
      </c>
      <c r="B9896">
        <v>0.1</v>
      </c>
      <c r="C9896" t="s">
        <v>1608</v>
      </c>
      <c r="D9896">
        <v>0.03</v>
      </c>
    </row>
    <row r="9897" spans="1:6" x14ac:dyDescent="0.2">
      <c r="A9897" t="s">
        <v>178</v>
      </c>
      <c r="B9897">
        <v>0.4</v>
      </c>
      <c r="C9897" t="s">
        <v>1608</v>
      </c>
      <c r="D9897">
        <v>0.1</v>
      </c>
    </row>
    <row r="9898" spans="1:6" x14ac:dyDescent="0.2">
      <c r="A9898" t="s">
        <v>96</v>
      </c>
      <c r="B9898">
        <v>9.4</v>
      </c>
      <c r="C9898" t="s">
        <v>1608</v>
      </c>
      <c r="D9898">
        <v>0.2</v>
      </c>
    </row>
    <row r="9899" spans="1:6" x14ac:dyDescent="0.2">
      <c r="A9899" t="s">
        <v>34</v>
      </c>
      <c r="B9899">
        <v>21.7</v>
      </c>
      <c r="C9899" t="s">
        <v>1608</v>
      </c>
      <c r="D9899">
        <v>7.4999999999999997E-2</v>
      </c>
    </row>
    <row r="9900" spans="1:6" x14ac:dyDescent="0.2">
      <c r="A9900" t="s">
        <v>48</v>
      </c>
      <c r="B9900">
        <v>4.6500000000000004</v>
      </c>
      <c r="C9900" t="s">
        <v>1608</v>
      </c>
      <c r="D9900">
        <v>0.1</v>
      </c>
    </row>
    <row r="9901" spans="1:6" x14ac:dyDescent="0.2">
      <c r="A9901" t="s">
        <v>47</v>
      </c>
      <c r="B9901">
        <v>2.5</v>
      </c>
      <c r="C9901" t="s">
        <v>1608</v>
      </c>
      <c r="D9901">
        <v>0.1</v>
      </c>
    </row>
    <row r="9902" spans="1:6" x14ac:dyDescent="0.2">
      <c r="A9902" t="s">
        <v>1693</v>
      </c>
      <c r="B9902" t="s">
        <v>1562</v>
      </c>
      <c r="C9902" t="s">
        <v>1618</v>
      </c>
      <c r="D9902">
        <v>2.8</v>
      </c>
      <c r="E9902" t="s">
        <v>1613</v>
      </c>
      <c r="F9902">
        <v>0.1</v>
      </c>
    </row>
    <row r="9903" spans="1:6" x14ac:dyDescent="0.2">
      <c r="A9903" t="s">
        <v>95</v>
      </c>
      <c r="B9903" t="s">
        <v>1629</v>
      </c>
      <c r="C9903">
        <v>6.3</v>
      </c>
    </row>
    <row r="9904" spans="1:6" x14ac:dyDescent="0.2">
      <c r="A9904" t="s">
        <v>1631</v>
      </c>
      <c r="B9904" t="s">
        <v>236</v>
      </c>
    </row>
    <row r="9905" spans="1:4" x14ac:dyDescent="0.2">
      <c r="A9905" t="s">
        <v>29</v>
      </c>
      <c r="B9905">
        <v>9.8000000000000007</v>
      </c>
      <c r="C9905" t="s">
        <v>1580</v>
      </c>
    </row>
    <row r="9906" spans="1:4" x14ac:dyDescent="0.2">
      <c r="A9906" t="s">
        <v>95</v>
      </c>
      <c r="B9906" t="s">
        <v>2524</v>
      </c>
      <c r="C9906">
        <v>16</v>
      </c>
    </row>
    <row r="9907" spans="1:4" x14ac:dyDescent="0.2">
      <c r="A9907" t="s">
        <v>186</v>
      </c>
      <c r="B9907" t="s">
        <v>1545</v>
      </c>
      <c r="C9907">
        <v>0.15</v>
      </c>
    </row>
    <row r="9908" spans="1:4" x14ac:dyDescent="0.2">
      <c r="A9908" t="s">
        <v>638</v>
      </c>
    </row>
    <row r="9909" spans="1:4" x14ac:dyDescent="0.2">
      <c r="A9909" t="s">
        <v>2585</v>
      </c>
      <c r="B9909" t="s">
        <v>1580</v>
      </c>
    </row>
    <row r="9910" spans="1:4" x14ac:dyDescent="0.2">
      <c r="A9910" t="s">
        <v>48</v>
      </c>
      <c r="B9910">
        <v>0.9</v>
      </c>
      <c r="C9910">
        <v>0.2</v>
      </c>
    </row>
    <row r="9911" spans="1:4" x14ac:dyDescent="0.2">
      <c r="A9911" t="s">
        <v>2586</v>
      </c>
      <c r="B9911" t="s">
        <v>2587</v>
      </c>
    </row>
    <row r="9912" spans="1:4" x14ac:dyDescent="0.2">
      <c r="A9912" t="s">
        <v>2588</v>
      </c>
      <c r="B9912" t="s">
        <v>1545</v>
      </c>
      <c r="C9912">
        <v>0.2</v>
      </c>
    </row>
    <row r="9913" spans="1:4" x14ac:dyDescent="0.2">
      <c r="A9913" t="s">
        <v>1549</v>
      </c>
      <c r="B9913" t="s">
        <v>1550</v>
      </c>
      <c r="C9913" t="s">
        <v>1551</v>
      </c>
      <c r="D9913" t="s">
        <v>1552</v>
      </c>
    </row>
    <row r="9914" spans="1:4" x14ac:dyDescent="0.2">
      <c r="A9914" t="s">
        <v>859</v>
      </c>
      <c r="B9914" t="s">
        <v>1553</v>
      </c>
      <c r="C9914" t="s">
        <v>1554</v>
      </c>
    </row>
    <row r="9915" spans="1:4" x14ac:dyDescent="0.2">
      <c r="A9915" t="s">
        <v>1569</v>
      </c>
      <c r="B9915" t="s">
        <v>1570</v>
      </c>
      <c r="C9915" t="s">
        <v>1571</v>
      </c>
    </row>
    <row r="9916" spans="1:4" x14ac:dyDescent="0.2">
      <c r="A9916" t="s">
        <v>1569</v>
      </c>
      <c r="B9916" t="s">
        <v>1572</v>
      </c>
      <c r="C9916" t="s">
        <v>1573</v>
      </c>
      <c r="D9916" t="s">
        <v>1571</v>
      </c>
    </row>
    <row r="9917" spans="1:4" x14ac:dyDescent="0.2">
      <c r="A9917" t="s">
        <v>29</v>
      </c>
      <c r="B9917">
        <v>3.85</v>
      </c>
      <c r="C9917" t="s">
        <v>1608</v>
      </c>
      <c r="D9917">
        <v>0.05</v>
      </c>
    </row>
    <row r="9918" spans="1:4" x14ac:dyDescent="0.2">
      <c r="A9918" t="s">
        <v>29</v>
      </c>
      <c r="B9918">
        <v>0.95</v>
      </c>
      <c r="C9918" t="s">
        <v>1608</v>
      </c>
      <c r="D9918">
        <v>0.05</v>
      </c>
    </row>
    <row r="9919" spans="1:4" x14ac:dyDescent="0.2">
      <c r="A9919" t="s">
        <v>29</v>
      </c>
      <c r="B9919">
        <v>0.9</v>
      </c>
      <c r="C9919" t="s">
        <v>1608</v>
      </c>
      <c r="D9919">
        <v>0.05</v>
      </c>
    </row>
    <row r="9920" spans="1:4" x14ac:dyDescent="0.2">
      <c r="A9920" t="s">
        <v>91</v>
      </c>
      <c r="B9920">
        <v>2.2000000000000002</v>
      </c>
      <c r="C9920" t="s">
        <v>1613</v>
      </c>
      <c r="D9920">
        <v>0.1</v>
      </c>
    </row>
    <row r="9921" spans="1:6" x14ac:dyDescent="0.2">
      <c r="A9921" t="s">
        <v>393</v>
      </c>
      <c r="B9921">
        <v>8.4499999999999993</v>
      </c>
      <c r="C9921" t="s">
        <v>1613</v>
      </c>
      <c r="D9921">
        <v>0.2</v>
      </c>
    </row>
    <row r="9922" spans="1:6" x14ac:dyDescent="0.2">
      <c r="A9922" t="s">
        <v>36</v>
      </c>
      <c r="B9922" t="s">
        <v>2584</v>
      </c>
      <c r="C9922" t="s">
        <v>1100</v>
      </c>
      <c r="D9922">
        <v>0.75</v>
      </c>
      <c r="E9922" t="s">
        <v>1562</v>
      </c>
      <c r="F9922" t="s">
        <v>1563</v>
      </c>
    </row>
    <row r="9923" spans="1:6" x14ac:dyDescent="0.2">
      <c r="A9923" t="s">
        <v>96</v>
      </c>
      <c r="B9923">
        <v>12.8</v>
      </c>
      <c r="C9923" t="s">
        <v>1608</v>
      </c>
      <c r="D9923">
        <v>0.05</v>
      </c>
    </row>
    <row r="9924" spans="1:6" x14ac:dyDescent="0.2">
      <c r="A9924" t="s">
        <v>96</v>
      </c>
      <c r="B9924">
        <v>6.1</v>
      </c>
      <c r="C9924" t="s">
        <v>1608</v>
      </c>
      <c r="D9924">
        <v>0.05</v>
      </c>
    </row>
    <row r="9925" spans="1:6" x14ac:dyDescent="0.2">
      <c r="A9925" t="s">
        <v>47</v>
      </c>
      <c r="B9925">
        <v>5.15</v>
      </c>
      <c r="C9925" t="s">
        <v>1613</v>
      </c>
      <c r="D9925">
        <v>0.05</v>
      </c>
    </row>
    <row r="9926" spans="1:6" x14ac:dyDescent="0.2">
      <c r="A9926" t="s">
        <v>184</v>
      </c>
      <c r="B9926">
        <v>13.7</v>
      </c>
      <c r="C9926" t="s">
        <v>1562</v>
      </c>
      <c r="D9926">
        <v>0.2</v>
      </c>
    </row>
    <row r="9927" spans="1:6" x14ac:dyDescent="0.2">
      <c r="A9927" t="s">
        <v>29</v>
      </c>
      <c r="B9927">
        <v>0.3</v>
      </c>
      <c r="C9927" t="s">
        <v>1608</v>
      </c>
      <c r="D9927">
        <v>0.03</v>
      </c>
    </row>
    <row r="9928" spans="1:6" x14ac:dyDescent="0.2">
      <c r="A9928" t="s">
        <v>29</v>
      </c>
      <c r="B9928">
        <v>0.1</v>
      </c>
      <c r="C9928" t="s">
        <v>1608</v>
      </c>
      <c r="D9928">
        <v>0.03</v>
      </c>
    </row>
    <row r="9929" spans="1:6" x14ac:dyDescent="0.2">
      <c r="A9929" t="s">
        <v>178</v>
      </c>
      <c r="B9929">
        <v>0.4</v>
      </c>
      <c r="C9929" t="s">
        <v>1608</v>
      </c>
      <c r="D9929">
        <v>0.1</v>
      </c>
    </row>
    <row r="9930" spans="1:6" x14ac:dyDescent="0.2">
      <c r="A9930" t="s">
        <v>96</v>
      </c>
      <c r="B9930">
        <v>9.4</v>
      </c>
      <c r="C9930" t="s">
        <v>1608</v>
      </c>
      <c r="D9930">
        <v>0.2</v>
      </c>
    </row>
    <row r="9931" spans="1:6" x14ac:dyDescent="0.2">
      <c r="A9931" t="s">
        <v>34</v>
      </c>
      <c r="B9931">
        <v>21.7</v>
      </c>
      <c r="C9931" t="s">
        <v>1608</v>
      </c>
      <c r="D9931">
        <v>7.4999999999999997E-2</v>
      </c>
    </row>
    <row r="9932" spans="1:6" x14ac:dyDescent="0.2">
      <c r="A9932" t="s">
        <v>48</v>
      </c>
      <c r="B9932">
        <v>4.6500000000000004</v>
      </c>
      <c r="C9932" t="s">
        <v>1608</v>
      </c>
      <c r="D9932">
        <v>0.1</v>
      </c>
    </row>
    <row r="9933" spans="1:6" x14ac:dyDescent="0.2">
      <c r="A9933" t="s">
        <v>47</v>
      </c>
      <c r="B9933">
        <v>2.5</v>
      </c>
      <c r="C9933" t="s">
        <v>1608</v>
      </c>
      <c r="D9933">
        <v>0.1</v>
      </c>
    </row>
    <row r="9934" spans="1:6" x14ac:dyDescent="0.2">
      <c r="A9934" t="s">
        <v>1693</v>
      </c>
      <c r="B9934" t="s">
        <v>1562</v>
      </c>
      <c r="C9934" t="s">
        <v>1618</v>
      </c>
      <c r="D9934">
        <v>2.8</v>
      </c>
      <c r="E9934" t="s">
        <v>1613</v>
      </c>
      <c r="F9934">
        <v>0.1</v>
      </c>
    </row>
    <row r="9935" spans="1:6" x14ac:dyDescent="0.2">
      <c r="A9935" t="s">
        <v>95</v>
      </c>
      <c r="B9935" t="s">
        <v>1629</v>
      </c>
      <c r="C9935">
        <v>6.3</v>
      </c>
    </row>
    <row r="9936" spans="1:6" x14ac:dyDescent="0.2">
      <c r="A9936" t="s">
        <v>1631</v>
      </c>
      <c r="B9936" t="s">
        <v>236</v>
      </c>
    </row>
    <row r="9937" spans="1:5" x14ac:dyDescent="0.2">
      <c r="A9937" t="s">
        <v>29</v>
      </c>
      <c r="B9937">
        <v>9.8000000000000007</v>
      </c>
      <c r="C9937" t="s">
        <v>1580</v>
      </c>
    </row>
    <row r="9938" spans="1:5" x14ac:dyDescent="0.2">
      <c r="A9938" t="s">
        <v>95</v>
      </c>
      <c r="B9938" t="s">
        <v>2524</v>
      </c>
      <c r="C9938">
        <v>16</v>
      </c>
    </row>
    <row r="9939" spans="1:5" x14ac:dyDescent="0.2">
      <c r="A9939" t="s">
        <v>186</v>
      </c>
      <c r="B9939" t="s">
        <v>1545</v>
      </c>
      <c r="C9939">
        <v>0.15</v>
      </c>
    </row>
    <row r="9940" spans="1:5" x14ac:dyDescent="0.2">
      <c r="A9940" t="s">
        <v>638</v>
      </c>
    </row>
    <row r="9941" spans="1:5" x14ac:dyDescent="0.2">
      <c r="A9941" t="s">
        <v>2585</v>
      </c>
      <c r="B9941" t="s">
        <v>1580</v>
      </c>
    </row>
    <row r="9942" spans="1:5" x14ac:dyDescent="0.2">
      <c r="A9942" t="s">
        <v>48</v>
      </c>
      <c r="B9942">
        <v>0.9</v>
      </c>
      <c r="C9942">
        <v>0.2</v>
      </c>
    </row>
    <row r="9943" spans="1:5" x14ac:dyDescent="0.2">
      <c r="A9943" t="s">
        <v>2586</v>
      </c>
      <c r="B9943" t="s">
        <v>2587</v>
      </c>
    </row>
    <row r="9944" spans="1:5" x14ac:dyDescent="0.2">
      <c r="A9944" t="s">
        <v>2588</v>
      </c>
      <c r="B9944" t="s">
        <v>1545</v>
      </c>
      <c r="C9944">
        <v>0.2</v>
      </c>
    </row>
    <row r="9945" spans="1:5" x14ac:dyDescent="0.2">
      <c r="A9945" t="s">
        <v>1549</v>
      </c>
      <c r="B9945" t="s">
        <v>1550</v>
      </c>
      <c r="C9945" t="s">
        <v>1551</v>
      </c>
      <c r="D9945" t="s">
        <v>1552</v>
      </c>
    </row>
    <row r="9946" spans="1:5" x14ac:dyDescent="0.2">
      <c r="A9946" t="s">
        <v>859</v>
      </c>
      <c r="B9946" t="s">
        <v>1553</v>
      </c>
      <c r="C9946" t="s">
        <v>1554</v>
      </c>
    </row>
    <row r="9947" spans="1:5" x14ac:dyDescent="0.2">
      <c r="A9947" t="s">
        <v>1569</v>
      </c>
      <c r="B9947" t="s">
        <v>1570</v>
      </c>
      <c r="C9947" t="s">
        <v>1571</v>
      </c>
    </row>
    <row r="9948" spans="1:5" x14ac:dyDescent="0.2">
      <c r="A9948" t="s">
        <v>1569</v>
      </c>
      <c r="B9948" t="s">
        <v>1572</v>
      </c>
      <c r="C9948" t="s">
        <v>1573</v>
      </c>
      <c r="D9948" t="s">
        <v>1571</v>
      </c>
    </row>
    <row r="9949" spans="1:5" x14ac:dyDescent="0.2">
      <c r="A9949" t="s">
        <v>29</v>
      </c>
      <c r="B9949">
        <v>17.100000000000001</v>
      </c>
      <c r="C9949" t="s">
        <v>1558</v>
      </c>
    </row>
    <row r="9950" spans="1:5" x14ac:dyDescent="0.2">
      <c r="A9950" t="s">
        <v>48</v>
      </c>
      <c r="B9950">
        <v>4.7</v>
      </c>
      <c r="C9950" t="s">
        <v>1558</v>
      </c>
    </row>
    <row r="9951" spans="1:5" x14ac:dyDescent="0.2">
      <c r="A9951" t="s">
        <v>154</v>
      </c>
      <c r="B9951">
        <v>0.2</v>
      </c>
      <c r="C9951">
        <v>0.1</v>
      </c>
    </row>
    <row r="9952" spans="1:5" x14ac:dyDescent="0.2">
      <c r="A9952" t="s">
        <v>97</v>
      </c>
      <c r="B9952" t="s">
        <v>1545</v>
      </c>
      <c r="C9952">
        <v>0.03</v>
      </c>
      <c r="D9952" t="s">
        <v>1567</v>
      </c>
      <c r="E9952" t="s">
        <v>1568</v>
      </c>
    </row>
    <row r="9953" spans="1:5" x14ac:dyDescent="0.2">
      <c r="A9953" t="s">
        <v>95</v>
      </c>
      <c r="B9953" t="s">
        <v>1545</v>
      </c>
      <c r="C9953" t="s">
        <v>1593</v>
      </c>
      <c r="D9953">
        <v>0.2</v>
      </c>
    </row>
    <row r="9954" spans="1:5" x14ac:dyDescent="0.2">
      <c r="A9954" t="s">
        <v>94</v>
      </c>
      <c r="B9954" t="s">
        <v>1545</v>
      </c>
      <c r="C9954">
        <v>0.02</v>
      </c>
      <c r="D9954" t="s">
        <v>1567</v>
      </c>
      <c r="E9954" t="s">
        <v>1568</v>
      </c>
    </row>
    <row r="9955" spans="1:5" x14ac:dyDescent="0.2">
      <c r="A9955" t="s">
        <v>133</v>
      </c>
      <c r="B9955" t="s">
        <v>1545</v>
      </c>
      <c r="C9955">
        <v>5.0000000000000001E-3</v>
      </c>
    </row>
    <row r="9956" spans="1:5" x14ac:dyDescent="0.2">
      <c r="A9956" t="s">
        <v>47</v>
      </c>
      <c r="B9956">
        <v>3.85</v>
      </c>
      <c r="C9956">
        <v>0.02</v>
      </c>
    </row>
    <row r="9957" spans="1:5" x14ac:dyDescent="0.2">
      <c r="A9957" t="s">
        <v>92</v>
      </c>
      <c r="B9957">
        <v>0.05</v>
      </c>
      <c r="C9957">
        <v>0.1</v>
      </c>
    </row>
    <row r="9958" spans="1:5" x14ac:dyDescent="0.2">
      <c r="A9958" t="s">
        <v>87</v>
      </c>
      <c r="B9958" t="s">
        <v>1546</v>
      </c>
      <c r="C9958" t="s">
        <v>1547</v>
      </c>
      <c r="D9958" t="s">
        <v>1548</v>
      </c>
    </row>
    <row r="9959" spans="1:5" x14ac:dyDescent="0.2">
      <c r="A9959" t="s">
        <v>1549</v>
      </c>
      <c r="B9959" t="s">
        <v>1550</v>
      </c>
      <c r="C9959" t="s">
        <v>1551</v>
      </c>
      <c r="D9959" t="s">
        <v>1552</v>
      </c>
    </row>
    <row r="9960" spans="1:5" x14ac:dyDescent="0.2">
      <c r="A9960" t="s">
        <v>859</v>
      </c>
      <c r="B9960" t="s">
        <v>1553</v>
      </c>
      <c r="C9960" t="s">
        <v>1554</v>
      </c>
    </row>
    <row r="9961" spans="1:5" x14ac:dyDescent="0.2">
      <c r="A9961" t="s">
        <v>1555</v>
      </c>
      <c r="B9961" t="s">
        <v>1550</v>
      </c>
      <c r="C9961" t="s">
        <v>1551</v>
      </c>
      <c r="D9961" t="s">
        <v>1556</v>
      </c>
    </row>
    <row r="9962" spans="1:5" x14ac:dyDescent="0.2">
      <c r="A9962" t="s">
        <v>464</v>
      </c>
      <c r="B9962" t="s">
        <v>1550</v>
      </c>
      <c r="C9962" t="s">
        <v>1551</v>
      </c>
      <c r="D9962" s="7">
        <v>37415</v>
      </c>
    </row>
    <row r="9963" spans="1:5" x14ac:dyDescent="0.2">
      <c r="A9963" t="s">
        <v>29</v>
      </c>
      <c r="B9963">
        <v>17.100000000000001</v>
      </c>
      <c r="C9963" t="s">
        <v>1558</v>
      </c>
    </row>
    <row r="9964" spans="1:5" x14ac:dyDescent="0.2">
      <c r="A9964" t="s">
        <v>48</v>
      </c>
      <c r="B9964">
        <v>4.7</v>
      </c>
      <c r="C9964" t="s">
        <v>1558</v>
      </c>
    </row>
    <row r="9965" spans="1:5" x14ac:dyDescent="0.2">
      <c r="A9965" t="s">
        <v>154</v>
      </c>
      <c r="B9965">
        <v>0.2</v>
      </c>
      <c r="C9965">
        <v>0.1</v>
      </c>
    </row>
    <row r="9966" spans="1:5" x14ac:dyDescent="0.2">
      <c r="A9966" t="s">
        <v>97</v>
      </c>
      <c r="B9966" t="s">
        <v>1545</v>
      </c>
      <c r="C9966">
        <v>0.03</v>
      </c>
      <c r="D9966" t="s">
        <v>1567</v>
      </c>
      <c r="E9966" t="s">
        <v>1568</v>
      </c>
    </row>
    <row r="9967" spans="1:5" x14ac:dyDescent="0.2">
      <c r="A9967" t="s">
        <v>95</v>
      </c>
      <c r="B9967" t="s">
        <v>1545</v>
      </c>
      <c r="C9967" t="s">
        <v>1593</v>
      </c>
      <c r="D9967">
        <v>0.2</v>
      </c>
    </row>
    <row r="9968" spans="1:5" x14ac:dyDescent="0.2">
      <c r="A9968" t="s">
        <v>94</v>
      </c>
      <c r="B9968" t="s">
        <v>1545</v>
      </c>
      <c r="C9968">
        <v>0.02</v>
      </c>
      <c r="D9968" t="s">
        <v>1567</v>
      </c>
      <c r="E9968" t="s">
        <v>1568</v>
      </c>
    </row>
    <row r="9969" spans="1:4" x14ac:dyDescent="0.2">
      <c r="A9969" t="s">
        <v>133</v>
      </c>
      <c r="B9969" t="s">
        <v>1545</v>
      </c>
      <c r="C9969">
        <v>5.0000000000000001E-3</v>
      </c>
    </row>
    <row r="9970" spans="1:4" x14ac:dyDescent="0.2">
      <c r="A9970" t="s">
        <v>47</v>
      </c>
      <c r="B9970">
        <v>3.85</v>
      </c>
      <c r="C9970">
        <v>0.02</v>
      </c>
    </row>
    <row r="9971" spans="1:4" x14ac:dyDescent="0.2">
      <c r="A9971" t="s">
        <v>92</v>
      </c>
      <c r="B9971">
        <v>0.05</v>
      </c>
      <c r="C9971">
        <v>0.1</v>
      </c>
    </row>
    <row r="9972" spans="1:4" x14ac:dyDescent="0.2">
      <c r="A9972" t="s">
        <v>87</v>
      </c>
      <c r="B9972" t="s">
        <v>1546</v>
      </c>
      <c r="C9972" t="s">
        <v>1547</v>
      </c>
      <c r="D9972" t="s">
        <v>1548</v>
      </c>
    </row>
    <row r="9973" spans="1:4" x14ac:dyDescent="0.2">
      <c r="A9973" t="s">
        <v>1549</v>
      </c>
      <c r="B9973" t="s">
        <v>1550</v>
      </c>
      <c r="C9973" t="s">
        <v>1551</v>
      </c>
      <c r="D9973" t="s">
        <v>1552</v>
      </c>
    </row>
    <row r="9974" spans="1:4" x14ac:dyDescent="0.2">
      <c r="A9974" t="s">
        <v>859</v>
      </c>
      <c r="B9974" t="s">
        <v>1553</v>
      </c>
      <c r="C9974" t="s">
        <v>1554</v>
      </c>
    </row>
    <row r="9975" spans="1:4" x14ac:dyDescent="0.2">
      <c r="A9975" t="s">
        <v>1555</v>
      </c>
      <c r="B9975" t="s">
        <v>1550</v>
      </c>
      <c r="C9975" t="s">
        <v>1551</v>
      </c>
      <c r="D9975" t="s">
        <v>1556</v>
      </c>
    </row>
    <row r="9976" spans="1:4" x14ac:dyDescent="0.2">
      <c r="A9976" t="s">
        <v>2570</v>
      </c>
      <c r="B9976">
        <v>0.15</v>
      </c>
    </row>
    <row r="9977" spans="1:4" x14ac:dyDescent="0.2">
      <c r="A9977" t="s">
        <v>29</v>
      </c>
      <c r="B9977">
        <v>6.8</v>
      </c>
      <c r="C9977" t="s">
        <v>1667</v>
      </c>
    </row>
    <row r="9978" spans="1:4" x14ac:dyDescent="0.2">
      <c r="A9978" t="s">
        <v>47</v>
      </c>
      <c r="B9978">
        <v>8.5</v>
      </c>
      <c r="C9978">
        <v>0.2</v>
      </c>
    </row>
    <row r="9979" spans="1:4" x14ac:dyDescent="0.2">
      <c r="A9979" t="s">
        <v>48</v>
      </c>
      <c r="B9979">
        <v>48.5</v>
      </c>
      <c r="C9979" t="s">
        <v>1580</v>
      </c>
    </row>
    <row r="9980" spans="1:4" x14ac:dyDescent="0.2">
      <c r="A9980" t="s">
        <v>48</v>
      </c>
      <c r="B9980">
        <v>43.5</v>
      </c>
      <c r="C9980">
        <v>0.3</v>
      </c>
    </row>
    <row r="9981" spans="1:4" x14ac:dyDescent="0.2">
      <c r="A9981" t="s">
        <v>47</v>
      </c>
      <c r="B9981">
        <v>33.1</v>
      </c>
      <c r="C9981">
        <v>-0.2</v>
      </c>
    </row>
    <row r="9982" spans="1:4" x14ac:dyDescent="0.2">
      <c r="A9982" t="s">
        <v>47</v>
      </c>
      <c r="B9982" t="s">
        <v>2571</v>
      </c>
    </row>
    <row r="9983" spans="1:4" x14ac:dyDescent="0.2">
      <c r="A9983" t="s">
        <v>97</v>
      </c>
      <c r="B9983">
        <v>0.1</v>
      </c>
    </row>
    <row r="9984" spans="1:4" x14ac:dyDescent="0.2">
      <c r="A9984" t="s">
        <v>97</v>
      </c>
      <c r="B9984">
        <v>0.2</v>
      </c>
      <c r="C9984" t="s">
        <v>1567</v>
      </c>
      <c r="D9984" t="s">
        <v>1568</v>
      </c>
    </row>
    <row r="9985" spans="1:5" x14ac:dyDescent="0.2">
      <c r="A9985" t="s">
        <v>95</v>
      </c>
      <c r="B9985" t="s">
        <v>1629</v>
      </c>
      <c r="C9985">
        <v>25</v>
      </c>
    </row>
    <row r="9986" spans="1:5" x14ac:dyDescent="0.2">
      <c r="A9986" t="s">
        <v>95</v>
      </c>
      <c r="B9986" t="s">
        <v>1629</v>
      </c>
      <c r="C9986">
        <v>30</v>
      </c>
    </row>
    <row r="9987" spans="1:5" x14ac:dyDescent="0.2">
      <c r="A9987" t="s">
        <v>87</v>
      </c>
    </row>
    <row r="9988" spans="1:5" x14ac:dyDescent="0.2">
      <c r="A9988" t="s">
        <v>29</v>
      </c>
      <c r="B9988">
        <v>6</v>
      </c>
      <c r="C9988" t="s">
        <v>1613</v>
      </c>
      <c r="D9988">
        <v>0.5</v>
      </c>
    </row>
    <row r="9989" spans="1:5" x14ac:dyDescent="0.2">
      <c r="A9989" t="s">
        <v>2572</v>
      </c>
      <c r="B9989">
        <v>36</v>
      </c>
      <c r="C9989" t="s">
        <v>1562</v>
      </c>
      <c r="D9989">
        <v>0.2</v>
      </c>
    </row>
    <row r="9990" spans="1:5" x14ac:dyDescent="0.2">
      <c r="A9990" t="s">
        <v>29</v>
      </c>
      <c r="B9990">
        <v>6</v>
      </c>
      <c r="C9990" t="s">
        <v>1613</v>
      </c>
      <c r="D9990">
        <v>0.5</v>
      </c>
    </row>
    <row r="9991" spans="1:5" x14ac:dyDescent="0.2">
      <c r="A9991" s="8">
        <v>1</v>
      </c>
      <c r="B9991" t="s">
        <v>1562</v>
      </c>
      <c r="C9991" t="s">
        <v>556</v>
      </c>
      <c r="D9991">
        <v>36</v>
      </c>
      <c r="E9991">
        <f>-0.2/-0.05</f>
        <v>4</v>
      </c>
    </row>
    <row r="9992" spans="1:5" x14ac:dyDescent="0.2">
      <c r="A9992" t="s">
        <v>49</v>
      </c>
      <c r="B9992">
        <v>0.5</v>
      </c>
      <c r="C9992" t="s">
        <v>1608</v>
      </c>
      <c r="D9992">
        <v>0.2</v>
      </c>
    </row>
    <row r="9993" spans="1:5" x14ac:dyDescent="0.2">
      <c r="A9993" t="s">
        <v>2589</v>
      </c>
      <c r="B9993">
        <v>0.1</v>
      </c>
    </row>
    <row r="9994" spans="1:5" x14ac:dyDescent="0.2">
      <c r="A9994" t="s">
        <v>2590</v>
      </c>
      <c r="B9994">
        <f>-0.2/-0.05</f>
        <v>4</v>
      </c>
    </row>
    <row r="9995" spans="1:5" x14ac:dyDescent="0.2">
      <c r="A9995" t="s">
        <v>47</v>
      </c>
      <c r="B9995">
        <v>12</v>
      </c>
      <c r="C9995">
        <v>-0.1</v>
      </c>
    </row>
    <row r="9996" spans="1:5" x14ac:dyDescent="0.2">
      <c r="A9996" t="s">
        <v>154</v>
      </c>
      <c r="B9996">
        <v>3</v>
      </c>
      <c r="C9996" t="s">
        <v>1580</v>
      </c>
    </row>
    <row r="9997" spans="1:5" x14ac:dyDescent="0.2">
      <c r="A9997" t="s">
        <v>48</v>
      </c>
      <c r="B9997" t="s">
        <v>2591</v>
      </c>
    </row>
    <row r="9998" spans="1:5" x14ac:dyDescent="0.2">
      <c r="A9998" t="s">
        <v>29</v>
      </c>
      <c r="B9998">
        <v>3</v>
      </c>
      <c r="C9998" t="s">
        <v>1613</v>
      </c>
      <c r="D9998">
        <v>0.5</v>
      </c>
    </row>
    <row r="9999" spans="1:5" x14ac:dyDescent="0.2">
      <c r="A9999" t="s">
        <v>29</v>
      </c>
      <c r="B9999">
        <v>2</v>
      </c>
      <c r="C9999">
        <v>-0.1</v>
      </c>
    </row>
    <row r="10000" spans="1:5" x14ac:dyDescent="0.2">
      <c r="A10000" t="s">
        <v>95</v>
      </c>
      <c r="B10000" t="s">
        <v>2233</v>
      </c>
    </row>
    <row r="10001" spans="1:5" x14ac:dyDescent="0.2">
      <c r="A10001" t="s">
        <v>95</v>
      </c>
      <c r="B10001" t="s">
        <v>2592</v>
      </c>
    </row>
    <row r="10002" spans="1:5" x14ac:dyDescent="0.2">
      <c r="A10002" t="s">
        <v>2593</v>
      </c>
      <c r="B10002">
        <v>0.05</v>
      </c>
    </row>
    <row r="10003" spans="1:5" x14ac:dyDescent="0.2">
      <c r="A10003" t="s">
        <v>1549</v>
      </c>
      <c r="B10003" t="s">
        <v>1550</v>
      </c>
      <c r="C10003" t="s">
        <v>1551</v>
      </c>
      <c r="D10003" t="s">
        <v>1552</v>
      </c>
    </row>
    <row r="10004" spans="1:5" x14ac:dyDescent="0.2">
      <c r="A10004" t="s">
        <v>859</v>
      </c>
      <c r="B10004" t="s">
        <v>1553</v>
      </c>
      <c r="C10004" t="s">
        <v>1554</v>
      </c>
    </row>
    <row r="10005" spans="1:5" x14ac:dyDescent="0.2">
      <c r="A10005" t="s">
        <v>1555</v>
      </c>
      <c r="B10005" t="s">
        <v>1550</v>
      </c>
      <c r="C10005" t="s">
        <v>1551</v>
      </c>
      <c r="D10005" t="s">
        <v>1556</v>
      </c>
    </row>
    <row r="10006" spans="1:5" x14ac:dyDescent="0.2">
      <c r="A10006" t="s">
        <v>1569</v>
      </c>
      <c r="B10006" t="s">
        <v>1570</v>
      </c>
      <c r="C10006" t="s">
        <v>1571</v>
      </c>
    </row>
    <row r="10007" spans="1:5" x14ac:dyDescent="0.2">
      <c r="A10007" t="s">
        <v>1569</v>
      </c>
      <c r="B10007" t="s">
        <v>1572</v>
      </c>
      <c r="C10007" t="s">
        <v>1573</v>
      </c>
      <c r="D10007" t="s">
        <v>1571</v>
      </c>
    </row>
    <row r="10008" spans="1:5" x14ac:dyDescent="0.2">
      <c r="A10008" t="s">
        <v>91</v>
      </c>
      <c r="B10008">
        <v>54</v>
      </c>
      <c r="C10008" t="s">
        <v>1557</v>
      </c>
    </row>
    <row r="10009" spans="1:5" x14ac:dyDescent="0.2">
      <c r="A10009" s="8">
        <v>1</v>
      </c>
      <c r="B10009" t="s">
        <v>87</v>
      </c>
      <c r="C10009" t="s">
        <v>96</v>
      </c>
      <c r="D10009">
        <v>33.6</v>
      </c>
      <c r="E10009" t="s">
        <v>1819</v>
      </c>
    </row>
    <row r="10010" spans="1:5" x14ac:dyDescent="0.2">
      <c r="A10010" t="s">
        <v>29</v>
      </c>
      <c r="B10010">
        <v>5.5</v>
      </c>
      <c r="C10010" t="s">
        <v>1654</v>
      </c>
    </row>
    <row r="10011" spans="1:5" x14ac:dyDescent="0.2">
      <c r="A10011" t="s">
        <v>48</v>
      </c>
      <c r="B10011">
        <v>48.5</v>
      </c>
      <c r="C10011" t="s">
        <v>1558</v>
      </c>
    </row>
    <row r="10012" spans="1:5" x14ac:dyDescent="0.2">
      <c r="A10012" t="s">
        <v>150</v>
      </c>
      <c r="B10012">
        <v>8.5</v>
      </c>
      <c r="C10012" t="s">
        <v>1558</v>
      </c>
    </row>
    <row r="10013" spans="1:5" x14ac:dyDescent="0.2">
      <c r="A10013" t="s">
        <v>47</v>
      </c>
      <c r="B10013">
        <v>33.4</v>
      </c>
      <c r="C10013">
        <v>-0.05</v>
      </c>
    </row>
    <row r="10014" spans="1:5" x14ac:dyDescent="0.2">
      <c r="A10014" t="s">
        <v>47</v>
      </c>
      <c r="B10014">
        <v>33.46</v>
      </c>
      <c r="C10014">
        <v>0.02</v>
      </c>
    </row>
    <row r="10015" spans="1:5" x14ac:dyDescent="0.2">
      <c r="A10015" t="s">
        <v>47</v>
      </c>
      <c r="B10015">
        <v>33.6</v>
      </c>
      <c r="C10015" t="s">
        <v>1819</v>
      </c>
      <c r="D10015" t="s">
        <v>1775</v>
      </c>
    </row>
    <row r="10016" spans="1:5" x14ac:dyDescent="0.2">
      <c r="A10016" t="s">
        <v>97</v>
      </c>
      <c r="B10016" t="s">
        <v>1545</v>
      </c>
      <c r="C10016">
        <v>0.05</v>
      </c>
      <c r="D10016" t="s">
        <v>1567</v>
      </c>
      <c r="E10016" t="s">
        <v>1568</v>
      </c>
    </row>
    <row r="10017" spans="1:4" x14ac:dyDescent="0.2">
      <c r="A10017" t="s">
        <v>95</v>
      </c>
      <c r="B10017" t="s">
        <v>1545</v>
      </c>
      <c r="C10017" t="s">
        <v>1584</v>
      </c>
      <c r="D10017">
        <v>1</v>
      </c>
    </row>
    <row r="10018" spans="1:4" x14ac:dyDescent="0.2">
      <c r="A10018" t="s">
        <v>87</v>
      </c>
      <c r="B10018" t="s">
        <v>1546</v>
      </c>
      <c r="C10018" t="s">
        <v>1547</v>
      </c>
      <c r="D10018" t="s">
        <v>1548</v>
      </c>
    </row>
    <row r="10019" spans="1:4" x14ac:dyDescent="0.2">
      <c r="A10019" t="s">
        <v>1549</v>
      </c>
      <c r="B10019" t="s">
        <v>1550</v>
      </c>
      <c r="C10019" t="s">
        <v>1551</v>
      </c>
      <c r="D10019" t="s">
        <v>1552</v>
      </c>
    </row>
    <row r="10020" spans="1:4" x14ac:dyDescent="0.2">
      <c r="A10020" t="s">
        <v>859</v>
      </c>
      <c r="B10020" t="s">
        <v>1553</v>
      </c>
      <c r="C10020" t="s">
        <v>1554</v>
      </c>
    </row>
    <row r="10021" spans="1:4" x14ac:dyDescent="0.2">
      <c r="A10021" t="s">
        <v>1555</v>
      </c>
      <c r="B10021" t="s">
        <v>1550</v>
      </c>
      <c r="C10021" t="s">
        <v>1551</v>
      </c>
      <c r="D10021" t="s">
        <v>1556</v>
      </c>
    </row>
    <row r="10022" spans="1:4" x14ac:dyDescent="0.2">
      <c r="A10022" t="s">
        <v>1569</v>
      </c>
      <c r="B10022" t="s">
        <v>1570</v>
      </c>
      <c r="C10022" t="s">
        <v>1571</v>
      </c>
    </row>
    <row r="10023" spans="1:4" x14ac:dyDescent="0.2">
      <c r="A10023" t="s">
        <v>1569</v>
      </c>
      <c r="B10023" t="s">
        <v>1572</v>
      </c>
      <c r="C10023" t="s">
        <v>1573</v>
      </c>
      <c r="D10023" t="s">
        <v>1571</v>
      </c>
    </row>
    <row r="10024" spans="1:4" x14ac:dyDescent="0.2">
      <c r="A10024" t="s">
        <v>34</v>
      </c>
      <c r="B10024" t="s">
        <v>2594</v>
      </c>
    </row>
    <row r="10025" spans="1:4" x14ac:dyDescent="0.2">
      <c r="A10025" t="s">
        <v>29</v>
      </c>
      <c r="B10025">
        <v>2.6</v>
      </c>
      <c r="C10025">
        <f>0.07/-0.1</f>
        <v>-0.70000000000000007</v>
      </c>
    </row>
    <row r="10026" spans="1:4" x14ac:dyDescent="0.2">
      <c r="A10026" t="s">
        <v>96</v>
      </c>
      <c r="B10026" t="s">
        <v>2595</v>
      </c>
    </row>
    <row r="10027" spans="1:4" x14ac:dyDescent="0.2">
      <c r="A10027" t="s">
        <v>95</v>
      </c>
      <c r="B10027" t="s">
        <v>1629</v>
      </c>
      <c r="C10027">
        <v>25</v>
      </c>
    </row>
    <row r="10028" spans="1:4" x14ac:dyDescent="0.2">
      <c r="A10028" t="s">
        <v>34</v>
      </c>
      <c r="B10028">
        <v>65.75</v>
      </c>
      <c r="C10028">
        <f>-0.01/-0.2</f>
        <v>4.9999999999999996E-2</v>
      </c>
    </row>
    <row r="10029" spans="1:4" x14ac:dyDescent="0.2">
      <c r="A10029" t="s">
        <v>49</v>
      </c>
      <c r="B10029">
        <v>2</v>
      </c>
      <c r="C10029" t="s">
        <v>1608</v>
      </c>
      <c r="D10029">
        <v>0.2</v>
      </c>
    </row>
    <row r="10030" spans="1:4" x14ac:dyDescent="0.2">
      <c r="A10030" t="s">
        <v>189</v>
      </c>
      <c r="B10030">
        <v>0.2</v>
      </c>
      <c r="C10030" t="s">
        <v>1567</v>
      </c>
      <c r="D10030" t="s">
        <v>1568</v>
      </c>
    </row>
    <row r="10031" spans="1:4" x14ac:dyDescent="0.2">
      <c r="A10031" t="s">
        <v>133</v>
      </c>
      <c r="B10031">
        <v>0.2</v>
      </c>
    </row>
    <row r="10032" spans="1:4" x14ac:dyDescent="0.2">
      <c r="A10032" t="s">
        <v>38</v>
      </c>
      <c r="B10032">
        <v>0.3</v>
      </c>
      <c r="C10032" t="s">
        <v>1567</v>
      </c>
      <c r="D10032" t="s">
        <v>1568</v>
      </c>
    </row>
    <row r="10033" spans="1:4" x14ac:dyDescent="0.2">
      <c r="A10033" t="s">
        <v>186</v>
      </c>
      <c r="B10033" t="s">
        <v>1545</v>
      </c>
      <c r="C10033">
        <v>0.3</v>
      </c>
    </row>
    <row r="10034" spans="1:4" x14ac:dyDescent="0.2">
      <c r="A10034" t="s">
        <v>186</v>
      </c>
      <c r="B10034" t="s">
        <v>1545</v>
      </c>
      <c r="C10034">
        <v>0.1</v>
      </c>
    </row>
    <row r="10035" spans="1:4" x14ac:dyDescent="0.2">
      <c r="A10035" t="s">
        <v>186</v>
      </c>
      <c r="B10035">
        <v>0.9</v>
      </c>
      <c r="C10035" t="s">
        <v>1580</v>
      </c>
    </row>
    <row r="10036" spans="1:4" x14ac:dyDescent="0.2">
      <c r="A10036" t="s">
        <v>92</v>
      </c>
      <c r="B10036">
        <v>1.6</v>
      </c>
      <c r="C10036">
        <v>0.2</v>
      </c>
    </row>
    <row r="10037" spans="1:4" x14ac:dyDescent="0.2">
      <c r="A10037" t="s">
        <v>54</v>
      </c>
      <c r="B10037">
        <v>45</v>
      </c>
      <c r="C10037" t="s">
        <v>55</v>
      </c>
      <c r="D10037" t="s">
        <v>2596</v>
      </c>
    </row>
    <row r="10038" spans="1:4" x14ac:dyDescent="0.2">
      <c r="A10038" t="s">
        <v>29</v>
      </c>
      <c r="B10038">
        <v>3</v>
      </c>
      <c r="C10038">
        <f>0.07/-0.1</f>
        <v>-0.70000000000000007</v>
      </c>
    </row>
    <row r="10039" spans="1:4" x14ac:dyDescent="0.2">
      <c r="A10039" t="s">
        <v>87</v>
      </c>
    </row>
    <row r="10040" spans="1:4" x14ac:dyDescent="0.2">
      <c r="A10040" t="s">
        <v>642</v>
      </c>
    </row>
    <row r="10041" spans="1:4" x14ac:dyDescent="0.2">
      <c r="A10041" t="s">
        <v>47</v>
      </c>
      <c r="B10041" t="s">
        <v>2597</v>
      </c>
    </row>
    <row r="10042" spans="1:4" x14ac:dyDescent="0.2">
      <c r="A10042" t="s">
        <v>29</v>
      </c>
      <c r="B10042">
        <v>5.6</v>
      </c>
      <c r="C10042">
        <f>0.1/-0.1</f>
        <v>-1</v>
      </c>
    </row>
    <row r="10043" spans="1:4" x14ac:dyDescent="0.2">
      <c r="A10043" t="s">
        <v>97</v>
      </c>
      <c r="B10043" t="s">
        <v>1545</v>
      </c>
      <c r="C10043">
        <v>0.2</v>
      </c>
    </row>
    <row r="10044" spans="1:4" x14ac:dyDescent="0.2">
      <c r="A10044" t="s">
        <v>1549</v>
      </c>
      <c r="B10044" t="s">
        <v>1550</v>
      </c>
      <c r="C10044" t="s">
        <v>1551</v>
      </c>
      <c r="D10044" t="s">
        <v>1552</v>
      </c>
    </row>
    <row r="10045" spans="1:4" x14ac:dyDescent="0.2">
      <c r="A10045" t="s">
        <v>859</v>
      </c>
      <c r="B10045" t="s">
        <v>1553</v>
      </c>
      <c r="C10045" t="s">
        <v>1554</v>
      </c>
    </row>
    <row r="10046" spans="1:4" x14ac:dyDescent="0.2">
      <c r="A10046" t="s">
        <v>1569</v>
      </c>
      <c r="B10046" t="s">
        <v>1570</v>
      </c>
      <c r="C10046" t="s">
        <v>1571</v>
      </c>
    </row>
    <row r="10047" spans="1:4" x14ac:dyDescent="0.2">
      <c r="A10047" t="s">
        <v>1569</v>
      </c>
      <c r="B10047" t="s">
        <v>1572</v>
      </c>
      <c r="C10047" t="s">
        <v>1573</v>
      </c>
      <c r="D10047" t="s">
        <v>1571</v>
      </c>
    </row>
    <row r="10048" spans="1:4" x14ac:dyDescent="0.2">
      <c r="A10048" t="s">
        <v>27</v>
      </c>
      <c r="B10048">
        <v>7.2</v>
      </c>
      <c r="C10048" t="s">
        <v>1608</v>
      </c>
      <c r="D10048">
        <v>0.06</v>
      </c>
    </row>
    <row r="10049" spans="1:5" x14ac:dyDescent="0.2">
      <c r="A10049" t="s">
        <v>1597</v>
      </c>
      <c r="B10049">
        <v>0.15</v>
      </c>
      <c r="C10049" t="s">
        <v>1608</v>
      </c>
      <c r="D10049">
        <v>0.03</v>
      </c>
    </row>
    <row r="10050" spans="1:5" x14ac:dyDescent="0.2">
      <c r="A10050" t="s">
        <v>29</v>
      </c>
      <c r="B10050">
        <v>2</v>
      </c>
      <c r="C10050" t="s">
        <v>1588</v>
      </c>
    </row>
    <row r="10051" spans="1:5" x14ac:dyDescent="0.2">
      <c r="A10051" t="s">
        <v>29</v>
      </c>
      <c r="B10051">
        <v>3.59</v>
      </c>
      <c r="C10051">
        <v>7.0000000000000007E-2</v>
      </c>
    </row>
    <row r="10052" spans="1:5" x14ac:dyDescent="0.2">
      <c r="A10052" t="s">
        <v>34</v>
      </c>
      <c r="B10052">
        <v>18.600000000000001</v>
      </c>
      <c r="C10052" t="s">
        <v>1608</v>
      </c>
      <c r="D10052">
        <v>0.04</v>
      </c>
    </row>
    <row r="10053" spans="1:5" x14ac:dyDescent="0.2">
      <c r="A10053" t="s">
        <v>34</v>
      </c>
      <c r="B10053">
        <v>11</v>
      </c>
      <c r="C10053">
        <v>85</v>
      </c>
      <c r="D10053" t="s">
        <v>1562</v>
      </c>
      <c r="E10053">
        <v>0.05</v>
      </c>
    </row>
    <row r="10054" spans="1:5" x14ac:dyDescent="0.2">
      <c r="A10054" t="s">
        <v>34</v>
      </c>
      <c r="B10054">
        <v>12.23</v>
      </c>
      <c r="C10054" t="s">
        <v>1608</v>
      </c>
      <c r="D10054">
        <v>0.1</v>
      </c>
    </row>
    <row r="10055" spans="1:5" x14ac:dyDescent="0.2">
      <c r="A10055" t="s">
        <v>184</v>
      </c>
      <c r="B10055">
        <v>11.4</v>
      </c>
      <c r="C10055" t="s">
        <v>1562</v>
      </c>
      <c r="D10055">
        <v>0.1</v>
      </c>
    </row>
    <row r="10056" spans="1:5" x14ac:dyDescent="0.2">
      <c r="A10056" t="s">
        <v>47</v>
      </c>
      <c r="B10056">
        <v>9.5</v>
      </c>
      <c r="C10056" t="s">
        <v>1608</v>
      </c>
      <c r="D10056">
        <v>2.5000000000000001E-2</v>
      </c>
    </row>
    <row r="10057" spans="1:5" x14ac:dyDescent="0.2">
      <c r="A10057" t="s">
        <v>67</v>
      </c>
      <c r="B10057" t="s">
        <v>2598</v>
      </c>
      <c r="C10057">
        <v>7.0000000000000007E-2</v>
      </c>
    </row>
    <row r="10058" spans="1:5" x14ac:dyDescent="0.2">
      <c r="A10058" t="s">
        <v>49</v>
      </c>
      <c r="B10058">
        <v>0.5</v>
      </c>
      <c r="C10058" t="s">
        <v>1578</v>
      </c>
    </row>
    <row r="10059" spans="1:5" x14ac:dyDescent="0.2">
      <c r="A10059" t="s">
        <v>49</v>
      </c>
      <c r="B10059">
        <v>0.5</v>
      </c>
      <c r="C10059" t="s">
        <v>1580</v>
      </c>
    </row>
    <row r="10060" spans="1:5" x14ac:dyDescent="0.2">
      <c r="A10060" t="s">
        <v>97</v>
      </c>
      <c r="B10060">
        <v>0.02</v>
      </c>
      <c r="C10060" t="s">
        <v>1567</v>
      </c>
      <c r="D10060" t="s">
        <v>1568</v>
      </c>
    </row>
    <row r="10061" spans="1:5" x14ac:dyDescent="0.2">
      <c r="A10061" t="s">
        <v>186</v>
      </c>
      <c r="B10061">
        <v>0.1</v>
      </c>
      <c r="C10061" t="s">
        <v>1562</v>
      </c>
      <c r="D10061">
        <v>0.2</v>
      </c>
    </row>
    <row r="10062" spans="1:5" x14ac:dyDescent="0.2">
      <c r="A10062" t="s">
        <v>186</v>
      </c>
      <c r="B10062" t="s">
        <v>1545</v>
      </c>
      <c r="C10062">
        <v>0.2</v>
      </c>
    </row>
    <row r="10063" spans="1:5" x14ac:dyDescent="0.2">
      <c r="A10063" t="s">
        <v>95</v>
      </c>
      <c r="B10063" t="s">
        <v>1593</v>
      </c>
      <c r="C10063">
        <v>1.6</v>
      </c>
      <c r="D10063" t="s">
        <v>1594</v>
      </c>
      <c r="E10063">
        <v>3.2</v>
      </c>
    </row>
    <row r="10064" spans="1:5" x14ac:dyDescent="0.2">
      <c r="A10064" t="s">
        <v>174</v>
      </c>
      <c r="B10064">
        <v>0.2</v>
      </c>
    </row>
    <row r="10065" spans="1:4" x14ac:dyDescent="0.2">
      <c r="A10065" t="s">
        <v>87</v>
      </c>
      <c r="B10065" t="s">
        <v>1598</v>
      </c>
      <c r="C10065" t="s">
        <v>1599</v>
      </c>
    </row>
    <row r="10066" spans="1:4" x14ac:dyDescent="0.2">
      <c r="A10066" t="s">
        <v>1569</v>
      </c>
      <c r="B10066" t="s">
        <v>1570</v>
      </c>
      <c r="C10066" t="s">
        <v>1571</v>
      </c>
    </row>
    <row r="10067" spans="1:4" x14ac:dyDescent="0.2">
      <c r="A10067" t="s">
        <v>1569</v>
      </c>
      <c r="B10067" t="s">
        <v>1572</v>
      </c>
      <c r="C10067" t="s">
        <v>1573</v>
      </c>
      <c r="D10067" t="s">
        <v>1571</v>
      </c>
    </row>
    <row r="10068" spans="1:4" x14ac:dyDescent="0.2">
      <c r="A10068" t="s">
        <v>91</v>
      </c>
      <c r="B10068">
        <v>7</v>
      </c>
      <c r="C10068" t="s">
        <v>1558</v>
      </c>
    </row>
    <row r="10069" spans="1:4" x14ac:dyDescent="0.2">
      <c r="A10069" t="s">
        <v>48</v>
      </c>
      <c r="B10069">
        <v>0.7</v>
      </c>
      <c r="C10069" t="s">
        <v>1583</v>
      </c>
    </row>
    <row r="10070" spans="1:4" x14ac:dyDescent="0.2">
      <c r="A10070" t="s">
        <v>29</v>
      </c>
      <c r="B10070">
        <v>4.8</v>
      </c>
      <c r="C10070" t="s">
        <v>1559</v>
      </c>
    </row>
    <row r="10071" spans="1:4" x14ac:dyDescent="0.2">
      <c r="A10071" t="s">
        <v>29</v>
      </c>
      <c r="B10071">
        <v>0.35</v>
      </c>
      <c r="C10071" t="s">
        <v>1557</v>
      </c>
    </row>
    <row r="10072" spans="1:4" x14ac:dyDescent="0.2">
      <c r="A10072" t="s">
        <v>29</v>
      </c>
      <c r="B10072">
        <v>2.5</v>
      </c>
      <c r="C10072" t="s">
        <v>1558</v>
      </c>
    </row>
    <row r="10073" spans="1:4" x14ac:dyDescent="0.2">
      <c r="A10073" t="s">
        <v>34</v>
      </c>
      <c r="B10073">
        <v>12.6</v>
      </c>
      <c r="C10073" t="s">
        <v>1558</v>
      </c>
    </row>
    <row r="10074" spans="1:4" x14ac:dyDescent="0.2">
      <c r="A10074" t="s">
        <v>34</v>
      </c>
      <c r="B10074">
        <v>18.2</v>
      </c>
      <c r="C10074" t="s">
        <v>1582</v>
      </c>
    </row>
    <row r="10075" spans="1:4" x14ac:dyDescent="0.2">
      <c r="A10075" t="s">
        <v>47</v>
      </c>
      <c r="B10075">
        <v>17.5</v>
      </c>
      <c r="C10075">
        <v>0.03</v>
      </c>
    </row>
    <row r="10076" spans="1:4" x14ac:dyDescent="0.2">
      <c r="A10076" t="s">
        <v>98</v>
      </c>
      <c r="B10076" t="s">
        <v>1545</v>
      </c>
      <c r="C10076">
        <v>0.01</v>
      </c>
    </row>
    <row r="10077" spans="1:4" x14ac:dyDescent="0.2">
      <c r="A10077" t="s">
        <v>133</v>
      </c>
      <c r="B10077" t="s">
        <v>1545</v>
      </c>
      <c r="C10077">
        <v>5.0000000000000001E-3</v>
      </c>
    </row>
    <row r="10078" spans="1:4" x14ac:dyDescent="0.2">
      <c r="A10078" t="s">
        <v>95</v>
      </c>
      <c r="B10078" t="s">
        <v>1545</v>
      </c>
      <c r="C10078" t="s">
        <v>1584</v>
      </c>
      <c r="D10078">
        <v>3</v>
      </c>
    </row>
    <row r="10079" spans="1:4" x14ac:dyDescent="0.2">
      <c r="A10079" t="s">
        <v>54</v>
      </c>
      <c r="B10079" t="s">
        <v>1585</v>
      </c>
      <c r="C10079" t="s">
        <v>1586</v>
      </c>
    </row>
    <row r="10080" spans="1:4" x14ac:dyDescent="0.2">
      <c r="A10080" t="s">
        <v>56</v>
      </c>
    </row>
    <row r="10081" spans="1:4" x14ac:dyDescent="0.2">
      <c r="A10081" t="s">
        <v>87</v>
      </c>
      <c r="B10081" t="s">
        <v>1546</v>
      </c>
      <c r="C10081" t="s">
        <v>1547</v>
      </c>
      <c r="D10081" t="s">
        <v>1548</v>
      </c>
    </row>
    <row r="10082" spans="1:4" x14ac:dyDescent="0.2">
      <c r="A10082" t="s">
        <v>58</v>
      </c>
    </row>
    <row r="10083" spans="1:4" x14ac:dyDescent="0.2">
      <c r="A10083" t="s">
        <v>1549</v>
      </c>
      <c r="B10083" t="s">
        <v>1550</v>
      </c>
      <c r="C10083" t="s">
        <v>1551</v>
      </c>
      <c r="D10083" t="s">
        <v>1552</v>
      </c>
    </row>
    <row r="10084" spans="1:4" x14ac:dyDescent="0.2">
      <c r="A10084" t="s">
        <v>859</v>
      </c>
      <c r="B10084" t="s">
        <v>1553</v>
      </c>
      <c r="C10084" t="s">
        <v>1554</v>
      </c>
    </row>
    <row r="10085" spans="1:4" x14ac:dyDescent="0.2">
      <c r="A10085" t="s">
        <v>1555</v>
      </c>
      <c r="B10085" t="s">
        <v>1550</v>
      </c>
      <c r="C10085" t="s">
        <v>1551</v>
      </c>
      <c r="D10085" t="s">
        <v>1556</v>
      </c>
    </row>
    <row r="10086" spans="1:4" x14ac:dyDescent="0.2">
      <c r="A10086" t="s">
        <v>464</v>
      </c>
      <c r="B10086" t="s">
        <v>1550</v>
      </c>
      <c r="C10086" t="s">
        <v>1551</v>
      </c>
      <c r="D10086" s="7">
        <v>37415</v>
      </c>
    </row>
    <row r="10087" spans="1:4" x14ac:dyDescent="0.2">
      <c r="A10087" t="s">
        <v>1569</v>
      </c>
      <c r="B10087" t="s">
        <v>1570</v>
      </c>
      <c r="C10087" t="s">
        <v>1571</v>
      </c>
    </row>
    <row r="10088" spans="1:4" x14ac:dyDescent="0.2">
      <c r="A10088" t="s">
        <v>1569</v>
      </c>
      <c r="B10088" t="s">
        <v>1572</v>
      </c>
      <c r="C10088" t="s">
        <v>1573</v>
      </c>
      <c r="D10088" t="s">
        <v>1571</v>
      </c>
    </row>
    <row r="10089" spans="1:4" x14ac:dyDescent="0.2">
      <c r="A10089" t="s">
        <v>1569</v>
      </c>
      <c r="B10089" t="s">
        <v>1570</v>
      </c>
      <c r="C10089" t="s">
        <v>1571</v>
      </c>
    </row>
    <row r="10090" spans="1:4" x14ac:dyDescent="0.2">
      <c r="A10090" t="s">
        <v>1569</v>
      </c>
      <c r="B10090" t="s">
        <v>1572</v>
      </c>
      <c r="C10090" t="s">
        <v>1573</v>
      </c>
      <c r="D10090" t="s">
        <v>1571</v>
      </c>
    </row>
    <row r="10091" spans="1:4" x14ac:dyDescent="0.2">
      <c r="A10091" t="s">
        <v>91</v>
      </c>
      <c r="B10091">
        <v>4.5</v>
      </c>
      <c r="C10091" t="s">
        <v>1558</v>
      </c>
    </row>
    <row r="10092" spans="1:4" x14ac:dyDescent="0.2">
      <c r="A10092" t="s">
        <v>29</v>
      </c>
      <c r="B10092">
        <v>3.1</v>
      </c>
      <c r="C10092" t="s">
        <v>1558</v>
      </c>
    </row>
    <row r="10093" spans="1:4" x14ac:dyDescent="0.2">
      <c r="A10093" t="s">
        <v>29</v>
      </c>
      <c r="B10093">
        <v>0.8</v>
      </c>
      <c r="C10093" t="s">
        <v>1558</v>
      </c>
    </row>
    <row r="10094" spans="1:4" x14ac:dyDescent="0.2">
      <c r="A10094" t="s">
        <v>34</v>
      </c>
      <c r="B10094">
        <v>21.24</v>
      </c>
      <c r="C10094">
        <v>-0.02</v>
      </c>
    </row>
    <row r="10095" spans="1:4" x14ac:dyDescent="0.2">
      <c r="A10095" t="s">
        <v>154</v>
      </c>
      <c r="B10095">
        <v>0.2</v>
      </c>
      <c r="C10095">
        <v>0.1</v>
      </c>
    </row>
    <row r="10096" spans="1:4" x14ac:dyDescent="0.2">
      <c r="A10096" t="s">
        <v>47</v>
      </c>
      <c r="B10096">
        <v>12</v>
      </c>
      <c r="C10096" t="s">
        <v>1635</v>
      </c>
      <c r="D10096" t="s">
        <v>1710</v>
      </c>
    </row>
    <row r="10097" spans="1:4" x14ac:dyDescent="0.2">
      <c r="A10097" t="s">
        <v>47</v>
      </c>
      <c r="B10097">
        <v>12</v>
      </c>
      <c r="C10097">
        <v>0.05</v>
      </c>
    </row>
    <row r="10098" spans="1:4" x14ac:dyDescent="0.2">
      <c r="A10098" t="s">
        <v>47</v>
      </c>
      <c r="B10098">
        <v>19.600000000000001</v>
      </c>
      <c r="C10098">
        <v>0.1</v>
      </c>
    </row>
    <row r="10099" spans="1:4" x14ac:dyDescent="0.2">
      <c r="A10099" t="s">
        <v>98</v>
      </c>
      <c r="B10099" t="s">
        <v>1545</v>
      </c>
      <c r="C10099">
        <v>0.01</v>
      </c>
      <c r="D10099" t="s">
        <v>2531</v>
      </c>
    </row>
    <row r="10100" spans="1:4" x14ac:dyDescent="0.2">
      <c r="A10100" t="s">
        <v>98</v>
      </c>
      <c r="B10100" t="s">
        <v>1545</v>
      </c>
      <c r="C10100">
        <v>0.01</v>
      </c>
      <c r="D10100" t="s">
        <v>2532</v>
      </c>
    </row>
    <row r="10101" spans="1:4" x14ac:dyDescent="0.2">
      <c r="A10101" t="s">
        <v>95</v>
      </c>
      <c r="B10101" t="s">
        <v>1545</v>
      </c>
      <c r="C10101" t="s">
        <v>1584</v>
      </c>
      <c r="D10101">
        <v>3</v>
      </c>
    </row>
    <row r="10102" spans="1:4" x14ac:dyDescent="0.2">
      <c r="A10102" t="s">
        <v>87</v>
      </c>
      <c r="B10102" t="s">
        <v>1546</v>
      </c>
      <c r="C10102" t="s">
        <v>1547</v>
      </c>
      <c r="D10102" t="s">
        <v>1548</v>
      </c>
    </row>
    <row r="10103" spans="1:4" x14ac:dyDescent="0.2">
      <c r="A10103" t="s">
        <v>1549</v>
      </c>
      <c r="B10103" t="s">
        <v>1550</v>
      </c>
      <c r="C10103" t="s">
        <v>1551</v>
      </c>
      <c r="D10103" t="s">
        <v>1552</v>
      </c>
    </row>
    <row r="10104" spans="1:4" x14ac:dyDescent="0.2">
      <c r="A10104" t="s">
        <v>859</v>
      </c>
      <c r="B10104" t="s">
        <v>1553</v>
      </c>
      <c r="C10104" t="s">
        <v>1554</v>
      </c>
    </row>
    <row r="10105" spans="1:4" x14ac:dyDescent="0.2">
      <c r="A10105" t="s">
        <v>1555</v>
      </c>
      <c r="B10105" t="s">
        <v>1550</v>
      </c>
      <c r="C10105" t="s">
        <v>1551</v>
      </c>
      <c r="D10105" t="s">
        <v>1556</v>
      </c>
    </row>
    <row r="10106" spans="1:4" x14ac:dyDescent="0.2">
      <c r="A10106" t="s">
        <v>464</v>
      </c>
      <c r="B10106" t="s">
        <v>1550</v>
      </c>
      <c r="C10106" t="s">
        <v>1551</v>
      </c>
      <c r="D10106" s="7">
        <v>37415</v>
      </c>
    </row>
    <row r="10107" spans="1:4" x14ac:dyDescent="0.2">
      <c r="A10107" t="s">
        <v>1569</v>
      </c>
      <c r="B10107" t="s">
        <v>1570</v>
      </c>
      <c r="C10107" t="s">
        <v>1571</v>
      </c>
    </row>
    <row r="10108" spans="1:4" x14ac:dyDescent="0.2">
      <c r="A10108" t="s">
        <v>1569</v>
      </c>
      <c r="B10108" t="s">
        <v>1572</v>
      </c>
      <c r="C10108" t="s">
        <v>1573</v>
      </c>
      <c r="D10108" t="s">
        <v>1571</v>
      </c>
    </row>
    <row r="10109" spans="1:4" x14ac:dyDescent="0.2">
      <c r="A10109" t="s">
        <v>91</v>
      </c>
      <c r="B10109">
        <v>4.5</v>
      </c>
      <c r="C10109" t="s">
        <v>1558</v>
      </c>
    </row>
    <row r="10110" spans="1:4" x14ac:dyDescent="0.2">
      <c r="A10110" t="s">
        <v>29</v>
      </c>
      <c r="B10110">
        <v>3.1</v>
      </c>
      <c r="C10110" t="s">
        <v>1558</v>
      </c>
    </row>
    <row r="10111" spans="1:4" x14ac:dyDescent="0.2">
      <c r="A10111" t="s">
        <v>29</v>
      </c>
      <c r="B10111">
        <v>0.8</v>
      </c>
      <c r="C10111" t="s">
        <v>1558</v>
      </c>
    </row>
    <row r="10112" spans="1:4" x14ac:dyDescent="0.2">
      <c r="A10112" t="s">
        <v>34</v>
      </c>
      <c r="B10112">
        <v>21.24</v>
      </c>
      <c r="C10112">
        <v>-0.02</v>
      </c>
    </row>
    <row r="10113" spans="1:4" x14ac:dyDescent="0.2">
      <c r="A10113" t="s">
        <v>154</v>
      </c>
      <c r="B10113">
        <v>0.2</v>
      </c>
      <c r="C10113">
        <v>0.1</v>
      </c>
    </row>
    <row r="10114" spans="1:4" x14ac:dyDescent="0.2">
      <c r="A10114" t="s">
        <v>47</v>
      </c>
      <c r="B10114">
        <v>13.6</v>
      </c>
      <c r="C10114" t="s">
        <v>1635</v>
      </c>
      <c r="D10114" t="s">
        <v>1710</v>
      </c>
    </row>
    <row r="10115" spans="1:4" x14ac:dyDescent="0.2">
      <c r="A10115" t="s">
        <v>47</v>
      </c>
      <c r="B10115">
        <v>13.6</v>
      </c>
      <c r="C10115">
        <v>0.05</v>
      </c>
    </row>
    <row r="10116" spans="1:4" x14ac:dyDescent="0.2">
      <c r="A10116" t="s">
        <v>98</v>
      </c>
      <c r="B10116" t="s">
        <v>1545</v>
      </c>
      <c r="C10116">
        <v>0.01</v>
      </c>
      <c r="D10116" t="s">
        <v>2531</v>
      </c>
    </row>
    <row r="10117" spans="1:4" x14ac:dyDescent="0.2">
      <c r="A10117" t="s">
        <v>98</v>
      </c>
      <c r="B10117" t="s">
        <v>1545</v>
      </c>
      <c r="C10117">
        <v>0.01</v>
      </c>
      <c r="D10117" t="s">
        <v>2532</v>
      </c>
    </row>
    <row r="10118" spans="1:4" x14ac:dyDescent="0.2">
      <c r="A10118" t="s">
        <v>95</v>
      </c>
      <c r="B10118" t="s">
        <v>1545</v>
      </c>
      <c r="C10118" t="s">
        <v>1584</v>
      </c>
      <c r="D10118">
        <v>3</v>
      </c>
    </row>
    <row r="10119" spans="1:4" x14ac:dyDescent="0.2">
      <c r="A10119" t="s">
        <v>47</v>
      </c>
      <c r="B10119">
        <v>19.600000000000001</v>
      </c>
      <c r="C10119">
        <v>0.1</v>
      </c>
    </row>
    <row r="10120" spans="1:4" x14ac:dyDescent="0.2">
      <c r="A10120" t="s">
        <v>87</v>
      </c>
      <c r="B10120" t="s">
        <v>1546</v>
      </c>
      <c r="C10120" t="s">
        <v>1547</v>
      </c>
      <c r="D10120" t="s">
        <v>1548</v>
      </c>
    </row>
    <row r="10121" spans="1:4" x14ac:dyDescent="0.2">
      <c r="A10121" t="s">
        <v>1549</v>
      </c>
      <c r="B10121" t="s">
        <v>1550</v>
      </c>
      <c r="C10121" t="s">
        <v>1551</v>
      </c>
      <c r="D10121" t="s">
        <v>1552</v>
      </c>
    </row>
    <row r="10122" spans="1:4" x14ac:dyDescent="0.2">
      <c r="A10122" t="s">
        <v>859</v>
      </c>
      <c r="B10122" t="s">
        <v>1553</v>
      </c>
      <c r="C10122" t="s">
        <v>1554</v>
      </c>
    </row>
    <row r="10123" spans="1:4" x14ac:dyDescent="0.2">
      <c r="A10123" t="s">
        <v>1555</v>
      </c>
      <c r="B10123" t="s">
        <v>1550</v>
      </c>
      <c r="C10123" t="s">
        <v>1551</v>
      </c>
      <c r="D10123" t="s">
        <v>1556</v>
      </c>
    </row>
    <row r="10124" spans="1:4" x14ac:dyDescent="0.2">
      <c r="A10124" t="s">
        <v>464</v>
      </c>
      <c r="B10124" t="s">
        <v>1550</v>
      </c>
      <c r="C10124" t="s">
        <v>1551</v>
      </c>
      <c r="D10124" s="7">
        <v>37415</v>
      </c>
    </row>
    <row r="10125" spans="1:4" x14ac:dyDescent="0.2">
      <c r="A10125" t="s">
        <v>1569</v>
      </c>
      <c r="B10125" t="s">
        <v>1570</v>
      </c>
      <c r="C10125" t="s">
        <v>1571</v>
      </c>
    </row>
    <row r="10126" spans="1:4" x14ac:dyDescent="0.2">
      <c r="A10126" t="s">
        <v>1569</v>
      </c>
      <c r="B10126" t="s">
        <v>1572</v>
      </c>
      <c r="C10126" t="s">
        <v>1573</v>
      </c>
      <c r="D10126" t="s">
        <v>1571</v>
      </c>
    </row>
    <row r="10127" spans="1:4" x14ac:dyDescent="0.2">
      <c r="A10127" t="s">
        <v>27</v>
      </c>
      <c r="B10127">
        <v>7.2</v>
      </c>
      <c r="C10127" t="s">
        <v>1587</v>
      </c>
    </row>
    <row r="10128" spans="1:4" x14ac:dyDescent="0.2">
      <c r="A10128" t="s">
        <v>1597</v>
      </c>
      <c r="B10128">
        <v>0.15</v>
      </c>
      <c r="C10128" t="s">
        <v>1608</v>
      </c>
      <c r="D10128">
        <v>0.03</v>
      </c>
    </row>
    <row r="10129" spans="1:5" x14ac:dyDescent="0.2">
      <c r="A10129" t="s">
        <v>29</v>
      </c>
      <c r="B10129">
        <v>2</v>
      </c>
      <c r="C10129" t="s">
        <v>1588</v>
      </c>
    </row>
    <row r="10130" spans="1:5" x14ac:dyDescent="0.2">
      <c r="A10130" t="s">
        <v>29</v>
      </c>
      <c r="B10130">
        <v>3.43</v>
      </c>
      <c r="C10130">
        <v>7.0000000000000007E-2</v>
      </c>
    </row>
    <row r="10131" spans="1:5" x14ac:dyDescent="0.2">
      <c r="A10131" t="s">
        <v>34</v>
      </c>
      <c r="B10131">
        <v>17.399999999999999</v>
      </c>
      <c r="C10131" t="s">
        <v>1608</v>
      </c>
      <c r="D10131">
        <v>0.04</v>
      </c>
    </row>
    <row r="10132" spans="1:5" x14ac:dyDescent="0.2">
      <c r="A10132" t="s">
        <v>34</v>
      </c>
      <c r="B10132">
        <v>13.45</v>
      </c>
      <c r="C10132" t="s">
        <v>1562</v>
      </c>
      <c r="D10132">
        <v>0.05</v>
      </c>
    </row>
    <row r="10133" spans="1:5" x14ac:dyDescent="0.2">
      <c r="A10133" t="s">
        <v>34</v>
      </c>
      <c r="B10133">
        <v>13.83</v>
      </c>
      <c r="C10133" t="s">
        <v>1608</v>
      </c>
      <c r="D10133">
        <v>0.1</v>
      </c>
    </row>
    <row r="10134" spans="1:5" x14ac:dyDescent="0.2">
      <c r="A10134" t="s">
        <v>184</v>
      </c>
      <c r="B10134">
        <v>13</v>
      </c>
      <c r="C10134" t="s">
        <v>1562</v>
      </c>
      <c r="D10134">
        <v>0.1</v>
      </c>
    </row>
    <row r="10135" spans="1:5" x14ac:dyDescent="0.2">
      <c r="A10135" t="s">
        <v>47</v>
      </c>
      <c r="B10135">
        <v>11.05</v>
      </c>
      <c r="C10135">
        <v>2.5000000000000001E-2</v>
      </c>
    </row>
    <row r="10136" spans="1:5" x14ac:dyDescent="0.2">
      <c r="A10136" t="s">
        <v>67</v>
      </c>
      <c r="B10136">
        <v>6.73</v>
      </c>
      <c r="C10136" t="s">
        <v>1608</v>
      </c>
      <c r="D10136">
        <v>7.0000000000000007E-2</v>
      </c>
    </row>
    <row r="10137" spans="1:5" x14ac:dyDescent="0.2">
      <c r="A10137" t="s">
        <v>49</v>
      </c>
      <c r="B10137">
        <v>0.5</v>
      </c>
      <c r="C10137" t="s">
        <v>1578</v>
      </c>
    </row>
    <row r="10138" spans="1:5" x14ac:dyDescent="0.2">
      <c r="A10138" t="s">
        <v>49</v>
      </c>
      <c r="B10138">
        <v>0.5</v>
      </c>
      <c r="C10138" t="s">
        <v>1580</v>
      </c>
    </row>
    <row r="10139" spans="1:5" x14ac:dyDescent="0.2">
      <c r="A10139" t="s">
        <v>97</v>
      </c>
      <c r="B10139">
        <v>0.02</v>
      </c>
      <c r="C10139" t="s">
        <v>1567</v>
      </c>
      <c r="D10139" t="s">
        <v>1568</v>
      </c>
    </row>
    <row r="10140" spans="1:5" x14ac:dyDescent="0.2">
      <c r="A10140" t="s">
        <v>186</v>
      </c>
      <c r="B10140">
        <v>0.1</v>
      </c>
      <c r="C10140" t="s">
        <v>1562</v>
      </c>
      <c r="D10140">
        <v>0.2</v>
      </c>
    </row>
    <row r="10141" spans="1:5" x14ac:dyDescent="0.2">
      <c r="A10141" t="s">
        <v>186</v>
      </c>
      <c r="B10141" t="s">
        <v>1545</v>
      </c>
      <c r="C10141">
        <v>0.2</v>
      </c>
    </row>
    <row r="10142" spans="1:5" x14ac:dyDescent="0.2">
      <c r="A10142" t="s">
        <v>95</v>
      </c>
      <c r="B10142" t="s">
        <v>1593</v>
      </c>
      <c r="C10142">
        <v>1.6</v>
      </c>
      <c r="D10142" t="s">
        <v>1594</v>
      </c>
      <c r="E10142">
        <v>3.2</v>
      </c>
    </row>
    <row r="10143" spans="1:5" x14ac:dyDescent="0.2">
      <c r="A10143" t="s">
        <v>174</v>
      </c>
      <c r="B10143">
        <v>0.2</v>
      </c>
    </row>
    <row r="10144" spans="1:5" x14ac:dyDescent="0.2">
      <c r="A10144" t="s">
        <v>87</v>
      </c>
      <c r="B10144" t="s">
        <v>1598</v>
      </c>
      <c r="C10144" t="s">
        <v>1599</v>
      </c>
    </row>
    <row r="10145" spans="1:4" x14ac:dyDescent="0.2">
      <c r="A10145" t="s">
        <v>1569</v>
      </c>
      <c r="B10145" t="s">
        <v>1570</v>
      </c>
      <c r="C10145" t="s">
        <v>1571</v>
      </c>
    </row>
    <row r="10146" spans="1:4" x14ac:dyDescent="0.2">
      <c r="A10146" t="s">
        <v>1569</v>
      </c>
      <c r="B10146" t="s">
        <v>1572</v>
      </c>
      <c r="C10146" t="s">
        <v>1573</v>
      </c>
      <c r="D10146" t="s">
        <v>1571</v>
      </c>
    </row>
    <row r="10147" spans="1:4" x14ac:dyDescent="0.2">
      <c r="A10147" t="s">
        <v>91</v>
      </c>
      <c r="B10147">
        <v>7</v>
      </c>
      <c r="C10147" t="s">
        <v>1558</v>
      </c>
    </row>
    <row r="10148" spans="1:4" x14ac:dyDescent="0.2">
      <c r="A10148" t="s">
        <v>48</v>
      </c>
      <c r="B10148">
        <v>0.7</v>
      </c>
      <c r="C10148" t="s">
        <v>1583</v>
      </c>
    </row>
    <row r="10149" spans="1:4" x14ac:dyDescent="0.2">
      <c r="A10149" t="s">
        <v>29</v>
      </c>
      <c r="B10149">
        <v>4.8</v>
      </c>
      <c r="C10149" t="s">
        <v>1559</v>
      </c>
    </row>
    <row r="10150" spans="1:4" x14ac:dyDescent="0.2">
      <c r="A10150" t="s">
        <v>29</v>
      </c>
      <c r="B10150">
        <v>0.35</v>
      </c>
      <c r="C10150" t="s">
        <v>1557</v>
      </c>
    </row>
    <row r="10151" spans="1:4" x14ac:dyDescent="0.2">
      <c r="A10151" t="s">
        <v>29</v>
      </c>
      <c r="B10151">
        <v>2.5</v>
      </c>
      <c r="C10151" t="s">
        <v>1558</v>
      </c>
    </row>
    <row r="10152" spans="1:4" x14ac:dyDescent="0.2">
      <c r="A10152" t="s">
        <v>34</v>
      </c>
      <c r="B10152">
        <v>17</v>
      </c>
      <c r="C10152" t="s">
        <v>1582</v>
      </c>
    </row>
    <row r="10153" spans="1:4" x14ac:dyDescent="0.2">
      <c r="A10153" t="s">
        <v>47</v>
      </c>
      <c r="B10153">
        <v>16.3</v>
      </c>
      <c r="C10153">
        <v>0.03</v>
      </c>
    </row>
    <row r="10154" spans="1:4" x14ac:dyDescent="0.2">
      <c r="A10154" t="s">
        <v>98</v>
      </c>
      <c r="B10154" t="s">
        <v>1545</v>
      </c>
      <c r="C10154">
        <v>0.01</v>
      </c>
    </row>
    <row r="10155" spans="1:4" x14ac:dyDescent="0.2">
      <c r="A10155" t="s">
        <v>133</v>
      </c>
      <c r="B10155" t="s">
        <v>1545</v>
      </c>
      <c r="C10155">
        <v>5.0000000000000001E-3</v>
      </c>
    </row>
    <row r="10156" spans="1:4" x14ac:dyDescent="0.2">
      <c r="A10156" t="s">
        <v>95</v>
      </c>
      <c r="B10156" t="s">
        <v>1545</v>
      </c>
      <c r="C10156" t="s">
        <v>1584</v>
      </c>
      <c r="D10156">
        <v>3</v>
      </c>
    </row>
    <row r="10157" spans="1:4" x14ac:dyDescent="0.2">
      <c r="A10157" t="s">
        <v>54</v>
      </c>
      <c r="B10157" t="s">
        <v>1585</v>
      </c>
      <c r="C10157" t="s">
        <v>1586</v>
      </c>
    </row>
    <row r="10158" spans="1:4" x14ac:dyDescent="0.2">
      <c r="A10158" t="s">
        <v>56</v>
      </c>
    </row>
    <row r="10159" spans="1:4" x14ac:dyDescent="0.2">
      <c r="A10159" t="s">
        <v>87</v>
      </c>
      <c r="B10159" t="s">
        <v>1546</v>
      </c>
      <c r="C10159" t="s">
        <v>1547</v>
      </c>
      <c r="D10159" t="s">
        <v>1548</v>
      </c>
    </row>
    <row r="10160" spans="1:4" x14ac:dyDescent="0.2">
      <c r="A10160" t="s">
        <v>58</v>
      </c>
    </row>
    <row r="10161" spans="1:4" x14ac:dyDescent="0.2">
      <c r="A10161" t="s">
        <v>1569</v>
      </c>
      <c r="B10161" t="s">
        <v>1570</v>
      </c>
      <c r="C10161" t="s">
        <v>1571</v>
      </c>
    </row>
    <row r="10162" spans="1:4" x14ac:dyDescent="0.2">
      <c r="A10162" t="s">
        <v>1569</v>
      </c>
      <c r="B10162" t="s">
        <v>1572</v>
      </c>
      <c r="C10162" t="s">
        <v>1573</v>
      </c>
      <c r="D10162" t="s">
        <v>1571</v>
      </c>
    </row>
    <row r="10163" spans="1:4" x14ac:dyDescent="0.2">
      <c r="A10163" t="s">
        <v>34</v>
      </c>
      <c r="B10163">
        <v>17</v>
      </c>
      <c r="C10163" t="s">
        <v>2599</v>
      </c>
    </row>
    <row r="10164" spans="1:4" x14ac:dyDescent="0.2">
      <c r="A10164" t="s">
        <v>1569</v>
      </c>
      <c r="B10164" t="s">
        <v>1570</v>
      </c>
      <c r="C10164" t="s">
        <v>1571</v>
      </c>
    </row>
    <row r="10165" spans="1:4" x14ac:dyDescent="0.2">
      <c r="A10165" t="s">
        <v>1569</v>
      </c>
      <c r="B10165" t="s">
        <v>1572</v>
      </c>
      <c r="C10165" t="s">
        <v>1573</v>
      </c>
      <c r="D10165" t="s">
        <v>1571</v>
      </c>
    </row>
    <row r="10166" spans="1:4" x14ac:dyDescent="0.2">
      <c r="A10166" t="s">
        <v>91</v>
      </c>
      <c r="B10166">
        <v>6.6</v>
      </c>
      <c r="C10166" t="s">
        <v>1558</v>
      </c>
    </row>
    <row r="10167" spans="1:4" x14ac:dyDescent="0.2">
      <c r="A10167" t="s">
        <v>29</v>
      </c>
      <c r="B10167">
        <v>5.2</v>
      </c>
      <c r="C10167" t="s">
        <v>1558</v>
      </c>
    </row>
    <row r="10168" spans="1:4" x14ac:dyDescent="0.2">
      <c r="A10168" t="s">
        <v>29</v>
      </c>
      <c r="B10168">
        <v>4.2</v>
      </c>
      <c r="C10168" t="s">
        <v>1558</v>
      </c>
    </row>
    <row r="10169" spans="1:4" x14ac:dyDescent="0.2">
      <c r="A10169" t="s">
        <v>117</v>
      </c>
      <c r="B10169">
        <v>20.5</v>
      </c>
      <c r="C10169">
        <v>-0.3</v>
      </c>
    </row>
    <row r="10170" spans="1:4" x14ac:dyDescent="0.2">
      <c r="A10170" t="s">
        <v>47</v>
      </c>
      <c r="B10170">
        <v>12</v>
      </c>
      <c r="C10170" t="s">
        <v>1635</v>
      </c>
      <c r="D10170" t="s">
        <v>1710</v>
      </c>
    </row>
    <row r="10171" spans="1:4" x14ac:dyDescent="0.2">
      <c r="A10171" t="s">
        <v>98</v>
      </c>
      <c r="B10171" t="s">
        <v>1545</v>
      </c>
      <c r="C10171">
        <v>0.01</v>
      </c>
    </row>
    <row r="10172" spans="1:4" x14ac:dyDescent="0.2">
      <c r="A10172" t="s">
        <v>95</v>
      </c>
      <c r="B10172" t="s">
        <v>1545</v>
      </c>
      <c r="C10172" t="s">
        <v>1584</v>
      </c>
      <c r="D10172">
        <v>3</v>
      </c>
    </row>
    <row r="10173" spans="1:4" x14ac:dyDescent="0.2">
      <c r="A10173" t="s">
        <v>87</v>
      </c>
      <c r="B10173" t="s">
        <v>1546</v>
      </c>
      <c r="C10173" t="s">
        <v>1547</v>
      </c>
      <c r="D10173" t="s">
        <v>1548</v>
      </c>
    </row>
    <row r="10174" spans="1:4" x14ac:dyDescent="0.2">
      <c r="A10174" t="s">
        <v>29</v>
      </c>
      <c r="B10174">
        <v>2.5</v>
      </c>
      <c r="C10174" t="s">
        <v>1558</v>
      </c>
    </row>
    <row r="10175" spans="1:4" x14ac:dyDescent="0.2">
      <c r="A10175" t="s">
        <v>48</v>
      </c>
      <c r="B10175">
        <v>14.95</v>
      </c>
      <c r="C10175" t="s">
        <v>1558</v>
      </c>
    </row>
    <row r="10176" spans="1:4" x14ac:dyDescent="0.2">
      <c r="A10176" t="s">
        <v>47</v>
      </c>
      <c r="B10176">
        <v>7</v>
      </c>
      <c r="C10176" t="s">
        <v>1559</v>
      </c>
    </row>
    <row r="10177" spans="1:4" x14ac:dyDescent="0.2">
      <c r="A10177" t="s">
        <v>47</v>
      </c>
      <c r="B10177">
        <v>12.94</v>
      </c>
      <c r="C10177">
        <v>0.04</v>
      </c>
    </row>
    <row r="10178" spans="1:4" x14ac:dyDescent="0.2">
      <c r="A10178" t="s">
        <v>34</v>
      </c>
      <c r="B10178">
        <v>41.9</v>
      </c>
      <c r="C10178" t="s">
        <v>1582</v>
      </c>
    </row>
    <row r="10179" spans="1:4" x14ac:dyDescent="0.2">
      <c r="A10179" t="s">
        <v>91</v>
      </c>
      <c r="B10179">
        <v>28</v>
      </c>
      <c r="C10179" t="s">
        <v>1558</v>
      </c>
    </row>
    <row r="10180" spans="1:4" x14ac:dyDescent="0.2">
      <c r="A10180" t="s">
        <v>29</v>
      </c>
      <c r="B10180">
        <v>9.5</v>
      </c>
      <c r="C10180" t="s">
        <v>1559</v>
      </c>
    </row>
    <row r="10181" spans="1:4" x14ac:dyDescent="0.2">
      <c r="A10181" t="s">
        <v>29</v>
      </c>
      <c r="B10181">
        <v>17</v>
      </c>
      <c r="C10181" t="s">
        <v>1558</v>
      </c>
    </row>
    <row r="10182" spans="1:4" x14ac:dyDescent="0.2">
      <c r="A10182" t="s">
        <v>34</v>
      </c>
      <c r="B10182">
        <v>12</v>
      </c>
      <c r="C10182" t="s">
        <v>1605</v>
      </c>
      <c r="D10182" t="s">
        <v>2383</v>
      </c>
    </row>
    <row r="10183" spans="1:4" x14ac:dyDescent="0.2">
      <c r="A10183" t="s">
        <v>34</v>
      </c>
      <c r="B10183">
        <v>18</v>
      </c>
      <c r="C10183" t="s">
        <v>1605</v>
      </c>
      <c r="D10183" t="s">
        <v>2383</v>
      </c>
    </row>
    <row r="10184" spans="1:4" x14ac:dyDescent="0.2">
      <c r="A10184" t="s">
        <v>87</v>
      </c>
      <c r="B10184" t="s">
        <v>1546</v>
      </c>
      <c r="C10184" t="s">
        <v>1547</v>
      </c>
      <c r="D10184" t="s">
        <v>1548</v>
      </c>
    </row>
    <row r="10185" spans="1:4" x14ac:dyDescent="0.2">
      <c r="A10185" t="s">
        <v>91</v>
      </c>
      <c r="B10185">
        <v>6.6</v>
      </c>
      <c r="C10185" t="s">
        <v>1558</v>
      </c>
    </row>
    <row r="10186" spans="1:4" x14ac:dyDescent="0.2">
      <c r="A10186" t="s">
        <v>29</v>
      </c>
      <c r="B10186">
        <v>5.2</v>
      </c>
      <c r="C10186" t="s">
        <v>1558</v>
      </c>
    </row>
    <row r="10187" spans="1:4" x14ac:dyDescent="0.2">
      <c r="A10187" t="s">
        <v>154</v>
      </c>
      <c r="B10187">
        <v>0.2</v>
      </c>
      <c r="C10187">
        <v>0.1</v>
      </c>
    </row>
    <row r="10188" spans="1:4" x14ac:dyDescent="0.2">
      <c r="A10188" t="s">
        <v>47</v>
      </c>
      <c r="B10188">
        <v>13.6</v>
      </c>
      <c r="C10188" t="s">
        <v>1635</v>
      </c>
      <c r="D10188" t="s">
        <v>1710</v>
      </c>
    </row>
    <row r="10189" spans="1:4" x14ac:dyDescent="0.2">
      <c r="A10189" t="s">
        <v>98</v>
      </c>
      <c r="B10189" t="s">
        <v>1545</v>
      </c>
      <c r="C10189">
        <v>0.01</v>
      </c>
    </row>
    <row r="10190" spans="1:4" x14ac:dyDescent="0.2">
      <c r="A10190" t="s">
        <v>95</v>
      </c>
      <c r="B10190" t="s">
        <v>1545</v>
      </c>
      <c r="C10190" t="s">
        <v>1584</v>
      </c>
      <c r="D10190">
        <v>3</v>
      </c>
    </row>
    <row r="10191" spans="1:4" x14ac:dyDescent="0.2">
      <c r="A10191" t="s">
        <v>87</v>
      </c>
      <c r="B10191" t="s">
        <v>1546</v>
      </c>
      <c r="C10191" t="s">
        <v>1547</v>
      </c>
      <c r="D10191" t="s">
        <v>1548</v>
      </c>
    </row>
    <row r="10192" spans="1:4" x14ac:dyDescent="0.2">
      <c r="A10192" t="s">
        <v>2600</v>
      </c>
      <c r="B10192">
        <v>5.0000000000000001E-3</v>
      </c>
    </row>
    <row r="10193" spans="1:4" x14ac:dyDescent="0.2">
      <c r="A10193" t="s">
        <v>29</v>
      </c>
      <c r="B10193">
        <v>7.8</v>
      </c>
      <c r="C10193" t="s">
        <v>1580</v>
      </c>
    </row>
    <row r="10194" spans="1:4" x14ac:dyDescent="0.2">
      <c r="A10194" t="s">
        <v>47</v>
      </c>
      <c r="B10194">
        <v>9.5</v>
      </c>
      <c r="C10194" t="s">
        <v>1580</v>
      </c>
    </row>
    <row r="10195" spans="1:4" x14ac:dyDescent="0.2">
      <c r="A10195" t="s">
        <v>48</v>
      </c>
      <c r="B10195">
        <v>48.5</v>
      </c>
      <c r="C10195" t="s">
        <v>1580</v>
      </c>
    </row>
    <row r="10196" spans="1:4" x14ac:dyDescent="0.2">
      <c r="A10196" t="s">
        <v>48</v>
      </c>
      <c r="B10196">
        <v>43.5</v>
      </c>
      <c r="C10196">
        <v>0.3</v>
      </c>
    </row>
    <row r="10197" spans="1:4" x14ac:dyDescent="0.2">
      <c r="A10197" t="s">
        <v>47</v>
      </c>
      <c r="B10197">
        <v>33.1</v>
      </c>
      <c r="C10197">
        <v>-0.2</v>
      </c>
    </row>
    <row r="10198" spans="1:4" x14ac:dyDescent="0.2">
      <c r="A10198" t="s">
        <v>47</v>
      </c>
      <c r="B10198" t="s">
        <v>2571</v>
      </c>
    </row>
    <row r="10199" spans="1:4" x14ac:dyDescent="0.2">
      <c r="A10199" t="s">
        <v>97</v>
      </c>
      <c r="B10199">
        <v>0.1</v>
      </c>
    </row>
    <row r="10200" spans="1:4" x14ac:dyDescent="0.2">
      <c r="A10200" t="s">
        <v>97</v>
      </c>
      <c r="B10200">
        <v>0.05</v>
      </c>
      <c r="C10200" t="s">
        <v>1567</v>
      </c>
      <c r="D10200" t="s">
        <v>1568</v>
      </c>
    </row>
    <row r="10201" spans="1:4" x14ac:dyDescent="0.2">
      <c r="A10201" t="s">
        <v>95</v>
      </c>
      <c r="B10201" t="s">
        <v>1629</v>
      </c>
      <c r="C10201">
        <v>25</v>
      </c>
    </row>
    <row r="10202" spans="1:4" x14ac:dyDescent="0.2">
      <c r="A10202" t="s">
        <v>95</v>
      </c>
      <c r="B10202" t="s">
        <v>1629</v>
      </c>
      <c r="C10202">
        <v>30</v>
      </c>
    </row>
    <row r="10203" spans="1:4" x14ac:dyDescent="0.2">
      <c r="A10203" t="s">
        <v>29</v>
      </c>
      <c r="B10203" t="s">
        <v>2601</v>
      </c>
      <c r="C10203">
        <v>0.5</v>
      </c>
    </row>
    <row r="10204" spans="1:4" x14ac:dyDescent="0.2">
      <c r="A10204" t="s">
        <v>556</v>
      </c>
      <c r="B10204">
        <v>36</v>
      </c>
      <c r="C10204">
        <f>-0.2/-0.05</f>
        <v>4</v>
      </c>
    </row>
    <row r="10205" spans="1:4" x14ac:dyDescent="0.2">
      <c r="A10205" t="s">
        <v>95</v>
      </c>
      <c r="B10205" t="s">
        <v>1629</v>
      </c>
      <c r="C10205">
        <v>16</v>
      </c>
    </row>
    <row r="10206" spans="1:4" x14ac:dyDescent="0.2">
      <c r="A10206">
        <v>37</v>
      </c>
      <c r="B10206">
        <f>-0.05/-0.2</f>
        <v>0.25</v>
      </c>
    </row>
    <row r="10207" spans="1:4" x14ac:dyDescent="0.2">
      <c r="A10207" t="s">
        <v>98</v>
      </c>
      <c r="B10207">
        <v>5.0000000000000001E-3</v>
      </c>
    </row>
    <row r="10208" spans="1:4" x14ac:dyDescent="0.2">
      <c r="A10208" t="s">
        <v>246</v>
      </c>
      <c r="B10208">
        <v>1.4999999999999999E-2</v>
      </c>
    </row>
    <row r="10209" spans="1:4" x14ac:dyDescent="0.2">
      <c r="A10209" t="s">
        <v>186</v>
      </c>
      <c r="B10209" t="s">
        <v>1545</v>
      </c>
      <c r="C10209">
        <v>0.4</v>
      </c>
    </row>
    <row r="10210" spans="1:4" x14ac:dyDescent="0.2">
      <c r="A10210" t="s">
        <v>1549</v>
      </c>
      <c r="B10210" t="s">
        <v>1550</v>
      </c>
      <c r="C10210" t="s">
        <v>1551</v>
      </c>
      <c r="D10210" t="s">
        <v>1552</v>
      </c>
    </row>
    <row r="10211" spans="1:4" x14ac:dyDescent="0.2">
      <c r="A10211" t="s">
        <v>859</v>
      </c>
      <c r="B10211" t="s">
        <v>1553</v>
      </c>
      <c r="C10211" t="s">
        <v>1554</v>
      </c>
    </row>
    <row r="10212" spans="1:4" x14ac:dyDescent="0.2">
      <c r="A10212" t="s">
        <v>1555</v>
      </c>
      <c r="B10212" t="s">
        <v>1550</v>
      </c>
      <c r="C10212" t="s">
        <v>1551</v>
      </c>
      <c r="D10212" t="s">
        <v>1556</v>
      </c>
    </row>
    <row r="10213" spans="1:4" x14ac:dyDescent="0.2">
      <c r="A10213" t="s">
        <v>2600</v>
      </c>
      <c r="B10213">
        <v>0.05</v>
      </c>
    </row>
    <row r="10214" spans="1:4" x14ac:dyDescent="0.2">
      <c r="A10214" t="s">
        <v>29</v>
      </c>
      <c r="B10214">
        <v>7.8</v>
      </c>
      <c r="C10214" t="s">
        <v>1580</v>
      </c>
    </row>
    <row r="10215" spans="1:4" x14ac:dyDescent="0.2">
      <c r="A10215" t="s">
        <v>47</v>
      </c>
      <c r="B10215">
        <v>9.5</v>
      </c>
      <c r="C10215" t="s">
        <v>1580</v>
      </c>
    </row>
    <row r="10216" spans="1:4" x14ac:dyDescent="0.2">
      <c r="A10216" t="s">
        <v>48</v>
      </c>
      <c r="B10216">
        <v>48.5</v>
      </c>
      <c r="C10216" t="s">
        <v>1580</v>
      </c>
    </row>
    <row r="10217" spans="1:4" x14ac:dyDescent="0.2">
      <c r="A10217" t="s">
        <v>48</v>
      </c>
      <c r="B10217">
        <v>43.5</v>
      </c>
      <c r="C10217">
        <v>0.3</v>
      </c>
    </row>
    <row r="10218" spans="1:4" x14ac:dyDescent="0.2">
      <c r="A10218" t="s">
        <v>47</v>
      </c>
      <c r="B10218">
        <v>33.1</v>
      </c>
      <c r="C10218">
        <v>-0.2</v>
      </c>
    </row>
    <row r="10219" spans="1:4" x14ac:dyDescent="0.2">
      <c r="A10219" t="s">
        <v>47</v>
      </c>
      <c r="B10219" t="s">
        <v>2571</v>
      </c>
    </row>
    <row r="10220" spans="1:4" x14ac:dyDescent="0.2">
      <c r="A10220" t="s">
        <v>97</v>
      </c>
      <c r="B10220">
        <v>0.1</v>
      </c>
    </row>
    <row r="10221" spans="1:4" x14ac:dyDescent="0.2">
      <c r="A10221" t="s">
        <v>97</v>
      </c>
      <c r="B10221">
        <v>0.05</v>
      </c>
      <c r="C10221" t="s">
        <v>1567</v>
      </c>
      <c r="D10221" t="s">
        <v>1568</v>
      </c>
    </row>
    <row r="10222" spans="1:4" x14ac:dyDescent="0.2">
      <c r="A10222" t="s">
        <v>95</v>
      </c>
      <c r="B10222" t="s">
        <v>1629</v>
      </c>
      <c r="C10222">
        <v>25</v>
      </c>
    </row>
    <row r="10223" spans="1:4" x14ac:dyDescent="0.2">
      <c r="A10223" t="s">
        <v>95</v>
      </c>
      <c r="B10223" t="s">
        <v>1629</v>
      </c>
      <c r="C10223">
        <v>30</v>
      </c>
    </row>
    <row r="10224" spans="1:4" x14ac:dyDescent="0.2">
      <c r="A10224" t="s">
        <v>29</v>
      </c>
      <c r="B10224" t="s">
        <v>2601</v>
      </c>
      <c r="C10224">
        <v>0.5</v>
      </c>
    </row>
    <row r="10225" spans="1:5" x14ac:dyDescent="0.2">
      <c r="A10225" t="s">
        <v>556</v>
      </c>
      <c r="B10225">
        <v>36</v>
      </c>
      <c r="C10225">
        <f>-0.2/-0.05</f>
        <v>4</v>
      </c>
    </row>
    <row r="10226" spans="1:5" x14ac:dyDescent="0.2">
      <c r="A10226" t="s">
        <v>95</v>
      </c>
      <c r="B10226" t="s">
        <v>1629</v>
      </c>
      <c r="C10226">
        <v>16</v>
      </c>
    </row>
    <row r="10227" spans="1:5" x14ac:dyDescent="0.2">
      <c r="A10227" t="s">
        <v>2602</v>
      </c>
      <c r="B10227" t="s">
        <v>2603</v>
      </c>
      <c r="C10227" t="s">
        <v>556</v>
      </c>
      <c r="D10227">
        <v>36</v>
      </c>
      <c r="E10227" t="s">
        <v>2604</v>
      </c>
    </row>
    <row r="10228" spans="1:5" x14ac:dyDescent="0.2">
      <c r="A10228" t="s">
        <v>1549</v>
      </c>
      <c r="B10228" t="s">
        <v>1550</v>
      </c>
      <c r="C10228" t="s">
        <v>1551</v>
      </c>
      <c r="D10228" t="s">
        <v>1552</v>
      </c>
    </row>
    <row r="10229" spans="1:5" x14ac:dyDescent="0.2">
      <c r="A10229" t="s">
        <v>859</v>
      </c>
      <c r="B10229" t="s">
        <v>1553</v>
      </c>
      <c r="C10229" t="s">
        <v>1554</v>
      </c>
    </row>
    <row r="10230" spans="1:5" x14ac:dyDescent="0.2">
      <c r="A10230" t="s">
        <v>1555</v>
      </c>
      <c r="B10230" t="s">
        <v>1550</v>
      </c>
      <c r="C10230" t="s">
        <v>1551</v>
      </c>
      <c r="D10230" t="s">
        <v>1556</v>
      </c>
    </row>
    <row r="10231" spans="1:5" x14ac:dyDescent="0.2">
      <c r="A10231" t="s">
        <v>1569</v>
      </c>
      <c r="B10231" t="s">
        <v>1570</v>
      </c>
      <c r="C10231" t="s">
        <v>1571</v>
      </c>
    </row>
    <row r="10232" spans="1:5" x14ac:dyDescent="0.2">
      <c r="A10232" t="s">
        <v>1569</v>
      </c>
      <c r="B10232" t="s">
        <v>1572</v>
      </c>
      <c r="C10232" t="s">
        <v>1573</v>
      </c>
      <c r="D10232" t="s">
        <v>1571</v>
      </c>
    </row>
    <row r="10233" spans="1:5" x14ac:dyDescent="0.2">
      <c r="A10233" t="s">
        <v>2600</v>
      </c>
      <c r="B10233">
        <v>5.0000000000000001E-3</v>
      </c>
    </row>
    <row r="10234" spans="1:5" x14ac:dyDescent="0.2">
      <c r="A10234" t="s">
        <v>29</v>
      </c>
      <c r="B10234">
        <v>7.8</v>
      </c>
      <c r="C10234" t="s">
        <v>1580</v>
      </c>
    </row>
    <row r="10235" spans="1:5" x14ac:dyDescent="0.2">
      <c r="A10235" t="s">
        <v>47</v>
      </c>
      <c r="B10235">
        <v>9.5</v>
      </c>
      <c r="C10235" t="s">
        <v>1580</v>
      </c>
    </row>
    <row r="10236" spans="1:5" x14ac:dyDescent="0.2">
      <c r="A10236" t="s">
        <v>48</v>
      </c>
      <c r="B10236">
        <v>48.5</v>
      </c>
      <c r="C10236" t="s">
        <v>1580</v>
      </c>
    </row>
    <row r="10237" spans="1:5" x14ac:dyDescent="0.2">
      <c r="A10237" t="s">
        <v>48</v>
      </c>
      <c r="B10237">
        <v>43.5</v>
      </c>
      <c r="C10237">
        <v>0.3</v>
      </c>
    </row>
    <row r="10238" spans="1:5" x14ac:dyDescent="0.2">
      <c r="A10238" t="s">
        <v>47</v>
      </c>
      <c r="B10238">
        <v>33.1</v>
      </c>
      <c r="C10238">
        <v>-0.2</v>
      </c>
    </row>
    <row r="10239" spans="1:5" x14ac:dyDescent="0.2">
      <c r="A10239" t="s">
        <v>47</v>
      </c>
      <c r="B10239" t="s">
        <v>2571</v>
      </c>
    </row>
    <row r="10240" spans="1:5" x14ac:dyDescent="0.2">
      <c r="A10240" t="s">
        <v>97</v>
      </c>
      <c r="B10240">
        <v>0.1</v>
      </c>
    </row>
    <row r="10241" spans="1:4" x14ac:dyDescent="0.2">
      <c r="A10241" t="s">
        <v>97</v>
      </c>
      <c r="B10241">
        <v>0.05</v>
      </c>
      <c r="C10241" t="s">
        <v>1567</v>
      </c>
      <c r="D10241" t="s">
        <v>1568</v>
      </c>
    </row>
    <row r="10242" spans="1:4" x14ac:dyDescent="0.2">
      <c r="A10242" t="s">
        <v>95</v>
      </c>
      <c r="B10242" t="s">
        <v>1629</v>
      </c>
      <c r="C10242">
        <v>25</v>
      </c>
    </row>
    <row r="10243" spans="1:4" x14ac:dyDescent="0.2">
      <c r="A10243" t="s">
        <v>95</v>
      </c>
      <c r="B10243" t="s">
        <v>1629</v>
      </c>
      <c r="C10243">
        <v>30</v>
      </c>
    </row>
    <row r="10244" spans="1:4" x14ac:dyDescent="0.2">
      <c r="A10244" t="s">
        <v>29</v>
      </c>
      <c r="B10244" t="s">
        <v>2601</v>
      </c>
      <c r="C10244">
        <v>0.5</v>
      </c>
    </row>
    <row r="10245" spans="1:4" x14ac:dyDescent="0.2">
      <c r="A10245" t="s">
        <v>556</v>
      </c>
      <c r="B10245">
        <v>36</v>
      </c>
      <c r="C10245">
        <f>-0.2/-0.05</f>
        <v>4</v>
      </c>
    </row>
    <row r="10246" spans="1:4" x14ac:dyDescent="0.2">
      <c r="A10246" t="s">
        <v>95</v>
      </c>
      <c r="B10246" t="s">
        <v>1629</v>
      </c>
      <c r="C10246">
        <v>16</v>
      </c>
    </row>
    <row r="10247" spans="1:4" x14ac:dyDescent="0.2">
      <c r="A10247">
        <v>37</v>
      </c>
      <c r="B10247">
        <f>-0.05/-0.2</f>
        <v>0.25</v>
      </c>
    </row>
    <row r="10248" spans="1:4" x14ac:dyDescent="0.2">
      <c r="A10248" t="s">
        <v>98</v>
      </c>
      <c r="B10248">
        <v>5.0000000000000001E-3</v>
      </c>
    </row>
    <row r="10249" spans="1:4" x14ac:dyDescent="0.2">
      <c r="A10249" t="s">
        <v>246</v>
      </c>
      <c r="B10249">
        <v>1.4999999999999999E-2</v>
      </c>
    </row>
    <row r="10250" spans="1:4" x14ac:dyDescent="0.2">
      <c r="A10250" t="s">
        <v>186</v>
      </c>
      <c r="B10250" t="s">
        <v>1545</v>
      </c>
      <c r="C10250">
        <v>0.4</v>
      </c>
    </row>
    <row r="10251" spans="1:4" x14ac:dyDescent="0.2">
      <c r="A10251" t="s">
        <v>1549</v>
      </c>
      <c r="B10251" t="s">
        <v>1550</v>
      </c>
      <c r="C10251" t="s">
        <v>1551</v>
      </c>
      <c r="D10251" t="s">
        <v>1552</v>
      </c>
    </row>
    <row r="10252" spans="1:4" x14ac:dyDescent="0.2">
      <c r="A10252" t="s">
        <v>859</v>
      </c>
      <c r="B10252" t="s">
        <v>1553</v>
      </c>
      <c r="C10252" t="s">
        <v>1554</v>
      </c>
    </row>
    <row r="10253" spans="1:4" x14ac:dyDescent="0.2">
      <c r="A10253" t="s">
        <v>1555</v>
      </c>
      <c r="B10253" t="s">
        <v>1550</v>
      </c>
      <c r="C10253" t="s">
        <v>1551</v>
      </c>
      <c r="D10253" t="s">
        <v>1556</v>
      </c>
    </row>
    <row r="10254" spans="1:4" x14ac:dyDescent="0.2">
      <c r="A10254" t="s">
        <v>1569</v>
      </c>
      <c r="B10254" t="s">
        <v>1570</v>
      </c>
      <c r="C10254" t="s">
        <v>1571</v>
      </c>
    </row>
    <row r="10255" spans="1:4" x14ac:dyDescent="0.2">
      <c r="A10255" t="s">
        <v>1569</v>
      </c>
      <c r="B10255" t="s">
        <v>1572</v>
      </c>
      <c r="C10255" t="s">
        <v>1573</v>
      </c>
      <c r="D10255" t="s">
        <v>1571</v>
      </c>
    </row>
    <row r="10256" spans="1:4" x14ac:dyDescent="0.2">
      <c r="A10256" t="s">
        <v>47</v>
      </c>
      <c r="B10256">
        <v>28</v>
      </c>
      <c r="C10256">
        <v>1.7999999999999999E-2</v>
      </c>
      <c r="D10256">
        <v>-7.0000000000000001E-3</v>
      </c>
    </row>
    <row r="10257" spans="1:5" x14ac:dyDescent="0.2">
      <c r="A10257" t="s">
        <v>94</v>
      </c>
      <c r="B10257" t="s">
        <v>1545</v>
      </c>
      <c r="C10257">
        <v>0.03</v>
      </c>
    </row>
    <row r="10258" spans="1:5" x14ac:dyDescent="0.2">
      <c r="A10258" t="s">
        <v>91</v>
      </c>
      <c r="B10258">
        <v>17.100000000000001</v>
      </c>
      <c r="C10258" t="s">
        <v>1557</v>
      </c>
    </row>
    <row r="10259" spans="1:5" x14ac:dyDescent="0.2">
      <c r="A10259" t="s">
        <v>48</v>
      </c>
      <c r="B10259">
        <v>5.7</v>
      </c>
      <c r="C10259" t="s">
        <v>1558</v>
      </c>
    </row>
    <row r="10260" spans="1:5" x14ac:dyDescent="0.2">
      <c r="A10260" t="s">
        <v>47</v>
      </c>
      <c r="B10260">
        <v>3.3</v>
      </c>
      <c r="C10260">
        <v>0.02</v>
      </c>
    </row>
    <row r="10261" spans="1:5" x14ac:dyDescent="0.2">
      <c r="A10261" t="s">
        <v>154</v>
      </c>
      <c r="B10261">
        <v>0.2</v>
      </c>
      <c r="C10261">
        <v>0.1</v>
      </c>
    </row>
    <row r="10262" spans="1:5" x14ac:dyDescent="0.2">
      <c r="A10262" t="s">
        <v>97</v>
      </c>
      <c r="B10262" t="s">
        <v>1545</v>
      </c>
      <c r="C10262">
        <v>0.03</v>
      </c>
      <c r="D10262" t="s">
        <v>1567</v>
      </c>
      <c r="E10262" t="s">
        <v>1568</v>
      </c>
    </row>
    <row r="10263" spans="1:5" x14ac:dyDescent="0.2">
      <c r="A10263" t="s">
        <v>95</v>
      </c>
      <c r="B10263" t="s">
        <v>1545</v>
      </c>
      <c r="C10263" t="s">
        <v>1593</v>
      </c>
      <c r="D10263">
        <v>0.2</v>
      </c>
    </row>
    <row r="10264" spans="1:5" x14ac:dyDescent="0.2">
      <c r="A10264" t="s">
        <v>94</v>
      </c>
      <c r="B10264" t="s">
        <v>1545</v>
      </c>
      <c r="C10264">
        <v>0.02</v>
      </c>
      <c r="D10264" t="s">
        <v>1567</v>
      </c>
      <c r="E10264" t="s">
        <v>1568</v>
      </c>
    </row>
    <row r="10265" spans="1:5" x14ac:dyDescent="0.2">
      <c r="A10265" t="s">
        <v>133</v>
      </c>
      <c r="B10265" t="s">
        <v>1545</v>
      </c>
      <c r="C10265">
        <v>5.0000000000000001E-3</v>
      </c>
    </row>
    <row r="10266" spans="1:5" x14ac:dyDescent="0.2">
      <c r="A10266" t="s">
        <v>92</v>
      </c>
      <c r="B10266">
        <v>0.05</v>
      </c>
      <c r="C10266">
        <v>0.1</v>
      </c>
    </row>
    <row r="10267" spans="1:5" x14ac:dyDescent="0.2">
      <c r="A10267" t="s">
        <v>87</v>
      </c>
      <c r="B10267" t="s">
        <v>1546</v>
      </c>
      <c r="C10267" t="s">
        <v>1547</v>
      </c>
      <c r="D10267" t="s">
        <v>1682</v>
      </c>
    </row>
    <row r="10268" spans="1:5" x14ac:dyDescent="0.2">
      <c r="A10268" t="s">
        <v>91</v>
      </c>
      <c r="B10268">
        <v>17.100000000000001</v>
      </c>
      <c r="C10268" t="s">
        <v>1557</v>
      </c>
    </row>
    <row r="10269" spans="1:5" x14ac:dyDescent="0.2">
      <c r="A10269" t="s">
        <v>48</v>
      </c>
      <c r="B10269">
        <v>5.35</v>
      </c>
      <c r="C10269" t="s">
        <v>1558</v>
      </c>
    </row>
    <row r="10270" spans="1:5" x14ac:dyDescent="0.2">
      <c r="A10270" t="s">
        <v>47</v>
      </c>
      <c r="B10270">
        <v>5.5</v>
      </c>
      <c r="C10270">
        <v>0.02</v>
      </c>
    </row>
    <row r="10271" spans="1:5" x14ac:dyDescent="0.2">
      <c r="A10271" t="s">
        <v>154</v>
      </c>
      <c r="B10271">
        <v>0.2</v>
      </c>
      <c r="C10271">
        <v>0.1</v>
      </c>
    </row>
    <row r="10272" spans="1:5" x14ac:dyDescent="0.2">
      <c r="A10272" t="s">
        <v>97</v>
      </c>
      <c r="B10272" t="s">
        <v>1545</v>
      </c>
      <c r="C10272">
        <v>0.03</v>
      </c>
    </row>
    <row r="10273" spans="1:4" x14ac:dyDescent="0.2">
      <c r="A10273" t="s">
        <v>95</v>
      </c>
      <c r="B10273" t="s">
        <v>1545</v>
      </c>
      <c r="C10273" t="s">
        <v>1593</v>
      </c>
      <c r="D10273">
        <v>0.2</v>
      </c>
    </row>
    <row r="10274" spans="1:4" x14ac:dyDescent="0.2">
      <c r="A10274" t="s">
        <v>94</v>
      </c>
      <c r="B10274" t="s">
        <v>1545</v>
      </c>
      <c r="C10274">
        <v>0.02</v>
      </c>
      <c r="D10274" t="s">
        <v>1568</v>
      </c>
    </row>
    <row r="10275" spans="1:4" x14ac:dyDescent="0.2">
      <c r="A10275" t="s">
        <v>133</v>
      </c>
      <c r="B10275" t="s">
        <v>1545</v>
      </c>
      <c r="C10275">
        <v>5.0000000000000001E-3</v>
      </c>
    </row>
    <row r="10276" spans="1:4" x14ac:dyDescent="0.2">
      <c r="A10276" t="s">
        <v>92</v>
      </c>
      <c r="B10276">
        <v>0.05</v>
      </c>
      <c r="C10276">
        <v>0.1</v>
      </c>
    </row>
    <row r="10277" spans="1:4" x14ac:dyDescent="0.2">
      <c r="A10277" t="s">
        <v>87</v>
      </c>
      <c r="B10277" t="s">
        <v>1546</v>
      </c>
      <c r="C10277" t="s">
        <v>1547</v>
      </c>
      <c r="D10277" t="s">
        <v>1682</v>
      </c>
    </row>
    <row r="10278" spans="1:4" x14ac:dyDescent="0.2">
      <c r="A10278" t="s">
        <v>29</v>
      </c>
      <c r="B10278">
        <v>3</v>
      </c>
      <c r="C10278" t="s">
        <v>1608</v>
      </c>
      <c r="D10278">
        <v>0.05</v>
      </c>
    </row>
    <row r="10279" spans="1:4" x14ac:dyDescent="0.2">
      <c r="A10279" t="s">
        <v>153</v>
      </c>
      <c r="B10279">
        <v>19.899999999999999</v>
      </c>
      <c r="C10279" t="s">
        <v>1608</v>
      </c>
      <c r="D10279">
        <v>0.01</v>
      </c>
    </row>
    <row r="10280" spans="1:4" x14ac:dyDescent="0.2">
      <c r="A10280" t="s">
        <v>29</v>
      </c>
      <c r="B10280">
        <v>2.15</v>
      </c>
      <c r="C10280" t="s">
        <v>1608</v>
      </c>
      <c r="D10280">
        <v>0.01</v>
      </c>
    </row>
    <row r="10281" spans="1:4" x14ac:dyDescent="0.2">
      <c r="A10281" t="s">
        <v>184</v>
      </c>
      <c r="B10281">
        <v>31</v>
      </c>
      <c r="C10281" t="s">
        <v>1562</v>
      </c>
      <c r="D10281">
        <v>0.1</v>
      </c>
    </row>
    <row r="10282" spans="1:4" x14ac:dyDescent="0.2">
      <c r="A10282" t="s">
        <v>29</v>
      </c>
      <c r="B10282">
        <v>0.4</v>
      </c>
      <c r="C10282" t="s">
        <v>1608</v>
      </c>
      <c r="D10282">
        <v>0.05</v>
      </c>
    </row>
    <row r="10283" spans="1:4" x14ac:dyDescent="0.2">
      <c r="A10283" t="s">
        <v>29</v>
      </c>
      <c r="B10283">
        <v>3.8</v>
      </c>
      <c r="C10283" t="s">
        <v>1562</v>
      </c>
      <c r="D10283">
        <v>0.1</v>
      </c>
    </row>
    <row r="10284" spans="1:4" x14ac:dyDescent="0.2">
      <c r="A10284" t="s">
        <v>96</v>
      </c>
      <c r="B10284">
        <v>23</v>
      </c>
      <c r="C10284" t="s">
        <v>1608</v>
      </c>
      <c r="D10284">
        <v>0.3</v>
      </c>
    </row>
    <row r="10285" spans="1:4" x14ac:dyDescent="0.2">
      <c r="A10285" t="s">
        <v>29</v>
      </c>
      <c r="B10285">
        <v>3.05</v>
      </c>
      <c r="C10285" t="s">
        <v>1608</v>
      </c>
      <c r="D10285">
        <v>0.05</v>
      </c>
    </row>
    <row r="10286" spans="1:4" x14ac:dyDescent="0.2">
      <c r="A10286" t="s">
        <v>29</v>
      </c>
      <c r="B10286">
        <v>0.05</v>
      </c>
      <c r="C10286" t="s">
        <v>1608</v>
      </c>
      <c r="D10286">
        <v>0.01</v>
      </c>
    </row>
    <row r="10287" spans="1:4" x14ac:dyDescent="0.2">
      <c r="A10287" t="s">
        <v>29</v>
      </c>
      <c r="B10287">
        <v>0.8</v>
      </c>
      <c r="C10287" t="s">
        <v>1562</v>
      </c>
      <c r="D10287">
        <v>0.05</v>
      </c>
    </row>
    <row r="10288" spans="1:4" x14ac:dyDescent="0.2">
      <c r="A10288" t="s">
        <v>34</v>
      </c>
      <c r="B10288">
        <v>33.1</v>
      </c>
      <c r="C10288">
        <v>-0.05</v>
      </c>
    </row>
    <row r="10289" spans="1:5" x14ac:dyDescent="0.2">
      <c r="A10289" t="s">
        <v>29</v>
      </c>
      <c r="B10289">
        <v>5.0999999999999996</v>
      </c>
      <c r="C10289" t="s">
        <v>1608</v>
      </c>
      <c r="D10289">
        <v>0.05</v>
      </c>
    </row>
    <row r="10290" spans="1:5" x14ac:dyDescent="0.2">
      <c r="A10290" t="s">
        <v>153</v>
      </c>
      <c r="B10290" t="s">
        <v>2605</v>
      </c>
      <c r="C10290">
        <v>0.03</v>
      </c>
    </row>
    <row r="10291" spans="1:5" x14ac:dyDescent="0.2">
      <c r="A10291" t="s">
        <v>47</v>
      </c>
      <c r="B10291">
        <v>1.8</v>
      </c>
      <c r="C10291" t="s">
        <v>1608</v>
      </c>
      <c r="D10291">
        <v>0.1</v>
      </c>
    </row>
    <row r="10292" spans="1:5" x14ac:dyDescent="0.2">
      <c r="A10292" t="s">
        <v>34</v>
      </c>
      <c r="B10292">
        <v>33.5</v>
      </c>
      <c r="C10292">
        <v>-0.04</v>
      </c>
    </row>
    <row r="10293" spans="1:5" x14ac:dyDescent="0.2">
      <c r="A10293" t="s">
        <v>47</v>
      </c>
      <c r="B10293">
        <v>2</v>
      </c>
      <c r="C10293" t="s">
        <v>1608</v>
      </c>
      <c r="D10293">
        <v>0.1</v>
      </c>
    </row>
    <row r="10294" spans="1:5" x14ac:dyDescent="0.2">
      <c r="A10294" t="s">
        <v>34</v>
      </c>
      <c r="B10294">
        <v>33.56</v>
      </c>
      <c r="C10294" t="s">
        <v>1562</v>
      </c>
      <c r="D10294">
        <v>0.03</v>
      </c>
    </row>
    <row r="10295" spans="1:5" x14ac:dyDescent="0.2">
      <c r="A10295" t="s">
        <v>2606</v>
      </c>
      <c r="B10295" t="s">
        <v>1608</v>
      </c>
      <c r="C10295">
        <v>0.05</v>
      </c>
    </row>
    <row r="10296" spans="1:5" x14ac:dyDescent="0.2">
      <c r="A10296" t="s">
        <v>47</v>
      </c>
      <c r="B10296">
        <v>18.2</v>
      </c>
      <c r="C10296" t="s">
        <v>1613</v>
      </c>
      <c r="D10296">
        <v>0.03</v>
      </c>
    </row>
    <row r="10297" spans="1:5" x14ac:dyDescent="0.2">
      <c r="A10297" t="s">
        <v>47</v>
      </c>
      <c r="B10297">
        <v>17.399999999999999</v>
      </c>
      <c r="C10297" t="s">
        <v>1608</v>
      </c>
      <c r="D10297">
        <v>0.1</v>
      </c>
    </row>
    <row r="10298" spans="1:5" x14ac:dyDescent="0.2">
      <c r="A10298" t="s">
        <v>47</v>
      </c>
      <c r="B10298">
        <v>8.85</v>
      </c>
      <c r="C10298" t="s">
        <v>1608</v>
      </c>
      <c r="D10298">
        <v>2.5000000000000001E-2</v>
      </c>
    </row>
    <row r="10299" spans="1:5" x14ac:dyDescent="0.2">
      <c r="A10299" t="s">
        <v>108</v>
      </c>
      <c r="B10299">
        <v>1.5</v>
      </c>
      <c r="C10299" t="s">
        <v>1613</v>
      </c>
      <c r="D10299">
        <v>0.05</v>
      </c>
    </row>
    <row r="10300" spans="1:5" x14ac:dyDescent="0.2">
      <c r="A10300" t="s">
        <v>29</v>
      </c>
      <c r="B10300">
        <v>0.6</v>
      </c>
      <c r="C10300" t="s">
        <v>1613</v>
      </c>
      <c r="D10300">
        <v>0.1</v>
      </c>
    </row>
    <row r="10301" spans="1:5" x14ac:dyDescent="0.2">
      <c r="A10301" t="s">
        <v>29</v>
      </c>
      <c r="B10301">
        <v>2.2000000000000002</v>
      </c>
      <c r="C10301" t="s">
        <v>1608</v>
      </c>
      <c r="D10301">
        <v>0.05</v>
      </c>
    </row>
    <row r="10302" spans="1:5" x14ac:dyDescent="0.2">
      <c r="A10302" t="s">
        <v>29</v>
      </c>
      <c r="B10302" t="s">
        <v>1618</v>
      </c>
      <c r="C10302">
        <v>22.5</v>
      </c>
      <c r="D10302" t="s">
        <v>1608</v>
      </c>
      <c r="E10302">
        <v>0.1</v>
      </c>
    </row>
    <row r="10303" spans="1:5" x14ac:dyDescent="0.2">
      <c r="A10303" t="s">
        <v>29</v>
      </c>
      <c r="B10303">
        <v>0.1</v>
      </c>
      <c r="C10303" t="s">
        <v>1608</v>
      </c>
      <c r="D10303">
        <v>0.05</v>
      </c>
    </row>
    <row r="10304" spans="1:5" x14ac:dyDescent="0.2">
      <c r="A10304" t="s">
        <v>97</v>
      </c>
      <c r="B10304">
        <v>0.1</v>
      </c>
    </row>
    <row r="10305" spans="1:6" x14ac:dyDescent="0.2">
      <c r="A10305" t="s">
        <v>96</v>
      </c>
      <c r="B10305">
        <v>27.7</v>
      </c>
      <c r="C10305" t="s">
        <v>1608</v>
      </c>
      <c r="D10305">
        <v>0.05</v>
      </c>
    </row>
    <row r="10306" spans="1:6" x14ac:dyDescent="0.2">
      <c r="A10306" t="s">
        <v>27</v>
      </c>
      <c r="B10306">
        <v>8.9499999999999993</v>
      </c>
      <c r="C10306" t="s">
        <v>1608</v>
      </c>
      <c r="D10306">
        <v>0.05</v>
      </c>
    </row>
    <row r="10307" spans="1:6" x14ac:dyDescent="0.2">
      <c r="A10307" t="s">
        <v>95</v>
      </c>
      <c r="B10307" t="s">
        <v>2607</v>
      </c>
    </row>
    <row r="10308" spans="1:6" x14ac:dyDescent="0.2">
      <c r="A10308" t="s">
        <v>95</v>
      </c>
      <c r="B10308" t="s">
        <v>2608</v>
      </c>
    </row>
    <row r="10309" spans="1:6" x14ac:dyDescent="0.2">
      <c r="A10309" t="s">
        <v>95</v>
      </c>
      <c r="B10309" t="s">
        <v>2609</v>
      </c>
      <c r="C10309" t="s">
        <v>92</v>
      </c>
      <c r="D10309" t="s">
        <v>1619</v>
      </c>
      <c r="E10309" t="s">
        <v>2610</v>
      </c>
    </row>
    <row r="10310" spans="1:6" x14ac:dyDescent="0.2">
      <c r="A10310" t="s">
        <v>92</v>
      </c>
      <c r="B10310">
        <v>0.2</v>
      </c>
      <c r="C10310" t="s">
        <v>1608</v>
      </c>
      <c r="D10310">
        <v>0.1</v>
      </c>
    </row>
    <row r="10311" spans="1:6" x14ac:dyDescent="0.2">
      <c r="A10311" t="s">
        <v>49</v>
      </c>
      <c r="B10311">
        <v>0.3</v>
      </c>
      <c r="C10311" t="s">
        <v>1608</v>
      </c>
      <c r="D10311">
        <v>0.05</v>
      </c>
      <c r="E10311" t="s">
        <v>1100</v>
      </c>
      <c r="F10311" t="s">
        <v>2611</v>
      </c>
    </row>
    <row r="10312" spans="1:6" x14ac:dyDescent="0.2">
      <c r="A10312" t="s">
        <v>97</v>
      </c>
      <c r="B10312">
        <v>0.02</v>
      </c>
      <c r="C10312" t="s">
        <v>1567</v>
      </c>
      <c r="D10312" t="s">
        <v>2513</v>
      </c>
      <c r="E10312" t="s">
        <v>2612</v>
      </c>
      <c r="F10312" t="s">
        <v>2613</v>
      </c>
    </row>
    <row r="10313" spans="1:6" x14ac:dyDescent="0.2">
      <c r="A10313" t="s">
        <v>97</v>
      </c>
      <c r="B10313">
        <v>0.03</v>
      </c>
      <c r="C10313" t="s">
        <v>1567</v>
      </c>
      <c r="D10313" t="s">
        <v>2513</v>
      </c>
      <c r="E10313" t="s">
        <v>2612</v>
      </c>
      <c r="F10313" t="s">
        <v>2614</v>
      </c>
    </row>
    <row r="10314" spans="1:6" x14ac:dyDescent="0.2">
      <c r="A10314" t="s">
        <v>97</v>
      </c>
      <c r="B10314">
        <v>0.03</v>
      </c>
      <c r="C10314" t="s">
        <v>1567</v>
      </c>
      <c r="D10314" t="s">
        <v>2513</v>
      </c>
      <c r="E10314" t="s">
        <v>2612</v>
      </c>
      <c r="F10314" t="s">
        <v>2615</v>
      </c>
    </row>
    <row r="10315" spans="1:6" x14ac:dyDescent="0.2">
      <c r="A10315" t="s">
        <v>38</v>
      </c>
      <c r="B10315">
        <v>0.03</v>
      </c>
      <c r="C10315" t="s">
        <v>1567</v>
      </c>
      <c r="D10315" t="s">
        <v>1660</v>
      </c>
    </row>
    <row r="10316" spans="1:6" x14ac:dyDescent="0.2">
      <c r="A10316">
        <v>1</v>
      </c>
      <c r="B10316" t="s">
        <v>2616</v>
      </c>
      <c r="C10316" t="s">
        <v>1779</v>
      </c>
    </row>
    <row r="10317" spans="1:6" x14ac:dyDescent="0.2">
      <c r="A10317" t="s">
        <v>2617</v>
      </c>
      <c r="B10317" t="s">
        <v>2618</v>
      </c>
      <c r="C10317" t="s">
        <v>2619</v>
      </c>
      <c r="D10317" t="s">
        <v>2620</v>
      </c>
      <c r="E10317" t="s">
        <v>2604</v>
      </c>
    </row>
    <row r="10318" spans="1:6" x14ac:dyDescent="0.2">
      <c r="A10318" t="s">
        <v>1549</v>
      </c>
      <c r="B10318" t="s">
        <v>1550</v>
      </c>
      <c r="C10318" t="s">
        <v>1551</v>
      </c>
      <c r="D10318" t="s">
        <v>1552</v>
      </c>
    </row>
    <row r="10319" spans="1:6" x14ac:dyDescent="0.2">
      <c r="A10319" t="s">
        <v>1555</v>
      </c>
      <c r="B10319" t="s">
        <v>1550</v>
      </c>
      <c r="C10319" t="s">
        <v>1551</v>
      </c>
      <c r="D10319" t="s">
        <v>1556</v>
      </c>
    </row>
    <row r="10320" spans="1:6" x14ac:dyDescent="0.2">
      <c r="A10320" t="s">
        <v>859</v>
      </c>
      <c r="B10320" t="s">
        <v>1553</v>
      </c>
      <c r="C10320" t="s">
        <v>1554</v>
      </c>
    </row>
    <row r="10321" spans="1:4" x14ac:dyDescent="0.2">
      <c r="A10321" t="s">
        <v>34</v>
      </c>
      <c r="B10321">
        <v>33.56</v>
      </c>
      <c r="C10321" t="s">
        <v>1562</v>
      </c>
      <c r="D10321">
        <v>0.03</v>
      </c>
    </row>
    <row r="10322" spans="1:4" x14ac:dyDescent="0.2">
      <c r="A10322" t="s">
        <v>34</v>
      </c>
      <c r="B10322">
        <v>33.5</v>
      </c>
      <c r="C10322">
        <v>-0.04</v>
      </c>
    </row>
    <row r="10323" spans="1:4" x14ac:dyDescent="0.2">
      <c r="A10323" t="s">
        <v>34</v>
      </c>
      <c r="B10323">
        <v>33.1</v>
      </c>
      <c r="C10323">
        <v>-0.05</v>
      </c>
    </row>
    <row r="10324" spans="1:4" x14ac:dyDescent="0.2">
      <c r="A10324" t="s">
        <v>184</v>
      </c>
      <c r="B10324">
        <v>31</v>
      </c>
      <c r="C10324" t="s">
        <v>1562</v>
      </c>
      <c r="D10324">
        <v>0.1</v>
      </c>
    </row>
    <row r="10325" spans="1:4" x14ac:dyDescent="0.2">
      <c r="A10325" t="s">
        <v>29</v>
      </c>
      <c r="B10325">
        <v>3.8</v>
      </c>
      <c r="C10325" t="s">
        <v>1562</v>
      </c>
      <c r="D10325">
        <v>0.1</v>
      </c>
    </row>
    <row r="10326" spans="1:4" x14ac:dyDescent="0.2">
      <c r="A10326" t="s">
        <v>29</v>
      </c>
      <c r="B10326">
        <v>3.05</v>
      </c>
      <c r="C10326" t="s">
        <v>1608</v>
      </c>
      <c r="D10326">
        <v>0.05</v>
      </c>
    </row>
    <row r="10327" spans="1:4" x14ac:dyDescent="0.2">
      <c r="A10327" t="s">
        <v>29</v>
      </c>
      <c r="B10327">
        <v>0.05</v>
      </c>
      <c r="C10327" t="s">
        <v>1608</v>
      </c>
      <c r="D10327">
        <v>0.01</v>
      </c>
    </row>
    <row r="10328" spans="1:4" x14ac:dyDescent="0.2">
      <c r="A10328" t="s">
        <v>29</v>
      </c>
      <c r="B10328">
        <v>0.8</v>
      </c>
      <c r="C10328" t="s">
        <v>1562</v>
      </c>
      <c r="D10328">
        <v>0.05</v>
      </c>
    </row>
    <row r="10329" spans="1:4" x14ac:dyDescent="0.2">
      <c r="A10329" t="s">
        <v>29</v>
      </c>
      <c r="B10329">
        <v>5.0999999999999996</v>
      </c>
      <c r="C10329" t="s">
        <v>1608</v>
      </c>
      <c r="D10329">
        <v>0.05</v>
      </c>
    </row>
    <row r="10330" spans="1:4" x14ac:dyDescent="0.2">
      <c r="A10330" t="s">
        <v>47</v>
      </c>
      <c r="B10330">
        <v>32.58</v>
      </c>
      <c r="C10330">
        <v>0.03</v>
      </c>
    </row>
    <row r="10331" spans="1:4" x14ac:dyDescent="0.2">
      <c r="A10331" t="s">
        <v>47</v>
      </c>
      <c r="B10331">
        <v>1.8</v>
      </c>
      <c r="C10331" t="s">
        <v>1608</v>
      </c>
      <c r="D10331">
        <v>0.1</v>
      </c>
    </row>
    <row r="10332" spans="1:4" x14ac:dyDescent="0.2">
      <c r="A10332" t="s">
        <v>47</v>
      </c>
      <c r="B10332">
        <v>2</v>
      </c>
      <c r="C10332" t="s">
        <v>1608</v>
      </c>
      <c r="D10332">
        <v>0.1</v>
      </c>
    </row>
    <row r="10333" spans="1:4" x14ac:dyDescent="0.2">
      <c r="A10333" t="s">
        <v>2606</v>
      </c>
      <c r="B10333" t="s">
        <v>1608</v>
      </c>
      <c r="C10333">
        <v>0.05</v>
      </c>
    </row>
    <row r="10334" spans="1:4" x14ac:dyDescent="0.2">
      <c r="A10334" t="s">
        <v>47</v>
      </c>
      <c r="B10334">
        <v>18.2</v>
      </c>
      <c r="C10334" t="s">
        <v>1613</v>
      </c>
      <c r="D10334">
        <v>0.03</v>
      </c>
    </row>
    <row r="10335" spans="1:4" x14ac:dyDescent="0.2">
      <c r="A10335" t="s">
        <v>47</v>
      </c>
      <c r="B10335">
        <v>17.399999999999999</v>
      </c>
      <c r="C10335" t="s">
        <v>1608</v>
      </c>
      <c r="D10335">
        <v>0.1</v>
      </c>
    </row>
    <row r="10336" spans="1:4" x14ac:dyDescent="0.2">
      <c r="A10336" t="s">
        <v>47</v>
      </c>
      <c r="B10336">
        <v>8.85</v>
      </c>
      <c r="C10336" t="s">
        <v>1608</v>
      </c>
      <c r="D10336">
        <v>2.5000000000000001E-2</v>
      </c>
    </row>
    <row r="10337" spans="1:5" x14ac:dyDescent="0.2">
      <c r="A10337" t="s">
        <v>108</v>
      </c>
      <c r="B10337">
        <v>1.5</v>
      </c>
      <c r="C10337" t="s">
        <v>1613</v>
      </c>
      <c r="D10337">
        <v>0.05</v>
      </c>
    </row>
    <row r="10338" spans="1:5" x14ac:dyDescent="0.2">
      <c r="A10338" t="s">
        <v>29</v>
      </c>
      <c r="B10338">
        <v>3</v>
      </c>
      <c r="C10338" t="s">
        <v>1608</v>
      </c>
      <c r="D10338">
        <v>0.05</v>
      </c>
    </row>
    <row r="10339" spans="1:5" x14ac:dyDescent="0.2">
      <c r="A10339" t="s">
        <v>29</v>
      </c>
      <c r="B10339">
        <v>0.6</v>
      </c>
      <c r="C10339" t="s">
        <v>1613</v>
      </c>
      <c r="D10339">
        <v>0.1</v>
      </c>
    </row>
    <row r="10340" spans="1:5" x14ac:dyDescent="0.2">
      <c r="A10340" t="s">
        <v>29</v>
      </c>
      <c r="B10340">
        <v>2.2000000000000002</v>
      </c>
      <c r="C10340" t="s">
        <v>1608</v>
      </c>
      <c r="D10340">
        <v>0.05</v>
      </c>
    </row>
    <row r="10341" spans="1:5" x14ac:dyDescent="0.2">
      <c r="A10341" t="s">
        <v>29</v>
      </c>
      <c r="B10341" t="s">
        <v>1618</v>
      </c>
      <c r="C10341">
        <v>22.5</v>
      </c>
      <c r="D10341" t="s">
        <v>1608</v>
      </c>
      <c r="E10341">
        <v>0.1</v>
      </c>
    </row>
    <row r="10342" spans="1:5" x14ac:dyDescent="0.2">
      <c r="A10342" t="s">
        <v>29</v>
      </c>
      <c r="B10342">
        <v>0.1</v>
      </c>
      <c r="C10342" t="s">
        <v>1608</v>
      </c>
      <c r="D10342">
        <v>0.05</v>
      </c>
    </row>
    <row r="10343" spans="1:5" x14ac:dyDescent="0.2">
      <c r="A10343" t="s">
        <v>153</v>
      </c>
      <c r="B10343">
        <v>19.899999999999999</v>
      </c>
      <c r="C10343" t="s">
        <v>1608</v>
      </c>
      <c r="D10343">
        <v>0.01</v>
      </c>
    </row>
    <row r="10344" spans="1:5" x14ac:dyDescent="0.2">
      <c r="A10344" t="s">
        <v>29</v>
      </c>
      <c r="B10344">
        <v>2.15</v>
      </c>
      <c r="C10344" t="s">
        <v>1608</v>
      </c>
      <c r="D10344">
        <v>0.01</v>
      </c>
    </row>
    <row r="10345" spans="1:5" x14ac:dyDescent="0.2">
      <c r="A10345" t="s">
        <v>29</v>
      </c>
      <c r="B10345">
        <v>2.25</v>
      </c>
      <c r="C10345" t="s">
        <v>1608</v>
      </c>
      <c r="D10345">
        <v>0.03</v>
      </c>
    </row>
    <row r="10346" spans="1:5" x14ac:dyDescent="0.2">
      <c r="A10346" t="s">
        <v>29</v>
      </c>
      <c r="B10346">
        <v>0.4</v>
      </c>
      <c r="C10346" t="s">
        <v>1608</v>
      </c>
      <c r="D10346">
        <v>0.05</v>
      </c>
    </row>
    <row r="10347" spans="1:5" x14ac:dyDescent="0.2">
      <c r="A10347" t="s">
        <v>153</v>
      </c>
      <c r="B10347">
        <v>23</v>
      </c>
      <c r="C10347" t="s">
        <v>1608</v>
      </c>
      <c r="D10347">
        <v>0.3</v>
      </c>
    </row>
    <row r="10348" spans="1:5" x14ac:dyDescent="0.2">
      <c r="A10348" t="s">
        <v>97</v>
      </c>
      <c r="B10348">
        <v>0.1</v>
      </c>
    </row>
    <row r="10349" spans="1:5" x14ac:dyDescent="0.2">
      <c r="A10349" t="s">
        <v>96</v>
      </c>
      <c r="B10349">
        <v>27.7</v>
      </c>
      <c r="C10349" t="s">
        <v>1608</v>
      </c>
      <c r="D10349">
        <v>0.05</v>
      </c>
    </row>
    <row r="10350" spans="1:5" x14ac:dyDescent="0.2">
      <c r="A10350" t="s">
        <v>27</v>
      </c>
      <c r="B10350">
        <v>8.9499999999999993</v>
      </c>
      <c r="C10350" t="s">
        <v>1608</v>
      </c>
      <c r="D10350">
        <v>0.05</v>
      </c>
    </row>
    <row r="10351" spans="1:5" x14ac:dyDescent="0.2">
      <c r="A10351" t="s">
        <v>95</v>
      </c>
      <c r="B10351" t="s">
        <v>2607</v>
      </c>
    </row>
    <row r="10352" spans="1:5" x14ac:dyDescent="0.2">
      <c r="A10352" t="s">
        <v>95</v>
      </c>
      <c r="B10352" t="s">
        <v>2608</v>
      </c>
    </row>
    <row r="10353" spans="1:6" x14ac:dyDescent="0.2">
      <c r="A10353" t="s">
        <v>95</v>
      </c>
      <c r="B10353" t="s">
        <v>2609</v>
      </c>
      <c r="C10353" t="s">
        <v>92</v>
      </c>
      <c r="D10353" t="s">
        <v>1619</v>
      </c>
      <c r="E10353" t="s">
        <v>2610</v>
      </c>
    </row>
    <row r="10354" spans="1:6" x14ac:dyDescent="0.2">
      <c r="A10354" t="s">
        <v>92</v>
      </c>
      <c r="B10354">
        <v>0.2</v>
      </c>
      <c r="C10354" t="s">
        <v>1608</v>
      </c>
      <c r="D10354">
        <v>0.1</v>
      </c>
    </row>
    <row r="10355" spans="1:6" x14ac:dyDescent="0.2">
      <c r="A10355" t="s">
        <v>49</v>
      </c>
      <c r="B10355">
        <v>0.3</v>
      </c>
      <c r="C10355" t="s">
        <v>1608</v>
      </c>
      <c r="D10355">
        <v>0.05</v>
      </c>
      <c r="E10355" t="s">
        <v>1100</v>
      </c>
      <c r="F10355" t="s">
        <v>2611</v>
      </c>
    </row>
    <row r="10356" spans="1:6" x14ac:dyDescent="0.2">
      <c r="A10356" s="8">
        <v>1</v>
      </c>
      <c r="B10356" t="s">
        <v>1562</v>
      </c>
      <c r="C10356" t="s">
        <v>87</v>
      </c>
    </row>
    <row r="10357" spans="1:6" x14ac:dyDescent="0.2">
      <c r="A10357" t="s">
        <v>97</v>
      </c>
      <c r="B10357">
        <v>0.02</v>
      </c>
      <c r="C10357" t="s">
        <v>1567</v>
      </c>
      <c r="D10357" t="s">
        <v>2513</v>
      </c>
      <c r="E10357" t="s">
        <v>2612</v>
      </c>
      <c r="F10357" t="s">
        <v>2613</v>
      </c>
    </row>
    <row r="10358" spans="1:6" x14ac:dyDescent="0.2">
      <c r="A10358" t="s">
        <v>97</v>
      </c>
      <c r="B10358">
        <v>0.03</v>
      </c>
      <c r="C10358" t="s">
        <v>1567</v>
      </c>
      <c r="D10358" t="s">
        <v>2513</v>
      </c>
      <c r="E10358" t="s">
        <v>2612</v>
      </c>
      <c r="F10358" t="s">
        <v>2614</v>
      </c>
    </row>
    <row r="10359" spans="1:6" x14ac:dyDescent="0.2">
      <c r="A10359" t="s">
        <v>97</v>
      </c>
      <c r="B10359">
        <v>0.03</v>
      </c>
      <c r="C10359" t="s">
        <v>1567</v>
      </c>
      <c r="D10359" t="s">
        <v>2513</v>
      </c>
      <c r="E10359" t="s">
        <v>2612</v>
      </c>
      <c r="F10359" t="s">
        <v>2615</v>
      </c>
    </row>
    <row r="10360" spans="1:6" x14ac:dyDescent="0.2">
      <c r="A10360" t="s">
        <v>38</v>
      </c>
      <c r="B10360">
        <v>0.03</v>
      </c>
      <c r="C10360" t="s">
        <v>1567</v>
      </c>
      <c r="D10360" t="s">
        <v>1660</v>
      </c>
    </row>
    <row r="10361" spans="1:6" x14ac:dyDescent="0.2">
      <c r="A10361" t="s">
        <v>186</v>
      </c>
      <c r="B10361" t="s">
        <v>1619</v>
      </c>
      <c r="C10361">
        <v>0.15</v>
      </c>
    </row>
    <row r="10362" spans="1:6" x14ac:dyDescent="0.2">
      <c r="A10362" t="s">
        <v>1549</v>
      </c>
      <c r="B10362" t="s">
        <v>1550</v>
      </c>
      <c r="C10362" t="s">
        <v>1551</v>
      </c>
      <c r="D10362" t="s">
        <v>1552</v>
      </c>
    </row>
    <row r="10363" spans="1:6" x14ac:dyDescent="0.2">
      <c r="A10363" t="s">
        <v>1555</v>
      </c>
      <c r="B10363" t="s">
        <v>1550</v>
      </c>
      <c r="C10363" t="s">
        <v>1551</v>
      </c>
      <c r="D10363" t="s">
        <v>1556</v>
      </c>
    </row>
    <row r="10364" spans="1:6" x14ac:dyDescent="0.2">
      <c r="A10364" t="s">
        <v>859</v>
      </c>
      <c r="B10364" t="s">
        <v>1553</v>
      </c>
      <c r="C10364" t="s">
        <v>1554</v>
      </c>
    </row>
    <row r="10365" spans="1:6" x14ac:dyDescent="0.2">
      <c r="A10365" t="s">
        <v>47</v>
      </c>
      <c r="B10365">
        <v>18</v>
      </c>
      <c r="C10365" t="s">
        <v>2621</v>
      </c>
    </row>
    <row r="10366" spans="1:6" x14ac:dyDescent="0.2">
      <c r="A10366" t="s">
        <v>47</v>
      </c>
      <c r="B10366">
        <v>18</v>
      </c>
      <c r="C10366" t="s">
        <v>2621</v>
      </c>
    </row>
    <row r="10367" spans="1:6" x14ac:dyDescent="0.2">
      <c r="A10367" t="s">
        <v>97</v>
      </c>
      <c r="B10367">
        <v>0.2</v>
      </c>
      <c r="C10367" t="s">
        <v>1594</v>
      </c>
      <c r="D10367" t="s">
        <v>1568</v>
      </c>
    </row>
    <row r="10368" spans="1:6" x14ac:dyDescent="0.2">
      <c r="A10368" t="s">
        <v>95</v>
      </c>
      <c r="B10368" t="s">
        <v>1629</v>
      </c>
      <c r="C10368">
        <v>16</v>
      </c>
    </row>
    <row r="10369" spans="1:4" x14ac:dyDescent="0.2">
      <c r="A10369" t="s">
        <v>859</v>
      </c>
      <c r="B10369" t="s">
        <v>1553</v>
      </c>
      <c r="C10369" t="s">
        <v>1554</v>
      </c>
    </row>
    <row r="10370" spans="1:4" x14ac:dyDescent="0.2">
      <c r="A10370" t="s">
        <v>1549</v>
      </c>
      <c r="B10370" t="s">
        <v>1550</v>
      </c>
      <c r="C10370" t="s">
        <v>1551</v>
      </c>
      <c r="D10370" t="s">
        <v>1552</v>
      </c>
    </row>
    <row r="10371" spans="1:4" x14ac:dyDescent="0.2">
      <c r="A10371" t="s">
        <v>1569</v>
      </c>
      <c r="B10371" t="s">
        <v>1570</v>
      </c>
      <c r="C10371" t="s">
        <v>1571</v>
      </c>
    </row>
    <row r="10372" spans="1:4" x14ac:dyDescent="0.2">
      <c r="A10372" t="s">
        <v>1569</v>
      </c>
      <c r="B10372" t="s">
        <v>1572</v>
      </c>
      <c r="C10372" t="s">
        <v>1573</v>
      </c>
      <c r="D10372" t="s">
        <v>1571</v>
      </c>
    </row>
    <row r="10373" spans="1:4" x14ac:dyDescent="0.2">
      <c r="A10373" t="s">
        <v>2570</v>
      </c>
      <c r="B10373">
        <v>0.15</v>
      </c>
    </row>
    <row r="10374" spans="1:4" x14ac:dyDescent="0.2">
      <c r="A10374" t="s">
        <v>29</v>
      </c>
      <c r="B10374">
        <v>7.8</v>
      </c>
      <c r="C10374" t="s">
        <v>1580</v>
      </c>
    </row>
    <row r="10375" spans="1:4" x14ac:dyDescent="0.2">
      <c r="A10375" t="s">
        <v>47</v>
      </c>
      <c r="B10375">
        <v>3</v>
      </c>
      <c r="C10375" t="s">
        <v>1580</v>
      </c>
    </row>
    <row r="10376" spans="1:4" x14ac:dyDescent="0.2">
      <c r="A10376" t="s">
        <v>48</v>
      </c>
      <c r="B10376">
        <v>48.5</v>
      </c>
      <c r="C10376" t="s">
        <v>1580</v>
      </c>
    </row>
    <row r="10377" spans="1:4" x14ac:dyDescent="0.2">
      <c r="A10377" t="s">
        <v>48</v>
      </c>
      <c r="B10377">
        <v>43.5</v>
      </c>
      <c r="C10377">
        <v>0.3</v>
      </c>
    </row>
    <row r="10378" spans="1:4" x14ac:dyDescent="0.2">
      <c r="A10378" t="s">
        <v>47</v>
      </c>
      <c r="B10378">
        <v>33.1</v>
      </c>
      <c r="C10378">
        <v>-0.2</v>
      </c>
    </row>
    <row r="10379" spans="1:4" x14ac:dyDescent="0.2">
      <c r="A10379" t="s">
        <v>47</v>
      </c>
      <c r="B10379" t="s">
        <v>2571</v>
      </c>
    </row>
    <row r="10380" spans="1:4" x14ac:dyDescent="0.2">
      <c r="A10380" t="s">
        <v>97</v>
      </c>
      <c r="B10380">
        <v>0.1</v>
      </c>
    </row>
    <row r="10381" spans="1:4" x14ac:dyDescent="0.2">
      <c r="A10381" t="s">
        <v>97</v>
      </c>
      <c r="B10381">
        <v>0.2</v>
      </c>
      <c r="C10381" t="s">
        <v>1567</v>
      </c>
      <c r="D10381" t="s">
        <v>1568</v>
      </c>
    </row>
    <row r="10382" spans="1:4" x14ac:dyDescent="0.2">
      <c r="A10382" t="s">
        <v>95</v>
      </c>
      <c r="B10382" t="s">
        <v>1629</v>
      </c>
      <c r="C10382">
        <v>25</v>
      </c>
    </row>
    <row r="10383" spans="1:4" x14ac:dyDescent="0.2">
      <c r="A10383" t="s">
        <v>95</v>
      </c>
      <c r="B10383" t="s">
        <v>1629</v>
      </c>
      <c r="C10383">
        <v>30</v>
      </c>
    </row>
    <row r="10384" spans="1:4" x14ac:dyDescent="0.2">
      <c r="A10384" t="s">
        <v>29</v>
      </c>
      <c r="B10384" t="s">
        <v>2601</v>
      </c>
      <c r="C10384">
        <v>0.5</v>
      </c>
    </row>
    <row r="10385" spans="1:4" x14ac:dyDescent="0.2">
      <c r="A10385" t="s">
        <v>2572</v>
      </c>
      <c r="B10385">
        <v>36</v>
      </c>
      <c r="C10385">
        <f>-0.05/-0.2</f>
        <v>0.25</v>
      </c>
    </row>
    <row r="10386" spans="1:4" x14ac:dyDescent="0.2">
      <c r="A10386" t="s">
        <v>95</v>
      </c>
      <c r="B10386" t="s">
        <v>1629</v>
      </c>
      <c r="C10386">
        <v>16</v>
      </c>
    </row>
    <row r="10387" spans="1:4" x14ac:dyDescent="0.2">
      <c r="A10387" t="s">
        <v>658</v>
      </c>
    </row>
    <row r="10388" spans="1:4" x14ac:dyDescent="0.2">
      <c r="A10388" t="s">
        <v>56</v>
      </c>
      <c r="B10388" t="s">
        <v>1545</v>
      </c>
      <c r="C10388">
        <v>0.2</v>
      </c>
    </row>
    <row r="10389" spans="1:4" x14ac:dyDescent="0.2">
      <c r="A10389" t="s">
        <v>56</v>
      </c>
      <c r="B10389" t="s">
        <v>1545</v>
      </c>
      <c r="C10389">
        <v>0.3</v>
      </c>
    </row>
    <row r="10390" spans="1:4" x14ac:dyDescent="0.2">
      <c r="A10390" t="s">
        <v>154</v>
      </c>
      <c r="B10390">
        <v>0.5</v>
      </c>
      <c r="C10390" t="s">
        <v>1608</v>
      </c>
      <c r="D10390">
        <v>0.2</v>
      </c>
    </row>
    <row r="10391" spans="1:4" x14ac:dyDescent="0.2">
      <c r="A10391" t="s">
        <v>91</v>
      </c>
      <c r="B10391">
        <v>56</v>
      </c>
      <c r="C10391" t="s">
        <v>1557</v>
      </c>
    </row>
    <row r="10392" spans="1:4" x14ac:dyDescent="0.2">
      <c r="A10392" t="s">
        <v>29</v>
      </c>
      <c r="B10392">
        <v>7.5</v>
      </c>
      <c r="C10392" t="s">
        <v>1654</v>
      </c>
    </row>
    <row r="10393" spans="1:4" x14ac:dyDescent="0.2">
      <c r="A10393" t="s">
        <v>29</v>
      </c>
      <c r="B10393">
        <v>28.9</v>
      </c>
      <c r="C10393" t="s">
        <v>1558</v>
      </c>
    </row>
    <row r="10394" spans="1:4" x14ac:dyDescent="0.2">
      <c r="A10394" t="s">
        <v>29</v>
      </c>
      <c r="B10394">
        <v>30.5</v>
      </c>
      <c r="C10394" t="s">
        <v>1558</v>
      </c>
    </row>
    <row r="10395" spans="1:4" x14ac:dyDescent="0.2">
      <c r="A10395" t="s">
        <v>48</v>
      </c>
      <c r="B10395">
        <v>48.5</v>
      </c>
      <c r="C10395" t="s">
        <v>1558</v>
      </c>
    </row>
    <row r="10396" spans="1:4" x14ac:dyDescent="0.2">
      <c r="A10396" t="s">
        <v>150</v>
      </c>
      <c r="B10396">
        <v>43.5</v>
      </c>
      <c r="C10396" t="s">
        <v>1592</v>
      </c>
    </row>
    <row r="10397" spans="1:4" x14ac:dyDescent="0.2">
      <c r="A10397" t="s">
        <v>150</v>
      </c>
      <c r="B10397">
        <v>8.5</v>
      </c>
      <c r="C10397" t="s">
        <v>1558</v>
      </c>
    </row>
    <row r="10398" spans="1:4" x14ac:dyDescent="0.2">
      <c r="A10398" t="s">
        <v>29</v>
      </c>
      <c r="B10398">
        <v>13</v>
      </c>
      <c r="C10398" t="s">
        <v>1557</v>
      </c>
    </row>
    <row r="10399" spans="1:4" x14ac:dyDescent="0.2">
      <c r="A10399" t="s">
        <v>47</v>
      </c>
      <c r="B10399">
        <v>33.4</v>
      </c>
      <c r="C10399">
        <v>-0.05</v>
      </c>
    </row>
    <row r="10400" spans="1:4" x14ac:dyDescent="0.2">
      <c r="A10400" t="s">
        <v>32</v>
      </c>
      <c r="B10400">
        <v>5</v>
      </c>
      <c r="C10400">
        <v>-0.3</v>
      </c>
    </row>
    <row r="10401" spans="1:6" x14ac:dyDescent="0.2">
      <c r="A10401" t="s">
        <v>47</v>
      </c>
      <c r="B10401">
        <v>33.46</v>
      </c>
      <c r="C10401">
        <v>0.02</v>
      </c>
    </row>
    <row r="10402" spans="1:6" x14ac:dyDescent="0.2">
      <c r="A10402" t="s">
        <v>47</v>
      </c>
      <c r="B10402">
        <v>33.6</v>
      </c>
      <c r="C10402" t="s">
        <v>1819</v>
      </c>
      <c r="D10402" t="s">
        <v>2367</v>
      </c>
    </row>
    <row r="10403" spans="1:6" x14ac:dyDescent="0.2">
      <c r="A10403" t="s">
        <v>36</v>
      </c>
      <c r="B10403" t="s">
        <v>2509</v>
      </c>
      <c r="C10403" t="s">
        <v>1100</v>
      </c>
      <c r="D10403">
        <v>0.5</v>
      </c>
      <c r="E10403" t="s">
        <v>1562</v>
      </c>
      <c r="F10403" t="s">
        <v>1782</v>
      </c>
    </row>
    <row r="10404" spans="1:6" x14ac:dyDescent="0.2">
      <c r="A10404" t="s">
        <v>97</v>
      </c>
      <c r="B10404" t="s">
        <v>1545</v>
      </c>
      <c r="C10404">
        <v>0.05</v>
      </c>
      <c r="D10404" t="s">
        <v>1567</v>
      </c>
      <c r="E10404" t="s">
        <v>1568</v>
      </c>
    </row>
    <row r="10405" spans="1:6" x14ac:dyDescent="0.2">
      <c r="A10405" t="s">
        <v>94</v>
      </c>
      <c r="B10405" t="s">
        <v>1545</v>
      </c>
      <c r="C10405">
        <v>0.03</v>
      </c>
      <c r="D10405" t="s">
        <v>1567</v>
      </c>
      <c r="E10405" t="s">
        <v>1633</v>
      </c>
    </row>
    <row r="10406" spans="1:6" x14ac:dyDescent="0.2">
      <c r="A10406" t="s">
        <v>133</v>
      </c>
      <c r="B10406" t="s">
        <v>1545</v>
      </c>
      <c r="C10406">
        <v>0.03</v>
      </c>
    </row>
    <row r="10407" spans="1:6" x14ac:dyDescent="0.2">
      <c r="A10407" t="s">
        <v>95</v>
      </c>
      <c r="B10407" t="s">
        <v>1545</v>
      </c>
      <c r="C10407" t="s">
        <v>2508</v>
      </c>
      <c r="D10407">
        <v>0.8</v>
      </c>
    </row>
    <row r="10408" spans="1:6" x14ac:dyDescent="0.2">
      <c r="A10408" t="s">
        <v>29</v>
      </c>
      <c r="B10408">
        <v>5</v>
      </c>
      <c r="C10408" t="s">
        <v>1655</v>
      </c>
    </row>
    <row r="10409" spans="1:6" x14ac:dyDescent="0.2">
      <c r="A10409" t="s">
        <v>87</v>
      </c>
      <c r="B10409" t="s">
        <v>1546</v>
      </c>
      <c r="C10409" t="s">
        <v>1547</v>
      </c>
      <c r="D10409" t="s">
        <v>1548</v>
      </c>
    </row>
    <row r="10410" spans="1:6" x14ac:dyDescent="0.2">
      <c r="A10410" t="s">
        <v>2570</v>
      </c>
      <c r="B10410">
        <v>0.15</v>
      </c>
    </row>
    <row r="10411" spans="1:6" x14ac:dyDescent="0.2">
      <c r="A10411" t="s">
        <v>29</v>
      </c>
      <c r="B10411">
        <v>7.8</v>
      </c>
      <c r="C10411" t="s">
        <v>1580</v>
      </c>
    </row>
    <row r="10412" spans="1:6" x14ac:dyDescent="0.2">
      <c r="A10412" t="s">
        <v>47</v>
      </c>
      <c r="B10412">
        <v>3</v>
      </c>
      <c r="C10412" t="s">
        <v>1580</v>
      </c>
    </row>
    <row r="10413" spans="1:6" x14ac:dyDescent="0.2">
      <c r="A10413" t="s">
        <v>48</v>
      </c>
      <c r="B10413">
        <v>48.5</v>
      </c>
      <c r="C10413" t="s">
        <v>1580</v>
      </c>
    </row>
    <row r="10414" spans="1:6" x14ac:dyDescent="0.2">
      <c r="A10414" t="s">
        <v>48</v>
      </c>
      <c r="B10414">
        <v>43.5</v>
      </c>
      <c r="C10414">
        <v>0.3</v>
      </c>
    </row>
    <row r="10415" spans="1:6" x14ac:dyDescent="0.2">
      <c r="A10415" t="s">
        <v>47</v>
      </c>
      <c r="B10415">
        <v>33.1</v>
      </c>
      <c r="C10415">
        <v>-0.2</v>
      </c>
    </row>
    <row r="10416" spans="1:6" x14ac:dyDescent="0.2">
      <c r="A10416" t="s">
        <v>47</v>
      </c>
      <c r="B10416" t="s">
        <v>2571</v>
      </c>
    </row>
    <row r="10417" spans="1:4" x14ac:dyDescent="0.2">
      <c r="A10417" t="s">
        <v>97</v>
      </c>
      <c r="B10417">
        <v>0.1</v>
      </c>
    </row>
    <row r="10418" spans="1:4" x14ac:dyDescent="0.2">
      <c r="A10418" t="s">
        <v>97</v>
      </c>
      <c r="B10418">
        <v>0.2</v>
      </c>
      <c r="C10418" t="s">
        <v>1567</v>
      </c>
      <c r="D10418" t="s">
        <v>1568</v>
      </c>
    </row>
    <row r="10419" spans="1:4" x14ac:dyDescent="0.2">
      <c r="A10419" t="s">
        <v>95</v>
      </c>
      <c r="B10419" t="s">
        <v>1629</v>
      </c>
      <c r="C10419">
        <v>25</v>
      </c>
    </row>
    <row r="10420" spans="1:4" x14ac:dyDescent="0.2">
      <c r="A10420" t="s">
        <v>95</v>
      </c>
      <c r="B10420" t="s">
        <v>1629</v>
      </c>
      <c r="C10420">
        <v>30</v>
      </c>
    </row>
    <row r="10421" spans="1:4" x14ac:dyDescent="0.2">
      <c r="A10421" t="s">
        <v>29</v>
      </c>
      <c r="B10421" t="s">
        <v>2601</v>
      </c>
      <c r="C10421">
        <v>0.5</v>
      </c>
    </row>
    <row r="10422" spans="1:4" x14ac:dyDescent="0.2">
      <c r="A10422" t="s">
        <v>2572</v>
      </c>
      <c r="B10422">
        <v>36</v>
      </c>
      <c r="C10422">
        <f>-0.05/-0.2</f>
        <v>0.25</v>
      </c>
    </row>
    <row r="10423" spans="1:4" x14ac:dyDescent="0.2">
      <c r="A10423" t="s">
        <v>95</v>
      </c>
      <c r="B10423" t="s">
        <v>1629</v>
      </c>
      <c r="C10423">
        <v>16</v>
      </c>
    </row>
    <row r="10424" spans="1:4" x14ac:dyDescent="0.2">
      <c r="A10424" t="s">
        <v>2602</v>
      </c>
      <c r="B10424" t="s">
        <v>2622</v>
      </c>
    </row>
    <row r="10425" spans="1:4" x14ac:dyDescent="0.2">
      <c r="A10425" t="s">
        <v>56</v>
      </c>
      <c r="B10425" t="s">
        <v>1545</v>
      </c>
      <c r="C10425">
        <v>0.2</v>
      </c>
    </row>
    <row r="10426" spans="1:4" x14ac:dyDescent="0.2">
      <c r="A10426" t="s">
        <v>56</v>
      </c>
      <c r="B10426" t="s">
        <v>1545</v>
      </c>
      <c r="C10426">
        <v>0.3</v>
      </c>
    </row>
    <row r="10427" spans="1:4" x14ac:dyDescent="0.2">
      <c r="A10427" t="s">
        <v>154</v>
      </c>
      <c r="B10427">
        <v>0.5</v>
      </c>
      <c r="C10427" t="s">
        <v>1608</v>
      </c>
      <c r="D10427">
        <v>0.2</v>
      </c>
    </row>
    <row r="10428" spans="1:4" x14ac:dyDescent="0.2">
      <c r="A10428" t="s">
        <v>91</v>
      </c>
      <c r="B10428">
        <v>56</v>
      </c>
      <c r="C10428" t="s">
        <v>1557</v>
      </c>
    </row>
    <row r="10429" spans="1:4" x14ac:dyDescent="0.2">
      <c r="A10429" t="s">
        <v>29</v>
      </c>
      <c r="B10429">
        <v>7.5</v>
      </c>
      <c r="C10429" t="s">
        <v>1654</v>
      </c>
    </row>
    <row r="10430" spans="1:4" x14ac:dyDescent="0.2">
      <c r="A10430" t="s">
        <v>29</v>
      </c>
      <c r="B10430">
        <v>28.9</v>
      </c>
      <c r="C10430" t="s">
        <v>1558</v>
      </c>
    </row>
    <row r="10431" spans="1:4" x14ac:dyDescent="0.2">
      <c r="A10431" t="s">
        <v>29</v>
      </c>
      <c r="B10431">
        <v>30.5</v>
      </c>
      <c r="C10431" t="s">
        <v>1558</v>
      </c>
    </row>
    <row r="10432" spans="1:4" x14ac:dyDescent="0.2">
      <c r="A10432" t="s">
        <v>48</v>
      </c>
      <c r="B10432">
        <v>48.5</v>
      </c>
      <c r="C10432" t="s">
        <v>1558</v>
      </c>
    </row>
    <row r="10433" spans="1:6" x14ac:dyDescent="0.2">
      <c r="A10433" t="s">
        <v>150</v>
      </c>
      <c r="B10433">
        <v>43.5</v>
      </c>
      <c r="C10433" t="s">
        <v>1592</v>
      </c>
    </row>
    <row r="10434" spans="1:6" x14ac:dyDescent="0.2">
      <c r="A10434" t="s">
        <v>150</v>
      </c>
      <c r="B10434">
        <v>8.5</v>
      </c>
      <c r="C10434" t="s">
        <v>1558</v>
      </c>
    </row>
    <row r="10435" spans="1:6" x14ac:dyDescent="0.2">
      <c r="A10435" t="s">
        <v>29</v>
      </c>
      <c r="B10435">
        <v>5</v>
      </c>
      <c r="C10435" t="s">
        <v>1655</v>
      </c>
    </row>
    <row r="10436" spans="1:6" x14ac:dyDescent="0.2">
      <c r="A10436" t="s">
        <v>32</v>
      </c>
      <c r="B10436">
        <v>5</v>
      </c>
      <c r="C10436" t="s">
        <v>1557</v>
      </c>
    </row>
    <row r="10437" spans="1:6" x14ac:dyDescent="0.2">
      <c r="A10437" t="s">
        <v>47</v>
      </c>
      <c r="B10437">
        <v>33.4</v>
      </c>
      <c r="C10437">
        <v>-0.05</v>
      </c>
    </row>
    <row r="10438" spans="1:6" x14ac:dyDescent="0.2">
      <c r="A10438" t="s">
        <v>186</v>
      </c>
      <c r="B10438" t="s">
        <v>2623</v>
      </c>
      <c r="C10438" t="s">
        <v>1742</v>
      </c>
      <c r="D10438" t="s">
        <v>1618</v>
      </c>
      <c r="E10438">
        <v>3</v>
      </c>
      <c r="F10438" t="s">
        <v>2522</v>
      </c>
    </row>
    <row r="10439" spans="1:6" x14ac:dyDescent="0.2">
      <c r="A10439" t="s">
        <v>47</v>
      </c>
      <c r="B10439">
        <v>33.46</v>
      </c>
      <c r="C10439">
        <v>0.02</v>
      </c>
    </row>
    <row r="10440" spans="1:6" x14ac:dyDescent="0.2">
      <c r="A10440" t="s">
        <v>47</v>
      </c>
      <c r="B10440">
        <v>33.6</v>
      </c>
      <c r="C10440" t="s">
        <v>1819</v>
      </c>
      <c r="D10440" t="s">
        <v>2367</v>
      </c>
    </row>
    <row r="10441" spans="1:6" x14ac:dyDescent="0.2">
      <c r="A10441" t="s">
        <v>36</v>
      </c>
      <c r="B10441" t="s">
        <v>2509</v>
      </c>
      <c r="C10441" t="s">
        <v>1100</v>
      </c>
      <c r="D10441">
        <v>0.5</v>
      </c>
      <c r="E10441" t="s">
        <v>1562</v>
      </c>
      <c r="F10441" t="s">
        <v>1782</v>
      </c>
    </row>
    <row r="10442" spans="1:6" x14ac:dyDescent="0.2">
      <c r="A10442" t="s">
        <v>97</v>
      </c>
      <c r="B10442" t="s">
        <v>1545</v>
      </c>
      <c r="C10442">
        <v>0.05</v>
      </c>
      <c r="D10442" t="s">
        <v>1567</v>
      </c>
      <c r="E10442" t="s">
        <v>1568</v>
      </c>
    </row>
    <row r="10443" spans="1:6" x14ac:dyDescent="0.2">
      <c r="A10443" t="s">
        <v>94</v>
      </c>
      <c r="B10443" t="s">
        <v>1545</v>
      </c>
      <c r="C10443">
        <v>0.03</v>
      </c>
      <c r="D10443" t="s">
        <v>1567</v>
      </c>
      <c r="E10443" t="s">
        <v>1633</v>
      </c>
    </row>
    <row r="10444" spans="1:6" x14ac:dyDescent="0.2">
      <c r="A10444" t="s">
        <v>133</v>
      </c>
      <c r="B10444" t="s">
        <v>1545</v>
      </c>
      <c r="C10444">
        <v>0.03</v>
      </c>
    </row>
    <row r="10445" spans="1:6" x14ac:dyDescent="0.2">
      <c r="A10445" t="s">
        <v>95</v>
      </c>
      <c r="B10445" t="s">
        <v>1545</v>
      </c>
      <c r="C10445" t="s">
        <v>2508</v>
      </c>
      <c r="D10445">
        <v>0.8</v>
      </c>
    </row>
    <row r="10446" spans="1:6" x14ac:dyDescent="0.2">
      <c r="A10446" t="s">
        <v>47</v>
      </c>
      <c r="B10446">
        <v>33.6</v>
      </c>
      <c r="C10446">
        <v>0.1</v>
      </c>
    </row>
    <row r="10447" spans="1:6" x14ac:dyDescent="0.2">
      <c r="A10447" t="s">
        <v>87</v>
      </c>
      <c r="B10447" t="s">
        <v>1546</v>
      </c>
      <c r="C10447" t="s">
        <v>1547</v>
      </c>
      <c r="D10447" t="s">
        <v>1548</v>
      </c>
    </row>
    <row r="10448" spans="1:6" x14ac:dyDescent="0.2">
      <c r="A10448" t="s">
        <v>29</v>
      </c>
      <c r="B10448">
        <v>2</v>
      </c>
      <c r="C10448" t="s">
        <v>1557</v>
      </c>
    </row>
    <row r="10449" spans="1:6" x14ac:dyDescent="0.2">
      <c r="A10449" t="s">
        <v>29</v>
      </c>
      <c r="B10449">
        <v>0.35</v>
      </c>
      <c r="C10449" t="s">
        <v>1557</v>
      </c>
    </row>
    <row r="10450" spans="1:6" x14ac:dyDescent="0.2">
      <c r="A10450" t="s">
        <v>29</v>
      </c>
      <c r="B10450">
        <v>1.2</v>
      </c>
      <c r="C10450" t="s">
        <v>1557</v>
      </c>
    </row>
    <row r="10451" spans="1:6" x14ac:dyDescent="0.2">
      <c r="A10451" t="s">
        <v>34</v>
      </c>
      <c r="B10451">
        <v>22.9</v>
      </c>
      <c r="C10451" t="s">
        <v>1665</v>
      </c>
    </row>
    <row r="10452" spans="1:6" x14ac:dyDescent="0.2">
      <c r="A10452" t="s">
        <v>34</v>
      </c>
      <c r="B10452">
        <v>2.5</v>
      </c>
      <c r="C10452" t="s">
        <v>1557</v>
      </c>
    </row>
    <row r="10453" spans="1:6" x14ac:dyDescent="0.2">
      <c r="A10453" t="s">
        <v>47</v>
      </c>
      <c r="B10453">
        <v>22.2</v>
      </c>
      <c r="C10453" t="s">
        <v>1575</v>
      </c>
    </row>
    <row r="10454" spans="1:6" x14ac:dyDescent="0.2">
      <c r="A10454" t="s">
        <v>133</v>
      </c>
      <c r="B10454" t="s">
        <v>1545</v>
      </c>
      <c r="C10454">
        <v>7.0000000000000001E-3</v>
      </c>
    </row>
    <row r="10455" spans="1:6" x14ac:dyDescent="0.2">
      <c r="A10455" t="s">
        <v>95</v>
      </c>
      <c r="B10455" t="s">
        <v>1545</v>
      </c>
      <c r="C10455" t="s">
        <v>1584</v>
      </c>
      <c r="D10455">
        <v>3</v>
      </c>
    </row>
    <row r="10456" spans="1:6" x14ac:dyDescent="0.2">
      <c r="A10456" t="s">
        <v>36</v>
      </c>
      <c r="B10456" t="s">
        <v>2584</v>
      </c>
      <c r="C10456" t="s">
        <v>1100</v>
      </c>
      <c r="D10456">
        <v>0.75</v>
      </c>
      <c r="E10456" t="s">
        <v>1562</v>
      </c>
      <c r="F10456" t="s">
        <v>1563</v>
      </c>
    </row>
    <row r="10457" spans="1:6" x14ac:dyDescent="0.2">
      <c r="A10457" t="s">
        <v>87</v>
      </c>
      <c r="B10457" t="s">
        <v>1546</v>
      </c>
      <c r="C10457" t="s">
        <v>1547</v>
      </c>
      <c r="D10457" t="s">
        <v>1548</v>
      </c>
    </row>
    <row r="10458" spans="1:6" x14ac:dyDescent="0.2">
      <c r="A10458" t="s">
        <v>2624</v>
      </c>
      <c r="B10458" t="s">
        <v>1578</v>
      </c>
    </row>
    <row r="10459" spans="1:6" x14ac:dyDescent="0.2">
      <c r="A10459" t="s">
        <v>29</v>
      </c>
      <c r="B10459">
        <v>8.5</v>
      </c>
      <c r="C10459">
        <v>0.3</v>
      </c>
    </row>
    <row r="10460" spans="1:6" x14ac:dyDescent="0.2">
      <c r="A10460" t="s">
        <v>47</v>
      </c>
      <c r="B10460">
        <v>3</v>
      </c>
      <c r="C10460" t="s">
        <v>1580</v>
      </c>
    </row>
    <row r="10461" spans="1:6" x14ac:dyDescent="0.2">
      <c r="A10461" t="s">
        <v>47</v>
      </c>
      <c r="B10461">
        <v>32.5</v>
      </c>
      <c r="C10461">
        <f>0.15/-0.25</f>
        <v>-0.6</v>
      </c>
    </row>
    <row r="10462" spans="1:6" x14ac:dyDescent="0.2">
      <c r="A10462" t="s">
        <v>97</v>
      </c>
      <c r="B10462">
        <v>0.1</v>
      </c>
      <c r="C10462" t="s">
        <v>1567</v>
      </c>
      <c r="D10462" t="s">
        <v>1568</v>
      </c>
    </row>
    <row r="10463" spans="1:6" x14ac:dyDescent="0.2">
      <c r="A10463" t="s">
        <v>97</v>
      </c>
      <c r="B10463">
        <v>0.2</v>
      </c>
      <c r="C10463" t="s">
        <v>1567</v>
      </c>
      <c r="D10463" t="s">
        <v>1568</v>
      </c>
    </row>
    <row r="10464" spans="1:6" x14ac:dyDescent="0.2">
      <c r="A10464" t="s">
        <v>95</v>
      </c>
      <c r="B10464" t="s">
        <v>1593</v>
      </c>
      <c r="C10464">
        <v>12.5</v>
      </c>
    </row>
    <row r="10465" spans="1:4" x14ac:dyDescent="0.2">
      <c r="A10465" t="s">
        <v>29</v>
      </c>
      <c r="B10465">
        <v>6.8</v>
      </c>
      <c r="C10465" t="s">
        <v>1613</v>
      </c>
      <c r="D10465">
        <v>0.2</v>
      </c>
    </row>
    <row r="10466" spans="1:4" x14ac:dyDescent="0.2">
      <c r="A10466" t="s">
        <v>2572</v>
      </c>
      <c r="B10466">
        <v>36</v>
      </c>
      <c r="C10466" t="s">
        <v>2625</v>
      </c>
      <c r="D10466">
        <v>0.2</v>
      </c>
    </row>
    <row r="10467" spans="1:4" x14ac:dyDescent="0.2">
      <c r="A10467" t="s">
        <v>34</v>
      </c>
      <c r="B10467">
        <v>37</v>
      </c>
      <c r="C10467">
        <v>-0.2</v>
      </c>
    </row>
    <row r="10468" spans="1:4" x14ac:dyDescent="0.2">
      <c r="A10468" t="s">
        <v>117</v>
      </c>
      <c r="B10468" t="s">
        <v>2213</v>
      </c>
    </row>
    <row r="10469" spans="1:4" x14ac:dyDescent="0.2">
      <c r="A10469" t="s">
        <v>1766</v>
      </c>
      <c r="B10469" t="s">
        <v>2500</v>
      </c>
      <c r="C10469">
        <v>31.1</v>
      </c>
      <c r="D10469" t="s">
        <v>1667</v>
      </c>
    </row>
    <row r="10470" spans="1:4" x14ac:dyDescent="0.2">
      <c r="A10470" t="s">
        <v>1766</v>
      </c>
      <c r="B10470">
        <v>0.2</v>
      </c>
      <c r="C10470" t="s">
        <v>2521</v>
      </c>
      <c r="D10470">
        <v>0.6</v>
      </c>
    </row>
    <row r="10471" spans="1:4" x14ac:dyDescent="0.2">
      <c r="A10471" t="s">
        <v>94</v>
      </c>
      <c r="B10471">
        <v>0.1</v>
      </c>
      <c r="C10471" t="s">
        <v>1567</v>
      </c>
      <c r="D10471" t="s">
        <v>1568</v>
      </c>
    </row>
    <row r="10472" spans="1:4" x14ac:dyDescent="0.2">
      <c r="A10472" t="s">
        <v>27</v>
      </c>
      <c r="B10472">
        <v>57.5</v>
      </c>
      <c r="C10472">
        <v>0.2</v>
      </c>
    </row>
    <row r="10473" spans="1:4" x14ac:dyDescent="0.2">
      <c r="A10473" t="s">
        <v>1569</v>
      </c>
      <c r="B10473" t="s">
        <v>1570</v>
      </c>
      <c r="C10473" t="s">
        <v>1571</v>
      </c>
    </row>
    <row r="10474" spans="1:4" x14ac:dyDescent="0.2">
      <c r="A10474" t="s">
        <v>1569</v>
      </c>
      <c r="B10474" t="s">
        <v>1572</v>
      </c>
      <c r="C10474" t="s">
        <v>1573</v>
      </c>
      <c r="D10474" t="s">
        <v>1571</v>
      </c>
    </row>
    <row r="10475" spans="1:4" x14ac:dyDescent="0.2">
      <c r="A10475" t="s">
        <v>29</v>
      </c>
      <c r="B10475">
        <v>2</v>
      </c>
      <c r="C10475" t="s">
        <v>1608</v>
      </c>
      <c r="D10475">
        <v>0.1</v>
      </c>
    </row>
    <row r="10476" spans="1:4" x14ac:dyDescent="0.2">
      <c r="A10476" t="s">
        <v>34</v>
      </c>
      <c r="B10476">
        <v>19.8</v>
      </c>
      <c r="C10476" t="s">
        <v>1608</v>
      </c>
      <c r="D10476">
        <v>0.2</v>
      </c>
    </row>
    <row r="10477" spans="1:4" x14ac:dyDescent="0.2">
      <c r="A10477" t="s">
        <v>29</v>
      </c>
      <c r="B10477">
        <v>19</v>
      </c>
      <c r="C10477" t="s">
        <v>1608</v>
      </c>
      <c r="D10477">
        <v>0.1</v>
      </c>
    </row>
    <row r="10478" spans="1:4" x14ac:dyDescent="0.2">
      <c r="A10478" t="s">
        <v>34</v>
      </c>
      <c r="B10478">
        <v>12</v>
      </c>
      <c r="C10478" t="s">
        <v>1605</v>
      </c>
    </row>
    <row r="10479" spans="1:4" x14ac:dyDescent="0.2">
      <c r="A10479" t="s">
        <v>34</v>
      </c>
      <c r="B10479">
        <v>18</v>
      </c>
      <c r="C10479" t="s">
        <v>1605</v>
      </c>
    </row>
    <row r="10480" spans="1:4" x14ac:dyDescent="0.2">
      <c r="A10480" t="s">
        <v>177</v>
      </c>
      <c r="B10480">
        <v>0.2</v>
      </c>
      <c r="C10480" t="s">
        <v>1608</v>
      </c>
      <c r="D10480">
        <v>0.1</v>
      </c>
    </row>
    <row r="10481" spans="1:4" x14ac:dyDescent="0.2">
      <c r="A10481" t="s">
        <v>95</v>
      </c>
      <c r="B10481" t="s">
        <v>1629</v>
      </c>
      <c r="C10481">
        <v>6.3</v>
      </c>
    </row>
    <row r="10482" spans="1:4" x14ac:dyDescent="0.2">
      <c r="A10482" t="s">
        <v>1549</v>
      </c>
      <c r="B10482" t="s">
        <v>1550</v>
      </c>
      <c r="C10482" t="s">
        <v>1551</v>
      </c>
      <c r="D10482" t="s">
        <v>1552</v>
      </c>
    </row>
    <row r="10483" spans="1:4" x14ac:dyDescent="0.2">
      <c r="A10483" t="s">
        <v>1555</v>
      </c>
      <c r="B10483" t="s">
        <v>1550</v>
      </c>
      <c r="C10483" t="s">
        <v>1551</v>
      </c>
      <c r="D10483" t="s">
        <v>1556</v>
      </c>
    </row>
    <row r="10484" spans="1:4" x14ac:dyDescent="0.2">
      <c r="A10484" t="s">
        <v>859</v>
      </c>
      <c r="B10484" t="s">
        <v>1553</v>
      </c>
      <c r="C10484" t="s">
        <v>1554</v>
      </c>
    </row>
    <row r="10485" spans="1:4" x14ac:dyDescent="0.2">
      <c r="A10485" t="s">
        <v>1569</v>
      </c>
      <c r="B10485" t="s">
        <v>1570</v>
      </c>
      <c r="C10485" t="s">
        <v>1571</v>
      </c>
    </row>
    <row r="10486" spans="1:4" x14ac:dyDescent="0.2">
      <c r="A10486" t="s">
        <v>1569</v>
      </c>
      <c r="B10486" t="s">
        <v>1572</v>
      </c>
      <c r="C10486" t="s">
        <v>1573</v>
      </c>
      <c r="D10486" t="s">
        <v>1571</v>
      </c>
    </row>
    <row r="10487" spans="1:4" x14ac:dyDescent="0.2">
      <c r="A10487" t="s">
        <v>27</v>
      </c>
      <c r="B10487" t="s">
        <v>2322</v>
      </c>
    </row>
    <row r="10488" spans="1:4" x14ac:dyDescent="0.2">
      <c r="A10488" t="s">
        <v>48</v>
      </c>
      <c r="B10488">
        <v>7.8</v>
      </c>
      <c r="C10488" t="s">
        <v>1580</v>
      </c>
    </row>
    <row r="10489" spans="1:4" x14ac:dyDescent="0.2">
      <c r="A10489" t="s">
        <v>34</v>
      </c>
      <c r="B10489">
        <v>45.25</v>
      </c>
      <c r="C10489">
        <v>-0.1</v>
      </c>
    </row>
    <row r="10490" spans="1:4" x14ac:dyDescent="0.2">
      <c r="A10490" t="s">
        <v>47</v>
      </c>
      <c r="B10490">
        <v>36.85</v>
      </c>
      <c r="C10490" t="s">
        <v>1700</v>
      </c>
    </row>
    <row r="10491" spans="1:4" x14ac:dyDescent="0.2">
      <c r="A10491" t="s">
        <v>47</v>
      </c>
      <c r="B10491">
        <v>19</v>
      </c>
      <c r="C10491" t="s">
        <v>1608</v>
      </c>
      <c r="D10491">
        <v>0.1</v>
      </c>
    </row>
    <row r="10492" spans="1:4" x14ac:dyDescent="0.2">
      <c r="A10492" t="s">
        <v>154</v>
      </c>
      <c r="B10492">
        <v>0.55000000000000004</v>
      </c>
      <c r="C10492" t="s">
        <v>1587</v>
      </c>
    </row>
    <row r="10493" spans="1:4" x14ac:dyDescent="0.2">
      <c r="A10493" t="s">
        <v>97</v>
      </c>
      <c r="B10493">
        <v>0.2</v>
      </c>
    </row>
    <row r="10494" spans="1:4" x14ac:dyDescent="0.2">
      <c r="A10494" t="s">
        <v>34</v>
      </c>
      <c r="B10494" t="s">
        <v>2626</v>
      </c>
    </row>
    <row r="10495" spans="1:4" x14ac:dyDescent="0.2">
      <c r="A10495" t="s">
        <v>29</v>
      </c>
      <c r="B10495">
        <v>2</v>
      </c>
      <c r="C10495" t="s">
        <v>1580</v>
      </c>
    </row>
    <row r="10496" spans="1:4" x14ac:dyDescent="0.2">
      <c r="A10496" t="s">
        <v>2328</v>
      </c>
      <c r="B10496" t="s">
        <v>1790</v>
      </c>
      <c r="C10496" t="s">
        <v>2627</v>
      </c>
      <c r="D10496">
        <v>200508</v>
      </c>
    </row>
    <row r="10497" spans="1:4" x14ac:dyDescent="0.2">
      <c r="A10497" t="s">
        <v>1549</v>
      </c>
      <c r="B10497" t="s">
        <v>1550</v>
      </c>
      <c r="C10497" t="s">
        <v>1551</v>
      </c>
      <c r="D10497" t="s">
        <v>1552</v>
      </c>
    </row>
    <row r="10498" spans="1:4" x14ac:dyDescent="0.2">
      <c r="A10498" t="s">
        <v>859</v>
      </c>
      <c r="B10498" t="s">
        <v>1553</v>
      </c>
      <c r="C10498" t="s">
        <v>1554</v>
      </c>
    </row>
    <row r="10499" spans="1:4" x14ac:dyDescent="0.2">
      <c r="A10499" t="s">
        <v>1555</v>
      </c>
      <c r="B10499" t="s">
        <v>1550</v>
      </c>
      <c r="C10499" t="s">
        <v>1551</v>
      </c>
      <c r="D10499" t="s">
        <v>1556</v>
      </c>
    </row>
    <row r="10500" spans="1:4" x14ac:dyDescent="0.2">
      <c r="A10500" t="s">
        <v>87</v>
      </c>
      <c r="B10500" t="s">
        <v>1698</v>
      </c>
    </row>
    <row r="10501" spans="1:4" x14ac:dyDescent="0.2">
      <c r="A10501" t="s">
        <v>47</v>
      </c>
      <c r="B10501">
        <v>21.51</v>
      </c>
      <c r="C10501">
        <v>0.02</v>
      </c>
    </row>
    <row r="10502" spans="1:4" x14ac:dyDescent="0.2">
      <c r="A10502" t="s">
        <v>29</v>
      </c>
      <c r="B10502">
        <v>2</v>
      </c>
      <c r="C10502" t="s">
        <v>1558</v>
      </c>
    </row>
    <row r="10503" spans="1:4" x14ac:dyDescent="0.2">
      <c r="A10503" t="s">
        <v>48</v>
      </c>
      <c r="B10503">
        <v>6.6</v>
      </c>
      <c r="C10503" t="s">
        <v>1558</v>
      </c>
    </row>
    <row r="10504" spans="1:4" x14ac:dyDescent="0.2">
      <c r="A10504" t="s">
        <v>48</v>
      </c>
      <c r="B10504">
        <v>3.9</v>
      </c>
      <c r="C10504" t="s">
        <v>2628</v>
      </c>
    </row>
    <row r="10505" spans="1:4" x14ac:dyDescent="0.2">
      <c r="A10505" t="s">
        <v>29</v>
      </c>
      <c r="B10505">
        <v>2.5</v>
      </c>
      <c r="C10505" t="s">
        <v>1558</v>
      </c>
    </row>
    <row r="10506" spans="1:4" x14ac:dyDescent="0.2">
      <c r="A10506" t="s">
        <v>47</v>
      </c>
      <c r="B10506">
        <v>19.68</v>
      </c>
      <c r="C10506">
        <v>0.02</v>
      </c>
    </row>
    <row r="10507" spans="1:4" x14ac:dyDescent="0.2">
      <c r="A10507" t="s">
        <v>47</v>
      </c>
      <c r="B10507">
        <v>30.9</v>
      </c>
      <c r="C10507" t="s">
        <v>1595</v>
      </c>
      <c r="D10507">
        <v>0.1</v>
      </c>
    </row>
    <row r="10508" spans="1:4" x14ac:dyDescent="0.2">
      <c r="A10508" t="s">
        <v>95</v>
      </c>
      <c r="B10508" t="s">
        <v>1545</v>
      </c>
      <c r="C10508" t="s">
        <v>1629</v>
      </c>
      <c r="D10508">
        <v>10</v>
      </c>
    </row>
    <row r="10509" spans="1:4" x14ac:dyDescent="0.2">
      <c r="A10509" t="s">
        <v>29</v>
      </c>
      <c r="B10509">
        <v>16.399999999999999</v>
      </c>
      <c r="C10509" t="s">
        <v>1642</v>
      </c>
    </row>
    <row r="10510" spans="1:4" x14ac:dyDescent="0.2">
      <c r="A10510" t="s">
        <v>2328</v>
      </c>
      <c r="B10510" t="s">
        <v>1790</v>
      </c>
      <c r="C10510" t="s">
        <v>2629</v>
      </c>
      <c r="D10510">
        <v>200508</v>
      </c>
    </row>
    <row r="10511" spans="1:4" x14ac:dyDescent="0.2">
      <c r="A10511" t="s">
        <v>1549</v>
      </c>
      <c r="B10511" t="s">
        <v>1550</v>
      </c>
      <c r="C10511" t="s">
        <v>1551</v>
      </c>
      <c r="D10511" t="s">
        <v>1552</v>
      </c>
    </row>
    <row r="10512" spans="1:4" x14ac:dyDescent="0.2">
      <c r="A10512" t="s">
        <v>859</v>
      </c>
      <c r="B10512" t="s">
        <v>1553</v>
      </c>
      <c r="C10512" t="s">
        <v>1554</v>
      </c>
    </row>
    <row r="10513" spans="1:4" x14ac:dyDescent="0.2">
      <c r="A10513" t="s">
        <v>1555</v>
      </c>
      <c r="B10513" t="s">
        <v>1550</v>
      </c>
      <c r="C10513" t="s">
        <v>1551</v>
      </c>
      <c r="D10513" t="s">
        <v>1556</v>
      </c>
    </row>
    <row r="10514" spans="1:4" x14ac:dyDescent="0.2">
      <c r="A10514" t="s">
        <v>87</v>
      </c>
      <c r="B10514" t="s">
        <v>1698</v>
      </c>
    </row>
    <row r="10515" spans="1:4" x14ac:dyDescent="0.2">
      <c r="A10515" t="s">
        <v>47</v>
      </c>
      <c r="B10515">
        <v>21.51</v>
      </c>
      <c r="C10515">
        <v>0.02</v>
      </c>
    </row>
    <row r="10516" spans="1:4" x14ac:dyDescent="0.2">
      <c r="A10516" t="s">
        <v>29</v>
      </c>
      <c r="B10516">
        <v>2</v>
      </c>
      <c r="C10516" t="s">
        <v>1558</v>
      </c>
    </row>
    <row r="10517" spans="1:4" x14ac:dyDescent="0.2">
      <c r="A10517" t="s">
        <v>48</v>
      </c>
      <c r="B10517">
        <v>6.6</v>
      </c>
      <c r="C10517" t="s">
        <v>1558</v>
      </c>
    </row>
    <row r="10518" spans="1:4" x14ac:dyDescent="0.2">
      <c r="A10518" t="s">
        <v>48</v>
      </c>
      <c r="B10518">
        <v>3.9</v>
      </c>
      <c r="C10518" t="s">
        <v>2628</v>
      </c>
    </row>
    <row r="10519" spans="1:4" x14ac:dyDescent="0.2">
      <c r="A10519" t="s">
        <v>29</v>
      </c>
      <c r="B10519">
        <v>2.5</v>
      </c>
      <c r="C10519" t="s">
        <v>1558</v>
      </c>
    </row>
    <row r="10520" spans="1:4" x14ac:dyDescent="0.2">
      <c r="A10520" t="s">
        <v>47</v>
      </c>
      <c r="B10520">
        <v>19.68</v>
      </c>
      <c r="C10520">
        <v>0.02</v>
      </c>
    </row>
    <row r="10521" spans="1:4" x14ac:dyDescent="0.2">
      <c r="A10521" t="s">
        <v>47</v>
      </c>
      <c r="B10521">
        <v>30.9</v>
      </c>
      <c r="C10521" t="s">
        <v>1595</v>
      </c>
      <c r="D10521">
        <v>0.1</v>
      </c>
    </row>
    <row r="10522" spans="1:4" x14ac:dyDescent="0.2">
      <c r="A10522" t="s">
        <v>95</v>
      </c>
      <c r="B10522" t="s">
        <v>1545</v>
      </c>
      <c r="C10522" t="s">
        <v>1629</v>
      </c>
      <c r="D10522">
        <v>10</v>
      </c>
    </row>
    <row r="10523" spans="1:4" x14ac:dyDescent="0.2">
      <c r="A10523" t="s">
        <v>29</v>
      </c>
      <c r="B10523">
        <v>16.399999999999999</v>
      </c>
      <c r="C10523" t="s">
        <v>1642</v>
      </c>
    </row>
    <row r="10524" spans="1:4" x14ac:dyDescent="0.2">
      <c r="A10524" t="s">
        <v>2328</v>
      </c>
      <c r="B10524" t="s">
        <v>1790</v>
      </c>
      <c r="C10524" t="s">
        <v>2629</v>
      </c>
      <c r="D10524">
        <v>200508</v>
      </c>
    </row>
    <row r="10525" spans="1:4" x14ac:dyDescent="0.2">
      <c r="A10525" t="s">
        <v>1549</v>
      </c>
      <c r="B10525" t="s">
        <v>1550</v>
      </c>
      <c r="C10525" t="s">
        <v>1551</v>
      </c>
      <c r="D10525" t="s">
        <v>1552</v>
      </c>
    </row>
    <row r="10526" spans="1:4" x14ac:dyDescent="0.2">
      <c r="A10526" t="s">
        <v>859</v>
      </c>
      <c r="B10526" t="s">
        <v>1553</v>
      </c>
      <c r="C10526" t="s">
        <v>1554</v>
      </c>
    </row>
    <row r="10527" spans="1:4" x14ac:dyDescent="0.2">
      <c r="A10527" t="s">
        <v>1555</v>
      </c>
      <c r="B10527" t="s">
        <v>1550</v>
      </c>
      <c r="C10527" t="s">
        <v>1551</v>
      </c>
      <c r="D10527" t="s">
        <v>1556</v>
      </c>
    </row>
    <row r="10528" spans="1:4" x14ac:dyDescent="0.2">
      <c r="A10528" t="s">
        <v>464</v>
      </c>
      <c r="B10528" t="s">
        <v>1550</v>
      </c>
      <c r="C10528" t="s">
        <v>1551</v>
      </c>
      <c r="D10528" s="7">
        <v>37415</v>
      </c>
    </row>
    <row r="10529" spans="1:4" x14ac:dyDescent="0.2">
      <c r="A10529" t="s">
        <v>87</v>
      </c>
      <c r="B10529" t="s">
        <v>1698</v>
      </c>
    </row>
    <row r="10530" spans="1:4" x14ac:dyDescent="0.2">
      <c r="A10530" t="s">
        <v>47</v>
      </c>
      <c r="B10530">
        <v>21.51</v>
      </c>
      <c r="C10530">
        <v>0.02</v>
      </c>
    </row>
    <row r="10531" spans="1:4" x14ac:dyDescent="0.2">
      <c r="A10531" t="s">
        <v>29</v>
      </c>
      <c r="B10531">
        <v>2</v>
      </c>
      <c r="C10531" t="s">
        <v>1558</v>
      </c>
    </row>
    <row r="10532" spans="1:4" x14ac:dyDescent="0.2">
      <c r="A10532" t="s">
        <v>48</v>
      </c>
      <c r="B10532">
        <v>6.6</v>
      </c>
      <c r="C10532" t="s">
        <v>1558</v>
      </c>
    </row>
    <row r="10533" spans="1:4" x14ac:dyDescent="0.2">
      <c r="A10533" t="s">
        <v>48</v>
      </c>
      <c r="B10533">
        <v>3.9</v>
      </c>
      <c r="C10533" t="s">
        <v>2628</v>
      </c>
    </row>
    <row r="10534" spans="1:4" x14ac:dyDescent="0.2">
      <c r="A10534" t="s">
        <v>29</v>
      </c>
      <c r="B10534">
        <v>2.5</v>
      </c>
      <c r="C10534" t="s">
        <v>1558</v>
      </c>
    </row>
    <row r="10535" spans="1:4" x14ac:dyDescent="0.2">
      <c r="A10535" t="s">
        <v>47</v>
      </c>
      <c r="B10535">
        <v>19.68</v>
      </c>
      <c r="C10535">
        <v>0.02</v>
      </c>
    </row>
    <row r="10536" spans="1:4" x14ac:dyDescent="0.2">
      <c r="A10536" t="s">
        <v>47</v>
      </c>
      <c r="B10536">
        <v>30.9</v>
      </c>
      <c r="C10536" t="s">
        <v>1595</v>
      </c>
      <c r="D10536">
        <v>0.1</v>
      </c>
    </row>
    <row r="10537" spans="1:4" x14ac:dyDescent="0.2">
      <c r="A10537" t="s">
        <v>95</v>
      </c>
      <c r="B10537" t="s">
        <v>1545</v>
      </c>
      <c r="C10537" t="s">
        <v>1629</v>
      </c>
      <c r="D10537">
        <v>10</v>
      </c>
    </row>
    <row r="10538" spans="1:4" x14ac:dyDescent="0.2">
      <c r="A10538" t="s">
        <v>29</v>
      </c>
      <c r="B10538">
        <v>16.399999999999999</v>
      </c>
      <c r="C10538" t="s">
        <v>1642</v>
      </c>
    </row>
    <row r="10539" spans="1:4" x14ac:dyDescent="0.2">
      <c r="A10539" t="s">
        <v>2328</v>
      </c>
      <c r="B10539" t="s">
        <v>1790</v>
      </c>
      <c r="C10539" t="s">
        <v>2629</v>
      </c>
      <c r="D10539">
        <v>200508</v>
      </c>
    </row>
    <row r="10540" spans="1:4" x14ac:dyDescent="0.2">
      <c r="A10540" t="s">
        <v>1549</v>
      </c>
      <c r="B10540" t="s">
        <v>1550</v>
      </c>
      <c r="C10540" t="s">
        <v>1551</v>
      </c>
      <c r="D10540" t="s">
        <v>1552</v>
      </c>
    </row>
    <row r="10541" spans="1:4" x14ac:dyDescent="0.2">
      <c r="A10541" t="s">
        <v>859</v>
      </c>
      <c r="B10541" t="s">
        <v>1553</v>
      </c>
      <c r="C10541" t="s">
        <v>1554</v>
      </c>
    </row>
    <row r="10542" spans="1:4" x14ac:dyDescent="0.2">
      <c r="A10542" t="s">
        <v>1555</v>
      </c>
      <c r="B10542" t="s">
        <v>1550</v>
      </c>
      <c r="C10542" t="s">
        <v>1551</v>
      </c>
      <c r="D10542" t="s">
        <v>1556</v>
      </c>
    </row>
    <row r="10543" spans="1:4" x14ac:dyDescent="0.2">
      <c r="A10543" t="s">
        <v>464</v>
      </c>
      <c r="B10543" t="s">
        <v>1550</v>
      </c>
      <c r="C10543" t="s">
        <v>1551</v>
      </c>
      <c r="D10543" s="7">
        <v>37415</v>
      </c>
    </row>
    <row r="10544" spans="1:4" x14ac:dyDescent="0.2">
      <c r="A10544" t="s">
        <v>2630</v>
      </c>
      <c r="B10544" t="s">
        <v>1588</v>
      </c>
    </row>
    <row r="10545" spans="1:5" x14ac:dyDescent="0.2">
      <c r="A10545" t="s">
        <v>2631</v>
      </c>
      <c r="B10545" t="s">
        <v>1580</v>
      </c>
    </row>
    <row r="10546" spans="1:5" x14ac:dyDescent="0.2">
      <c r="A10546" t="s">
        <v>664</v>
      </c>
      <c r="B10546">
        <v>7.0000000000000007E-2</v>
      </c>
      <c r="C10546" t="s">
        <v>1567</v>
      </c>
      <c r="D10546" t="s">
        <v>1568</v>
      </c>
    </row>
    <row r="10547" spans="1:5" x14ac:dyDescent="0.2">
      <c r="A10547" t="s">
        <v>664</v>
      </c>
      <c r="B10547">
        <v>0.1</v>
      </c>
      <c r="C10547" t="s">
        <v>1567</v>
      </c>
      <c r="D10547" t="s">
        <v>2632</v>
      </c>
    </row>
    <row r="10548" spans="1:5" x14ac:dyDescent="0.2">
      <c r="A10548" t="s">
        <v>1569</v>
      </c>
      <c r="B10548" t="s">
        <v>1570</v>
      </c>
      <c r="C10548" t="s">
        <v>1571</v>
      </c>
    </row>
    <row r="10549" spans="1:5" x14ac:dyDescent="0.2">
      <c r="A10549" t="s">
        <v>1569</v>
      </c>
      <c r="B10549" t="s">
        <v>1572</v>
      </c>
      <c r="C10549" t="s">
        <v>1573</v>
      </c>
      <c r="D10549" t="s">
        <v>1571</v>
      </c>
    </row>
    <row r="10550" spans="1:5" x14ac:dyDescent="0.2">
      <c r="A10550" t="s">
        <v>27</v>
      </c>
      <c r="B10550">
        <v>55.5</v>
      </c>
      <c r="C10550" t="s">
        <v>1608</v>
      </c>
      <c r="D10550">
        <v>0.05</v>
      </c>
    </row>
    <row r="10551" spans="1:5" x14ac:dyDescent="0.2">
      <c r="A10551" t="s">
        <v>29</v>
      </c>
      <c r="B10551">
        <v>7.5</v>
      </c>
      <c r="C10551" t="s">
        <v>1608</v>
      </c>
      <c r="D10551">
        <v>0.3</v>
      </c>
    </row>
    <row r="10552" spans="1:5" x14ac:dyDescent="0.2">
      <c r="A10552" t="s">
        <v>34</v>
      </c>
      <c r="B10552">
        <v>35</v>
      </c>
      <c r="C10552" t="s">
        <v>1608</v>
      </c>
      <c r="D10552">
        <v>0.2</v>
      </c>
    </row>
    <row r="10553" spans="1:5" x14ac:dyDescent="0.2">
      <c r="A10553" t="s">
        <v>47</v>
      </c>
      <c r="B10553">
        <v>28.5</v>
      </c>
      <c r="C10553" t="s">
        <v>1608</v>
      </c>
      <c r="D10553">
        <v>0.2</v>
      </c>
    </row>
    <row r="10554" spans="1:5" x14ac:dyDescent="0.2">
      <c r="A10554" t="s">
        <v>47</v>
      </c>
      <c r="B10554">
        <v>5.5</v>
      </c>
      <c r="C10554" t="s">
        <v>1608</v>
      </c>
      <c r="D10554">
        <v>0.2</v>
      </c>
    </row>
    <row r="10555" spans="1:5" x14ac:dyDescent="0.2">
      <c r="A10555" t="s">
        <v>97</v>
      </c>
      <c r="B10555" t="s">
        <v>1545</v>
      </c>
      <c r="C10555">
        <v>0.2</v>
      </c>
      <c r="D10555" t="s">
        <v>1568</v>
      </c>
    </row>
    <row r="10556" spans="1:5" x14ac:dyDescent="0.2">
      <c r="A10556" t="s">
        <v>94</v>
      </c>
      <c r="B10556" t="s">
        <v>1562</v>
      </c>
      <c r="C10556" t="s">
        <v>2476</v>
      </c>
      <c r="D10556" t="s">
        <v>1613</v>
      </c>
      <c r="E10556" t="s">
        <v>2559</v>
      </c>
    </row>
    <row r="10557" spans="1:5" x14ac:dyDescent="0.2">
      <c r="A10557" t="s">
        <v>95</v>
      </c>
      <c r="B10557" t="s">
        <v>1545</v>
      </c>
      <c r="C10557" t="s">
        <v>1629</v>
      </c>
      <c r="D10557">
        <v>12.5</v>
      </c>
    </row>
    <row r="10558" spans="1:5" x14ac:dyDescent="0.2">
      <c r="A10558" t="s">
        <v>186</v>
      </c>
      <c r="B10558">
        <f>-0.2/-0.6</f>
        <v>0.33333333333333337</v>
      </c>
    </row>
    <row r="10559" spans="1:5" x14ac:dyDescent="0.2">
      <c r="A10559" t="s">
        <v>92</v>
      </c>
      <c r="B10559" t="s">
        <v>2633</v>
      </c>
      <c r="C10559" t="s">
        <v>2634</v>
      </c>
    </row>
    <row r="10560" spans="1:5" x14ac:dyDescent="0.2">
      <c r="A10560" t="s">
        <v>87</v>
      </c>
      <c r="B10560" t="s">
        <v>1698</v>
      </c>
    </row>
    <row r="10561" spans="1:5" x14ac:dyDescent="0.2">
      <c r="A10561" t="s">
        <v>56</v>
      </c>
      <c r="B10561" t="s">
        <v>1811</v>
      </c>
    </row>
    <row r="10562" spans="1:5" x14ac:dyDescent="0.2">
      <c r="A10562" t="s">
        <v>1569</v>
      </c>
      <c r="B10562" t="s">
        <v>1570</v>
      </c>
      <c r="C10562" t="s">
        <v>1571</v>
      </c>
    </row>
    <row r="10563" spans="1:5" x14ac:dyDescent="0.2">
      <c r="A10563" t="s">
        <v>1569</v>
      </c>
      <c r="B10563" t="s">
        <v>1572</v>
      </c>
      <c r="C10563" t="s">
        <v>1573</v>
      </c>
      <c r="D10563" t="s">
        <v>1571</v>
      </c>
    </row>
    <row r="10564" spans="1:5" x14ac:dyDescent="0.2">
      <c r="A10564" t="s">
        <v>91</v>
      </c>
      <c r="B10564">
        <v>4.2</v>
      </c>
      <c r="C10564" t="s">
        <v>1575</v>
      </c>
    </row>
    <row r="10565" spans="1:5" x14ac:dyDescent="0.2">
      <c r="A10565" t="s">
        <v>34</v>
      </c>
      <c r="B10565">
        <v>6.7</v>
      </c>
      <c r="C10565" t="s">
        <v>1557</v>
      </c>
    </row>
    <row r="10566" spans="1:5" x14ac:dyDescent="0.2">
      <c r="A10566" t="s">
        <v>34</v>
      </c>
      <c r="B10566">
        <v>31.2</v>
      </c>
      <c r="C10566" t="s">
        <v>1557</v>
      </c>
    </row>
    <row r="10567" spans="1:5" x14ac:dyDescent="0.2">
      <c r="A10567" t="s">
        <v>29</v>
      </c>
      <c r="B10567">
        <v>49.494999999999997</v>
      </c>
      <c r="C10567" t="s">
        <v>1632</v>
      </c>
    </row>
    <row r="10568" spans="1:5" x14ac:dyDescent="0.2">
      <c r="A10568" t="s">
        <v>97</v>
      </c>
      <c r="B10568" t="s">
        <v>1545</v>
      </c>
      <c r="C10568">
        <v>0.05</v>
      </c>
      <c r="D10568" t="s">
        <v>1567</v>
      </c>
      <c r="E10568" t="s">
        <v>1568</v>
      </c>
    </row>
    <row r="10569" spans="1:5" x14ac:dyDescent="0.2">
      <c r="A10569" t="s">
        <v>87</v>
      </c>
      <c r="B10569" t="s">
        <v>1546</v>
      </c>
      <c r="C10569" t="s">
        <v>1547</v>
      </c>
      <c r="D10569" t="s">
        <v>1548</v>
      </c>
    </row>
    <row r="10570" spans="1:5" x14ac:dyDescent="0.2">
      <c r="A10570" t="s">
        <v>1569</v>
      </c>
      <c r="B10570" t="s">
        <v>1570</v>
      </c>
      <c r="C10570" t="s">
        <v>1571</v>
      </c>
    </row>
    <row r="10571" spans="1:5" x14ac:dyDescent="0.2">
      <c r="A10571" t="s">
        <v>1569</v>
      </c>
      <c r="B10571" t="s">
        <v>1572</v>
      </c>
      <c r="C10571" t="s">
        <v>1573</v>
      </c>
      <c r="D10571" t="s">
        <v>1571</v>
      </c>
    </row>
    <row r="10572" spans="1:5" x14ac:dyDescent="0.2">
      <c r="A10572" t="s">
        <v>393</v>
      </c>
      <c r="B10572" t="s">
        <v>2635</v>
      </c>
    </row>
    <row r="10573" spans="1:5" x14ac:dyDescent="0.2">
      <c r="A10573" t="s">
        <v>29</v>
      </c>
      <c r="B10573">
        <v>10.1</v>
      </c>
      <c r="C10573" t="s">
        <v>1608</v>
      </c>
      <c r="D10573">
        <v>0.1</v>
      </c>
    </row>
    <row r="10574" spans="1:5" x14ac:dyDescent="0.2">
      <c r="A10574" t="s">
        <v>29</v>
      </c>
      <c r="B10574">
        <v>3.7</v>
      </c>
      <c r="C10574">
        <v>-0.15</v>
      </c>
    </row>
    <row r="10575" spans="1:5" x14ac:dyDescent="0.2">
      <c r="A10575" t="s">
        <v>29</v>
      </c>
      <c r="B10575">
        <v>17.899999999999999</v>
      </c>
      <c r="C10575" t="s">
        <v>1608</v>
      </c>
      <c r="D10575">
        <v>0.05</v>
      </c>
    </row>
    <row r="10576" spans="1:5" x14ac:dyDescent="0.2">
      <c r="A10576" t="s">
        <v>47</v>
      </c>
      <c r="B10576">
        <v>2.2000000000000002</v>
      </c>
      <c r="C10576" t="s">
        <v>1608</v>
      </c>
      <c r="D10576">
        <v>0.1</v>
      </c>
    </row>
    <row r="10577" spans="1:7" x14ac:dyDescent="0.2">
      <c r="A10577" t="s">
        <v>47</v>
      </c>
      <c r="B10577">
        <v>0.85</v>
      </c>
      <c r="C10577" t="s">
        <v>1608</v>
      </c>
      <c r="D10577">
        <v>0.02</v>
      </c>
    </row>
    <row r="10578" spans="1:7" x14ac:dyDescent="0.2">
      <c r="A10578" t="s">
        <v>47</v>
      </c>
      <c r="B10578">
        <v>5</v>
      </c>
      <c r="C10578" t="s">
        <v>1608</v>
      </c>
      <c r="D10578">
        <v>0.1</v>
      </c>
    </row>
    <row r="10579" spans="1:7" x14ac:dyDescent="0.2">
      <c r="A10579" t="s">
        <v>47</v>
      </c>
      <c r="B10579">
        <v>30</v>
      </c>
      <c r="C10579" t="s">
        <v>1608</v>
      </c>
      <c r="D10579">
        <v>0.05</v>
      </c>
    </row>
    <row r="10580" spans="1:7" x14ac:dyDescent="0.2">
      <c r="A10580" t="s">
        <v>34</v>
      </c>
      <c r="B10580">
        <v>34.5</v>
      </c>
      <c r="C10580" t="s">
        <v>1608</v>
      </c>
      <c r="D10580">
        <v>0.05</v>
      </c>
    </row>
    <row r="10581" spans="1:7" x14ac:dyDescent="0.2">
      <c r="A10581" t="s">
        <v>47</v>
      </c>
      <c r="B10581">
        <v>16.5</v>
      </c>
      <c r="C10581" t="s">
        <v>1613</v>
      </c>
      <c r="D10581">
        <v>0.1</v>
      </c>
    </row>
    <row r="10582" spans="1:7" x14ac:dyDescent="0.2">
      <c r="A10582" t="s">
        <v>47</v>
      </c>
      <c r="B10582">
        <v>21.5</v>
      </c>
      <c r="C10582" t="s">
        <v>1613</v>
      </c>
      <c r="D10582">
        <v>0.1</v>
      </c>
    </row>
    <row r="10583" spans="1:7" x14ac:dyDescent="0.2">
      <c r="A10583" t="s">
        <v>184</v>
      </c>
      <c r="B10583">
        <v>22.5</v>
      </c>
      <c r="C10583" t="s">
        <v>1608</v>
      </c>
      <c r="D10583">
        <v>0.1</v>
      </c>
    </row>
    <row r="10584" spans="1:7" x14ac:dyDescent="0.2">
      <c r="A10584" t="s">
        <v>36</v>
      </c>
      <c r="B10584" t="s">
        <v>1815</v>
      </c>
      <c r="C10584" t="s">
        <v>2561</v>
      </c>
    </row>
    <row r="10585" spans="1:7" x14ac:dyDescent="0.2">
      <c r="A10585" t="s">
        <v>36</v>
      </c>
      <c r="B10585" t="s">
        <v>1815</v>
      </c>
      <c r="C10585" t="s">
        <v>2562</v>
      </c>
    </row>
    <row r="10586" spans="1:7" x14ac:dyDescent="0.2">
      <c r="A10586" t="s">
        <v>36</v>
      </c>
      <c r="B10586" t="s">
        <v>1815</v>
      </c>
      <c r="C10586" t="s">
        <v>2563</v>
      </c>
      <c r="D10586" t="s">
        <v>2153</v>
      </c>
      <c r="E10586" t="s">
        <v>1562</v>
      </c>
      <c r="F10586" t="s">
        <v>2636</v>
      </c>
      <c r="G10586" t="s">
        <v>1946</v>
      </c>
    </row>
    <row r="10587" spans="1:7" x14ac:dyDescent="0.2">
      <c r="A10587" t="s">
        <v>29</v>
      </c>
      <c r="B10587">
        <v>5.44</v>
      </c>
      <c r="C10587" t="s">
        <v>1608</v>
      </c>
      <c r="D10587">
        <v>0.1</v>
      </c>
    </row>
    <row r="10588" spans="1:7" x14ac:dyDescent="0.2">
      <c r="A10588" t="s">
        <v>29</v>
      </c>
      <c r="B10588">
        <v>31.2</v>
      </c>
      <c r="C10588" t="s">
        <v>1608</v>
      </c>
      <c r="D10588">
        <v>0.05</v>
      </c>
    </row>
    <row r="10589" spans="1:7" x14ac:dyDescent="0.2">
      <c r="A10589" t="s">
        <v>626</v>
      </c>
      <c r="B10589">
        <v>33.5</v>
      </c>
      <c r="C10589">
        <f>0.15/-0.1</f>
        <v>-1.4999999999999998</v>
      </c>
    </row>
    <row r="10590" spans="1:7" x14ac:dyDescent="0.2">
      <c r="A10590" t="s">
        <v>29</v>
      </c>
      <c r="B10590">
        <v>3.95</v>
      </c>
      <c r="C10590" t="s">
        <v>1608</v>
      </c>
      <c r="D10590">
        <v>0.05</v>
      </c>
    </row>
    <row r="10591" spans="1:7" x14ac:dyDescent="0.2">
      <c r="A10591" t="s">
        <v>29</v>
      </c>
      <c r="B10591">
        <v>20.100000000000001</v>
      </c>
      <c r="C10591" t="s">
        <v>1608</v>
      </c>
      <c r="D10591">
        <v>0.05</v>
      </c>
    </row>
    <row r="10592" spans="1:7" x14ac:dyDescent="0.2">
      <c r="A10592" t="s">
        <v>29</v>
      </c>
      <c r="B10592">
        <v>7.35</v>
      </c>
      <c r="C10592" t="s">
        <v>1608</v>
      </c>
      <c r="D10592">
        <v>0.05</v>
      </c>
    </row>
    <row r="10593" spans="1:6" x14ac:dyDescent="0.2">
      <c r="A10593" t="s">
        <v>29</v>
      </c>
      <c r="B10593">
        <v>17.3</v>
      </c>
      <c r="C10593" t="s">
        <v>1608</v>
      </c>
      <c r="D10593">
        <v>0.06</v>
      </c>
    </row>
    <row r="10594" spans="1:6" x14ac:dyDescent="0.2">
      <c r="A10594" t="s">
        <v>29</v>
      </c>
      <c r="B10594">
        <v>11.9</v>
      </c>
      <c r="C10594" t="s">
        <v>1608</v>
      </c>
      <c r="D10594">
        <v>2.5000000000000001E-2</v>
      </c>
    </row>
    <row r="10595" spans="1:6" x14ac:dyDescent="0.2">
      <c r="A10595" t="s">
        <v>1749</v>
      </c>
      <c r="B10595" t="s">
        <v>1562</v>
      </c>
      <c r="C10595" t="s">
        <v>1618</v>
      </c>
      <c r="D10595">
        <v>28.2</v>
      </c>
      <c r="E10595" t="s">
        <v>1608</v>
      </c>
      <c r="F10595">
        <v>0.1</v>
      </c>
    </row>
    <row r="10596" spans="1:6" x14ac:dyDescent="0.2">
      <c r="A10596" t="s">
        <v>29</v>
      </c>
      <c r="B10596">
        <v>5.25</v>
      </c>
      <c r="C10596" t="s">
        <v>1613</v>
      </c>
      <c r="D10596">
        <v>0.1</v>
      </c>
    </row>
    <row r="10597" spans="1:6" x14ac:dyDescent="0.2">
      <c r="A10597" t="s">
        <v>29</v>
      </c>
      <c r="B10597">
        <v>6.45</v>
      </c>
      <c r="C10597" t="s">
        <v>1613</v>
      </c>
      <c r="D10597">
        <v>0.3</v>
      </c>
    </row>
    <row r="10598" spans="1:6" x14ac:dyDescent="0.2">
      <c r="A10598" t="s">
        <v>29</v>
      </c>
      <c r="B10598">
        <v>19.2</v>
      </c>
      <c r="C10598" t="s">
        <v>1608</v>
      </c>
      <c r="D10598">
        <v>2.5000000000000001E-2</v>
      </c>
    </row>
    <row r="10599" spans="1:6" x14ac:dyDescent="0.2">
      <c r="A10599" t="s">
        <v>47</v>
      </c>
      <c r="B10599">
        <v>2</v>
      </c>
      <c r="C10599" t="s">
        <v>1608</v>
      </c>
      <c r="D10599">
        <v>0.03</v>
      </c>
    </row>
    <row r="10600" spans="1:6" x14ac:dyDescent="0.2">
      <c r="A10600" t="s">
        <v>47</v>
      </c>
      <c r="B10600">
        <v>2.2000000000000002</v>
      </c>
      <c r="C10600">
        <f>0.1/-0.2</f>
        <v>-0.5</v>
      </c>
    </row>
    <row r="10601" spans="1:6" x14ac:dyDescent="0.2">
      <c r="A10601" t="s">
        <v>48</v>
      </c>
      <c r="B10601">
        <v>7</v>
      </c>
      <c r="C10601" t="s">
        <v>1608</v>
      </c>
      <c r="D10601">
        <v>0.3</v>
      </c>
    </row>
    <row r="10602" spans="1:6" x14ac:dyDescent="0.2">
      <c r="A10602" t="s">
        <v>29</v>
      </c>
      <c r="B10602" t="s">
        <v>2564</v>
      </c>
    </row>
    <row r="10603" spans="1:6" x14ac:dyDescent="0.2">
      <c r="A10603" t="s">
        <v>97</v>
      </c>
      <c r="B10603">
        <v>0.1</v>
      </c>
    </row>
    <row r="10604" spans="1:6" x14ac:dyDescent="0.2">
      <c r="A10604" t="s">
        <v>108</v>
      </c>
      <c r="B10604">
        <v>5.65</v>
      </c>
      <c r="C10604" t="s">
        <v>1608</v>
      </c>
      <c r="D10604">
        <v>0.1</v>
      </c>
    </row>
    <row r="10605" spans="1:6" x14ac:dyDescent="0.2">
      <c r="A10605" t="s">
        <v>2637</v>
      </c>
      <c r="B10605" t="s">
        <v>1608</v>
      </c>
      <c r="C10605">
        <v>0.05</v>
      </c>
    </row>
    <row r="10606" spans="1:6" x14ac:dyDescent="0.2">
      <c r="A10606" t="s">
        <v>34</v>
      </c>
      <c r="B10606">
        <v>18.399999999999999</v>
      </c>
      <c r="C10606" t="s">
        <v>1608</v>
      </c>
      <c r="D10606">
        <v>0.05</v>
      </c>
    </row>
    <row r="10607" spans="1:6" x14ac:dyDescent="0.2">
      <c r="A10607" t="s">
        <v>47</v>
      </c>
      <c r="B10607">
        <v>16.71</v>
      </c>
      <c r="C10607" t="s">
        <v>1608</v>
      </c>
      <c r="D10607" t="s">
        <v>2567</v>
      </c>
      <c r="E10607">
        <v>1</v>
      </c>
      <c r="F10607" t="s">
        <v>2566</v>
      </c>
    </row>
    <row r="10608" spans="1:6" x14ac:dyDescent="0.2">
      <c r="A10608" t="s">
        <v>47</v>
      </c>
      <c r="B10608">
        <v>21.75</v>
      </c>
      <c r="C10608" t="s">
        <v>1608</v>
      </c>
      <c r="D10608" t="s">
        <v>2567</v>
      </c>
      <c r="E10608">
        <v>1</v>
      </c>
      <c r="F10608" t="s">
        <v>2566</v>
      </c>
    </row>
    <row r="10609" spans="1:7" x14ac:dyDescent="0.2">
      <c r="A10609" t="s">
        <v>177</v>
      </c>
      <c r="B10609">
        <v>0.5</v>
      </c>
      <c r="C10609" t="s">
        <v>1608</v>
      </c>
      <c r="D10609">
        <v>0.15</v>
      </c>
    </row>
    <row r="10610" spans="1:7" x14ac:dyDescent="0.2">
      <c r="A10610" t="s">
        <v>2638</v>
      </c>
      <c r="B10610" t="s">
        <v>1608</v>
      </c>
      <c r="C10610">
        <v>0.1</v>
      </c>
    </row>
    <row r="10611" spans="1:7" x14ac:dyDescent="0.2">
      <c r="A10611" t="s">
        <v>2639</v>
      </c>
      <c r="B10611" t="s">
        <v>1608</v>
      </c>
      <c r="C10611">
        <v>0.2</v>
      </c>
    </row>
    <row r="10612" spans="1:7" x14ac:dyDescent="0.2">
      <c r="A10612" t="s">
        <v>2640</v>
      </c>
      <c r="B10612" t="s">
        <v>1608</v>
      </c>
      <c r="C10612">
        <v>0.15</v>
      </c>
    </row>
    <row r="10613" spans="1:7" x14ac:dyDescent="0.2">
      <c r="A10613" t="s">
        <v>2568</v>
      </c>
      <c r="B10613" t="s">
        <v>1562</v>
      </c>
      <c r="C10613" t="s">
        <v>1930</v>
      </c>
      <c r="D10613" t="s">
        <v>2569</v>
      </c>
    </row>
    <row r="10614" spans="1:7" x14ac:dyDescent="0.2">
      <c r="A10614" t="s">
        <v>95</v>
      </c>
      <c r="B10614" t="s">
        <v>1629</v>
      </c>
      <c r="C10614">
        <v>16</v>
      </c>
    </row>
    <row r="10615" spans="1:7" x14ac:dyDescent="0.2">
      <c r="A10615" t="s">
        <v>49</v>
      </c>
    </row>
    <row r="10616" spans="1:7" x14ac:dyDescent="0.2">
      <c r="A10616" t="s">
        <v>87</v>
      </c>
      <c r="B10616" t="s">
        <v>1779</v>
      </c>
      <c r="C10616" t="s">
        <v>1682</v>
      </c>
      <c r="D10616" t="s">
        <v>2641</v>
      </c>
    </row>
    <row r="10617" spans="1:7" x14ac:dyDescent="0.2">
      <c r="A10617" t="s">
        <v>174</v>
      </c>
      <c r="B10617" t="s">
        <v>1545</v>
      </c>
      <c r="C10617">
        <v>0.5</v>
      </c>
    </row>
    <row r="10618" spans="1:7" x14ac:dyDescent="0.2">
      <c r="A10618" t="s">
        <v>54</v>
      </c>
      <c r="B10618" t="s">
        <v>1723</v>
      </c>
      <c r="C10618" t="s">
        <v>2642</v>
      </c>
    </row>
    <row r="10619" spans="1:7" x14ac:dyDescent="0.2">
      <c r="A10619">
        <v>1</v>
      </c>
      <c r="B10619" t="s">
        <v>2643</v>
      </c>
      <c r="C10619" t="s">
        <v>362</v>
      </c>
      <c r="D10619" t="s">
        <v>1925</v>
      </c>
      <c r="E10619" t="s">
        <v>2604</v>
      </c>
    </row>
    <row r="10620" spans="1:7" x14ac:dyDescent="0.2">
      <c r="A10620">
        <v>1</v>
      </c>
      <c r="B10620" t="s">
        <v>2618</v>
      </c>
      <c r="C10620" t="s">
        <v>1921</v>
      </c>
      <c r="D10620" t="s">
        <v>2644</v>
      </c>
      <c r="E10620" t="s">
        <v>1790</v>
      </c>
      <c r="F10620" t="s">
        <v>2620</v>
      </c>
      <c r="G10620" t="s">
        <v>2604</v>
      </c>
    </row>
    <row r="10621" spans="1:7" x14ac:dyDescent="0.2">
      <c r="A10621" t="s">
        <v>87</v>
      </c>
      <c r="B10621" t="s">
        <v>1698</v>
      </c>
    </row>
    <row r="10622" spans="1:7" x14ac:dyDescent="0.2">
      <c r="A10622" t="s">
        <v>1549</v>
      </c>
      <c r="B10622" t="s">
        <v>1550</v>
      </c>
      <c r="C10622" t="s">
        <v>1551</v>
      </c>
      <c r="D10622" t="s">
        <v>1552</v>
      </c>
    </row>
    <row r="10623" spans="1:7" x14ac:dyDescent="0.2">
      <c r="A10623" t="s">
        <v>859</v>
      </c>
      <c r="B10623" t="s">
        <v>1553</v>
      </c>
      <c r="C10623" t="s">
        <v>1554</v>
      </c>
    </row>
    <row r="10624" spans="1:7" x14ac:dyDescent="0.2">
      <c r="A10624" t="s">
        <v>91</v>
      </c>
      <c r="B10624">
        <v>24</v>
      </c>
      <c r="C10624" t="s">
        <v>1595</v>
      </c>
      <c r="D10624">
        <v>0.02</v>
      </c>
    </row>
    <row r="10625" spans="1:6" x14ac:dyDescent="0.2">
      <c r="A10625" t="s">
        <v>29</v>
      </c>
      <c r="B10625">
        <v>4.8</v>
      </c>
      <c r="C10625" t="s">
        <v>1557</v>
      </c>
    </row>
    <row r="10626" spans="1:6" x14ac:dyDescent="0.2">
      <c r="A10626" t="s">
        <v>29</v>
      </c>
      <c r="B10626">
        <v>12.1</v>
      </c>
      <c r="C10626" t="s">
        <v>1557</v>
      </c>
    </row>
    <row r="10627" spans="1:6" x14ac:dyDescent="0.2">
      <c r="A10627" t="s">
        <v>47</v>
      </c>
      <c r="B10627">
        <v>17</v>
      </c>
      <c r="C10627" t="s">
        <v>1635</v>
      </c>
      <c r="D10627" t="s">
        <v>1710</v>
      </c>
    </row>
    <row r="10628" spans="1:6" x14ac:dyDescent="0.2">
      <c r="A10628" t="s">
        <v>47</v>
      </c>
      <c r="B10628">
        <v>22</v>
      </c>
      <c r="C10628" t="s">
        <v>1635</v>
      </c>
      <c r="D10628" t="s">
        <v>1702</v>
      </c>
    </row>
    <row r="10629" spans="1:6" x14ac:dyDescent="0.2">
      <c r="A10629" t="s">
        <v>97</v>
      </c>
      <c r="B10629" t="s">
        <v>2645</v>
      </c>
      <c r="C10629" t="s">
        <v>1567</v>
      </c>
      <c r="D10629" t="s">
        <v>1568</v>
      </c>
    </row>
    <row r="10630" spans="1:6" x14ac:dyDescent="0.2">
      <c r="A10630" t="s">
        <v>94</v>
      </c>
      <c r="B10630" t="s">
        <v>1545</v>
      </c>
      <c r="C10630">
        <v>0.02</v>
      </c>
      <c r="D10630" t="s">
        <v>1567</v>
      </c>
      <c r="E10630" t="s">
        <v>1568</v>
      </c>
    </row>
    <row r="10631" spans="1:6" x14ac:dyDescent="0.2">
      <c r="A10631" t="s">
        <v>189</v>
      </c>
      <c r="B10631" t="s">
        <v>1545</v>
      </c>
      <c r="C10631">
        <v>0.05</v>
      </c>
      <c r="D10631" t="s">
        <v>1567</v>
      </c>
      <c r="E10631" t="s">
        <v>1633</v>
      </c>
    </row>
    <row r="10632" spans="1:6" x14ac:dyDescent="0.2">
      <c r="A10632" t="s">
        <v>95</v>
      </c>
      <c r="B10632" t="s">
        <v>1545</v>
      </c>
      <c r="C10632" t="s">
        <v>2508</v>
      </c>
      <c r="D10632">
        <v>1.5</v>
      </c>
    </row>
    <row r="10633" spans="1:6" x14ac:dyDescent="0.2">
      <c r="A10633" t="s">
        <v>36</v>
      </c>
      <c r="B10633" t="s">
        <v>2509</v>
      </c>
      <c r="C10633" t="s">
        <v>1100</v>
      </c>
      <c r="D10633">
        <v>0.5</v>
      </c>
      <c r="E10633" t="s">
        <v>1562</v>
      </c>
      <c r="F10633" t="s">
        <v>1563</v>
      </c>
    </row>
    <row r="10634" spans="1:6" x14ac:dyDescent="0.2">
      <c r="A10634" t="s">
        <v>87</v>
      </c>
      <c r="B10634" t="s">
        <v>1546</v>
      </c>
      <c r="C10634" t="s">
        <v>1547</v>
      </c>
      <c r="D10634" t="s">
        <v>1548</v>
      </c>
    </row>
    <row r="10635" spans="1:6" x14ac:dyDescent="0.2">
      <c r="A10635" t="s">
        <v>1549</v>
      </c>
      <c r="B10635" t="s">
        <v>1550</v>
      </c>
      <c r="C10635" t="s">
        <v>1551</v>
      </c>
      <c r="D10635" t="s">
        <v>1552</v>
      </c>
    </row>
    <row r="10636" spans="1:6" x14ac:dyDescent="0.2">
      <c r="A10636" t="s">
        <v>859</v>
      </c>
      <c r="B10636" t="s">
        <v>1553</v>
      </c>
      <c r="C10636" t="s">
        <v>1554</v>
      </c>
    </row>
    <row r="10637" spans="1:6" x14ac:dyDescent="0.2">
      <c r="A10637" t="s">
        <v>1555</v>
      </c>
      <c r="B10637" t="s">
        <v>1550</v>
      </c>
      <c r="C10637" t="s">
        <v>1551</v>
      </c>
      <c r="D10637" t="s">
        <v>1556</v>
      </c>
    </row>
    <row r="10638" spans="1:6" x14ac:dyDescent="0.2">
      <c r="A10638" t="s">
        <v>393</v>
      </c>
      <c r="B10638" t="s">
        <v>2635</v>
      </c>
    </row>
    <row r="10639" spans="1:6" x14ac:dyDescent="0.2">
      <c r="A10639" t="s">
        <v>29</v>
      </c>
      <c r="B10639">
        <v>10.1</v>
      </c>
      <c r="C10639" t="s">
        <v>1608</v>
      </c>
      <c r="D10639">
        <v>0.1</v>
      </c>
    </row>
    <row r="10640" spans="1:6" x14ac:dyDescent="0.2">
      <c r="A10640" t="s">
        <v>29</v>
      </c>
      <c r="B10640">
        <v>3.7</v>
      </c>
      <c r="C10640">
        <v>-0.15</v>
      </c>
    </row>
    <row r="10641" spans="1:7" x14ac:dyDescent="0.2">
      <c r="A10641" t="s">
        <v>29</v>
      </c>
      <c r="B10641">
        <v>17.899999999999999</v>
      </c>
      <c r="C10641" t="s">
        <v>1608</v>
      </c>
      <c r="D10641">
        <v>0.05</v>
      </c>
    </row>
    <row r="10642" spans="1:7" x14ac:dyDescent="0.2">
      <c r="A10642" t="s">
        <v>47</v>
      </c>
      <c r="B10642">
        <v>2.2000000000000002</v>
      </c>
      <c r="C10642" t="s">
        <v>1608</v>
      </c>
      <c r="D10642">
        <v>0.1</v>
      </c>
    </row>
    <row r="10643" spans="1:7" x14ac:dyDescent="0.2">
      <c r="A10643" t="s">
        <v>47</v>
      </c>
      <c r="B10643">
        <v>0.85</v>
      </c>
      <c r="C10643" t="s">
        <v>1608</v>
      </c>
      <c r="D10643">
        <v>0.02</v>
      </c>
    </row>
    <row r="10644" spans="1:7" x14ac:dyDescent="0.2">
      <c r="A10644" t="s">
        <v>47</v>
      </c>
      <c r="B10644">
        <v>5</v>
      </c>
      <c r="C10644" t="s">
        <v>1608</v>
      </c>
      <c r="D10644">
        <v>0.1</v>
      </c>
    </row>
    <row r="10645" spans="1:7" x14ac:dyDescent="0.2">
      <c r="A10645" t="s">
        <v>47</v>
      </c>
      <c r="B10645">
        <v>30</v>
      </c>
      <c r="C10645" t="s">
        <v>1608</v>
      </c>
      <c r="D10645">
        <v>0.05</v>
      </c>
    </row>
    <row r="10646" spans="1:7" x14ac:dyDescent="0.2">
      <c r="A10646" t="s">
        <v>34</v>
      </c>
      <c r="B10646">
        <v>34.5</v>
      </c>
      <c r="C10646" t="s">
        <v>1608</v>
      </c>
      <c r="D10646">
        <v>0.05</v>
      </c>
    </row>
    <row r="10647" spans="1:7" x14ac:dyDescent="0.2">
      <c r="A10647" t="s">
        <v>47</v>
      </c>
      <c r="B10647">
        <v>16.5</v>
      </c>
      <c r="C10647" t="s">
        <v>1613</v>
      </c>
      <c r="D10647">
        <v>0.1</v>
      </c>
    </row>
    <row r="10648" spans="1:7" x14ac:dyDescent="0.2">
      <c r="A10648" t="s">
        <v>47</v>
      </c>
      <c r="B10648">
        <v>21.5</v>
      </c>
      <c r="C10648" t="s">
        <v>1613</v>
      </c>
      <c r="D10648">
        <v>0.1</v>
      </c>
    </row>
    <row r="10649" spans="1:7" x14ac:dyDescent="0.2">
      <c r="A10649" t="s">
        <v>184</v>
      </c>
      <c r="B10649">
        <v>22.5</v>
      </c>
      <c r="C10649" t="s">
        <v>1608</v>
      </c>
      <c r="D10649">
        <v>0.1</v>
      </c>
    </row>
    <row r="10650" spans="1:7" x14ac:dyDescent="0.2">
      <c r="A10650" t="s">
        <v>36</v>
      </c>
      <c r="B10650" t="s">
        <v>1815</v>
      </c>
      <c r="C10650" t="s">
        <v>2561</v>
      </c>
    </row>
    <row r="10651" spans="1:7" x14ac:dyDescent="0.2">
      <c r="A10651" t="s">
        <v>36</v>
      </c>
      <c r="B10651" t="s">
        <v>1815</v>
      </c>
      <c r="C10651" t="s">
        <v>2562</v>
      </c>
    </row>
    <row r="10652" spans="1:7" x14ac:dyDescent="0.2">
      <c r="A10652" t="s">
        <v>36</v>
      </c>
      <c r="B10652" t="s">
        <v>1815</v>
      </c>
      <c r="C10652" t="s">
        <v>2563</v>
      </c>
      <c r="D10652" t="s">
        <v>2153</v>
      </c>
      <c r="E10652" t="s">
        <v>1562</v>
      </c>
      <c r="F10652" t="s">
        <v>2636</v>
      </c>
      <c r="G10652" t="s">
        <v>1946</v>
      </c>
    </row>
    <row r="10653" spans="1:7" x14ac:dyDescent="0.2">
      <c r="A10653" t="s">
        <v>29</v>
      </c>
      <c r="B10653">
        <v>5.44</v>
      </c>
      <c r="C10653" t="s">
        <v>1608</v>
      </c>
      <c r="D10653">
        <v>0.1</v>
      </c>
    </row>
    <row r="10654" spans="1:7" x14ac:dyDescent="0.2">
      <c r="A10654" t="s">
        <v>29</v>
      </c>
      <c r="B10654">
        <v>31.2</v>
      </c>
      <c r="C10654" t="s">
        <v>1608</v>
      </c>
      <c r="D10654">
        <v>0.05</v>
      </c>
    </row>
    <row r="10655" spans="1:7" x14ac:dyDescent="0.2">
      <c r="A10655" t="s">
        <v>626</v>
      </c>
      <c r="B10655">
        <v>33.5</v>
      </c>
      <c r="C10655" t="s">
        <v>1608</v>
      </c>
      <c r="D10655">
        <v>0.15</v>
      </c>
    </row>
    <row r="10656" spans="1:7" x14ac:dyDescent="0.2">
      <c r="A10656" t="s">
        <v>29</v>
      </c>
      <c r="B10656">
        <v>3.95</v>
      </c>
      <c r="C10656" t="s">
        <v>1608</v>
      </c>
      <c r="D10656">
        <v>0.05</v>
      </c>
    </row>
    <row r="10657" spans="1:6" x14ac:dyDescent="0.2">
      <c r="A10657" t="s">
        <v>29</v>
      </c>
      <c r="B10657">
        <v>20.100000000000001</v>
      </c>
      <c r="C10657" t="s">
        <v>1608</v>
      </c>
      <c r="D10657">
        <v>0.05</v>
      </c>
    </row>
    <row r="10658" spans="1:6" x14ac:dyDescent="0.2">
      <c r="A10658" t="s">
        <v>29</v>
      </c>
      <c r="B10658">
        <v>7.35</v>
      </c>
      <c r="C10658" t="s">
        <v>1608</v>
      </c>
      <c r="D10658">
        <v>0.05</v>
      </c>
    </row>
    <row r="10659" spans="1:6" x14ac:dyDescent="0.2">
      <c r="A10659" t="s">
        <v>29</v>
      </c>
      <c r="B10659">
        <v>17.3</v>
      </c>
      <c r="C10659" t="s">
        <v>1608</v>
      </c>
      <c r="D10659">
        <v>0.06</v>
      </c>
    </row>
    <row r="10660" spans="1:6" x14ac:dyDescent="0.2">
      <c r="A10660" t="s">
        <v>29</v>
      </c>
      <c r="B10660">
        <v>19.2</v>
      </c>
      <c r="C10660" t="s">
        <v>1608</v>
      </c>
      <c r="D10660">
        <v>2.5000000000000001E-2</v>
      </c>
    </row>
    <row r="10661" spans="1:6" x14ac:dyDescent="0.2">
      <c r="A10661" t="s">
        <v>1749</v>
      </c>
      <c r="B10661" t="s">
        <v>1562</v>
      </c>
      <c r="C10661" t="s">
        <v>1618</v>
      </c>
      <c r="D10661">
        <v>28.2</v>
      </c>
      <c r="E10661" t="s">
        <v>1608</v>
      </c>
      <c r="F10661">
        <v>0.1</v>
      </c>
    </row>
    <row r="10662" spans="1:6" x14ac:dyDescent="0.2">
      <c r="A10662" t="s">
        <v>29</v>
      </c>
      <c r="B10662">
        <v>5.25</v>
      </c>
      <c r="C10662" t="s">
        <v>1613</v>
      </c>
      <c r="D10662">
        <v>0.1</v>
      </c>
    </row>
    <row r="10663" spans="1:6" x14ac:dyDescent="0.2">
      <c r="A10663" t="s">
        <v>29</v>
      </c>
      <c r="B10663">
        <v>6.45</v>
      </c>
      <c r="C10663" t="s">
        <v>1613</v>
      </c>
      <c r="D10663">
        <v>0.3</v>
      </c>
    </row>
    <row r="10664" spans="1:6" x14ac:dyDescent="0.2">
      <c r="A10664" t="s">
        <v>29</v>
      </c>
      <c r="B10664">
        <v>11.9</v>
      </c>
      <c r="C10664" t="s">
        <v>1608</v>
      </c>
      <c r="D10664">
        <v>2.5000000000000001E-2</v>
      </c>
    </row>
    <row r="10665" spans="1:6" x14ac:dyDescent="0.2">
      <c r="A10665" t="s">
        <v>47</v>
      </c>
      <c r="B10665">
        <v>2</v>
      </c>
      <c r="C10665" t="s">
        <v>1608</v>
      </c>
      <c r="D10665">
        <v>0.03</v>
      </c>
    </row>
    <row r="10666" spans="1:6" x14ac:dyDescent="0.2">
      <c r="A10666" t="s">
        <v>664</v>
      </c>
      <c r="B10666" t="s">
        <v>1546</v>
      </c>
      <c r="C10666" t="s">
        <v>2646</v>
      </c>
      <c r="D10666" t="s">
        <v>1567</v>
      </c>
      <c r="E10666" t="s">
        <v>1658</v>
      </c>
    </row>
    <row r="10667" spans="1:6" x14ac:dyDescent="0.2">
      <c r="A10667" t="s">
        <v>47</v>
      </c>
      <c r="B10667">
        <v>2.2000000000000002</v>
      </c>
      <c r="C10667">
        <f>0.1/-0.2</f>
        <v>-0.5</v>
      </c>
    </row>
    <row r="10668" spans="1:6" x14ac:dyDescent="0.2">
      <c r="A10668" t="s">
        <v>48</v>
      </c>
      <c r="B10668">
        <v>7</v>
      </c>
      <c r="C10668" t="s">
        <v>1608</v>
      </c>
      <c r="D10668">
        <v>0.3</v>
      </c>
    </row>
    <row r="10669" spans="1:6" x14ac:dyDescent="0.2">
      <c r="A10669" t="s">
        <v>29</v>
      </c>
      <c r="B10669" t="s">
        <v>2564</v>
      </c>
    </row>
    <row r="10670" spans="1:6" x14ac:dyDescent="0.2">
      <c r="A10670" t="s">
        <v>97</v>
      </c>
      <c r="B10670">
        <v>0.1</v>
      </c>
    </row>
    <row r="10671" spans="1:6" x14ac:dyDescent="0.2">
      <c r="A10671" t="s">
        <v>92</v>
      </c>
      <c r="B10671">
        <v>0.35</v>
      </c>
      <c r="C10671" t="s">
        <v>1562</v>
      </c>
      <c r="D10671">
        <v>0.1</v>
      </c>
    </row>
    <row r="10672" spans="1:6" x14ac:dyDescent="0.2">
      <c r="A10672" t="s">
        <v>92</v>
      </c>
      <c r="B10672">
        <v>0.25</v>
      </c>
      <c r="C10672" t="s">
        <v>1562</v>
      </c>
      <c r="D10672">
        <v>0.1</v>
      </c>
    </row>
    <row r="10673" spans="1:6" x14ac:dyDescent="0.2">
      <c r="A10673" t="s">
        <v>108</v>
      </c>
      <c r="B10673">
        <v>5.65</v>
      </c>
      <c r="C10673" t="s">
        <v>1608</v>
      </c>
      <c r="D10673">
        <v>0.1</v>
      </c>
    </row>
    <row r="10674" spans="1:6" x14ac:dyDescent="0.2">
      <c r="A10674" t="s">
        <v>2637</v>
      </c>
      <c r="B10674" t="s">
        <v>1608</v>
      </c>
      <c r="C10674">
        <v>0.05</v>
      </c>
    </row>
    <row r="10675" spans="1:6" x14ac:dyDescent="0.2">
      <c r="A10675" t="s">
        <v>34</v>
      </c>
      <c r="B10675">
        <v>18.399999999999999</v>
      </c>
      <c r="C10675" t="s">
        <v>1608</v>
      </c>
      <c r="D10675">
        <v>0.05</v>
      </c>
    </row>
    <row r="10676" spans="1:6" x14ac:dyDescent="0.2">
      <c r="A10676" t="s">
        <v>47</v>
      </c>
      <c r="B10676">
        <v>16.71</v>
      </c>
      <c r="C10676" t="s">
        <v>1608</v>
      </c>
      <c r="D10676" t="s">
        <v>2567</v>
      </c>
      <c r="E10676">
        <v>1</v>
      </c>
      <c r="F10676" t="s">
        <v>2566</v>
      </c>
    </row>
    <row r="10677" spans="1:6" x14ac:dyDescent="0.2">
      <c r="A10677" t="s">
        <v>47</v>
      </c>
      <c r="B10677">
        <v>21.75</v>
      </c>
      <c r="C10677" t="s">
        <v>1608</v>
      </c>
      <c r="D10677" t="s">
        <v>2567</v>
      </c>
      <c r="E10677">
        <v>1</v>
      </c>
      <c r="F10677" t="s">
        <v>2566</v>
      </c>
    </row>
    <row r="10678" spans="1:6" x14ac:dyDescent="0.2">
      <c r="A10678" t="s">
        <v>177</v>
      </c>
      <c r="B10678">
        <v>0.5</v>
      </c>
      <c r="C10678" t="s">
        <v>1608</v>
      </c>
      <c r="D10678">
        <v>0.15</v>
      </c>
    </row>
    <row r="10679" spans="1:6" x14ac:dyDescent="0.2">
      <c r="A10679" t="s">
        <v>2638</v>
      </c>
      <c r="B10679" t="s">
        <v>1608</v>
      </c>
      <c r="C10679">
        <v>0.1</v>
      </c>
    </row>
    <row r="10680" spans="1:6" x14ac:dyDescent="0.2">
      <c r="A10680" t="s">
        <v>2639</v>
      </c>
      <c r="B10680" t="s">
        <v>1608</v>
      </c>
      <c r="C10680">
        <v>0.2</v>
      </c>
    </row>
    <row r="10681" spans="1:6" x14ac:dyDescent="0.2">
      <c r="A10681" t="s">
        <v>2640</v>
      </c>
      <c r="B10681" t="s">
        <v>1608</v>
      </c>
      <c r="C10681">
        <v>0.15</v>
      </c>
    </row>
    <row r="10682" spans="1:6" x14ac:dyDescent="0.2">
      <c r="A10682" t="s">
        <v>2568</v>
      </c>
      <c r="B10682" t="s">
        <v>1562</v>
      </c>
      <c r="C10682" t="s">
        <v>1930</v>
      </c>
      <c r="D10682" t="s">
        <v>2569</v>
      </c>
    </row>
    <row r="10683" spans="1:6" x14ac:dyDescent="0.2">
      <c r="A10683" t="s">
        <v>49</v>
      </c>
    </row>
    <row r="10684" spans="1:6" x14ac:dyDescent="0.2">
      <c r="A10684" t="s">
        <v>95</v>
      </c>
      <c r="B10684" t="s">
        <v>1629</v>
      </c>
      <c r="C10684">
        <v>16</v>
      </c>
    </row>
    <row r="10685" spans="1:6" x14ac:dyDescent="0.2">
      <c r="A10685" s="8">
        <v>1</v>
      </c>
      <c r="B10685" t="s">
        <v>87</v>
      </c>
      <c r="C10685" t="s">
        <v>2647</v>
      </c>
    </row>
    <row r="10686" spans="1:6" x14ac:dyDescent="0.2">
      <c r="A10686" t="s">
        <v>87</v>
      </c>
      <c r="B10686" t="s">
        <v>1698</v>
      </c>
    </row>
    <row r="10687" spans="1:6" x14ac:dyDescent="0.2">
      <c r="A10687" t="s">
        <v>1549</v>
      </c>
      <c r="B10687" t="s">
        <v>1550</v>
      </c>
      <c r="C10687" t="s">
        <v>1551</v>
      </c>
      <c r="D10687" t="s">
        <v>1552</v>
      </c>
    </row>
    <row r="10688" spans="1:6" x14ac:dyDescent="0.2">
      <c r="A10688" t="s">
        <v>859</v>
      </c>
      <c r="B10688" t="s">
        <v>1553</v>
      </c>
      <c r="C10688" t="s">
        <v>1554</v>
      </c>
    </row>
    <row r="10689" spans="1:6" x14ac:dyDescent="0.2">
      <c r="A10689" t="s">
        <v>1555</v>
      </c>
      <c r="B10689" t="s">
        <v>1550</v>
      </c>
      <c r="C10689" t="s">
        <v>1551</v>
      </c>
      <c r="D10689" t="s">
        <v>1556</v>
      </c>
    </row>
    <row r="10690" spans="1:6" x14ac:dyDescent="0.2">
      <c r="A10690" t="s">
        <v>91</v>
      </c>
      <c r="B10690">
        <v>24</v>
      </c>
      <c r="C10690" t="s">
        <v>1595</v>
      </c>
      <c r="D10690">
        <v>0.02</v>
      </c>
    </row>
    <row r="10691" spans="1:6" x14ac:dyDescent="0.2">
      <c r="A10691" t="s">
        <v>47</v>
      </c>
      <c r="B10691">
        <v>17</v>
      </c>
      <c r="C10691" t="s">
        <v>1635</v>
      </c>
      <c r="D10691" t="s">
        <v>1710</v>
      </c>
    </row>
    <row r="10692" spans="1:6" x14ac:dyDescent="0.2">
      <c r="A10692" t="s">
        <v>47</v>
      </c>
      <c r="B10692">
        <v>22</v>
      </c>
      <c r="C10692" t="s">
        <v>1635</v>
      </c>
      <c r="D10692" t="s">
        <v>1702</v>
      </c>
    </row>
    <row r="10693" spans="1:6" x14ac:dyDescent="0.2">
      <c r="A10693" t="s">
        <v>97</v>
      </c>
      <c r="B10693" t="s">
        <v>2645</v>
      </c>
      <c r="C10693" t="s">
        <v>1567</v>
      </c>
      <c r="D10693" t="s">
        <v>1568</v>
      </c>
    </row>
    <row r="10694" spans="1:6" x14ac:dyDescent="0.2">
      <c r="A10694" t="s">
        <v>94</v>
      </c>
      <c r="B10694" t="s">
        <v>1545</v>
      </c>
      <c r="C10694">
        <v>0.02</v>
      </c>
      <c r="D10694" t="s">
        <v>1567</v>
      </c>
      <c r="E10694" t="s">
        <v>1568</v>
      </c>
    </row>
    <row r="10695" spans="1:6" x14ac:dyDescent="0.2">
      <c r="A10695" t="s">
        <v>29</v>
      </c>
      <c r="B10695">
        <v>4.8</v>
      </c>
      <c r="C10695" t="s">
        <v>1557</v>
      </c>
    </row>
    <row r="10696" spans="1:6" x14ac:dyDescent="0.2">
      <c r="A10696" t="s">
        <v>29</v>
      </c>
      <c r="B10696">
        <v>12.1</v>
      </c>
      <c r="C10696" t="s">
        <v>1557</v>
      </c>
    </row>
    <row r="10697" spans="1:6" x14ac:dyDescent="0.2">
      <c r="A10697" t="s">
        <v>36</v>
      </c>
      <c r="B10697" t="s">
        <v>2509</v>
      </c>
      <c r="C10697" t="s">
        <v>1100</v>
      </c>
      <c r="D10697">
        <v>0.5</v>
      </c>
      <c r="E10697" t="s">
        <v>1562</v>
      </c>
      <c r="F10697" t="s">
        <v>1563</v>
      </c>
    </row>
    <row r="10698" spans="1:6" x14ac:dyDescent="0.2">
      <c r="A10698" t="s">
        <v>189</v>
      </c>
      <c r="B10698" t="s">
        <v>1545</v>
      </c>
      <c r="C10698">
        <v>0.05</v>
      </c>
      <c r="D10698" t="s">
        <v>1567</v>
      </c>
      <c r="E10698" t="s">
        <v>1633</v>
      </c>
    </row>
    <row r="10699" spans="1:6" x14ac:dyDescent="0.2">
      <c r="A10699" t="s">
        <v>95</v>
      </c>
      <c r="B10699" t="s">
        <v>1545</v>
      </c>
      <c r="C10699" t="s">
        <v>2508</v>
      </c>
      <c r="D10699">
        <v>1.5</v>
      </c>
    </row>
    <row r="10700" spans="1:6" x14ac:dyDescent="0.2">
      <c r="A10700" t="s">
        <v>87</v>
      </c>
      <c r="B10700" t="s">
        <v>2648</v>
      </c>
      <c r="C10700" t="s">
        <v>1548</v>
      </c>
      <c r="D10700" t="s">
        <v>1765</v>
      </c>
    </row>
    <row r="10701" spans="1:6" x14ac:dyDescent="0.2">
      <c r="A10701" t="s">
        <v>1549</v>
      </c>
      <c r="B10701" t="s">
        <v>1550</v>
      </c>
      <c r="C10701" t="s">
        <v>1551</v>
      </c>
      <c r="D10701" t="s">
        <v>1552</v>
      </c>
    </row>
    <row r="10702" spans="1:6" x14ac:dyDescent="0.2">
      <c r="A10702" t="s">
        <v>859</v>
      </c>
      <c r="B10702" t="s">
        <v>1553</v>
      </c>
      <c r="C10702" t="s">
        <v>1554</v>
      </c>
    </row>
    <row r="10703" spans="1:6" x14ac:dyDescent="0.2">
      <c r="A10703" t="s">
        <v>1555</v>
      </c>
      <c r="B10703" t="s">
        <v>1550</v>
      </c>
      <c r="C10703" t="s">
        <v>1551</v>
      </c>
      <c r="D10703" t="s">
        <v>1556</v>
      </c>
    </row>
    <row r="10704" spans="1:6" x14ac:dyDescent="0.2">
      <c r="A10704" t="s">
        <v>393</v>
      </c>
      <c r="B10704" t="s">
        <v>2635</v>
      </c>
    </row>
    <row r="10705" spans="1:7" x14ac:dyDescent="0.2">
      <c r="A10705" t="s">
        <v>29</v>
      </c>
      <c r="B10705">
        <v>10.1</v>
      </c>
      <c r="C10705" t="s">
        <v>1608</v>
      </c>
      <c r="D10705">
        <v>0.1</v>
      </c>
    </row>
    <row r="10706" spans="1:7" x14ac:dyDescent="0.2">
      <c r="A10706" t="s">
        <v>29</v>
      </c>
      <c r="B10706">
        <v>3.7</v>
      </c>
      <c r="C10706">
        <v>-0.15</v>
      </c>
    </row>
    <row r="10707" spans="1:7" x14ac:dyDescent="0.2">
      <c r="A10707" t="s">
        <v>29</v>
      </c>
      <c r="B10707">
        <v>17.899999999999999</v>
      </c>
      <c r="C10707" t="s">
        <v>1608</v>
      </c>
      <c r="D10707">
        <v>0.05</v>
      </c>
    </row>
    <row r="10708" spans="1:7" x14ac:dyDescent="0.2">
      <c r="A10708" t="s">
        <v>47</v>
      </c>
      <c r="B10708">
        <v>2.2000000000000002</v>
      </c>
      <c r="C10708" t="s">
        <v>1608</v>
      </c>
      <c r="D10708">
        <v>0.1</v>
      </c>
    </row>
    <row r="10709" spans="1:7" x14ac:dyDescent="0.2">
      <c r="A10709" t="s">
        <v>47</v>
      </c>
      <c r="B10709">
        <v>0.85</v>
      </c>
      <c r="C10709" t="s">
        <v>1608</v>
      </c>
      <c r="D10709">
        <v>0.02</v>
      </c>
    </row>
    <row r="10710" spans="1:7" x14ac:dyDescent="0.2">
      <c r="A10710" t="s">
        <v>47</v>
      </c>
      <c r="B10710">
        <v>5</v>
      </c>
      <c r="C10710" t="s">
        <v>1608</v>
      </c>
      <c r="D10710">
        <v>0.1</v>
      </c>
    </row>
    <row r="10711" spans="1:7" x14ac:dyDescent="0.2">
      <c r="A10711" t="s">
        <v>47</v>
      </c>
      <c r="B10711">
        <v>30</v>
      </c>
      <c r="C10711" t="s">
        <v>1608</v>
      </c>
      <c r="D10711">
        <v>0.05</v>
      </c>
    </row>
    <row r="10712" spans="1:7" x14ac:dyDescent="0.2">
      <c r="A10712" t="s">
        <v>34</v>
      </c>
      <c r="B10712">
        <v>34.5</v>
      </c>
      <c r="C10712" t="s">
        <v>1608</v>
      </c>
      <c r="D10712">
        <v>0.05</v>
      </c>
    </row>
    <row r="10713" spans="1:7" x14ac:dyDescent="0.2">
      <c r="A10713" t="s">
        <v>47</v>
      </c>
      <c r="B10713">
        <v>16.5</v>
      </c>
      <c r="C10713" t="s">
        <v>1613</v>
      </c>
      <c r="D10713">
        <v>0.1</v>
      </c>
    </row>
    <row r="10714" spans="1:7" x14ac:dyDescent="0.2">
      <c r="A10714" t="s">
        <v>47</v>
      </c>
      <c r="B10714">
        <v>21.5</v>
      </c>
      <c r="C10714" t="s">
        <v>1613</v>
      </c>
      <c r="D10714">
        <v>0.1</v>
      </c>
    </row>
    <row r="10715" spans="1:7" x14ac:dyDescent="0.2">
      <c r="A10715" t="s">
        <v>184</v>
      </c>
      <c r="B10715">
        <v>22.5</v>
      </c>
      <c r="C10715" t="s">
        <v>1608</v>
      </c>
      <c r="D10715">
        <v>0.1</v>
      </c>
    </row>
    <row r="10716" spans="1:7" x14ac:dyDescent="0.2">
      <c r="A10716" t="s">
        <v>36</v>
      </c>
      <c r="B10716" t="s">
        <v>1815</v>
      </c>
      <c r="C10716" t="s">
        <v>2561</v>
      </c>
    </row>
    <row r="10717" spans="1:7" x14ac:dyDescent="0.2">
      <c r="A10717" t="s">
        <v>36</v>
      </c>
      <c r="B10717" t="s">
        <v>1815</v>
      </c>
      <c r="C10717" t="s">
        <v>2562</v>
      </c>
    </row>
    <row r="10718" spans="1:7" x14ac:dyDescent="0.2">
      <c r="A10718" t="s">
        <v>36</v>
      </c>
      <c r="B10718" t="s">
        <v>1815</v>
      </c>
      <c r="C10718" t="s">
        <v>2563</v>
      </c>
      <c r="D10718" t="s">
        <v>2153</v>
      </c>
      <c r="E10718" t="s">
        <v>1562</v>
      </c>
      <c r="F10718" t="s">
        <v>2636</v>
      </c>
      <c r="G10718" t="s">
        <v>1946</v>
      </c>
    </row>
    <row r="10719" spans="1:7" x14ac:dyDescent="0.2">
      <c r="A10719" t="s">
        <v>29</v>
      </c>
      <c r="B10719">
        <v>5.44</v>
      </c>
      <c r="C10719" t="s">
        <v>1608</v>
      </c>
      <c r="D10719">
        <v>0.1</v>
      </c>
    </row>
    <row r="10720" spans="1:7" x14ac:dyDescent="0.2">
      <c r="A10720" t="s">
        <v>29</v>
      </c>
      <c r="B10720">
        <v>31.2</v>
      </c>
      <c r="C10720" t="s">
        <v>1608</v>
      </c>
      <c r="D10720">
        <v>0.05</v>
      </c>
    </row>
    <row r="10721" spans="1:6" x14ac:dyDescent="0.2">
      <c r="A10721" t="s">
        <v>626</v>
      </c>
      <c r="B10721">
        <v>33.5</v>
      </c>
      <c r="C10721">
        <f>0.15/-0.1</f>
        <v>-1.4999999999999998</v>
      </c>
    </row>
    <row r="10722" spans="1:6" x14ac:dyDescent="0.2">
      <c r="A10722" t="s">
        <v>29</v>
      </c>
      <c r="B10722">
        <v>3.95</v>
      </c>
      <c r="C10722" t="s">
        <v>1608</v>
      </c>
      <c r="D10722">
        <v>0.05</v>
      </c>
    </row>
    <row r="10723" spans="1:6" x14ac:dyDescent="0.2">
      <c r="A10723" t="s">
        <v>29</v>
      </c>
      <c r="B10723">
        <v>20.100000000000001</v>
      </c>
      <c r="C10723" t="s">
        <v>1608</v>
      </c>
      <c r="D10723">
        <v>0.05</v>
      </c>
    </row>
    <row r="10724" spans="1:6" x14ac:dyDescent="0.2">
      <c r="A10724" t="s">
        <v>29</v>
      </c>
      <c r="B10724">
        <v>7.35</v>
      </c>
      <c r="C10724" t="s">
        <v>1608</v>
      </c>
      <c r="D10724">
        <v>0.05</v>
      </c>
    </row>
    <row r="10725" spans="1:6" x14ac:dyDescent="0.2">
      <c r="A10725" t="s">
        <v>29</v>
      </c>
      <c r="B10725">
        <v>17.3</v>
      </c>
      <c r="C10725" t="s">
        <v>1608</v>
      </c>
      <c r="D10725">
        <v>0.06</v>
      </c>
    </row>
    <row r="10726" spans="1:6" x14ac:dyDescent="0.2">
      <c r="A10726" t="s">
        <v>29</v>
      </c>
      <c r="B10726">
        <v>11.9</v>
      </c>
      <c r="C10726" t="s">
        <v>1608</v>
      </c>
      <c r="D10726">
        <v>2.5000000000000001E-2</v>
      </c>
    </row>
    <row r="10727" spans="1:6" x14ac:dyDescent="0.2">
      <c r="A10727" t="s">
        <v>1749</v>
      </c>
      <c r="B10727" t="s">
        <v>1562</v>
      </c>
      <c r="C10727" t="s">
        <v>1618</v>
      </c>
      <c r="D10727">
        <v>28.2</v>
      </c>
      <c r="E10727" t="s">
        <v>1608</v>
      </c>
      <c r="F10727">
        <v>0.1</v>
      </c>
    </row>
    <row r="10728" spans="1:6" x14ac:dyDescent="0.2">
      <c r="A10728" t="s">
        <v>29</v>
      </c>
      <c r="B10728">
        <v>5.25</v>
      </c>
      <c r="C10728" t="s">
        <v>1613</v>
      </c>
      <c r="D10728">
        <v>0.1</v>
      </c>
    </row>
    <row r="10729" spans="1:6" x14ac:dyDescent="0.2">
      <c r="A10729" t="s">
        <v>29</v>
      </c>
      <c r="B10729">
        <v>6.45</v>
      </c>
      <c r="C10729" t="s">
        <v>1613</v>
      </c>
      <c r="D10729">
        <v>0.3</v>
      </c>
    </row>
    <row r="10730" spans="1:6" x14ac:dyDescent="0.2">
      <c r="A10730" t="s">
        <v>29</v>
      </c>
      <c r="B10730">
        <v>19.2</v>
      </c>
      <c r="C10730" t="s">
        <v>1608</v>
      </c>
      <c r="D10730">
        <v>2.5000000000000001E-2</v>
      </c>
    </row>
    <row r="10731" spans="1:6" x14ac:dyDescent="0.2">
      <c r="A10731" t="s">
        <v>47</v>
      </c>
      <c r="B10731">
        <v>2</v>
      </c>
      <c r="C10731" t="s">
        <v>1608</v>
      </c>
      <c r="D10731">
        <v>0.03</v>
      </c>
    </row>
    <row r="10732" spans="1:6" x14ac:dyDescent="0.2">
      <c r="A10732" t="s">
        <v>47</v>
      </c>
      <c r="B10732">
        <v>2.2000000000000002</v>
      </c>
      <c r="C10732">
        <f>0.1/-0.2</f>
        <v>-0.5</v>
      </c>
    </row>
    <row r="10733" spans="1:6" x14ac:dyDescent="0.2">
      <c r="A10733" t="s">
        <v>48</v>
      </c>
      <c r="B10733">
        <v>7</v>
      </c>
      <c r="C10733" t="s">
        <v>1608</v>
      </c>
      <c r="D10733">
        <v>0.3</v>
      </c>
    </row>
    <row r="10734" spans="1:6" x14ac:dyDescent="0.2">
      <c r="A10734" t="s">
        <v>29</v>
      </c>
      <c r="B10734" t="s">
        <v>2564</v>
      </c>
    </row>
    <row r="10735" spans="1:6" x14ac:dyDescent="0.2">
      <c r="A10735" t="s">
        <v>97</v>
      </c>
      <c r="B10735">
        <v>0.1</v>
      </c>
    </row>
    <row r="10736" spans="1:6" x14ac:dyDescent="0.2">
      <c r="A10736" t="s">
        <v>108</v>
      </c>
      <c r="B10736">
        <v>5.65</v>
      </c>
      <c r="C10736" t="s">
        <v>1608</v>
      </c>
      <c r="D10736">
        <v>0.1</v>
      </c>
    </row>
    <row r="10737" spans="1:6" x14ac:dyDescent="0.2">
      <c r="A10737" t="s">
        <v>2637</v>
      </c>
      <c r="B10737" t="s">
        <v>1608</v>
      </c>
      <c r="C10737">
        <v>0.05</v>
      </c>
    </row>
    <row r="10738" spans="1:6" x14ac:dyDescent="0.2">
      <c r="A10738" t="s">
        <v>34</v>
      </c>
      <c r="B10738">
        <v>18.399999999999999</v>
      </c>
      <c r="C10738" t="s">
        <v>1608</v>
      </c>
      <c r="D10738">
        <v>0.05</v>
      </c>
    </row>
    <row r="10739" spans="1:6" x14ac:dyDescent="0.2">
      <c r="A10739" t="s">
        <v>47</v>
      </c>
      <c r="B10739">
        <v>16.71</v>
      </c>
      <c r="C10739" t="s">
        <v>1608</v>
      </c>
      <c r="D10739" t="s">
        <v>2567</v>
      </c>
      <c r="E10739">
        <v>1</v>
      </c>
      <c r="F10739" t="s">
        <v>2566</v>
      </c>
    </row>
    <row r="10740" spans="1:6" x14ac:dyDescent="0.2">
      <c r="A10740" t="s">
        <v>47</v>
      </c>
      <c r="B10740">
        <v>21.75</v>
      </c>
      <c r="C10740" t="s">
        <v>1608</v>
      </c>
      <c r="D10740" t="s">
        <v>2567</v>
      </c>
      <c r="E10740">
        <v>1</v>
      </c>
      <c r="F10740" t="s">
        <v>2566</v>
      </c>
    </row>
    <row r="10741" spans="1:6" x14ac:dyDescent="0.2">
      <c r="A10741" t="s">
        <v>177</v>
      </c>
      <c r="B10741">
        <v>0.5</v>
      </c>
      <c r="C10741" t="s">
        <v>1608</v>
      </c>
      <c r="D10741">
        <v>0.15</v>
      </c>
    </row>
    <row r="10742" spans="1:6" x14ac:dyDescent="0.2">
      <c r="A10742" t="s">
        <v>2638</v>
      </c>
      <c r="B10742" t="s">
        <v>1608</v>
      </c>
      <c r="C10742">
        <v>0.1</v>
      </c>
    </row>
    <row r="10743" spans="1:6" x14ac:dyDescent="0.2">
      <c r="A10743" t="s">
        <v>2639</v>
      </c>
      <c r="B10743" t="s">
        <v>1608</v>
      </c>
      <c r="C10743">
        <v>0.2</v>
      </c>
    </row>
    <row r="10744" spans="1:6" x14ac:dyDescent="0.2">
      <c r="A10744" t="s">
        <v>2640</v>
      </c>
      <c r="B10744" t="s">
        <v>1608</v>
      </c>
      <c r="C10744">
        <v>0.15</v>
      </c>
    </row>
    <row r="10745" spans="1:6" x14ac:dyDescent="0.2">
      <c r="A10745" t="s">
        <v>2568</v>
      </c>
      <c r="B10745" t="s">
        <v>1562</v>
      </c>
      <c r="C10745" t="s">
        <v>1930</v>
      </c>
      <c r="D10745" t="s">
        <v>2569</v>
      </c>
    </row>
    <row r="10746" spans="1:6" x14ac:dyDescent="0.2">
      <c r="A10746" t="s">
        <v>95</v>
      </c>
      <c r="B10746" t="s">
        <v>1629</v>
      </c>
      <c r="C10746">
        <v>16</v>
      </c>
    </row>
    <row r="10747" spans="1:6" x14ac:dyDescent="0.2">
      <c r="A10747" t="s">
        <v>49</v>
      </c>
      <c r="B10747">
        <v>0.4</v>
      </c>
      <c r="C10747" t="s">
        <v>1608</v>
      </c>
      <c r="D10747">
        <v>0.05</v>
      </c>
    </row>
    <row r="10748" spans="1:6" x14ac:dyDescent="0.2">
      <c r="A10748" t="s">
        <v>49</v>
      </c>
    </row>
    <row r="10749" spans="1:6" x14ac:dyDescent="0.2">
      <c r="A10749" t="s">
        <v>87</v>
      </c>
    </row>
    <row r="10750" spans="1:6" x14ac:dyDescent="0.2">
      <c r="A10750" t="s">
        <v>174</v>
      </c>
      <c r="B10750" t="s">
        <v>1545</v>
      </c>
      <c r="C10750">
        <v>0.5</v>
      </c>
    </row>
    <row r="10751" spans="1:6" x14ac:dyDescent="0.2">
      <c r="A10751" t="s">
        <v>54</v>
      </c>
      <c r="B10751" t="s">
        <v>1723</v>
      </c>
      <c r="C10751" t="s">
        <v>2642</v>
      </c>
    </row>
    <row r="10752" spans="1:6" x14ac:dyDescent="0.2">
      <c r="A10752">
        <v>1</v>
      </c>
      <c r="B10752" t="s">
        <v>2643</v>
      </c>
      <c r="C10752" t="s">
        <v>362</v>
      </c>
      <c r="D10752" t="s">
        <v>1925</v>
      </c>
      <c r="E10752" t="s">
        <v>2604</v>
      </c>
    </row>
    <row r="10753" spans="1:7" x14ac:dyDescent="0.2">
      <c r="A10753">
        <v>1</v>
      </c>
      <c r="B10753" t="s">
        <v>2618</v>
      </c>
      <c r="C10753" t="s">
        <v>1921</v>
      </c>
      <c r="D10753" t="s">
        <v>2644</v>
      </c>
      <c r="E10753" t="s">
        <v>1790</v>
      </c>
      <c r="F10753" t="s">
        <v>2620</v>
      </c>
      <c r="G10753" t="s">
        <v>2604</v>
      </c>
    </row>
    <row r="10754" spans="1:7" x14ac:dyDescent="0.2">
      <c r="A10754" t="s">
        <v>87</v>
      </c>
      <c r="B10754" t="s">
        <v>1698</v>
      </c>
    </row>
    <row r="10755" spans="1:7" x14ac:dyDescent="0.2">
      <c r="A10755" t="s">
        <v>1549</v>
      </c>
      <c r="B10755" t="s">
        <v>1550</v>
      </c>
      <c r="C10755" t="s">
        <v>1551</v>
      </c>
      <c r="D10755" t="s">
        <v>1552</v>
      </c>
    </row>
    <row r="10756" spans="1:7" x14ac:dyDescent="0.2">
      <c r="A10756" t="s">
        <v>859</v>
      </c>
      <c r="B10756" t="s">
        <v>1553</v>
      </c>
      <c r="C10756" t="s">
        <v>1554</v>
      </c>
    </row>
    <row r="10757" spans="1:7" x14ac:dyDescent="0.2">
      <c r="A10757" t="s">
        <v>91</v>
      </c>
      <c r="B10757">
        <v>24</v>
      </c>
      <c r="C10757" t="s">
        <v>1595</v>
      </c>
      <c r="D10757">
        <v>0.02</v>
      </c>
    </row>
    <row r="10758" spans="1:7" x14ac:dyDescent="0.2">
      <c r="A10758" t="s">
        <v>29</v>
      </c>
      <c r="B10758">
        <v>4.8</v>
      </c>
      <c r="C10758" t="s">
        <v>1557</v>
      </c>
    </row>
    <row r="10759" spans="1:7" x14ac:dyDescent="0.2">
      <c r="A10759" t="s">
        <v>29</v>
      </c>
      <c r="B10759">
        <v>12.1</v>
      </c>
      <c r="C10759" t="s">
        <v>1557</v>
      </c>
    </row>
    <row r="10760" spans="1:7" x14ac:dyDescent="0.2">
      <c r="A10760" t="s">
        <v>47</v>
      </c>
      <c r="B10760">
        <v>17</v>
      </c>
      <c r="C10760" t="s">
        <v>1635</v>
      </c>
      <c r="D10760" t="s">
        <v>1710</v>
      </c>
    </row>
    <row r="10761" spans="1:7" x14ac:dyDescent="0.2">
      <c r="A10761" t="s">
        <v>47</v>
      </c>
      <c r="B10761">
        <v>22</v>
      </c>
      <c r="C10761" t="s">
        <v>1635</v>
      </c>
      <c r="D10761" t="s">
        <v>1702</v>
      </c>
    </row>
    <row r="10762" spans="1:7" x14ac:dyDescent="0.2">
      <c r="A10762" t="s">
        <v>97</v>
      </c>
      <c r="B10762" t="s">
        <v>2645</v>
      </c>
      <c r="C10762" t="s">
        <v>1567</v>
      </c>
      <c r="D10762" t="s">
        <v>1568</v>
      </c>
    </row>
    <row r="10763" spans="1:7" x14ac:dyDescent="0.2">
      <c r="A10763" t="s">
        <v>94</v>
      </c>
      <c r="B10763" t="s">
        <v>1545</v>
      </c>
      <c r="C10763">
        <v>0.02</v>
      </c>
      <c r="D10763" t="s">
        <v>1567</v>
      </c>
      <c r="E10763" t="s">
        <v>1568</v>
      </c>
    </row>
    <row r="10764" spans="1:7" x14ac:dyDescent="0.2">
      <c r="A10764" t="s">
        <v>189</v>
      </c>
      <c r="B10764" t="s">
        <v>1545</v>
      </c>
      <c r="C10764">
        <v>0.05</v>
      </c>
      <c r="D10764" t="s">
        <v>1567</v>
      </c>
      <c r="E10764" t="s">
        <v>1633</v>
      </c>
    </row>
    <row r="10765" spans="1:7" x14ac:dyDescent="0.2">
      <c r="A10765" t="s">
        <v>95</v>
      </c>
      <c r="B10765" t="s">
        <v>1545</v>
      </c>
      <c r="C10765" t="s">
        <v>2508</v>
      </c>
      <c r="D10765">
        <v>1.5</v>
      </c>
    </row>
    <row r="10766" spans="1:7" x14ac:dyDescent="0.2">
      <c r="A10766" t="s">
        <v>36</v>
      </c>
      <c r="B10766" t="s">
        <v>2509</v>
      </c>
      <c r="C10766" t="s">
        <v>1100</v>
      </c>
      <c r="D10766">
        <v>0.5</v>
      </c>
      <c r="E10766" t="s">
        <v>1562</v>
      </c>
      <c r="F10766" t="s">
        <v>1563</v>
      </c>
    </row>
    <row r="10767" spans="1:7" x14ac:dyDescent="0.2">
      <c r="A10767" t="s">
        <v>87</v>
      </c>
      <c r="B10767" t="s">
        <v>1546</v>
      </c>
      <c r="C10767" t="s">
        <v>1547</v>
      </c>
      <c r="D10767" t="s">
        <v>1548</v>
      </c>
    </row>
    <row r="10768" spans="1:7" x14ac:dyDescent="0.2">
      <c r="A10768" t="s">
        <v>1549</v>
      </c>
      <c r="B10768" t="s">
        <v>1550</v>
      </c>
      <c r="C10768" t="s">
        <v>1551</v>
      </c>
      <c r="D10768" t="s">
        <v>1552</v>
      </c>
    </row>
    <row r="10769" spans="1:4" x14ac:dyDescent="0.2">
      <c r="A10769" t="s">
        <v>859</v>
      </c>
      <c r="B10769" t="s">
        <v>1553</v>
      </c>
      <c r="C10769" t="s">
        <v>1554</v>
      </c>
    </row>
    <row r="10770" spans="1:4" x14ac:dyDescent="0.2">
      <c r="A10770" t="s">
        <v>1555</v>
      </c>
      <c r="B10770" t="s">
        <v>1550</v>
      </c>
      <c r="C10770" t="s">
        <v>1551</v>
      </c>
      <c r="D10770" t="s">
        <v>1556</v>
      </c>
    </row>
    <row r="10771" spans="1:4" x14ac:dyDescent="0.2">
      <c r="A10771" t="s">
        <v>393</v>
      </c>
      <c r="B10771" t="s">
        <v>2635</v>
      </c>
    </row>
    <row r="10772" spans="1:4" x14ac:dyDescent="0.2">
      <c r="A10772" t="s">
        <v>29</v>
      </c>
      <c r="B10772">
        <v>10.1</v>
      </c>
      <c r="C10772" t="s">
        <v>1608</v>
      </c>
      <c r="D10772">
        <v>0.1</v>
      </c>
    </row>
    <row r="10773" spans="1:4" x14ac:dyDescent="0.2">
      <c r="A10773" t="s">
        <v>29</v>
      </c>
      <c r="B10773">
        <v>3.7</v>
      </c>
      <c r="C10773">
        <v>-0.15</v>
      </c>
    </row>
    <row r="10774" spans="1:4" x14ac:dyDescent="0.2">
      <c r="A10774" t="s">
        <v>29</v>
      </c>
      <c r="B10774">
        <v>17.899999999999999</v>
      </c>
      <c r="C10774" t="s">
        <v>1608</v>
      </c>
      <c r="D10774">
        <v>0.05</v>
      </c>
    </row>
    <row r="10775" spans="1:4" x14ac:dyDescent="0.2">
      <c r="A10775" t="s">
        <v>47</v>
      </c>
      <c r="B10775">
        <v>2.2000000000000002</v>
      </c>
      <c r="C10775" t="s">
        <v>1608</v>
      </c>
      <c r="D10775">
        <v>0.1</v>
      </c>
    </row>
    <row r="10776" spans="1:4" x14ac:dyDescent="0.2">
      <c r="A10776" t="s">
        <v>47</v>
      </c>
      <c r="B10776">
        <v>0.85</v>
      </c>
      <c r="C10776" t="s">
        <v>1608</v>
      </c>
      <c r="D10776">
        <v>0.02</v>
      </c>
    </row>
    <row r="10777" spans="1:4" x14ac:dyDescent="0.2">
      <c r="A10777" t="s">
        <v>47</v>
      </c>
      <c r="B10777">
        <v>5</v>
      </c>
      <c r="C10777" t="s">
        <v>1608</v>
      </c>
      <c r="D10777">
        <v>0.1</v>
      </c>
    </row>
    <row r="10778" spans="1:4" x14ac:dyDescent="0.2">
      <c r="A10778" t="s">
        <v>47</v>
      </c>
      <c r="B10778">
        <v>30</v>
      </c>
      <c r="C10778" t="s">
        <v>1608</v>
      </c>
      <c r="D10778">
        <v>0.05</v>
      </c>
    </row>
    <row r="10779" spans="1:4" x14ac:dyDescent="0.2">
      <c r="A10779" t="s">
        <v>34</v>
      </c>
      <c r="B10779">
        <v>34.5</v>
      </c>
      <c r="C10779" t="s">
        <v>1608</v>
      </c>
      <c r="D10779">
        <v>0.05</v>
      </c>
    </row>
    <row r="10780" spans="1:4" x14ac:dyDescent="0.2">
      <c r="A10780" t="s">
        <v>47</v>
      </c>
      <c r="B10780">
        <v>16.5</v>
      </c>
      <c r="C10780" t="s">
        <v>1613</v>
      </c>
      <c r="D10780">
        <v>0.1</v>
      </c>
    </row>
    <row r="10781" spans="1:4" x14ac:dyDescent="0.2">
      <c r="A10781" t="s">
        <v>47</v>
      </c>
      <c r="B10781">
        <v>21.5</v>
      </c>
      <c r="C10781" t="s">
        <v>1613</v>
      </c>
      <c r="D10781">
        <v>0.1</v>
      </c>
    </row>
    <row r="10782" spans="1:4" x14ac:dyDescent="0.2">
      <c r="A10782" t="s">
        <v>184</v>
      </c>
      <c r="B10782">
        <v>22.5</v>
      </c>
      <c r="C10782" t="s">
        <v>1608</v>
      </c>
      <c r="D10782">
        <v>0.1</v>
      </c>
    </row>
    <row r="10783" spans="1:4" x14ac:dyDescent="0.2">
      <c r="A10783" t="s">
        <v>36</v>
      </c>
      <c r="B10783" t="s">
        <v>1815</v>
      </c>
      <c r="C10783" t="s">
        <v>2561</v>
      </c>
    </row>
    <row r="10784" spans="1:4" x14ac:dyDescent="0.2">
      <c r="A10784" t="s">
        <v>36</v>
      </c>
      <c r="B10784" t="s">
        <v>1815</v>
      </c>
      <c r="C10784" t="s">
        <v>2562</v>
      </c>
    </row>
    <row r="10785" spans="1:7" x14ac:dyDescent="0.2">
      <c r="A10785" t="s">
        <v>36</v>
      </c>
      <c r="B10785" t="s">
        <v>1815</v>
      </c>
      <c r="C10785" t="s">
        <v>2563</v>
      </c>
      <c r="D10785" t="s">
        <v>2153</v>
      </c>
      <c r="E10785" t="s">
        <v>1562</v>
      </c>
      <c r="F10785" t="s">
        <v>2636</v>
      </c>
      <c r="G10785" t="s">
        <v>1946</v>
      </c>
    </row>
    <row r="10786" spans="1:7" x14ac:dyDescent="0.2">
      <c r="A10786" t="s">
        <v>29</v>
      </c>
      <c r="B10786">
        <v>5.44</v>
      </c>
      <c r="C10786" t="s">
        <v>1608</v>
      </c>
      <c r="D10786">
        <v>0.1</v>
      </c>
    </row>
    <row r="10787" spans="1:7" x14ac:dyDescent="0.2">
      <c r="A10787" t="s">
        <v>29</v>
      </c>
      <c r="B10787">
        <v>31.2</v>
      </c>
      <c r="C10787" t="s">
        <v>1608</v>
      </c>
      <c r="D10787">
        <v>0.05</v>
      </c>
    </row>
    <row r="10788" spans="1:7" x14ac:dyDescent="0.2">
      <c r="A10788" t="s">
        <v>626</v>
      </c>
      <c r="B10788">
        <v>33.5</v>
      </c>
      <c r="C10788">
        <f>0.15/-0.1</f>
        <v>-1.4999999999999998</v>
      </c>
    </row>
    <row r="10789" spans="1:7" x14ac:dyDescent="0.2">
      <c r="A10789" t="s">
        <v>29</v>
      </c>
      <c r="B10789">
        <v>3.95</v>
      </c>
      <c r="C10789" t="s">
        <v>1608</v>
      </c>
      <c r="D10789">
        <v>0.05</v>
      </c>
    </row>
    <row r="10790" spans="1:7" x14ac:dyDescent="0.2">
      <c r="A10790" t="s">
        <v>29</v>
      </c>
      <c r="B10790">
        <v>20.100000000000001</v>
      </c>
      <c r="C10790" t="s">
        <v>1608</v>
      </c>
      <c r="D10790">
        <v>0.05</v>
      </c>
    </row>
    <row r="10791" spans="1:7" x14ac:dyDescent="0.2">
      <c r="A10791" t="s">
        <v>29</v>
      </c>
      <c r="B10791">
        <v>7.35</v>
      </c>
      <c r="C10791" t="s">
        <v>1608</v>
      </c>
      <c r="D10791">
        <v>0.05</v>
      </c>
    </row>
    <row r="10792" spans="1:7" x14ac:dyDescent="0.2">
      <c r="A10792" t="s">
        <v>29</v>
      </c>
      <c r="B10792">
        <v>17.3</v>
      </c>
      <c r="C10792" t="s">
        <v>1608</v>
      </c>
      <c r="D10792">
        <v>0.06</v>
      </c>
    </row>
    <row r="10793" spans="1:7" x14ac:dyDescent="0.2">
      <c r="A10793" t="s">
        <v>29</v>
      </c>
      <c r="B10793">
        <v>11.9</v>
      </c>
      <c r="C10793" t="s">
        <v>1608</v>
      </c>
      <c r="D10793">
        <v>2.5000000000000001E-2</v>
      </c>
    </row>
    <row r="10794" spans="1:7" x14ac:dyDescent="0.2">
      <c r="A10794" t="s">
        <v>1749</v>
      </c>
      <c r="B10794" t="s">
        <v>1562</v>
      </c>
      <c r="C10794" t="s">
        <v>1618</v>
      </c>
      <c r="D10794">
        <v>28.2</v>
      </c>
      <c r="E10794" t="s">
        <v>1608</v>
      </c>
      <c r="F10794">
        <v>0.1</v>
      </c>
    </row>
    <row r="10795" spans="1:7" x14ac:dyDescent="0.2">
      <c r="A10795" t="s">
        <v>29</v>
      </c>
      <c r="B10795">
        <v>5.25</v>
      </c>
      <c r="C10795" t="s">
        <v>1613</v>
      </c>
      <c r="D10795">
        <v>0.1</v>
      </c>
    </row>
    <row r="10796" spans="1:7" x14ac:dyDescent="0.2">
      <c r="A10796" t="s">
        <v>29</v>
      </c>
      <c r="B10796">
        <v>6.45</v>
      </c>
      <c r="C10796" t="s">
        <v>1613</v>
      </c>
      <c r="D10796">
        <v>0.3</v>
      </c>
    </row>
    <row r="10797" spans="1:7" x14ac:dyDescent="0.2">
      <c r="A10797" t="s">
        <v>29</v>
      </c>
      <c r="B10797">
        <v>19.2</v>
      </c>
      <c r="C10797" t="s">
        <v>1608</v>
      </c>
      <c r="D10797">
        <v>2.5000000000000001E-2</v>
      </c>
    </row>
    <row r="10798" spans="1:7" x14ac:dyDescent="0.2">
      <c r="A10798" t="s">
        <v>47</v>
      </c>
      <c r="B10798">
        <v>2</v>
      </c>
      <c r="C10798" t="s">
        <v>1608</v>
      </c>
      <c r="D10798">
        <v>0.03</v>
      </c>
    </row>
    <row r="10799" spans="1:7" x14ac:dyDescent="0.2">
      <c r="A10799" t="s">
        <v>47</v>
      </c>
      <c r="B10799">
        <v>2.2000000000000002</v>
      </c>
      <c r="C10799">
        <f>0.1/-0.2</f>
        <v>-0.5</v>
      </c>
    </row>
    <row r="10800" spans="1:7" x14ac:dyDescent="0.2">
      <c r="A10800" t="s">
        <v>48</v>
      </c>
      <c r="B10800">
        <v>7</v>
      </c>
      <c r="C10800" t="s">
        <v>1608</v>
      </c>
      <c r="D10800">
        <v>0.3</v>
      </c>
    </row>
    <row r="10801" spans="1:6" x14ac:dyDescent="0.2">
      <c r="A10801" t="s">
        <v>29</v>
      </c>
      <c r="B10801" t="s">
        <v>2564</v>
      </c>
    </row>
    <row r="10802" spans="1:6" x14ac:dyDescent="0.2">
      <c r="A10802" t="s">
        <v>97</v>
      </c>
      <c r="B10802">
        <v>0.1</v>
      </c>
    </row>
    <row r="10803" spans="1:6" x14ac:dyDescent="0.2">
      <c r="A10803" t="s">
        <v>108</v>
      </c>
      <c r="B10803">
        <v>5.65</v>
      </c>
      <c r="C10803" t="s">
        <v>1608</v>
      </c>
      <c r="D10803">
        <v>0.1</v>
      </c>
    </row>
    <row r="10804" spans="1:6" x14ac:dyDescent="0.2">
      <c r="A10804" t="s">
        <v>2637</v>
      </c>
      <c r="B10804" t="s">
        <v>1608</v>
      </c>
      <c r="C10804">
        <v>0.05</v>
      </c>
    </row>
    <row r="10805" spans="1:6" x14ac:dyDescent="0.2">
      <c r="A10805" t="s">
        <v>34</v>
      </c>
      <c r="B10805">
        <v>18.399999999999999</v>
      </c>
      <c r="C10805" t="s">
        <v>1608</v>
      </c>
      <c r="D10805">
        <v>0.05</v>
      </c>
    </row>
    <row r="10806" spans="1:6" x14ac:dyDescent="0.2">
      <c r="A10806" t="s">
        <v>47</v>
      </c>
      <c r="B10806">
        <v>16.71</v>
      </c>
      <c r="C10806" t="s">
        <v>1608</v>
      </c>
      <c r="D10806" t="s">
        <v>2567</v>
      </c>
      <c r="E10806">
        <v>1</v>
      </c>
      <c r="F10806" t="s">
        <v>2566</v>
      </c>
    </row>
    <row r="10807" spans="1:6" x14ac:dyDescent="0.2">
      <c r="A10807" t="s">
        <v>47</v>
      </c>
      <c r="B10807">
        <v>21.75</v>
      </c>
      <c r="C10807" t="s">
        <v>1608</v>
      </c>
      <c r="D10807" t="s">
        <v>2567</v>
      </c>
      <c r="E10807">
        <v>1</v>
      </c>
      <c r="F10807" t="s">
        <v>2566</v>
      </c>
    </row>
    <row r="10808" spans="1:6" x14ac:dyDescent="0.2">
      <c r="A10808" t="s">
        <v>177</v>
      </c>
      <c r="B10808">
        <v>0.5</v>
      </c>
      <c r="C10808" t="s">
        <v>1608</v>
      </c>
      <c r="D10808">
        <v>0.15</v>
      </c>
    </row>
    <row r="10809" spans="1:6" x14ac:dyDescent="0.2">
      <c r="A10809" t="s">
        <v>2638</v>
      </c>
      <c r="B10809" t="s">
        <v>1608</v>
      </c>
      <c r="C10809">
        <v>0.1</v>
      </c>
    </row>
    <row r="10810" spans="1:6" x14ac:dyDescent="0.2">
      <c r="A10810" t="s">
        <v>2639</v>
      </c>
      <c r="B10810" t="s">
        <v>1608</v>
      </c>
      <c r="C10810">
        <v>0.2</v>
      </c>
    </row>
    <row r="10811" spans="1:6" x14ac:dyDescent="0.2">
      <c r="A10811" t="s">
        <v>2640</v>
      </c>
      <c r="B10811" t="s">
        <v>1608</v>
      </c>
      <c r="C10811">
        <v>0.15</v>
      </c>
    </row>
    <row r="10812" spans="1:6" x14ac:dyDescent="0.2">
      <c r="A10812" t="s">
        <v>2568</v>
      </c>
      <c r="B10812" t="s">
        <v>1562</v>
      </c>
      <c r="C10812" t="s">
        <v>1930</v>
      </c>
      <c r="D10812" t="s">
        <v>2569</v>
      </c>
    </row>
    <row r="10813" spans="1:6" x14ac:dyDescent="0.2">
      <c r="A10813" t="s">
        <v>95</v>
      </c>
      <c r="B10813" t="s">
        <v>1629</v>
      </c>
      <c r="C10813">
        <v>16</v>
      </c>
    </row>
    <row r="10814" spans="1:6" x14ac:dyDescent="0.2">
      <c r="A10814" t="s">
        <v>49</v>
      </c>
      <c r="B10814">
        <v>0.4</v>
      </c>
      <c r="C10814" t="s">
        <v>1608</v>
      </c>
      <c r="D10814">
        <v>0.05</v>
      </c>
    </row>
    <row r="10815" spans="1:6" x14ac:dyDescent="0.2">
      <c r="A10815" t="s">
        <v>49</v>
      </c>
    </row>
    <row r="10816" spans="1:6" x14ac:dyDescent="0.2">
      <c r="A10816" t="s">
        <v>87</v>
      </c>
    </row>
    <row r="10817" spans="1:7" x14ac:dyDescent="0.2">
      <c r="A10817" t="s">
        <v>174</v>
      </c>
      <c r="B10817" t="s">
        <v>1545</v>
      </c>
      <c r="C10817">
        <v>0.5</v>
      </c>
    </row>
    <row r="10818" spans="1:7" x14ac:dyDescent="0.2">
      <c r="A10818" t="s">
        <v>54</v>
      </c>
      <c r="B10818" t="s">
        <v>1723</v>
      </c>
      <c r="C10818" t="s">
        <v>2642</v>
      </c>
    </row>
    <row r="10819" spans="1:7" x14ac:dyDescent="0.2">
      <c r="A10819">
        <v>1</v>
      </c>
      <c r="B10819" t="s">
        <v>2643</v>
      </c>
      <c r="C10819" t="s">
        <v>362</v>
      </c>
      <c r="D10819" t="s">
        <v>1925</v>
      </c>
      <c r="E10819" t="s">
        <v>2604</v>
      </c>
    </row>
    <row r="10820" spans="1:7" x14ac:dyDescent="0.2">
      <c r="A10820">
        <v>1</v>
      </c>
      <c r="B10820" t="s">
        <v>2618</v>
      </c>
      <c r="C10820" t="s">
        <v>1921</v>
      </c>
      <c r="D10820" t="s">
        <v>2644</v>
      </c>
      <c r="E10820" t="s">
        <v>1790</v>
      </c>
      <c r="F10820" t="s">
        <v>2620</v>
      </c>
      <c r="G10820" t="s">
        <v>2604</v>
      </c>
    </row>
    <row r="10821" spans="1:7" x14ac:dyDescent="0.2">
      <c r="A10821" t="s">
        <v>87</v>
      </c>
      <c r="B10821" t="s">
        <v>1698</v>
      </c>
    </row>
    <row r="10822" spans="1:7" x14ac:dyDescent="0.2">
      <c r="A10822" t="s">
        <v>1549</v>
      </c>
      <c r="B10822" t="s">
        <v>1550</v>
      </c>
      <c r="C10822" t="s">
        <v>1551</v>
      </c>
      <c r="D10822" t="s">
        <v>1552</v>
      </c>
    </row>
    <row r="10823" spans="1:7" x14ac:dyDescent="0.2">
      <c r="A10823" t="s">
        <v>859</v>
      </c>
      <c r="B10823" t="s">
        <v>1553</v>
      </c>
      <c r="C10823" t="s">
        <v>1554</v>
      </c>
    </row>
    <row r="10824" spans="1:7" x14ac:dyDescent="0.2">
      <c r="A10824" t="s">
        <v>91</v>
      </c>
      <c r="B10824">
        <v>24</v>
      </c>
      <c r="C10824" t="s">
        <v>1595</v>
      </c>
      <c r="D10824">
        <v>0.02</v>
      </c>
    </row>
    <row r="10825" spans="1:7" x14ac:dyDescent="0.2">
      <c r="A10825" t="s">
        <v>29</v>
      </c>
      <c r="B10825">
        <v>4.8</v>
      </c>
      <c r="C10825" t="s">
        <v>1557</v>
      </c>
    </row>
    <row r="10826" spans="1:7" x14ac:dyDescent="0.2">
      <c r="A10826" t="s">
        <v>29</v>
      </c>
      <c r="B10826">
        <v>12.1</v>
      </c>
      <c r="C10826" t="s">
        <v>1557</v>
      </c>
    </row>
    <row r="10827" spans="1:7" x14ac:dyDescent="0.2">
      <c r="A10827" t="s">
        <v>47</v>
      </c>
      <c r="B10827">
        <v>17</v>
      </c>
      <c r="C10827">
        <v>5.0000000000000001E-3</v>
      </c>
    </row>
    <row r="10828" spans="1:7" x14ac:dyDescent="0.2">
      <c r="A10828" t="s">
        <v>47</v>
      </c>
      <c r="B10828">
        <v>22</v>
      </c>
      <c r="C10828">
        <v>8.0000000000000002E-3</v>
      </c>
    </row>
    <row r="10829" spans="1:7" x14ac:dyDescent="0.2">
      <c r="A10829" t="s">
        <v>97</v>
      </c>
      <c r="B10829" t="s">
        <v>1545</v>
      </c>
      <c r="C10829">
        <v>0.01</v>
      </c>
      <c r="D10829" t="s">
        <v>1567</v>
      </c>
      <c r="E10829" t="s">
        <v>1568</v>
      </c>
    </row>
    <row r="10830" spans="1:7" x14ac:dyDescent="0.2">
      <c r="A10830" t="s">
        <v>94</v>
      </c>
      <c r="B10830" t="s">
        <v>1545</v>
      </c>
      <c r="C10830">
        <v>0.02</v>
      </c>
      <c r="D10830" t="s">
        <v>1567</v>
      </c>
      <c r="E10830" t="s">
        <v>1568</v>
      </c>
    </row>
    <row r="10831" spans="1:7" x14ac:dyDescent="0.2">
      <c r="A10831" t="s">
        <v>189</v>
      </c>
      <c r="B10831" t="s">
        <v>1545</v>
      </c>
      <c r="C10831">
        <v>0.05</v>
      </c>
      <c r="D10831" t="s">
        <v>1567</v>
      </c>
      <c r="E10831" t="s">
        <v>1633</v>
      </c>
    </row>
    <row r="10832" spans="1:7" x14ac:dyDescent="0.2">
      <c r="A10832" t="s">
        <v>95</v>
      </c>
      <c r="B10832" t="s">
        <v>1545</v>
      </c>
      <c r="C10832" t="s">
        <v>2508</v>
      </c>
      <c r="D10832">
        <v>5</v>
      </c>
    </row>
    <row r="10833" spans="1:6" x14ac:dyDescent="0.2">
      <c r="A10833" t="s">
        <v>36</v>
      </c>
      <c r="B10833" t="s">
        <v>2509</v>
      </c>
      <c r="C10833" t="s">
        <v>1100</v>
      </c>
      <c r="D10833">
        <v>0.5</v>
      </c>
      <c r="E10833" t="s">
        <v>1562</v>
      </c>
      <c r="F10833" t="s">
        <v>1563</v>
      </c>
    </row>
    <row r="10834" spans="1:6" x14ac:dyDescent="0.2">
      <c r="A10834" t="s">
        <v>87</v>
      </c>
      <c r="B10834" t="s">
        <v>1546</v>
      </c>
      <c r="C10834" t="s">
        <v>1547</v>
      </c>
      <c r="D10834" t="s">
        <v>1548</v>
      </c>
    </row>
    <row r="10835" spans="1:6" x14ac:dyDescent="0.2">
      <c r="A10835" t="s">
        <v>1549</v>
      </c>
      <c r="B10835" t="s">
        <v>1550</v>
      </c>
      <c r="C10835" t="s">
        <v>1551</v>
      </c>
      <c r="D10835" t="s">
        <v>1552</v>
      </c>
    </row>
    <row r="10836" spans="1:6" x14ac:dyDescent="0.2">
      <c r="A10836" t="s">
        <v>859</v>
      </c>
      <c r="B10836" t="s">
        <v>1553</v>
      </c>
      <c r="C10836" t="s">
        <v>1554</v>
      </c>
    </row>
    <row r="10837" spans="1:6" x14ac:dyDescent="0.2">
      <c r="A10837" t="s">
        <v>393</v>
      </c>
      <c r="B10837" t="s">
        <v>2649</v>
      </c>
    </row>
    <row r="10838" spans="1:6" x14ac:dyDescent="0.2">
      <c r="A10838" t="s">
        <v>29</v>
      </c>
      <c r="B10838">
        <v>10.1</v>
      </c>
      <c r="C10838" t="s">
        <v>1608</v>
      </c>
      <c r="D10838">
        <v>0.1</v>
      </c>
    </row>
    <row r="10839" spans="1:6" x14ac:dyDescent="0.2">
      <c r="A10839" t="s">
        <v>29</v>
      </c>
      <c r="B10839">
        <v>3.7</v>
      </c>
      <c r="C10839">
        <v>-0.15</v>
      </c>
    </row>
    <row r="10840" spans="1:6" x14ac:dyDescent="0.2">
      <c r="A10840" t="s">
        <v>29</v>
      </c>
      <c r="B10840">
        <v>17.899999999999999</v>
      </c>
      <c r="C10840" t="s">
        <v>1608</v>
      </c>
      <c r="D10840">
        <v>0.05</v>
      </c>
    </row>
    <row r="10841" spans="1:6" x14ac:dyDescent="0.2">
      <c r="A10841" t="s">
        <v>47</v>
      </c>
      <c r="B10841">
        <v>2.2000000000000002</v>
      </c>
      <c r="C10841" t="s">
        <v>1608</v>
      </c>
      <c r="D10841">
        <v>0.1</v>
      </c>
    </row>
    <row r="10842" spans="1:6" x14ac:dyDescent="0.2">
      <c r="A10842" t="s">
        <v>47</v>
      </c>
      <c r="B10842">
        <v>0.85</v>
      </c>
      <c r="C10842" t="s">
        <v>1608</v>
      </c>
      <c r="D10842">
        <v>0.02</v>
      </c>
    </row>
    <row r="10843" spans="1:6" x14ac:dyDescent="0.2">
      <c r="A10843" t="s">
        <v>47</v>
      </c>
      <c r="B10843">
        <v>5</v>
      </c>
      <c r="C10843" t="s">
        <v>1608</v>
      </c>
      <c r="D10843">
        <v>0.1</v>
      </c>
    </row>
    <row r="10844" spans="1:6" x14ac:dyDescent="0.2">
      <c r="A10844" t="s">
        <v>47</v>
      </c>
      <c r="B10844">
        <v>30</v>
      </c>
      <c r="C10844" t="s">
        <v>1608</v>
      </c>
      <c r="D10844">
        <v>0.05</v>
      </c>
    </row>
    <row r="10845" spans="1:6" x14ac:dyDescent="0.2">
      <c r="A10845" t="s">
        <v>34</v>
      </c>
      <c r="B10845">
        <v>34.5</v>
      </c>
      <c r="C10845" t="s">
        <v>1608</v>
      </c>
      <c r="D10845">
        <v>0.05</v>
      </c>
    </row>
    <row r="10846" spans="1:6" x14ac:dyDescent="0.2">
      <c r="A10846" t="s">
        <v>47</v>
      </c>
      <c r="B10846">
        <v>17</v>
      </c>
      <c r="C10846">
        <f>0.005/0.015</f>
        <v>0.33333333333333337</v>
      </c>
    </row>
    <row r="10847" spans="1:6" x14ac:dyDescent="0.2">
      <c r="A10847" t="s">
        <v>47</v>
      </c>
      <c r="B10847">
        <v>22</v>
      </c>
      <c r="C10847">
        <f>0.005/0.015</f>
        <v>0.33333333333333337</v>
      </c>
    </row>
    <row r="10848" spans="1:6" x14ac:dyDescent="0.2">
      <c r="A10848" t="s">
        <v>184</v>
      </c>
      <c r="B10848">
        <v>22.5</v>
      </c>
      <c r="C10848" t="s">
        <v>1608</v>
      </c>
      <c r="D10848">
        <v>0.1</v>
      </c>
    </row>
    <row r="10849" spans="1:7" x14ac:dyDescent="0.2">
      <c r="A10849" t="s">
        <v>36</v>
      </c>
      <c r="B10849" t="s">
        <v>1815</v>
      </c>
      <c r="C10849" t="s">
        <v>2561</v>
      </c>
    </row>
    <row r="10850" spans="1:7" x14ac:dyDescent="0.2">
      <c r="A10850" t="s">
        <v>36</v>
      </c>
      <c r="B10850" t="s">
        <v>1815</v>
      </c>
      <c r="C10850" t="s">
        <v>2562</v>
      </c>
    </row>
    <row r="10851" spans="1:7" x14ac:dyDescent="0.2">
      <c r="A10851" t="s">
        <v>36</v>
      </c>
      <c r="B10851" t="s">
        <v>1815</v>
      </c>
      <c r="C10851" t="s">
        <v>2563</v>
      </c>
      <c r="D10851" t="s">
        <v>2153</v>
      </c>
      <c r="E10851" t="s">
        <v>1562</v>
      </c>
      <c r="F10851" t="s">
        <v>2636</v>
      </c>
      <c r="G10851" t="s">
        <v>1946</v>
      </c>
    </row>
    <row r="10852" spans="1:7" x14ac:dyDescent="0.2">
      <c r="A10852" t="s">
        <v>29</v>
      </c>
      <c r="B10852">
        <v>5.44</v>
      </c>
      <c r="C10852" t="s">
        <v>1608</v>
      </c>
      <c r="D10852">
        <v>0.1</v>
      </c>
    </row>
    <row r="10853" spans="1:7" x14ac:dyDescent="0.2">
      <c r="A10853" t="s">
        <v>29</v>
      </c>
      <c r="B10853">
        <v>31.2</v>
      </c>
      <c r="C10853" t="s">
        <v>1608</v>
      </c>
      <c r="D10853">
        <v>0.05</v>
      </c>
    </row>
    <row r="10854" spans="1:7" x14ac:dyDescent="0.2">
      <c r="A10854" t="s">
        <v>626</v>
      </c>
      <c r="B10854">
        <v>33.5</v>
      </c>
      <c r="C10854">
        <f>0.15/0.05</f>
        <v>2.9999999999999996</v>
      </c>
    </row>
    <row r="10855" spans="1:7" x14ac:dyDescent="0.2">
      <c r="A10855" t="s">
        <v>29</v>
      </c>
      <c r="B10855">
        <v>3.95</v>
      </c>
      <c r="C10855" t="s">
        <v>1608</v>
      </c>
      <c r="D10855">
        <v>0.05</v>
      </c>
    </row>
    <row r="10856" spans="1:7" x14ac:dyDescent="0.2">
      <c r="A10856" t="s">
        <v>29</v>
      </c>
      <c r="B10856">
        <v>17.3</v>
      </c>
      <c r="C10856" t="s">
        <v>1608</v>
      </c>
      <c r="D10856">
        <v>0.06</v>
      </c>
    </row>
    <row r="10857" spans="1:7" x14ac:dyDescent="0.2">
      <c r="A10857" t="s">
        <v>1749</v>
      </c>
      <c r="B10857" t="s">
        <v>1562</v>
      </c>
      <c r="C10857" t="s">
        <v>1618</v>
      </c>
      <c r="D10857">
        <v>28.2</v>
      </c>
      <c r="E10857" t="s">
        <v>1608</v>
      </c>
      <c r="F10857">
        <v>0.1</v>
      </c>
    </row>
    <row r="10858" spans="1:7" x14ac:dyDescent="0.2">
      <c r="A10858" t="s">
        <v>29</v>
      </c>
      <c r="B10858">
        <v>5</v>
      </c>
      <c r="C10858" t="s">
        <v>1613</v>
      </c>
      <c r="D10858">
        <v>0.1</v>
      </c>
    </row>
    <row r="10859" spans="1:7" x14ac:dyDescent="0.2">
      <c r="A10859" t="s">
        <v>29</v>
      </c>
      <c r="B10859">
        <v>6.45</v>
      </c>
      <c r="C10859" t="s">
        <v>1613</v>
      </c>
      <c r="D10859">
        <v>0.3</v>
      </c>
    </row>
    <row r="10860" spans="1:7" x14ac:dyDescent="0.2">
      <c r="A10860" t="s">
        <v>47</v>
      </c>
      <c r="B10860">
        <v>2</v>
      </c>
      <c r="C10860" t="s">
        <v>1608</v>
      </c>
      <c r="D10860">
        <v>0.03</v>
      </c>
    </row>
    <row r="10861" spans="1:7" x14ac:dyDescent="0.2">
      <c r="A10861" t="s">
        <v>47</v>
      </c>
      <c r="B10861">
        <v>2.2000000000000002</v>
      </c>
      <c r="C10861">
        <f>0.1/-0.2</f>
        <v>-0.5</v>
      </c>
    </row>
    <row r="10862" spans="1:7" x14ac:dyDescent="0.2">
      <c r="A10862" t="s">
        <v>48</v>
      </c>
      <c r="B10862">
        <v>7</v>
      </c>
      <c r="C10862" t="s">
        <v>1608</v>
      </c>
      <c r="D10862">
        <v>0.3</v>
      </c>
    </row>
    <row r="10863" spans="1:7" x14ac:dyDescent="0.2">
      <c r="A10863" t="s">
        <v>29</v>
      </c>
      <c r="B10863" t="s">
        <v>2564</v>
      </c>
    </row>
    <row r="10864" spans="1:7" x14ac:dyDescent="0.2">
      <c r="A10864" t="s">
        <v>97</v>
      </c>
      <c r="B10864">
        <v>0.1</v>
      </c>
    </row>
    <row r="10865" spans="1:7" x14ac:dyDescent="0.2">
      <c r="A10865" t="s">
        <v>108</v>
      </c>
      <c r="B10865">
        <v>5.65</v>
      </c>
      <c r="C10865" t="s">
        <v>1608</v>
      </c>
      <c r="D10865">
        <v>0.1</v>
      </c>
    </row>
    <row r="10866" spans="1:7" x14ac:dyDescent="0.2">
      <c r="A10866" t="s">
        <v>2650</v>
      </c>
      <c r="B10866">
        <v>-0.1</v>
      </c>
    </row>
    <row r="10867" spans="1:7" x14ac:dyDescent="0.2">
      <c r="A10867" t="s">
        <v>34</v>
      </c>
      <c r="B10867">
        <v>18.399999999999999</v>
      </c>
      <c r="C10867" t="s">
        <v>1608</v>
      </c>
      <c r="D10867">
        <v>0.05</v>
      </c>
    </row>
    <row r="10868" spans="1:7" x14ac:dyDescent="0.2">
      <c r="A10868" t="s">
        <v>177</v>
      </c>
      <c r="B10868">
        <v>0.3</v>
      </c>
      <c r="C10868" t="s">
        <v>1608</v>
      </c>
      <c r="D10868">
        <v>0.25</v>
      </c>
    </row>
    <row r="10869" spans="1:7" x14ac:dyDescent="0.2">
      <c r="A10869" t="s">
        <v>2638</v>
      </c>
      <c r="B10869" t="s">
        <v>1608</v>
      </c>
      <c r="C10869">
        <v>0.1</v>
      </c>
    </row>
    <row r="10870" spans="1:7" x14ac:dyDescent="0.2">
      <c r="A10870" t="s">
        <v>2639</v>
      </c>
      <c r="B10870" t="s">
        <v>1608</v>
      </c>
      <c r="C10870">
        <v>0.2</v>
      </c>
    </row>
    <row r="10871" spans="1:7" x14ac:dyDescent="0.2">
      <c r="A10871" t="s">
        <v>2640</v>
      </c>
      <c r="B10871" t="s">
        <v>1608</v>
      </c>
      <c r="C10871">
        <v>0.15</v>
      </c>
    </row>
    <row r="10872" spans="1:7" x14ac:dyDescent="0.2">
      <c r="A10872" t="s">
        <v>2568</v>
      </c>
      <c r="B10872" t="s">
        <v>1562</v>
      </c>
      <c r="C10872" t="s">
        <v>1930</v>
      </c>
      <c r="D10872" t="s">
        <v>2569</v>
      </c>
    </row>
    <row r="10873" spans="1:7" x14ac:dyDescent="0.2">
      <c r="A10873" t="s">
        <v>95</v>
      </c>
      <c r="B10873" t="s">
        <v>1629</v>
      </c>
      <c r="C10873">
        <v>16</v>
      </c>
    </row>
    <row r="10874" spans="1:7" x14ac:dyDescent="0.2">
      <c r="A10874" t="s">
        <v>49</v>
      </c>
      <c r="B10874">
        <v>0.4</v>
      </c>
      <c r="C10874" t="s">
        <v>1608</v>
      </c>
      <c r="D10874">
        <v>0.05</v>
      </c>
    </row>
    <row r="10875" spans="1:7" x14ac:dyDescent="0.2">
      <c r="A10875" t="s">
        <v>49</v>
      </c>
    </row>
    <row r="10876" spans="1:7" x14ac:dyDescent="0.2">
      <c r="A10876" t="s">
        <v>87</v>
      </c>
    </row>
    <row r="10877" spans="1:7" x14ac:dyDescent="0.2">
      <c r="A10877" t="s">
        <v>174</v>
      </c>
      <c r="B10877" t="s">
        <v>1545</v>
      </c>
      <c r="C10877">
        <v>0.5</v>
      </c>
    </row>
    <row r="10878" spans="1:7" x14ac:dyDescent="0.2">
      <c r="A10878" t="s">
        <v>54</v>
      </c>
      <c r="B10878" t="s">
        <v>1723</v>
      </c>
      <c r="C10878" t="s">
        <v>2642</v>
      </c>
    </row>
    <row r="10879" spans="1:7" x14ac:dyDescent="0.2">
      <c r="A10879">
        <v>1</v>
      </c>
      <c r="B10879" t="s">
        <v>2643</v>
      </c>
      <c r="C10879" t="s">
        <v>362</v>
      </c>
      <c r="D10879" t="s">
        <v>1925</v>
      </c>
      <c r="E10879" t="s">
        <v>2604</v>
      </c>
    </row>
    <row r="10880" spans="1:7" x14ac:dyDescent="0.2">
      <c r="A10880">
        <v>1</v>
      </c>
      <c r="B10880" t="s">
        <v>2618</v>
      </c>
      <c r="C10880" t="s">
        <v>1921</v>
      </c>
      <c r="D10880" t="s">
        <v>2644</v>
      </c>
      <c r="E10880" t="s">
        <v>1790</v>
      </c>
      <c r="F10880" t="s">
        <v>2620</v>
      </c>
      <c r="G10880" t="s">
        <v>2604</v>
      </c>
    </row>
    <row r="10881" spans="1:4" x14ac:dyDescent="0.2">
      <c r="A10881" t="s">
        <v>87</v>
      </c>
      <c r="B10881" t="s">
        <v>1698</v>
      </c>
    </row>
    <row r="10882" spans="1:4" x14ac:dyDescent="0.2">
      <c r="A10882" t="s">
        <v>1549</v>
      </c>
      <c r="B10882" t="s">
        <v>1550</v>
      </c>
      <c r="C10882" t="s">
        <v>1551</v>
      </c>
      <c r="D10882" t="s">
        <v>1552</v>
      </c>
    </row>
    <row r="10883" spans="1:4" x14ac:dyDescent="0.2">
      <c r="A10883" t="s">
        <v>859</v>
      </c>
      <c r="B10883" t="s">
        <v>1553</v>
      </c>
      <c r="C10883" t="s">
        <v>1554</v>
      </c>
    </row>
    <row r="10884" spans="1:4" x14ac:dyDescent="0.2">
      <c r="A10884" t="s">
        <v>393</v>
      </c>
      <c r="B10884" t="s">
        <v>2649</v>
      </c>
    </row>
    <row r="10885" spans="1:4" x14ac:dyDescent="0.2">
      <c r="A10885" t="s">
        <v>29</v>
      </c>
      <c r="B10885">
        <v>10.1</v>
      </c>
      <c r="C10885" t="s">
        <v>1608</v>
      </c>
      <c r="D10885">
        <v>0.1</v>
      </c>
    </row>
    <row r="10886" spans="1:4" x14ac:dyDescent="0.2">
      <c r="A10886" t="s">
        <v>29</v>
      </c>
      <c r="B10886">
        <v>3.7</v>
      </c>
      <c r="C10886">
        <v>-0.15</v>
      </c>
    </row>
    <row r="10887" spans="1:4" x14ac:dyDescent="0.2">
      <c r="A10887" t="s">
        <v>29</v>
      </c>
      <c r="B10887">
        <v>17.899999999999999</v>
      </c>
      <c r="C10887" t="s">
        <v>1608</v>
      </c>
      <c r="D10887">
        <v>0.05</v>
      </c>
    </row>
    <row r="10888" spans="1:4" x14ac:dyDescent="0.2">
      <c r="A10888" t="s">
        <v>47</v>
      </c>
      <c r="B10888">
        <v>2.2000000000000002</v>
      </c>
      <c r="C10888" t="s">
        <v>1608</v>
      </c>
      <c r="D10888">
        <v>0.1</v>
      </c>
    </row>
    <row r="10889" spans="1:4" x14ac:dyDescent="0.2">
      <c r="A10889" t="s">
        <v>47</v>
      </c>
      <c r="B10889">
        <v>0.85</v>
      </c>
      <c r="C10889" t="s">
        <v>1608</v>
      </c>
      <c r="D10889">
        <v>0.02</v>
      </c>
    </row>
    <row r="10890" spans="1:4" x14ac:dyDescent="0.2">
      <c r="A10890" t="s">
        <v>47</v>
      </c>
      <c r="B10890">
        <v>5</v>
      </c>
      <c r="C10890" t="s">
        <v>1608</v>
      </c>
      <c r="D10890">
        <v>0.1</v>
      </c>
    </row>
    <row r="10891" spans="1:4" x14ac:dyDescent="0.2">
      <c r="A10891" t="s">
        <v>47</v>
      </c>
      <c r="B10891">
        <v>30</v>
      </c>
      <c r="C10891" t="s">
        <v>1608</v>
      </c>
      <c r="D10891">
        <v>0.05</v>
      </c>
    </row>
    <row r="10892" spans="1:4" x14ac:dyDescent="0.2">
      <c r="A10892" t="s">
        <v>34</v>
      </c>
      <c r="B10892">
        <v>34.5</v>
      </c>
      <c r="C10892" t="s">
        <v>1608</v>
      </c>
      <c r="D10892">
        <v>0.05</v>
      </c>
    </row>
    <row r="10893" spans="1:4" x14ac:dyDescent="0.2">
      <c r="A10893" t="s">
        <v>47</v>
      </c>
      <c r="B10893" t="s">
        <v>2651</v>
      </c>
    </row>
    <row r="10894" spans="1:4" x14ac:dyDescent="0.2">
      <c r="A10894" t="s">
        <v>47</v>
      </c>
      <c r="B10894" t="s">
        <v>2652</v>
      </c>
    </row>
    <row r="10895" spans="1:4" x14ac:dyDescent="0.2">
      <c r="A10895" t="s">
        <v>184</v>
      </c>
      <c r="B10895">
        <v>22.5</v>
      </c>
      <c r="C10895" t="s">
        <v>1608</v>
      </c>
      <c r="D10895">
        <v>0.1</v>
      </c>
    </row>
    <row r="10896" spans="1:4" x14ac:dyDescent="0.2">
      <c r="A10896" t="s">
        <v>36</v>
      </c>
      <c r="B10896" t="s">
        <v>1815</v>
      </c>
      <c r="C10896" t="s">
        <v>2561</v>
      </c>
    </row>
    <row r="10897" spans="1:7" x14ac:dyDescent="0.2">
      <c r="A10897" t="s">
        <v>36</v>
      </c>
      <c r="B10897" t="s">
        <v>1815</v>
      </c>
      <c r="C10897" t="s">
        <v>2562</v>
      </c>
    </row>
    <row r="10898" spans="1:7" x14ac:dyDescent="0.2">
      <c r="A10898" t="s">
        <v>36</v>
      </c>
      <c r="B10898" t="s">
        <v>1815</v>
      </c>
      <c r="C10898" t="s">
        <v>2563</v>
      </c>
      <c r="D10898" t="s">
        <v>2153</v>
      </c>
      <c r="E10898" t="s">
        <v>1562</v>
      </c>
      <c r="F10898" t="s">
        <v>2636</v>
      </c>
      <c r="G10898" t="s">
        <v>1946</v>
      </c>
    </row>
    <row r="10899" spans="1:7" x14ac:dyDescent="0.2">
      <c r="A10899" t="s">
        <v>29</v>
      </c>
      <c r="B10899">
        <v>5.44</v>
      </c>
      <c r="C10899" t="s">
        <v>1608</v>
      </c>
      <c r="D10899">
        <v>0.1</v>
      </c>
    </row>
    <row r="10900" spans="1:7" x14ac:dyDescent="0.2">
      <c r="A10900" t="s">
        <v>29</v>
      </c>
      <c r="B10900">
        <v>31.2</v>
      </c>
      <c r="C10900" t="s">
        <v>1608</v>
      </c>
      <c r="D10900">
        <v>0.05</v>
      </c>
    </row>
    <row r="10901" spans="1:7" x14ac:dyDescent="0.2">
      <c r="A10901" t="s">
        <v>626</v>
      </c>
      <c r="B10901">
        <v>33.5</v>
      </c>
      <c r="C10901">
        <f>0.15/-0.1</f>
        <v>-1.4999999999999998</v>
      </c>
    </row>
    <row r="10902" spans="1:7" x14ac:dyDescent="0.2">
      <c r="A10902" t="s">
        <v>29</v>
      </c>
      <c r="B10902">
        <v>3.95</v>
      </c>
      <c r="C10902" t="s">
        <v>1608</v>
      </c>
      <c r="D10902">
        <v>0.05</v>
      </c>
    </row>
    <row r="10903" spans="1:7" x14ac:dyDescent="0.2">
      <c r="A10903" t="s">
        <v>29</v>
      </c>
      <c r="B10903">
        <v>17.3</v>
      </c>
      <c r="C10903" t="s">
        <v>1608</v>
      </c>
      <c r="D10903">
        <v>0.06</v>
      </c>
    </row>
    <row r="10904" spans="1:7" x14ac:dyDescent="0.2">
      <c r="A10904" t="s">
        <v>1749</v>
      </c>
      <c r="B10904" t="s">
        <v>1562</v>
      </c>
      <c r="C10904" t="s">
        <v>1618</v>
      </c>
      <c r="D10904">
        <v>28.2</v>
      </c>
      <c r="E10904" t="s">
        <v>1608</v>
      </c>
      <c r="F10904">
        <v>0.1</v>
      </c>
    </row>
    <row r="10905" spans="1:7" x14ac:dyDescent="0.2">
      <c r="A10905" t="s">
        <v>29</v>
      </c>
      <c r="B10905" t="s">
        <v>2653</v>
      </c>
      <c r="C10905">
        <v>0.1</v>
      </c>
    </row>
    <row r="10906" spans="1:7" x14ac:dyDescent="0.2">
      <c r="A10906" t="s">
        <v>29</v>
      </c>
      <c r="B10906">
        <v>6.45</v>
      </c>
      <c r="C10906" t="s">
        <v>1613</v>
      </c>
      <c r="D10906">
        <v>0.3</v>
      </c>
    </row>
    <row r="10907" spans="1:7" x14ac:dyDescent="0.2">
      <c r="A10907" t="s">
        <v>47</v>
      </c>
      <c r="B10907">
        <v>2</v>
      </c>
      <c r="C10907" t="s">
        <v>1608</v>
      </c>
      <c r="D10907">
        <v>0.03</v>
      </c>
    </row>
    <row r="10908" spans="1:7" x14ac:dyDescent="0.2">
      <c r="A10908" t="s">
        <v>47</v>
      </c>
      <c r="B10908">
        <v>2.2000000000000002</v>
      </c>
      <c r="C10908">
        <f>0.1/-0.2</f>
        <v>-0.5</v>
      </c>
    </row>
    <row r="10909" spans="1:7" x14ac:dyDescent="0.2">
      <c r="A10909" t="s">
        <v>48</v>
      </c>
      <c r="B10909">
        <v>7</v>
      </c>
      <c r="C10909" t="s">
        <v>1608</v>
      </c>
      <c r="D10909">
        <v>0.3</v>
      </c>
    </row>
    <row r="10910" spans="1:7" x14ac:dyDescent="0.2">
      <c r="A10910" t="s">
        <v>29</v>
      </c>
      <c r="B10910" t="s">
        <v>2564</v>
      </c>
    </row>
    <row r="10911" spans="1:7" x14ac:dyDescent="0.2">
      <c r="A10911" t="s">
        <v>97</v>
      </c>
      <c r="B10911">
        <v>0.1</v>
      </c>
    </row>
    <row r="10912" spans="1:7" x14ac:dyDescent="0.2">
      <c r="A10912" t="s">
        <v>108</v>
      </c>
      <c r="B10912">
        <v>5.65</v>
      </c>
      <c r="C10912" t="s">
        <v>1608</v>
      </c>
      <c r="D10912">
        <v>0.1</v>
      </c>
    </row>
    <row r="10913" spans="1:7" x14ac:dyDescent="0.2">
      <c r="A10913" t="s">
        <v>2650</v>
      </c>
      <c r="B10913">
        <v>-0.1</v>
      </c>
    </row>
    <row r="10914" spans="1:7" x14ac:dyDescent="0.2">
      <c r="A10914" t="s">
        <v>34</v>
      </c>
      <c r="B10914">
        <v>18.399999999999999</v>
      </c>
      <c r="C10914" t="s">
        <v>1608</v>
      </c>
      <c r="D10914">
        <v>0.05</v>
      </c>
    </row>
    <row r="10915" spans="1:7" x14ac:dyDescent="0.2">
      <c r="A10915" t="s">
        <v>177</v>
      </c>
      <c r="B10915">
        <v>0.3</v>
      </c>
      <c r="C10915" t="s">
        <v>1608</v>
      </c>
      <c r="D10915">
        <v>0.25</v>
      </c>
    </row>
    <row r="10916" spans="1:7" x14ac:dyDescent="0.2">
      <c r="A10916" t="s">
        <v>2638</v>
      </c>
      <c r="B10916" t="s">
        <v>1608</v>
      </c>
      <c r="C10916">
        <v>0.1</v>
      </c>
    </row>
    <row r="10917" spans="1:7" x14ac:dyDescent="0.2">
      <c r="A10917" t="s">
        <v>2639</v>
      </c>
      <c r="B10917" t="s">
        <v>1608</v>
      </c>
      <c r="C10917">
        <v>0.2</v>
      </c>
    </row>
    <row r="10918" spans="1:7" x14ac:dyDescent="0.2">
      <c r="A10918" t="s">
        <v>2640</v>
      </c>
      <c r="B10918" t="s">
        <v>1608</v>
      </c>
      <c r="C10918">
        <v>0.15</v>
      </c>
    </row>
    <row r="10919" spans="1:7" x14ac:dyDescent="0.2">
      <c r="A10919" t="s">
        <v>2568</v>
      </c>
      <c r="B10919" t="s">
        <v>1562</v>
      </c>
      <c r="C10919" t="s">
        <v>1930</v>
      </c>
      <c r="D10919" t="s">
        <v>2569</v>
      </c>
    </row>
    <row r="10920" spans="1:7" x14ac:dyDescent="0.2">
      <c r="A10920" t="s">
        <v>95</v>
      </c>
      <c r="B10920" t="s">
        <v>1629</v>
      </c>
      <c r="C10920">
        <v>16</v>
      </c>
    </row>
    <row r="10921" spans="1:7" x14ac:dyDescent="0.2">
      <c r="A10921" t="s">
        <v>49</v>
      </c>
      <c r="B10921">
        <v>0.4</v>
      </c>
      <c r="C10921" t="s">
        <v>1608</v>
      </c>
      <c r="D10921">
        <v>0.05</v>
      </c>
    </row>
    <row r="10922" spans="1:7" x14ac:dyDescent="0.2">
      <c r="A10922" t="s">
        <v>49</v>
      </c>
    </row>
    <row r="10923" spans="1:7" x14ac:dyDescent="0.2">
      <c r="A10923" t="s">
        <v>87</v>
      </c>
    </row>
    <row r="10924" spans="1:7" x14ac:dyDescent="0.2">
      <c r="A10924" t="s">
        <v>174</v>
      </c>
      <c r="B10924" t="s">
        <v>1545</v>
      </c>
      <c r="C10924">
        <v>0.5</v>
      </c>
    </row>
    <row r="10925" spans="1:7" x14ac:dyDescent="0.2">
      <c r="A10925" t="s">
        <v>54</v>
      </c>
      <c r="B10925" t="s">
        <v>1723</v>
      </c>
      <c r="C10925" t="s">
        <v>2642</v>
      </c>
    </row>
    <row r="10926" spans="1:7" x14ac:dyDescent="0.2">
      <c r="A10926">
        <v>1</v>
      </c>
      <c r="B10926" t="s">
        <v>2643</v>
      </c>
      <c r="C10926" t="s">
        <v>362</v>
      </c>
      <c r="D10926" t="s">
        <v>1925</v>
      </c>
      <c r="E10926" t="s">
        <v>2604</v>
      </c>
    </row>
    <row r="10927" spans="1:7" x14ac:dyDescent="0.2">
      <c r="A10927">
        <v>1</v>
      </c>
      <c r="B10927" t="s">
        <v>2618</v>
      </c>
      <c r="C10927" t="s">
        <v>1921</v>
      </c>
      <c r="D10927" t="s">
        <v>2644</v>
      </c>
      <c r="E10927" t="s">
        <v>1790</v>
      </c>
      <c r="F10927" t="s">
        <v>2620</v>
      </c>
      <c r="G10927" t="s">
        <v>2604</v>
      </c>
    </row>
    <row r="10928" spans="1:7" x14ac:dyDescent="0.2">
      <c r="A10928" t="s">
        <v>87</v>
      </c>
      <c r="B10928" t="s">
        <v>1698</v>
      </c>
    </row>
    <row r="10929" spans="1:4" x14ac:dyDescent="0.2">
      <c r="A10929" t="s">
        <v>1549</v>
      </c>
      <c r="B10929" t="s">
        <v>1550</v>
      </c>
      <c r="C10929" t="s">
        <v>1551</v>
      </c>
      <c r="D10929" t="s">
        <v>1552</v>
      </c>
    </row>
    <row r="10930" spans="1:4" x14ac:dyDescent="0.2">
      <c r="A10930" t="s">
        <v>859</v>
      </c>
      <c r="B10930" t="s">
        <v>1553</v>
      </c>
      <c r="C10930" t="s">
        <v>1554</v>
      </c>
    </row>
    <row r="10931" spans="1:4" x14ac:dyDescent="0.2">
      <c r="A10931" t="s">
        <v>393</v>
      </c>
      <c r="B10931" t="s">
        <v>2654</v>
      </c>
    </row>
    <row r="10932" spans="1:4" x14ac:dyDescent="0.2">
      <c r="A10932" t="s">
        <v>2655</v>
      </c>
      <c r="B10932" s="9">
        <v>45323</v>
      </c>
      <c r="C10932" t="s">
        <v>2656</v>
      </c>
      <c r="D10932" t="s">
        <v>2657</v>
      </c>
    </row>
    <row r="10933" spans="1:4" x14ac:dyDescent="0.2">
      <c r="A10933" t="s">
        <v>2655</v>
      </c>
      <c r="B10933" s="9">
        <v>45324</v>
      </c>
      <c r="C10933" t="s">
        <v>2656</v>
      </c>
      <c r="D10933" t="s">
        <v>2658</v>
      </c>
    </row>
    <row r="10934" spans="1:4" x14ac:dyDescent="0.2">
      <c r="A10934" t="s">
        <v>29</v>
      </c>
      <c r="B10934">
        <v>10.1</v>
      </c>
      <c r="C10934" t="s">
        <v>1608</v>
      </c>
      <c r="D10934">
        <v>0.1</v>
      </c>
    </row>
    <row r="10935" spans="1:4" x14ac:dyDescent="0.2">
      <c r="A10935" t="s">
        <v>29</v>
      </c>
      <c r="B10935">
        <v>3.7</v>
      </c>
      <c r="C10935">
        <v>-0.15</v>
      </c>
    </row>
    <row r="10936" spans="1:4" x14ac:dyDescent="0.2">
      <c r="A10936" t="s">
        <v>29</v>
      </c>
      <c r="B10936">
        <v>17.899999999999999</v>
      </c>
      <c r="C10936" t="s">
        <v>1608</v>
      </c>
      <c r="D10936">
        <v>0.05</v>
      </c>
    </row>
    <row r="10937" spans="1:4" x14ac:dyDescent="0.2">
      <c r="A10937" t="s">
        <v>47</v>
      </c>
      <c r="B10937">
        <v>2.2000000000000002</v>
      </c>
      <c r="C10937" t="s">
        <v>1608</v>
      </c>
      <c r="D10937">
        <v>0.1</v>
      </c>
    </row>
    <row r="10938" spans="1:4" x14ac:dyDescent="0.2">
      <c r="A10938" t="s">
        <v>47</v>
      </c>
      <c r="B10938">
        <v>0.85</v>
      </c>
      <c r="C10938" t="s">
        <v>1608</v>
      </c>
      <c r="D10938">
        <v>0.02</v>
      </c>
    </row>
    <row r="10939" spans="1:4" x14ac:dyDescent="0.2">
      <c r="A10939" t="s">
        <v>47</v>
      </c>
      <c r="B10939">
        <v>5</v>
      </c>
      <c r="C10939" t="s">
        <v>1608</v>
      </c>
      <c r="D10939">
        <v>0.1</v>
      </c>
    </row>
    <row r="10940" spans="1:4" x14ac:dyDescent="0.2">
      <c r="A10940" t="s">
        <v>47</v>
      </c>
      <c r="B10940">
        <v>30</v>
      </c>
      <c r="C10940" t="s">
        <v>1608</v>
      </c>
      <c r="D10940">
        <v>0.05</v>
      </c>
    </row>
    <row r="10941" spans="1:4" x14ac:dyDescent="0.2">
      <c r="A10941" t="s">
        <v>34</v>
      </c>
      <c r="B10941">
        <v>34.5</v>
      </c>
      <c r="C10941" t="s">
        <v>1608</v>
      </c>
      <c r="D10941">
        <v>0.2</v>
      </c>
    </row>
    <row r="10942" spans="1:4" x14ac:dyDescent="0.2">
      <c r="A10942" t="s">
        <v>47</v>
      </c>
      <c r="B10942">
        <v>17</v>
      </c>
      <c r="C10942">
        <f>0.015/0.005</f>
        <v>3</v>
      </c>
    </row>
    <row r="10943" spans="1:4" x14ac:dyDescent="0.2">
      <c r="A10943" t="s">
        <v>47</v>
      </c>
      <c r="B10943">
        <v>22</v>
      </c>
      <c r="C10943">
        <f>0.015/0.005</f>
        <v>3</v>
      </c>
    </row>
    <row r="10944" spans="1:4" x14ac:dyDescent="0.2">
      <c r="A10944" t="s">
        <v>184</v>
      </c>
      <c r="B10944">
        <v>22.5</v>
      </c>
      <c r="C10944" t="s">
        <v>1608</v>
      </c>
      <c r="D10944">
        <v>0.1</v>
      </c>
    </row>
    <row r="10945" spans="1:7" x14ac:dyDescent="0.2">
      <c r="A10945" t="s">
        <v>36</v>
      </c>
      <c r="B10945" t="s">
        <v>1815</v>
      </c>
      <c r="C10945" t="s">
        <v>2561</v>
      </c>
    </row>
    <row r="10946" spans="1:7" x14ac:dyDescent="0.2">
      <c r="A10946" t="s">
        <v>36</v>
      </c>
      <c r="B10946" t="s">
        <v>1815</v>
      </c>
      <c r="C10946" t="s">
        <v>2562</v>
      </c>
    </row>
    <row r="10947" spans="1:7" x14ac:dyDescent="0.2">
      <c r="A10947" t="s">
        <v>36</v>
      </c>
      <c r="B10947" t="s">
        <v>1815</v>
      </c>
      <c r="C10947" t="s">
        <v>2563</v>
      </c>
      <c r="D10947" t="s">
        <v>2153</v>
      </c>
      <c r="E10947" t="s">
        <v>1562</v>
      </c>
      <c r="F10947" t="s">
        <v>2636</v>
      </c>
      <c r="G10947" t="s">
        <v>1946</v>
      </c>
    </row>
    <row r="10948" spans="1:7" x14ac:dyDescent="0.2">
      <c r="A10948" t="s">
        <v>29</v>
      </c>
      <c r="B10948">
        <v>5.44</v>
      </c>
      <c r="C10948" t="s">
        <v>1608</v>
      </c>
      <c r="D10948">
        <v>0.1</v>
      </c>
    </row>
    <row r="10949" spans="1:7" x14ac:dyDescent="0.2">
      <c r="A10949" t="s">
        <v>29</v>
      </c>
      <c r="B10949">
        <v>31.2</v>
      </c>
      <c r="C10949" t="s">
        <v>1608</v>
      </c>
      <c r="D10949">
        <v>0.05</v>
      </c>
    </row>
    <row r="10950" spans="1:7" x14ac:dyDescent="0.2">
      <c r="A10950" t="s">
        <v>626</v>
      </c>
      <c r="B10950">
        <v>33.5</v>
      </c>
      <c r="C10950">
        <f>0.15/0.05</f>
        <v>2.9999999999999996</v>
      </c>
    </row>
    <row r="10951" spans="1:7" x14ac:dyDescent="0.2">
      <c r="A10951" t="s">
        <v>29</v>
      </c>
      <c r="B10951">
        <v>4.8</v>
      </c>
      <c r="C10951" t="s">
        <v>1608</v>
      </c>
      <c r="D10951">
        <v>0.05</v>
      </c>
    </row>
    <row r="10952" spans="1:7" x14ac:dyDescent="0.2">
      <c r="A10952" t="s">
        <v>29</v>
      </c>
      <c r="B10952">
        <v>3.95</v>
      </c>
      <c r="C10952" t="s">
        <v>1608</v>
      </c>
      <c r="D10952">
        <v>0.05</v>
      </c>
    </row>
    <row r="10953" spans="1:7" x14ac:dyDescent="0.2">
      <c r="A10953" t="s">
        <v>29</v>
      </c>
      <c r="B10953">
        <v>17.3</v>
      </c>
      <c r="C10953" t="s">
        <v>1608</v>
      </c>
      <c r="D10953">
        <v>0.06</v>
      </c>
    </row>
    <row r="10954" spans="1:7" x14ac:dyDescent="0.2">
      <c r="A10954" t="s">
        <v>29</v>
      </c>
      <c r="B10954">
        <v>12.1</v>
      </c>
      <c r="C10954" t="s">
        <v>1608</v>
      </c>
      <c r="D10954">
        <v>0.05</v>
      </c>
    </row>
    <row r="10955" spans="1:7" x14ac:dyDescent="0.2">
      <c r="A10955" t="s">
        <v>1749</v>
      </c>
      <c r="B10955" t="s">
        <v>1562</v>
      </c>
      <c r="C10955" t="s">
        <v>1618</v>
      </c>
      <c r="D10955">
        <v>28.2</v>
      </c>
      <c r="E10955" t="s">
        <v>1608</v>
      </c>
      <c r="F10955">
        <v>0.1</v>
      </c>
    </row>
    <row r="10956" spans="1:7" x14ac:dyDescent="0.2">
      <c r="A10956" t="s">
        <v>29</v>
      </c>
      <c r="B10956">
        <v>5</v>
      </c>
      <c r="C10956" t="s">
        <v>1613</v>
      </c>
      <c r="D10956">
        <v>0.1</v>
      </c>
    </row>
    <row r="10957" spans="1:7" x14ac:dyDescent="0.2">
      <c r="A10957" t="s">
        <v>29</v>
      </c>
      <c r="B10957">
        <v>6.45</v>
      </c>
      <c r="C10957" t="s">
        <v>1613</v>
      </c>
      <c r="D10957">
        <v>0.3</v>
      </c>
    </row>
    <row r="10958" spans="1:7" x14ac:dyDescent="0.2">
      <c r="A10958" t="s">
        <v>47</v>
      </c>
      <c r="B10958">
        <v>2</v>
      </c>
      <c r="C10958" t="s">
        <v>1608</v>
      </c>
      <c r="D10958">
        <v>0.03</v>
      </c>
    </row>
    <row r="10959" spans="1:7" x14ac:dyDescent="0.2">
      <c r="A10959" t="s">
        <v>47</v>
      </c>
      <c r="B10959">
        <v>2.2000000000000002</v>
      </c>
      <c r="C10959">
        <f>0.1/-0.2</f>
        <v>-0.5</v>
      </c>
    </row>
    <row r="10960" spans="1:7" x14ac:dyDescent="0.2">
      <c r="A10960" t="s">
        <v>48</v>
      </c>
      <c r="B10960">
        <v>7</v>
      </c>
      <c r="C10960" t="s">
        <v>1608</v>
      </c>
      <c r="D10960">
        <v>0.3</v>
      </c>
    </row>
    <row r="10961" spans="1:4" x14ac:dyDescent="0.2">
      <c r="A10961" t="s">
        <v>29</v>
      </c>
      <c r="B10961" t="s">
        <v>2564</v>
      </c>
    </row>
    <row r="10962" spans="1:4" x14ac:dyDescent="0.2">
      <c r="A10962" t="s">
        <v>97</v>
      </c>
      <c r="B10962">
        <v>0.1</v>
      </c>
    </row>
    <row r="10963" spans="1:4" x14ac:dyDescent="0.2">
      <c r="A10963" t="s">
        <v>108</v>
      </c>
      <c r="B10963">
        <v>5.65</v>
      </c>
      <c r="C10963" t="s">
        <v>1608</v>
      </c>
      <c r="D10963">
        <v>0.1</v>
      </c>
    </row>
    <row r="10964" spans="1:4" x14ac:dyDescent="0.2">
      <c r="A10964" t="s">
        <v>2659</v>
      </c>
      <c r="B10964" t="s">
        <v>1608</v>
      </c>
      <c r="C10964">
        <v>0.3</v>
      </c>
    </row>
    <row r="10965" spans="1:4" x14ac:dyDescent="0.2">
      <c r="A10965" t="s">
        <v>2650</v>
      </c>
      <c r="B10965">
        <v>-0.1</v>
      </c>
    </row>
    <row r="10966" spans="1:4" x14ac:dyDescent="0.2">
      <c r="A10966" t="s">
        <v>34</v>
      </c>
      <c r="B10966">
        <v>18.399999999999999</v>
      </c>
      <c r="C10966" t="s">
        <v>1608</v>
      </c>
      <c r="D10966">
        <v>0.05</v>
      </c>
    </row>
    <row r="10967" spans="1:4" x14ac:dyDescent="0.2">
      <c r="A10967" t="s">
        <v>92</v>
      </c>
      <c r="B10967" t="s">
        <v>2660</v>
      </c>
      <c r="C10967">
        <v>0.25</v>
      </c>
      <c r="D10967">
        <v>-0.1</v>
      </c>
    </row>
    <row r="10968" spans="1:4" x14ac:dyDescent="0.2">
      <c r="A10968" t="s">
        <v>92</v>
      </c>
      <c r="B10968" t="s">
        <v>2660</v>
      </c>
      <c r="C10968">
        <v>0.35</v>
      </c>
      <c r="D10968">
        <v>-0.1</v>
      </c>
    </row>
    <row r="10969" spans="1:4" x14ac:dyDescent="0.2">
      <c r="A10969" t="s">
        <v>177</v>
      </c>
      <c r="B10969">
        <v>0.3</v>
      </c>
      <c r="C10969" t="s">
        <v>1608</v>
      </c>
      <c r="D10969">
        <v>0.25</v>
      </c>
    </row>
    <row r="10970" spans="1:4" x14ac:dyDescent="0.2">
      <c r="A10970" t="s">
        <v>2638</v>
      </c>
      <c r="B10970" t="s">
        <v>1608</v>
      </c>
      <c r="C10970">
        <v>0.1</v>
      </c>
    </row>
    <row r="10971" spans="1:4" x14ac:dyDescent="0.2">
      <c r="A10971" t="s">
        <v>2639</v>
      </c>
      <c r="B10971" t="s">
        <v>1608</v>
      </c>
      <c r="C10971">
        <v>0.2</v>
      </c>
    </row>
    <row r="10972" spans="1:4" x14ac:dyDescent="0.2">
      <c r="A10972" t="s">
        <v>2640</v>
      </c>
      <c r="B10972" t="s">
        <v>1608</v>
      </c>
      <c r="C10972">
        <v>0.15</v>
      </c>
    </row>
    <row r="10973" spans="1:4" x14ac:dyDescent="0.2">
      <c r="A10973" t="s">
        <v>2568</v>
      </c>
      <c r="B10973" t="s">
        <v>1562</v>
      </c>
      <c r="C10973" t="s">
        <v>1930</v>
      </c>
      <c r="D10973" t="s">
        <v>2569</v>
      </c>
    </row>
    <row r="10974" spans="1:4" x14ac:dyDescent="0.2">
      <c r="A10974" t="s">
        <v>95</v>
      </c>
      <c r="B10974" t="s">
        <v>1629</v>
      </c>
      <c r="C10974">
        <v>16</v>
      </c>
    </row>
    <row r="10975" spans="1:4" x14ac:dyDescent="0.2">
      <c r="A10975" t="s">
        <v>49</v>
      </c>
      <c r="B10975">
        <v>0.4</v>
      </c>
      <c r="C10975" t="s">
        <v>1608</v>
      </c>
      <c r="D10975">
        <v>0.05</v>
      </c>
    </row>
    <row r="10976" spans="1:4" x14ac:dyDescent="0.2">
      <c r="A10976" t="s">
        <v>186</v>
      </c>
      <c r="B10976">
        <v>-0.2</v>
      </c>
    </row>
    <row r="10977" spans="1:7" x14ac:dyDescent="0.2">
      <c r="A10977" t="s">
        <v>186</v>
      </c>
      <c r="B10977" t="s">
        <v>1545</v>
      </c>
      <c r="C10977">
        <v>0.1</v>
      </c>
    </row>
    <row r="10978" spans="1:7" x14ac:dyDescent="0.2">
      <c r="A10978" t="s">
        <v>87</v>
      </c>
    </row>
    <row r="10979" spans="1:7" x14ac:dyDescent="0.2">
      <c r="A10979" t="s">
        <v>174</v>
      </c>
      <c r="B10979" t="s">
        <v>1545</v>
      </c>
      <c r="C10979">
        <v>0.5</v>
      </c>
    </row>
    <row r="10980" spans="1:7" x14ac:dyDescent="0.2">
      <c r="A10980" t="s">
        <v>54</v>
      </c>
      <c r="B10980" t="s">
        <v>1723</v>
      </c>
      <c r="C10980" t="s">
        <v>2642</v>
      </c>
    </row>
    <row r="10981" spans="1:7" x14ac:dyDescent="0.2">
      <c r="A10981">
        <v>1</v>
      </c>
      <c r="B10981" t="s">
        <v>2643</v>
      </c>
      <c r="C10981" t="s">
        <v>362</v>
      </c>
      <c r="D10981" t="s">
        <v>1925</v>
      </c>
      <c r="E10981" t="s">
        <v>2604</v>
      </c>
    </row>
    <row r="10982" spans="1:7" x14ac:dyDescent="0.2">
      <c r="A10982">
        <v>1</v>
      </c>
      <c r="B10982" t="s">
        <v>2618</v>
      </c>
      <c r="C10982" t="s">
        <v>1921</v>
      </c>
      <c r="D10982" t="s">
        <v>2644</v>
      </c>
      <c r="E10982" t="s">
        <v>1790</v>
      </c>
      <c r="F10982" t="s">
        <v>2620</v>
      </c>
      <c r="G10982" t="s">
        <v>2604</v>
      </c>
    </row>
    <row r="10983" spans="1:7" x14ac:dyDescent="0.2">
      <c r="A10983" t="s">
        <v>87</v>
      </c>
      <c r="B10983" t="s">
        <v>1698</v>
      </c>
    </row>
    <row r="10984" spans="1:7" x14ac:dyDescent="0.2">
      <c r="A10984" t="s">
        <v>1549</v>
      </c>
      <c r="B10984" t="s">
        <v>1550</v>
      </c>
      <c r="C10984" t="s">
        <v>1551</v>
      </c>
      <c r="D10984" t="s">
        <v>1552</v>
      </c>
    </row>
    <row r="10985" spans="1:7" x14ac:dyDescent="0.2">
      <c r="A10985" t="s">
        <v>859</v>
      </c>
      <c r="B10985" t="s">
        <v>1553</v>
      </c>
      <c r="C10985" t="s">
        <v>1554</v>
      </c>
    </row>
    <row r="10986" spans="1:7" x14ac:dyDescent="0.2">
      <c r="A10986" t="s">
        <v>393</v>
      </c>
      <c r="B10986" t="s">
        <v>2654</v>
      </c>
    </row>
    <row r="10987" spans="1:7" x14ac:dyDescent="0.2">
      <c r="A10987" t="s">
        <v>2655</v>
      </c>
      <c r="B10987" s="9">
        <v>45323</v>
      </c>
      <c r="C10987" t="s">
        <v>2656</v>
      </c>
      <c r="D10987" t="s">
        <v>2657</v>
      </c>
    </row>
    <row r="10988" spans="1:7" x14ac:dyDescent="0.2">
      <c r="A10988" t="s">
        <v>2655</v>
      </c>
      <c r="B10988" s="9">
        <v>45324</v>
      </c>
      <c r="C10988" t="s">
        <v>2656</v>
      </c>
      <c r="D10988" t="s">
        <v>2658</v>
      </c>
    </row>
    <row r="10989" spans="1:7" x14ac:dyDescent="0.2">
      <c r="A10989" t="s">
        <v>29</v>
      </c>
      <c r="B10989">
        <v>10.1</v>
      </c>
      <c r="C10989" t="s">
        <v>1608</v>
      </c>
      <c r="D10989">
        <v>0.1</v>
      </c>
    </row>
    <row r="10990" spans="1:7" x14ac:dyDescent="0.2">
      <c r="A10990" t="s">
        <v>29</v>
      </c>
      <c r="B10990">
        <v>3.7</v>
      </c>
      <c r="C10990">
        <v>-0.15</v>
      </c>
    </row>
    <row r="10991" spans="1:7" x14ac:dyDescent="0.2">
      <c r="A10991" t="s">
        <v>29</v>
      </c>
      <c r="B10991">
        <v>17.899999999999999</v>
      </c>
      <c r="C10991" t="s">
        <v>1608</v>
      </c>
      <c r="D10991">
        <v>0.05</v>
      </c>
    </row>
    <row r="10992" spans="1:7" x14ac:dyDescent="0.2">
      <c r="A10992" t="s">
        <v>47</v>
      </c>
      <c r="B10992">
        <v>2.2000000000000002</v>
      </c>
      <c r="C10992" t="s">
        <v>1608</v>
      </c>
      <c r="D10992">
        <v>0.1</v>
      </c>
    </row>
    <row r="10993" spans="1:7" x14ac:dyDescent="0.2">
      <c r="A10993" t="s">
        <v>47</v>
      </c>
      <c r="B10993">
        <v>0.85</v>
      </c>
      <c r="C10993" t="s">
        <v>1608</v>
      </c>
      <c r="D10993">
        <v>0.02</v>
      </c>
    </row>
    <row r="10994" spans="1:7" x14ac:dyDescent="0.2">
      <c r="A10994" t="s">
        <v>47</v>
      </c>
      <c r="B10994">
        <v>5</v>
      </c>
      <c r="C10994" t="s">
        <v>1608</v>
      </c>
      <c r="D10994">
        <v>0.1</v>
      </c>
    </row>
    <row r="10995" spans="1:7" x14ac:dyDescent="0.2">
      <c r="A10995" t="s">
        <v>47</v>
      </c>
      <c r="B10995">
        <v>30</v>
      </c>
      <c r="C10995" t="s">
        <v>1608</v>
      </c>
      <c r="D10995">
        <v>0.05</v>
      </c>
    </row>
    <row r="10996" spans="1:7" x14ac:dyDescent="0.2">
      <c r="A10996" t="s">
        <v>34</v>
      </c>
      <c r="B10996">
        <v>34.5</v>
      </c>
      <c r="C10996" t="s">
        <v>1608</v>
      </c>
      <c r="D10996">
        <v>0.2</v>
      </c>
    </row>
    <row r="10997" spans="1:7" x14ac:dyDescent="0.2">
      <c r="A10997" t="s">
        <v>47</v>
      </c>
      <c r="B10997">
        <v>17</v>
      </c>
      <c r="C10997">
        <f>0.015/0.005</f>
        <v>3</v>
      </c>
    </row>
    <row r="10998" spans="1:7" x14ac:dyDescent="0.2">
      <c r="A10998" t="s">
        <v>47</v>
      </c>
      <c r="B10998">
        <v>22</v>
      </c>
      <c r="C10998">
        <f>0.015/0.005</f>
        <v>3</v>
      </c>
    </row>
    <row r="10999" spans="1:7" x14ac:dyDescent="0.2">
      <c r="A10999" t="s">
        <v>184</v>
      </c>
      <c r="B10999">
        <v>22.5</v>
      </c>
      <c r="C10999" t="s">
        <v>1608</v>
      </c>
      <c r="D10999">
        <v>0.1</v>
      </c>
    </row>
    <row r="11000" spans="1:7" x14ac:dyDescent="0.2">
      <c r="A11000" t="s">
        <v>36</v>
      </c>
      <c r="B11000" t="s">
        <v>1815</v>
      </c>
      <c r="C11000" t="s">
        <v>2561</v>
      </c>
    </row>
    <row r="11001" spans="1:7" x14ac:dyDescent="0.2">
      <c r="A11001" t="s">
        <v>36</v>
      </c>
      <c r="B11001" t="s">
        <v>1815</v>
      </c>
      <c r="C11001" t="s">
        <v>2562</v>
      </c>
    </row>
    <row r="11002" spans="1:7" x14ac:dyDescent="0.2">
      <c r="A11002" t="s">
        <v>36</v>
      </c>
      <c r="B11002" t="s">
        <v>1815</v>
      </c>
      <c r="C11002" t="s">
        <v>2563</v>
      </c>
      <c r="D11002" t="s">
        <v>2153</v>
      </c>
      <c r="E11002" t="s">
        <v>1562</v>
      </c>
      <c r="F11002" t="s">
        <v>2636</v>
      </c>
      <c r="G11002" t="s">
        <v>1946</v>
      </c>
    </row>
    <row r="11003" spans="1:7" x14ac:dyDescent="0.2">
      <c r="A11003" t="s">
        <v>29</v>
      </c>
      <c r="B11003">
        <v>5.44</v>
      </c>
      <c r="C11003" t="s">
        <v>1608</v>
      </c>
      <c r="D11003">
        <v>0.1</v>
      </c>
    </row>
    <row r="11004" spans="1:7" x14ac:dyDescent="0.2">
      <c r="A11004" t="s">
        <v>29</v>
      </c>
      <c r="B11004">
        <v>31.2</v>
      </c>
      <c r="C11004" t="s">
        <v>1608</v>
      </c>
      <c r="D11004">
        <v>0.05</v>
      </c>
    </row>
    <row r="11005" spans="1:7" x14ac:dyDescent="0.2">
      <c r="A11005" t="s">
        <v>626</v>
      </c>
      <c r="B11005">
        <v>33.5</v>
      </c>
      <c r="C11005">
        <f>0.15/0.05</f>
        <v>2.9999999999999996</v>
      </c>
    </row>
    <row r="11006" spans="1:7" x14ac:dyDescent="0.2">
      <c r="A11006" t="s">
        <v>29</v>
      </c>
      <c r="B11006">
        <v>4.8</v>
      </c>
      <c r="C11006" t="s">
        <v>1608</v>
      </c>
      <c r="D11006">
        <v>0.05</v>
      </c>
    </row>
    <row r="11007" spans="1:7" x14ac:dyDescent="0.2">
      <c r="A11007" t="s">
        <v>29</v>
      </c>
      <c r="B11007">
        <v>3.95</v>
      </c>
      <c r="C11007" t="s">
        <v>1608</v>
      </c>
      <c r="D11007">
        <v>0.05</v>
      </c>
    </row>
    <row r="11008" spans="1:7" x14ac:dyDescent="0.2">
      <c r="A11008" t="s">
        <v>29</v>
      </c>
      <c r="B11008">
        <v>17.3</v>
      </c>
      <c r="C11008" t="s">
        <v>1608</v>
      </c>
      <c r="D11008">
        <v>0.06</v>
      </c>
    </row>
    <row r="11009" spans="1:6" x14ac:dyDescent="0.2">
      <c r="A11009" t="s">
        <v>29</v>
      </c>
      <c r="B11009">
        <v>12.1</v>
      </c>
      <c r="C11009" t="s">
        <v>1608</v>
      </c>
      <c r="D11009">
        <v>0.05</v>
      </c>
    </row>
    <row r="11010" spans="1:6" x14ac:dyDescent="0.2">
      <c r="A11010" t="s">
        <v>1749</v>
      </c>
      <c r="B11010" t="s">
        <v>1562</v>
      </c>
      <c r="C11010" t="s">
        <v>1618</v>
      </c>
      <c r="D11010">
        <v>28.2</v>
      </c>
      <c r="E11010" t="s">
        <v>1608</v>
      </c>
      <c r="F11010">
        <v>0.1</v>
      </c>
    </row>
    <row r="11011" spans="1:6" x14ac:dyDescent="0.2">
      <c r="A11011" t="s">
        <v>29</v>
      </c>
      <c r="B11011">
        <v>5</v>
      </c>
      <c r="C11011" t="s">
        <v>1613</v>
      </c>
      <c r="D11011">
        <v>0.1</v>
      </c>
    </row>
    <row r="11012" spans="1:6" x14ac:dyDescent="0.2">
      <c r="A11012" t="s">
        <v>29</v>
      </c>
      <c r="B11012">
        <v>6.45</v>
      </c>
      <c r="C11012" t="s">
        <v>1613</v>
      </c>
      <c r="D11012">
        <v>0.3</v>
      </c>
    </row>
    <row r="11013" spans="1:6" x14ac:dyDescent="0.2">
      <c r="A11013" t="s">
        <v>47</v>
      </c>
      <c r="B11013">
        <v>2</v>
      </c>
      <c r="C11013" t="s">
        <v>1608</v>
      </c>
      <c r="D11013">
        <v>0.03</v>
      </c>
    </row>
    <row r="11014" spans="1:6" x14ac:dyDescent="0.2">
      <c r="A11014" t="s">
        <v>47</v>
      </c>
      <c r="B11014">
        <v>2.2000000000000002</v>
      </c>
      <c r="C11014">
        <f>0.1/-0.2</f>
        <v>-0.5</v>
      </c>
    </row>
    <row r="11015" spans="1:6" x14ac:dyDescent="0.2">
      <c r="A11015" t="s">
        <v>48</v>
      </c>
      <c r="B11015">
        <v>7</v>
      </c>
      <c r="C11015" t="s">
        <v>1608</v>
      </c>
      <c r="D11015">
        <v>0.3</v>
      </c>
    </row>
    <row r="11016" spans="1:6" x14ac:dyDescent="0.2">
      <c r="A11016" t="s">
        <v>29</v>
      </c>
      <c r="B11016" t="s">
        <v>2564</v>
      </c>
    </row>
    <row r="11017" spans="1:6" x14ac:dyDescent="0.2">
      <c r="A11017" t="s">
        <v>97</v>
      </c>
      <c r="B11017">
        <v>0.1</v>
      </c>
    </row>
    <row r="11018" spans="1:6" x14ac:dyDescent="0.2">
      <c r="A11018" t="s">
        <v>108</v>
      </c>
      <c r="B11018">
        <v>5.65</v>
      </c>
      <c r="C11018" t="s">
        <v>1608</v>
      </c>
      <c r="D11018">
        <v>0.1</v>
      </c>
    </row>
    <row r="11019" spans="1:6" x14ac:dyDescent="0.2">
      <c r="A11019" t="s">
        <v>2659</v>
      </c>
      <c r="B11019" t="s">
        <v>1608</v>
      </c>
      <c r="C11019">
        <v>0.3</v>
      </c>
    </row>
    <row r="11020" spans="1:6" x14ac:dyDescent="0.2">
      <c r="A11020" t="s">
        <v>2650</v>
      </c>
      <c r="B11020">
        <v>-0.1</v>
      </c>
    </row>
    <row r="11021" spans="1:6" x14ac:dyDescent="0.2">
      <c r="A11021" t="s">
        <v>34</v>
      </c>
      <c r="B11021">
        <v>18.399999999999999</v>
      </c>
      <c r="C11021" t="s">
        <v>1608</v>
      </c>
      <c r="D11021">
        <v>0.05</v>
      </c>
    </row>
    <row r="11022" spans="1:6" x14ac:dyDescent="0.2">
      <c r="A11022" t="s">
        <v>92</v>
      </c>
      <c r="B11022" t="s">
        <v>2660</v>
      </c>
      <c r="C11022">
        <v>0.25</v>
      </c>
      <c r="D11022">
        <v>-0.1</v>
      </c>
    </row>
    <row r="11023" spans="1:6" x14ac:dyDescent="0.2">
      <c r="A11023" t="s">
        <v>92</v>
      </c>
      <c r="B11023" t="s">
        <v>2660</v>
      </c>
      <c r="C11023">
        <v>0.35</v>
      </c>
      <c r="D11023">
        <v>-0.1</v>
      </c>
    </row>
    <row r="11024" spans="1:6" x14ac:dyDescent="0.2">
      <c r="A11024" t="s">
        <v>177</v>
      </c>
      <c r="B11024">
        <v>0.3</v>
      </c>
      <c r="C11024" t="s">
        <v>1608</v>
      </c>
      <c r="D11024">
        <v>0.25</v>
      </c>
    </row>
    <row r="11025" spans="1:7" x14ac:dyDescent="0.2">
      <c r="A11025" t="s">
        <v>2638</v>
      </c>
      <c r="B11025" t="s">
        <v>1608</v>
      </c>
      <c r="C11025">
        <v>0.1</v>
      </c>
    </row>
    <row r="11026" spans="1:7" x14ac:dyDescent="0.2">
      <c r="A11026" t="s">
        <v>2639</v>
      </c>
      <c r="B11026" t="s">
        <v>1608</v>
      </c>
      <c r="C11026">
        <v>0.2</v>
      </c>
    </row>
    <row r="11027" spans="1:7" x14ac:dyDescent="0.2">
      <c r="A11027" t="s">
        <v>2640</v>
      </c>
      <c r="B11027" t="s">
        <v>1608</v>
      </c>
      <c r="C11027">
        <v>0.15</v>
      </c>
    </row>
    <row r="11028" spans="1:7" x14ac:dyDescent="0.2">
      <c r="A11028" t="s">
        <v>2568</v>
      </c>
      <c r="B11028" t="s">
        <v>1562</v>
      </c>
      <c r="C11028" t="s">
        <v>1930</v>
      </c>
      <c r="D11028" t="s">
        <v>2569</v>
      </c>
    </row>
    <row r="11029" spans="1:7" x14ac:dyDescent="0.2">
      <c r="A11029" t="s">
        <v>95</v>
      </c>
      <c r="B11029" t="s">
        <v>1629</v>
      </c>
      <c r="C11029">
        <v>16</v>
      </c>
    </row>
    <row r="11030" spans="1:7" x14ac:dyDescent="0.2">
      <c r="A11030" t="s">
        <v>49</v>
      </c>
      <c r="B11030">
        <v>0.4</v>
      </c>
      <c r="C11030" t="s">
        <v>1608</v>
      </c>
      <c r="D11030">
        <v>0.05</v>
      </c>
    </row>
    <row r="11031" spans="1:7" x14ac:dyDescent="0.2">
      <c r="A11031" t="s">
        <v>186</v>
      </c>
      <c r="B11031">
        <v>-0.2</v>
      </c>
    </row>
    <row r="11032" spans="1:7" x14ac:dyDescent="0.2">
      <c r="A11032" t="s">
        <v>186</v>
      </c>
      <c r="B11032" t="s">
        <v>1545</v>
      </c>
      <c r="C11032">
        <v>0.1</v>
      </c>
    </row>
    <row r="11033" spans="1:7" x14ac:dyDescent="0.2">
      <c r="A11033" t="s">
        <v>87</v>
      </c>
    </row>
    <row r="11034" spans="1:7" x14ac:dyDescent="0.2">
      <c r="A11034" t="s">
        <v>174</v>
      </c>
      <c r="B11034" t="s">
        <v>1545</v>
      </c>
      <c r="C11034">
        <v>0.5</v>
      </c>
    </row>
    <row r="11035" spans="1:7" x14ac:dyDescent="0.2">
      <c r="A11035" t="s">
        <v>54</v>
      </c>
      <c r="B11035" t="s">
        <v>1723</v>
      </c>
      <c r="C11035" t="s">
        <v>2642</v>
      </c>
    </row>
    <row r="11036" spans="1:7" x14ac:dyDescent="0.2">
      <c r="A11036">
        <v>1</v>
      </c>
      <c r="B11036" t="s">
        <v>2643</v>
      </c>
      <c r="C11036" t="s">
        <v>362</v>
      </c>
      <c r="D11036" t="s">
        <v>1925</v>
      </c>
      <c r="E11036" t="s">
        <v>2604</v>
      </c>
    </row>
    <row r="11037" spans="1:7" x14ac:dyDescent="0.2">
      <c r="A11037">
        <v>1</v>
      </c>
      <c r="B11037" t="s">
        <v>2618</v>
      </c>
      <c r="C11037" t="s">
        <v>1921</v>
      </c>
      <c r="D11037" t="s">
        <v>2644</v>
      </c>
      <c r="E11037" t="s">
        <v>1790</v>
      </c>
      <c r="F11037" t="s">
        <v>2620</v>
      </c>
      <c r="G11037" t="s">
        <v>2604</v>
      </c>
    </row>
    <row r="11038" spans="1:7" x14ac:dyDescent="0.2">
      <c r="A11038" t="s">
        <v>87</v>
      </c>
      <c r="B11038" t="s">
        <v>1698</v>
      </c>
    </row>
    <row r="11039" spans="1:7" x14ac:dyDescent="0.2">
      <c r="A11039" t="s">
        <v>1549</v>
      </c>
      <c r="B11039" t="s">
        <v>1550</v>
      </c>
      <c r="C11039" t="s">
        <v>1551</v>
      </c>
      <c r="D11039" t="s">
        <v>1552</v>
      </c>
    </row>
    <row r="11040" spans="1:7" x14ac:dyDescent="0.2">
      <c r="A11040" t="s">
        <v>859</v>
      </c>
      <c r="B11040" t="s">
        <v>1553</v>
      </c>
      <c r="C11040" t="s">
        <v>1554</v>
      </c>
    </row>
    <row r="11041" spans="1:4" x14ac:dyDescent="0.2">
      <c r="A11041" t="s">
        <v>393</v>
      </c>
      <c r="B11041" t="s">
        <v>2654</v>
      </c>
    </row>
    <row r="11042" spans="1:4" x14ac:dyDescent="0.2">
      <c r="A11042" t="s">
        <v>2655</v>
      </c>
      <c r="B11042" s="9">
        <v>45323</v>
      </c>
      <c r="C11042" t="s">
        <v>2656</v>
      </c>
      <c r="D11042" t="s">
        <v>2657</v>
      </c>
    </row>
    <row r="11043" spans="1:4" x14ac:dyDescent="0.2">
      <c r="A11043" t="s">
        <v>2655</v>
      </c>
      <c r="B11043" s="9">
        <v>45324</v>
      </c>
      <c r="C11043" t="s">
        <v>2656</v>
      </c>
      <c r="D11043" t="s">
        <v>2658</v>
      </c>
    </row>
    <row r="11044" spans="1:4" x14ac:dyDescent="0.2">
      <c r="A11044" t="s">
        <v>29</v>
      </c>
      <c r="B11044">
        <v>10.1</v>
      </c>
      <c r="C11044" t="s">
        <v>1608</v>
      </c>
      <c r="D11044">
        <v>0.1</v>
      </c>
    </row>
    <row r="11045" spans="1:4" x14ac:dyDescent="0.2">
      <c r="A11045" t="s">
        <v>29</v>
      </c>
      <c r="B11045">
        <v>3.7</v>
      </c>
      <c r="C11045">
        <v>-0.15</v>
      </c>
    </row>
    <row r="11046" spans="1:4" x14ac:dyDescent="0.2">
      <c r="A11046" t="s">
        <v>29</v>
      </c>
      <c r="B11046">
        <v>17.899999999999999</v>
      </c>
      <c r="C11046" t="s">
        <v>1608</v>
      </c>
      <c r="D11046">
        <v>0.05</v>
      </c>
    </row>
    <row r="11047" spans="1:4" x14ac:dyDescent="0.2">
      <c r="A11047" t="s">
        <v>47</v>
      </c>
      <c r="B11047">
        <v>2.2000000000000002</v>
      </c>
      <c r="C11047" t="s">
        <v>1608</v>
      </c>
      <c r="D11047">
        <v>0.1</v>
      </c>
    </row>
    <row r="11048" spans="1:4" x14ac:dyDescent="0.2">
      <c r="A11048" t="s">
        <v>47</v>
      </c>
      <c r="B11048">
        <v>0.85</v>
      </c>
      <c r="C11048" t="s">
        <v>1608</v>
      </c>
      <c r="D11048">
        <v>0.02</v>
      </c>
    </row>
    <row r="11049" spans="1:4" x14ac:dyDescent="0.2">
      <c r="A11049" t="s">
        <v>47</v>
      </c>
      <c r="B11049">
        <v>5</v>
      </c>
      <c r="C11049" t="s">
        <v>1608</v>
      </c>
      <c r="D11049">
        <v>0.1</v>
      </c>
    </row>
    <row r="11050" spans="1:4" x14ac:dyDescent="0.2">
      <c r="A11050" t="s">
        <v>47</v>
      </c>
      <c r="B11050">
        <v>30</v>
      </c>
      <c r="C11050" t="s">
        <v>1608</v>
      </c>
      <c r="D11050">
        <v>0.05</v>
      </c>
    </row>
    <row r="11051" spans="1:4" x14ac:dyDescent="0.2">
      <c r="A11051" t="s">
        <v>34</v>
      </c>
      <c r="B11051">
        <v>34.5</v>
      </c>
      <c r="C11051" t="s">
        <v>1608</v>
      </c>
      <c r="D11051">
        <v>0.2</v>
      </c>
    </row>
    <row r="11052" spans="1:4" x14ac:dyDescent="0.2">
      <c r="A11052" t="s">
        <v>47</v>
      </c>
      <c r="B11052">
        <v>17</v>
      </c>
      <c r="C11052">
        <f>0.015/0.005</f>
        <v>3</v>
      </c>
    </row>
    <row r="11053" spans="1:4" x14ac:dyDescent="0.2">
      <c r="A11053" t="s">
        <v>47</v>
      </c>
      <c r="B11053">
        <v>22</v>
      </c>
      <c r="C11053">
        <f>0.015/0.005</f>
        <v>3</v>
      </c>
    </row>
    <row r="11054" spans="1:4" x14ac:dyDescent="0.2">
      <c r="A11054" t="s">
        <v>184</v>
      </c>
      <c r="B11054">
        <v>22.5</v>
      </c>
      <c r="C11054" t="s">
        <v>1608</v>
      </c>
      <c r="D11054">
        <v>0.1</v>
      </c>
    </row>
    <row r="11055" spans="1:4" x14ac:dyDescent="0.2">
      <c r="A11055" t="s">
        <v>36</v>
      </c>
      <c r="B11055" t="s">
        <v>1815</v>
      </c>
      <c r="C11055" t="s">
        <v>2561</v>
      </c>
    </row>
    <row r="11056" spans="1:4" x14ac:dyDescent="0.2">
      <c r="A11056" t="s">
        <v>36</v>
      </c>
      <c r="B11056" t="s">
        <v>1815</v>
      </c>
      <c r="C11056" t="s">
        <v>2562</v>
      </c>
    </row>
    <row r="11057" spans="1:7" x14ac:dyDescent="0.2">
      <c r="A11057" t="s">
        <v>36</v>
      </c>
      <c r="B11057" t="s">
        <v>1815</v>
      </c>
      <c r="C11057" t="s">
        <v>2563</v>
      </c>
      <c r="D11057" t="s">
        <v>2153</v>
      </c>
      <c r="E11057" t="s">
        <v>1562</v>
      </c>
      <c r="F11057" t="s">
        <v>2636</v>
      </c>
      <c r="G11057" t="s">
        <v>1946</v>
      </c>
    </row>
    <row r="11058" spans="1:7" x14ac:dyDescent="0.2">
      <c r="A11058" t="s">
        <v>29</v>
      </c>
      <c r="B11058">
        <v>5.44</v>
      </c>
      <c r="C11058" t="s">
        <v>1608</v>
      </c>
      <c r="D11058">
        <v>0.1</v>
      </c>
    </row>
    <row r="11059" spans="1:7" x14ac:dyDescent="0.2">
      <c r="A11059" t="s">
        <v>29</v>
      </c>
      <c r="B11059">
        <v>31.2</v>
      </c>
      <c r="C11059" t="s">
        <v>1608</v>
      </c>
      <c r="D11059">
        <v>0.05</v>
      </c>
    </row>
    <row r="11060" spans="1:7" x14ac:dyDescent="0.2">
      <c r="A11060" t="s">
        <v>626</v>
      </c>
      <c r="B11060">
        <v>33.5</v>
      </c>
      <c r="C11060">
        <f>0.15/0.05</f>
        <v>2.9999999999999996</v>
      </c>
    </row>
    <row r="11061" spans="1:7" x14ac:dyDescent="0.2">
      <c r="A11061" t="s">
        <v>29</v>
      </c>
      <c r="B11061">
        <v>4.8</v>
      </c>
      <c r="C11061" t="s">
        <v>1608</v>
      </c>
      <c r="D11061">
        <v>0.05</v>
      </c>
    </row>
    <row r="11062" spans="1:7" x14ac:dyDescent="0.2">
      <c r="A11062" t="s">
        <v>29</v>
      </c>
      <c r="B11062">
        <v>3.95</v>
      </c>
      <c r="C11062" t="s">
        <v>1608</v>
      </c>
      <c r="D11062">
        <v>0.05</v>
      </c>
    </row>
    <row r="11063" spans="1:7" x14ac:dyDescent="0.2">
      <c r="A11063" t="s">
        <v>29</v>
      </c>
      <c r="B11063">
        <v>17.3</v>
      </c>
      <c r="C11063" t="s">
        <v>1608</v>
      </c>
      <c r="D11063">
        <v>0.06</v>
      </c>
    </row>
    <row r="11064" spans="1:7" x14ac:dyDescent="0.2">
      <c r="A11064" t="s">
        <v>29</v>
      </c>
      <c r="B11064">
        <v>12.1</v>
      </c>
      <c r="C11064" t="s">
        <v>1608</v>
      </c>
      <c r="D11064">
        <v>0.05</v>
      </c>
    </row>
    <row r="11065" spans="1:7" x14ac:dyDescent="0.2">
      <c r="A11065" t="s">
        <v>1749</v>
      </c>
      <c r="B11065" t="s">
        <v>1562</v>
      </c>
      <c r="C11065" t="s">
        <v>1618</v>
      </c>
      <c r="D11065">
        <v>28.2</v>
      </c>
      <c r="E11065" t="s">
        <v>1608</v>
      </c>
      <c r="F11065">
        <v>0.1</v>
      </c>
    </row>
    <row r="11066" spans="1:7" x14ac:dyDescent="0.2">
      <c r="A11066" t="s">
        <v>29</v>
      </c>
      <c r="B11066">
        <v>5</v>
      </c>
      <c r="C11066" t="s">
        <v>1613</v>
      </c>
      <c r="D11066">
        <v>0.1</v>
      </c>
    </row>
    <row r="11067" spans="1:7" x14ac:dyDescent="0.2">
      <c r="A11067" t="s">
        <v>29</v>
      </c>
      <c r="B11067">
        <v>6.45</v>
      </c>
      <c r="C11067" t="s">
        <v>1613</v>
      </c>
      <c r="D11067">
        <v>0.3</v>
      </c>
    </row>
    <row r="11068" spans="1:7" x14ac:dyDescent="0.2">
      <c r="A11068" t="s">
        <v>47</v>
      </c>
      <c r="B11068">
        <v>2</v>
      </c>
      <c r="C11068" t="s">
        <v>1608</v>
      </c>
      <c r="D11068">
        <v>0.03</v>
      </c>
    </row>
    <row r="11069" spans="1:7" x14ac:dyDescent="0.2">
      <c r="A11069" t="s">
        <v>47</v>
      </c>
      <c r="B11069">
        <v>2.2000000000000002</v>
      </c>
      <c r="C11069">
        <f>0.1/-0.2</f>
        <v>-0.5</v>
      </c>
    </row>
    <row r="11070" spans="1:7" x14ac:dyDescent="0.2">
      <c r="A11070" t="s">
        <v>48</v>
      </c>
      <c r="B11070">
        <v>7</v>
      </c>
      <c r="C11070" t="s">
        <v>1608</v>
      </c>
      <c r="D11070">
        <v>0.3</v>
      </c>
    </row>
    <row r="11071" spans="1:7" x14ac:dyDescent="0.2">
      <c r="A11071" t="s">
        <v>29</v>
      </c>
      <c r="B11071" t="s">
        <v>2564</v>
      </c>
    </row>
    <row r="11072" spans="1:7" x14ac:dyDescent="0.2">
      <c r="A11072" t="s">
        <v>97</v>
      </c>
      <c r="B11072">
        <v>0.1</v>
      </c>
    </row>
    <row r="11073" spans="1:4" x14ac:dyDescent="0.2">
      <c r="A11073" t="s">
        <v>108</v>
      </c>
      <c r="B11073">
        <v>5.65</v>
      </c>
      <c r="C11073" t="s">
        <v>1608</v>
      </c>
      <c r="D11073">
        <v>0.1</v>
      </c>
    </row>
    <row r="11074" spans="1:4" x14ac:dyDescent="0.2">
      <c r="A11074" t="s">
        <v>2659</v>
      </c>
      <c r="B11074" t="s">
        <v>1608</v>
      </c>
      <c r="C11074">
        <v>0.3</v>
      </c>
    </row>
    <row r="11075" spans="1:4" x14ac:dyDescent="0.2">
      <c r="A11075" t="s">
        <v>2650</v>
      </c>
      <c r="B11075">
        <v>-0.1</v>
      </c>
    </row>
    <row r="11076" spans="1:4" x14ac:dyDescent="0.2">
      <c r="A11076" t="s">
        <v>34</v>
      </c>
      <c r="B11076">
        <v>18.399999999999999</v>
      </c>
      <c r="C11076" t="s">
        <v>1608</v>
      </c>
      <c r="D11076">
        <v>0.05</v>
      </c>
    </row>
    <row r="11077" spans="1:4" x14ac:dyDescent="0.2">
      <c r="A11077" t="s">
        <v>92</v>
      </c>
      <c r="B11077" t="s">
        <v>2660</v>
      </c>
      <c r="C11077">
        <v>0.25</v>
      </c>
      <c r="D11077">
        <v>-0.1</v>
      </c>
    </row>
    <row r="11078" spans="1:4" x14ac:dyDescent="0.2">
      <c r="A11078" t="s">
        <v>92</v>
      </c>
      <c r="B11078" t="s">
        <v>2660</v>
      </c>
      <c r="C11078">
        <v>0.35</v>
      </c>
      <c r="D11078">
        <v>-0.1</v>
      </c>
    </row>
    <row r="11079" spans="1:4" x14ac:dyDescent="0.2">
      <c r="A11079" t="s">
        <v>177</v>
      </c>
      <c r="B11079">
        <v>0.3</v>
      </c>
      <c r="C11079" t="s">
        <v>1608</v>
      </c>
      <c r="D11079">
        <v>0.25</v>
      </c>
    </row>
    <row r="11080" spans="1:4" x14ac:dyDescent="0.2">
      <c r="A11080" t="s">
        <v>2638</v>
      </c>
      <c r="B11080" t="s">
        <v>1608</v>
      </c>
      <c r="C11080">
        <v>0.1</v>
      </c>
    </row>
    <row r="11081" spans="1:4" x14ac:dyDescent="0.2">
      <c r="A11081" t="s">
        <v>2639</v>
      </c>
      <c r="B11081" t="s">
        <v>1608</v>
      </c>
      <c r="C11081">
        <v>0.2</v>
      </c>
    </row>
    <row r="11082" spans="1:4" x14ac:dyDescent="0.2">
      <c r="A11082" t="s">
        <v>2640</v>
      </c>
      <c r="B11082" t="s">
        <v>1608</v>
      </c>
      <c r="C11082">
        <v>0.15</v>
      </c>
    </row>
    <row r="11083" spans="1:4" x14ac:dyDescent="0.2">
      <c r="A11083" t="s">
        <v>2568</v>
      </c>
      <c r="B11083" t="s">
        <v>1562</v>
      </c>
      <c r="C11083" t="s">
        <v>1930</v>
      </c>
      <c r="D11083" t="s">
        <v>2569</v>
      </c>
    </row>
    <row r="11084" spans="1:4" x14ac:dyDescent="0.2">
      <c r="A11084" t="s">
        <v>95</v>
      </c>
      <c r="B11084" t="s">
        <v>1629</v>
      </c>
      <c r="C11084">
        <v>16</v>
      </c>
    </row>
    <row r="11085" spans="1:4" x14ac:dyDescent="0.2">
      <c r="A11085" t="s">
        <v>49</v>
      </c>
      <c r="B11085">
        <v>0.4</v>
      </c>
      <c r="C11085" t="s">
        <v>1608</v>
      </c>
      <c r="D11085">
        <v>0.05</v>
      </c>
    </row>
    <row r="11086" spans="1:4" x14ac:dyDescent="0.2">
      <c r="A11086" t="s">
        <v>186</v>
      </c>
      <c r="B11086">
        <v>-0.2</v>
      </c>
    </row>
    <row r="11087" spans="1:4" x14ac:dyDescent="0.2">
      <c r="A11087" t="s">
        <v>186</v>
      </c>
      <c r="B11087" t="s">
        <v>1545</v>
      </c>
      <c r="C11087">
        <v>0.1</v>
      </c>
    </row>
    <row r="11088" spans="1:4" x14ac:dyDescent="0.2">
      <c r="A11088" t="s">
        <v>87</v>
      </c>
    </row>
    <row r="11089" spans="1:7" x14ac:dyDescent="0.2">
      <c r="A11089" t="s">
        <v>174</v>
      </c>
      <c r="B11089" t="s">
        <v>1545</v>
      </c>
      <c r="C11089">
        <v>0.5</v>
      </c>
    </row>
    <row r="11090" spans="1:7" x14ac:dyDescent="0.2">
      <c r="A11090" t="s">
        <v>54</v>
      </c>
      <c r="B11090" t="s">
        <v>1723</v>
      </c>
      <c r="C11090" t="s">
        <v>2642</v>
      </c>
    </row>
    <row r="11091" spans="1:7" x14ac:dyDescent="0.2">
      <c r="A11091">
        <v>1</v>
      </c>
      <c r="B11091" t="s">
        <v>2643</v>
      </c>
      <c r="C11091" t="s">
        <v>362</v>
      </c>
      <c r="D11091" t="s">
        <v>1925</v>
      </c>
      <c r="E11091" t="s">
        <v>2604</v>
      </c>
    </row>
    <row r="11092" spans="1:7" x14ac:dyDescent="0.2">
      <c r="A11092">
        <v>1</v>
      </c>
      <c r="B11092" t="s">
        <v>2618</v>
      </c>
      <c r="C11092" t="s">
        <v>1921</v>
      </c>
      <c r="D11092" t="s">
        <v>2644</v>
      </c>
      <c r="E11092" t="s">
        <v>1790</v>
      </c>
      <c r="F11092" t="s">
        <v>2620</v>
      </c>
      <c r="G11092" t="s">
        <v>2604</v>
      </c>
    </row>
    <row r="11093" spans="1:7" x14ac:dyDescent="0.2">
      <c r="A11093" t="s">
        <v>87</v>
      </c>
      <c r="B11093" t="s">
        <v>1698</v>
      </c>
    </row>
    <row r="11094" spans="1:7" x14ac:dyDescent="0.2">
      <c r="A11094" t="s">
        <v>94</v>
      </c>
      <c r="B11094">
        <v>0.02</v>
      </c>
      <c r="C11094" t="s">
        <v>1567</v>
      </c>
      <c r="D11094" t="s">
        <v>1568</v>
      </c>
    </row>
    <row r="11095" spans="1:7" x14ac:dyDescent="0.2">
      <c r="A11095" t="s">
        <v>1549</v>
      </c>
      <c r="B11095" t="s">
        <v>1550</v>
      </c>
      <c r="C11095" t="s">
        <v>1551</v>
      </c>
      <c r="D11095" t="s">
        <v>1552</v>
      </c>
    </row>
    <row r="11096" spans="1:7" x14ac:dyDescent="0.2">
      <c r="A11096" t="s">
        <v>859</v>
      </c>
      <c r="B11096" t="s">
        <v>1553</v>
      </c>
      <c r="C11096" t="s">
        <v>1554</v>
      </c>
    </row>
    <row r="11097" spans="1:7" x14ac:dyDescent="0.2">
      <c r="A11097" t="s">
        <v>1569</v>
      </c>
      <c r="B11097" t="s">
        <v>1570</v>
      </c>
      <c r="C11097" t="s">
        <v>1571</v>
      </c>
    </row>
    <row r="11098" spans="1:7" x14ac:dyDescent="0.2">
      <c r="A11098" t="s">
        <v>1569</v>
      </c>
      <c r="B11098" t="s">
        <v>1572</v>
      </c>
      <c r="C11098" t="s">
        <v>1573</v>
      </c>
      <c r="D11098" t="s">
        <v>1571</v>
      </c>
    </row>
    <row r="11099" spans="1:7" x14ac:dyDescent="0.2">
      <c r="A11099" t="s">
        <v>87</v>
      </c>
      <c r="B11099" t="s">
        <v>2661</v>
      </c>
      <c r="C11099" t="s">
        <v>2477</v>
      </c>
      <c r="D11099" t="s">
        <v>2424</v>
      </c>
    </row>
    <row r="11100" spans="1:7" x14ac:dyDescent="0.2">
      <c r="A11100" t="s">
        <v>2575</v>
      </c>
      <c r="B11100">
        <v>7.85</v>
      </c>
      <c r="C11100" t="s">
        <v>1608</v>
      </c>
      <c r="D11100">
        <v>0.05</v>
      </c>
    </row>
    <row r="11101" spans="1:7" x14ac:dyDescent="0.2">
      <c r="A11101" t="s">
        <v>34</v>
      </c>
      <c r="B11101">
        <v>19.2</v>
      </c>
      <c r="C11101" t="s">
        <v>1608</v>
      </c>
      <c r="D11101">
        <v>0.01</v>
      </c>
    </row>
    <row r="11102" spans="1:7" x14ac:dyDescent="0.2">
      <c r="A11102" t="s">
        <v>96</v>
      </c>
      <c r="B11102">
        <v>18.5</v>
      </c>
      <c r="C11102" t="s">
        <v>1608</v>
      </c>
      <c r="D11102">
        <v>0.01</v>
      </c>
    </row>
    <row r="11103" spans="1:7" x14ac:dyDescent="0.2">
      <c r="A11103" t="s">
        <v>29</v>
      </c>
      <c r="B11103">
        <v>6.85</v>
      </c>
      <c r="C11103" t="s">
        <v>1608</v>
      </c>
      <c r="D11103">
        <v>0.05</v>
      </c>
    </row>
    <row r="11104" spans="1:7" x14ac:dyDescent="0.2">
      <c r="A11104" t="s">
        <v>189</v>
      </c>
      <c r="B11104" t="s">
        <v>1545</v>
      </c>
      <c r="C11104">
        <v>0.03</v>
      </c>
      <c r="D11104" t="s">
        <v>1568</v>
      </c>
    </row>
    <row r="11105" spans="1:5" x14ac:dyDescent="0.2">
      <c r="A11105" t="s">
        <v>133</v>
      </c>
      <c r="B11105" t="s">
        <v>1545</v>
      </c>
      <c r="C11105">
        <v>5.0000000000000001E-3</v>
      </c>
    </row>
    <row r="11106" spans="1:5" x14ac:dyDescent="0.2">
      <c r="A11106" t="s">
        <v>29</v>
      </c>
      <c r="B11106">
        <v>3.3</v>
      </c>
      <c r="C11106" t="s">
        <v>1608</v>
      </c>
      <c r="D11106">
        <v>0.1</v>
      </c>
    </row>
    <row r="11107" spans="1:5" x14ac:dyDescent="0.2">
      <c r="A11107" t="s">
        <v>2576</v>
      </c>
      <c r="B11107">
        <v>0.35</v>
      </c>
      <c r="C11107" t="s">
        <v>1608</v>
      </c>
      <c r="D11107">
        <v>0.05</v>
      </c>
    </row>
    <row r="11108" spans="1:5" x14ac:dyDescent="0.2">
      <c r="A11108" t="s">
        <v>29</v>
      </c>
      <c r="B11108" t="s">
        <v>2662</v>
      </c>
    </row>
    <row r="11109" spans="1:5" x14ac:dyDescent="0.2">
      <c r="A11109" t="s">
        <v>1618</v>
      </c>
      <c r="B11109">
        <v>19</v>
      </c>
      <c r="C11109" t="s">
        <v>1608</v>
      </c>
      <c r="D11109">
        <v>0.02</v>
      </c>
    </row>
    <row r="11110" spans="1:5" x14ac:dyDescent="0.2">
      <c r="A11110" t="s">
        <v>95</v>
      </c>
      <c r="B11110" t="s">
        <v>1545</v>
      </c>
      <c r="C11110" t="s">
        <v>1584</v>
      </c>
      <c r="D11110">
        <v>3</v>
      </c>
    </row>
    <row r="11111" spans="1:5" x14ac:dyDescent="0.2">
      <c r="A11111" t="s">
        <v>36</v>
      </c>
      <c r="B11111" t="s">
        <v>2578</v>
      </c>
    </row>
    <row r="11112" spans="1:5" x14ac:dyDescent="0.2">
      <c r="A11112" t="s">
        <v>29</v>
      </c>
      <c r="B11112">
        <v>0.5</v>
      </c>
      <c r="C11112" t="s">
        <v>1608</v>
      </c>
      <c r="D11112">
        <v>0.1</v>
      </c>
    </row>
    <row r="11113" spans="1:5" x14ac:dyDescent="0.2">
      <c r="A11113" t="s">
        <v>29</v>
      </c>
      <c r="B11113">
        <v>0.5</v>
      </c>
      <c r="C11113" t="s">
        <v>1608</v>
      </c>
      <c r="D11113">
        <v>0.05</v>
      </c>
    </row>
    <row r="11114" spans="1:5" x14ac:dyDescent="0.2">
      <c r="A11114" t="s">
        <v>36</v>
      </c>
      <c r="B11114" t="s">
        <v>1562</v>
      </c>
      <c r="C11114" t="s">
        <v>2559</v>
      </c>
      <c r="D11114" t="s">
        <v>1562</v>
      </c>
      <c r="E11114" t="s">
        <v>1618</v>
      </c>
    </row>
    <row r="11115" spans="1:5" x14ac:dyDescent="0.2">
      <c r="A11115" t="s">
        <v>2579</v>
      </c>
      <c r="B11115" t="s">
        <v>1618</v>
      </c>
      <c r="C11115" t="s">
        <v>2580</v>
      </c>
      <c r="D11115" t="s">
        <v>1562</v>
      </c>
      <c r="E11115" t="s">
        <v>1563</v>
      </c>
    </row>
    <row r="11116" spans="1:5" x14ac:dyDescent="0.2">
      <c r="A11116" t="s">
        <v>2515</v>
      </c>
      <c r="B11116" t="s">
        <v>2581</v>
      </c>
    </row>
    <row r="11117" spans="1:5" x14ac:dyDescent="0.2">
      <c r="A11117" t="s">
        <v>186</v>
      </c>
      <c r="B11117" t="s">
        <v>2663</v>
      </c>
      <c r="C11117" t="s">
        <v>1742</v>
      </c>
      <c r="D11117" t="s">
        <v>2661</v>
      </c>
    </row>
    <row r="11118" spans="1:5" x14ac:dyDescent="0.2">
      <c r="A11118" t="s">
        <v>87</v>
      </c>
      <c r="B11118" t="s">
        <v>1698</v>
      </c>
    </row>
    <row r="11119" spans="1:5" x14ac:dyDescent="0.2">
      <c r="A11119" t="s">
        <v>1549</v>
      </c>
      <c r="B11119" t="s">
        <v>1550</v>
      </c>
      <c r="C11119" t="s">
        <v>1551</v>
      </c>
      <c r="D11119" t="s">
        <v>1552</v>
      </c>
    </row>
    <row r="11120" spans="1:5" x14ac:dyDescent="0.2">
      <c r="A11120" t="s">
        <v>859</v>
      </c>
      <c r="B11120" t="s">
        <v>1553</v>
      </c>
      <c r="C11120" t="s">
        <v>1554</v>
      </c>
    </row>
    <row r="11121" spans="1:4" x14ac:dyDescent="0.2">
      <c r="A11121" t="s">
        <v>1555</v>
      </c>
      <c r="B11121" t="s">
        <v>1550</v>
      </c>
      <c r="C11121" t="s">
        <v>1551</v>
      </c>
      <c r="D11121" t="s">
        <v>1556</v>
      </c>
    </row>
    <row r="11122" spans="1:4" x14ac:dyDescent="0.2">
      <c r="A11122" t="s">
        <v>27</v>
      </c>
      <c r="B11122" t="s">
        <v>2664</v>
      </c>
    </row>
    <row r="11123" spans="1:4" x14ac:dyDescent="0.2">
      <c r="A11123" t="s">
        <v>29</v>
      </c>
      <c r="B11123">
        <v>6.85</v>
      </c>
      <c r="C11123" t="s">
        <v>1608</v>
      </c>
      <c r="D11123">
        <v>0.05</v>
      </c>
    </row>
    <row r="11124" spans="1:4" x14ac:dyDescent="0.2">
      <c r="A11124" t="s">
        <v>1766</v>
      </c>
      <c r="B11124" t="s">
        <v>2500</v>
      </c>
      <c r="C11124">
        <v>27.92</v>
      </c>
      <c r="D11124" t="s">
        <v>1580</v>
      </c>
    </row>
    <row r="11125" spans="1:4" x14ac:dyDescent="0.2">
      <c r="A11125" t="s">
        <v>2574</v>
      </c>
      <c r="B11125" t="s">
        <v>1592</v>
      </c>
    </row>
    <row r="11126" spans="1:4" x14ac:dyDescent="0.2">
      <c r="A11126" t="s">
        <v>1656</v>
      </c>
      <c r="B11126">
        <v>0.2</v>
      </c>
    </row>
    <row r="11127" spans="1:4" x14ac:dyDescent="0.2">
      <c r="A11127" t="s">
        <v>47</v>
      </c>
      <c r="B11127">
        <v>2.2000000000000002</v>
      </c>
      <c r="C11127">
        <v>0.1</v>
      </c>
    </row>
    <row r="11128" spans="1:4" x14ac:dyDescent="0.2">
      <c r="A11128" t="s">
        <v>48</v>
      </c>
      <c r="B11128">
        <v>3</v>
      </c>
      <c r="C11128">
        <v>0.3</v>
      </c>
    </row>
    <row r="11129" spans="1:4" x14ac:dyDescent="0.2">
      <c r="A11129" t="s">
        <v>49</v>
      </c>
      <c r="B11129">
        <v>0.15</v>
      </c>
      <c r="C11129" t="s">
        <v>1580</v>
      </c>
    </row>
    <row r="11130" spans="1:4" x14ac:dyDescent="0.2">
      <c r="A11130" t="s">
        <v>34</v>
      </c>
      <c r="B11130">
        <v>25.2</v>
      </c>
      <c r="C11130">
        <v>0.2</v>
      </c>
    </row>
    <row r="11131" spans="1:4" x14ac:dyDescent="0.2">
      <c r="A11131" t="s">
        <v>34</v>
      </c>
      <c r="B11131">
        <v>28.5</v>
      </c>
      <c r="C11131" t="s">
        <v>1580</v>
      </c>
    </row>
    <row r="11132" spans="1:4" x14ac:dyDescent="0.2">
      <c r="A11132" t="s">
        <v>153</v>
      </c>
      <c r="B11132">
        <v>21.4</v>
      </c>
      <c r="C11132" t="s">
        <v>1580</v>
      </c>
    </row>
    <row r="11133" spans="1:4" x14ac:dyDescent="0.2">
      <c r="A11133" t="s">
        <v>48</v>
      </c>
      <c r="B11133" t="s">
        <v>1896</v>
      </c>
      <c r="C11133">
        <v>4</v>
      </c>
      <c r="D11133">
        <v>4.2</v>
      </c>
    </row>
    <row r="11134" spans="1:4" x14ac:dyDescent="0.2">
      <c r="A11134" t="s">
        <v>97</v>
      </c>
      <c r="B11134" t="s">
        <v>1545</v>
      </c>
      <c r="C11134">
        <v>0.1</v>
      </c>
    </row>
    <row r="11135" spans="1:4" x14ac:dyDescent="0.2">
      <c r="A11135" t="s">
        <v>95</v>
      </c>
      <c r="B11135" t="s">
        <v>2524</v>
      </c>
      <c r="C11135">
        <v>16</v>
      </c>
    </row>
    <row r="11136" spans="1:4" x14ac:dyDescent="0.2">
      <c r="A11136" t="s">
        <v>56</v>
      </c>
      <c r="B11136" t="s">
        <v>1545</v>
      </c>
      <c r="C11136">
        <v>0.2</v>
      </c>
    </row>
    <row r="11137" spans="1:4" x14ac:dyDescent="0.2">
      <c r="A11137" t="s">
        <v>1549</v>
      </c>
      <c r="B11137" t="s">
        <v>1550</v>
      </c>
      <c r="C11137" t="s">
        <v>1551</v>
      </c>
      <c r="D11137" t="s">
        <v>1552</v>
      </c>
    </row>
    <row r="11138" spans="1:4" x14ac:dyDescent="0.2">
      <c r="A11138" t="s">
        <v>859</v>
      </c>
      <c r="B11138" t="s">
        <v>1553</v>
      </c>
      <c r="C11138" t="s">
        <v>1554</v>
      </c>
    </row>
    <row r="11139" spans="1:4" x14ac:dyDescent="0.2">
      <c r="A11139" t="s">
        <v>87</v>
      </c>
      <c r="B11139" t="s">
        <v>2661</v>
      </c>
      <c r="C11139" t="s">
        <v>2477</v>
      </c>
      <c r="D11139" t="s">
        <v>2424</v>
      </c>
    </row>
    <row r="11140" spans="1:4" x14ac:dyDescent="0.2">
      <c r="A11140" t="s">
        <v>2575</v>
      </c>
      <c r="B11140">
        <v>7.85</v>
      </c>
      <c r="C11140" t="s">
        <v>1608</v>
      </c>
      <c r="D11140">
        <v>0.05</v>
      </c>
    </row>
    <row r="11141" spans="1:4" x14ac:dyDescent="0.2">
      <c r="A11141" t="s">
        <v>34</v>
      </c>
      <c r="B11141">
        <v>19.2</v>
      </c>
      <c r="C11141" t="s">
        <v>1608</v>
      </c>
      <c r="D11141">
        <v>0.01</v>
      </c>
    </row>
    <row r="11142" spans="1:4" x14ac:dyDescent="0.2">
      <c r="A11142" t="s">
        <v>96</v>
      </c>
      <c r="B11142">
        <v>18.5</v>
      </c>
      <c r="C11142" t="s">
        <v>1608</v>
      </c>
      <c r="D11142">
        <v>0.01</v>
      </c>
    </row>
    <row r="11143" spans="1:4" x14ac:dyDescent="0.2">
      <c r="A11143" t="s">
        <v>29</v>
      </c>
      <c r="B11143">
        <v>6.85</v>
      </c>
      <c r="C11143" t="s">
        <v>1608</v>
      </c>
      <c r="D11143">
        <v>0.05</v>
      </c>
    </row>
    <row r="11144" spans="1:4" x14ac:dyDescent="0.2">
      <c r="A11144" t="s">
        <v>189</v>
      </c>
      <c r="B11144" t="s">
        <v>1545</v>
      </c>
      <c r="C11144">
        <v>0.03</v>
      </c>
      <c r="D11144" t="s">
        <v>1568</v>
      </c>
    </row>
    <row r="11145" spans="1:4" x14ac:dyDescent="0.2">
      <c r="A11145" t="s">
        <v>133</v>
      </c>
      <c r="B11145" t="s">
        <v>1545</v>
      </c>
      <c r="C11145">
        <v>5.0000000000000001E-3</v>
      </c>
    </row>
    <row r="11146" spans="1:4" x14ac:dyDescent="0.2">
      <c r="A11146" t="s">
        <v>29</v>
      </c>
      <c r="B11146">
        <v>3.3</v>
      </c>
      <c r="C11146" t="s">
        <v>1608</v>
      </c>
      <c r="D11146">
        <v>0.1</v>
      </c>
    </row>
    <row r="11147" spans="1:4" x14ac:dyDescent="0.2">
      <c r="A11147" t="s">
        <v>2576</v>
      </c>
      <c r="B11147">
        <v>0.35</v>
      </c>
      <c r="C11147" t="s">
        <v>1608</v>
      </c>
      <c r="D11147">
        <v>0.05</v>
      </c>
    </row>
    <row r="11148" spans="1:4" x14ac:dyDescent="0.2">
      <c r="A11148" t="s">
        <v>29</v>
      </c>
      <c r="B11148" t="s">
        <v>2662</v>
      </c>
    </row>
    <row r="11149" spans="1:4" x14ac:dyDescent="0.2">
      <c r="A11149" t="s">
        <v>1618</v>
      </c>
      <c r="B11149">
        <v>19</v>
      </c>
      <c r="C11149" t="s">
        <v>1608</v>
      </c>
      <c r="D11149">
        <v>0.02</v>
      </c>
    </row>
    <row r="11150" spans="1:4" x14ac:dyDescent="0.2">
      <c r="A11150" t="s">
        <v>95</v>
      </c>
      <c r="B11150" t="s">
        <v>1545</v>
      </c>
      <c r="C11150" t="s">
        <v>1584</v>
      </c>
      <c r="D11150">
        <v>3</v>
      </c>
    </row>
    <row r="11151" spans="1:4" x14ac:dyDescent="0.2">
      <c r="A11151" t="s">
        <v>36</v>
      </c>
      <c r="B11151" t="s">
        <v>2578</v>
      </c>
    </row>
    <row r="11152" spans="1:4" x14ac:dyDescent="0.2">
      <c r="A11152" t="s">
        <v>29</v>
      </c>
      <c r="B11152">
        <v>0.5</v>
      </c>
      <c r="C11152" t="s">
        <v>1608</v>
      </c>
      <c r="D11152">
        <v>0.1</v>
      </c>
    </row>
    <row r="11153" spans="1:5" x14ac:dyDescent="0.2">
      <c r="A11153" t="s">
        <v>29</v>
      </c>
      <c r="B11153">
        <v>0.5</v>
      </c>
      <c r="C11153" t="s">
        <v>1608</v>
      </c>
      <c r="D11153">
        <v>0.05</v>
      </c>
    </row>
    <row r="11154" spans="1:5" x14ac:dyDescent="0.2">
      <c r="A11154" t="s">
        <v>36</v>
      </c>
      <c r="B11154" t="s">
        <v>1562</v>
      </c>
      <c r="C11154" t="s">
        <v>2559</v>
      </c>
      <c r="D11154" t="s">
        <v>1562</v>
      </c>
      <c r="E11154" t="s">
        <v>1618</v>
      </c>
    </row>
    <row r="11155" spans="1:5" x14ac:dyDescent="0.2">
      <c r="A11155" t="s">
        <v>2579</v>
      </c>
      <c r="B11155" t="s">
        <v>1618</v>
      </c>
      <c r="C11155" t="s">
        <v>2580</v>
      </c>
      <c r="D11155" t="s">
        <v>1562</v>
      </c>
      <c r="E11155" t="s">
        <v>1563</v>
      </c>
    </row>
    <row r="11156" spans="1:5" x14ac:dyDescent="0.2">
      <c r="A11156" t="s">
        <v>2515</v>
      </c>
      <c r="B11156" t="s">
        <v>2581</v>
      </c>
    </row>
    <row r="11157" spans="1:5" x14ac:dyDescent="0.2">
      <c r="A11157" t="s">
        <v>186</v>
      </c>
      <c r="B11157" t="s">
        <v>2663</v>
      </c>
      <c r="C11157" t="s">
        <v>1742</v>
      </c>
      <c r="D11157" t="s">
        <v>2661</v>
      </c>
    </row>
    <row r="11158" spans="1:5" x14ac:dyDescent="0.2">
      <c r="A11158" t="s">
        <v>87</v>
      </c>
      <c r="B11158" t="s">
        <v>1698</v>
      </c>
    </row>
    <row r="11159" spans="1:5" x14ac:dyDescent="0.2">
      <c r="A11159" t="s">
        <v>1549</v>
      </c>
      <c r="B11159" t="s">
        <v>1550</v>
      </c>
      <c r="C11159" t="s">
        <v>1551</v>
      </c>
      <c r="D11159" t="s">
        <v>1552</v>
      </c>
    </row>
    <row r="11160" spans="1:5" x14ac:dyDescent="0.2">
      <c r="A11160" t="s">
        <v>859</v>
      </c>
      <c r="B11160" t="s">
        <v>1553</v>
      </c>
      <c r="C11160" t="s">
        <v>1554</v>
      </c>
    </row>
    <row r="11161" spans="1:5" x14ac:dyDescent="0.2">
      <c r="A11161" t="s">
        <v>1555</v>
      </c>
      <c r="B11161" t="s">
        <v>1550</v>
      </c>
      <c r="C11161" t="s">
        <v>1551</v>
      </c>
      <c r="D11161" t="s">
        <v>1556</v>
      </c>
    </row>
    <row r="11162" spans="1:5" x14ac:dyDescent="0.2">
      <c r="A11162" t="s">
        <v>27</v>
      </c>
      <c r="B11162" t="s">
        <v>2664</v>
      </c>
    </row>
    <row r="11163" spans="1:5" x14ac:dyDescent="0.2">
      <c r="A11163" t="s">
        <v>29</v>
      </c>
      <c r="B11163">
        <v>6.85</v>
      </c>
      <c r="C11163" t="s">
        <v>1608</v>
      </c>
      <c r="D11163">
        <v>0.05</v>
      </c>
    </row>
    <row r="11164" spans="1:5" x14ac:dyDescent="0.2">
      <c r="A11164" t="s">
        <v>1766</v>
      </c>
      <c r="B11164" t="s">
        <v>2500</v>
      </c>
      <c r="C11164">
        <v>27.92</v>
      </c>
      <c r="D11164" t="s">
        <v>1580</v>
      </c>
    </row>
    <row r="11165" spans="1:5" x14ac:dyDescent="0.2">
      <c r="A11165" t="s">
        <v>2574</v>
      </c>
      <c r="B11165" t="s">
        <v>1592</v>
      </c>
    </row>
    <row r="11166" spans="1:5" x14ac:dyDescent="0.2">
      <c r="A11166" t="s">
        <v>1656</v>
      </c>
      <c r="B11166">
        <v>0.2</v>
      </c>
    </row>
    <row r="11167" spans="1:5" x14ac:dyDescent="0.2">
      <c r="A11167" t="s">
        <v>47</v>
      </c>
      <c r="B11167">
        <v>2.2000000000000002</v>
      </c>
      <c r="C11167">
        <v>0.1</v>
      </c>
    </row>
    <row r="11168" spans="1:5" x14ac:dyDescent="0.2">
      <c r="A11168" t="s">
        <v>48</v>
      </c>
      <c r="B11168">
        <v>3</v>
      </c>
      <c r="C11168">
        <v>0.3</v>
      </c>
    </row>
    <row r="11169" spans="1:4" x14ac:dyDescent="0.2">
      <c r="A11169" t="s">
        <v>49</v>
      </c>
      <c r="B11169">
        <v>0.15</v>
      </c>
      <c r="C11169" t="s">
        <v>1580</v>
      </c>
    </row>
    <row r="11170" spans="1:4" x14ac:dyDescent="0.2">
      <c r="A11170" t="s">
        <v>34</v>
      </c>
      <c r="B11170">
        <v>25.2</v>
      </c>
      <c r="C11170">
        <v>0.2</v>
      </c>
    </row>
    <row r="11171" spans="1:4" x14ac:dyDescent="0.2">
      <c r="A11171" t="s">
        <v>34</v>
      </c>
      <c r="B11171">
        <v>28.5</v>
      </c>
      <c r="C11171" t="s">
        <v>1580</v>
      </c>
    </row>
    <row r="11172" spans="1:4" x14ac:dyDescent="0.2">
      <c r="A11172" t="s">
        <v>153</v>
      </c>
      <c r="B11172">
        <v>21.4</v>
      </c>
      <c r="C11172" t="s">
        <v>1580</v>
      </c>
    </row>
    <row r="11173" spans="1:4" x14ac:dyDescent="0.2">
      <c r="A11173" t="s">
        <v>48</v>
      </c>
      <c r="B11173" t="s">
        <v>1896</v>
      </c>
      <c r="C11173">
        <v>4</v>
      </c>
      <c r="D11173">
        <v>4.2</v>
      </c>
    </row>
    <row r="11174" spans="1:4" x14ac:dyDescent="0.2">
      <c r="A11174" t="s">
        <v>97</v>
      </c>
      <c r="B11174" t="s">
        <v>1545</v>
      </c>
      <c r="C11174">
        <v>0.1</v>
      </c>
    </row>
    <row r="11175" spans="1:4" x14ac:dyDescent="0.2">
      <c r="A11175" t="s">
        <v>95</v>
      </c>
      <c r="B11175" t="s">
        <v>2524</v>
      </c>
      <c r="C11175">
        <v>16</v>
      </c>
    </row>
    <row r="11176" spans="1:4" x14ac:dyDescent="0.2">
      <c r="A11176" t="s">
        <v>56</v>
      </c>
      <c r="B11176" t="s">
        <v>1545</v>
      </c>
      <c r="C11176">
        <v>0.2</v>
      </c>
    </row>
    <row r="11177" spans="1:4" x14ac:dyDescent="0.2">
      <c r="A11177" t="s">
        <v>1549</v>
      </c>
      <c r="B11177" t="s">
        <v>1550</v>
      </c>
      <c r="C11177" t="s">
        <v>1551</v>
      </c>
      <c r="D11177" t="s">
        <v>1552</v>
      </c>
    </row>
    <row r="11178" spans="1:4" x14ac:dyDescent="0.2">
      <c r="A11178" t="s">
        <v>859</v>
      </c>
      <c r="B11178" t="s">
        <v>1553</v>
      </c>
      <c r="C11178" t="s">
        <v>1554</v>
      </c>
    </row>
    <row r="11179" spans="1:4" x14ac:dyDescent="0.2">
      <c r="A11179" t="s">
        <v>34</v>
      </c>
      <c r="B11179">
        <v>28.5</v>
      </c>
      <c r="C11179" t="s">
        <v>1558</v>
      </c>
    </row>
    <row r="11180" spans="1:4" x14ac:dyDescent="0.2">
      <c r="A11180" t="s">
        <v>91</v>
      </c>
      <c r="B11180">
        <v>7.85</v>
      </c>
      <c r="C11180" t="s">
        <v>1557</v>
      </c>
    </row>
    <row r="11181" spans="1:4" x14ac:dyDescent="0.2">
      <c r="A11181" t="s">
        <v>34</v>
      </c>
      <c r="B11181">
        <v>19.2</v>
      </c>
      <c r="C11181" t="s">
        <v>1665</v>
      </c>
    </row>
    <row r="11182" spans="1:4" x14ac:dyDescent="0.2">
      <c r="A11182" t="s">
        <v>96</v>
      </c>
      <c r="B11182">
        <v>18.5</v>
      </c>
      <c r="C11182" t="s">
        <v>1665</v>
      </c>
    </row>
    <row r="11183" spans="1:4" x14ac:dyDescent="0.2">
      <c r="A11183" t="s">
        <v>29</v>
      </c>
      <c r="B11183">
        <v>6.85</v>
      </c>
      <c r="C11183" t="s">
        <v>1557</v>
      </c>
    </row>
    <row r="11184" spans="1:4" x14ac:dyDescent="0.2">
      <c r="A11184" t="s">
        <v>189</v>
      </c>
      <c r="B11184" t="s">
        <v>1545</v>
      </c>
      <c r="C11184">
        <v>0.03</v>
      </c>
      <c r="D11184" t="s">
        <v>1568</v>
      </c>
    </row>
    <row r="11185" spans="1:6" x14ac:dyDescent="0.2">
      <c r="A11185" t="s">
        <v>133</v>
      </c>
      <c r="B11185" t="s">
        <v>1545</v>
      </c>
      <c r="C11185">
        <v>5.0000000000000001E-3</v>
      </c>
    </row>
    <row r="11186" spans="1:6" x14ac:dyDescent="0.2">
      <c r="A11186" t="s">
        <v>29</v>
      </c>
      <c r="B11186">
        <v>3.3</v>
      </c>
      <c r="C11186" t="s">
        <v>1558</v>
      </c>
    </row>
    <row r="11187" spans="1:6" x14ac:dyDescent="0.2">
      <c r="A11187" t="s">
        <v>29</v>
      </c>
      <c r="B11187">
        <v>0.1</v>
      </c>
      <c r="C11187">
        <f>0.035/-0.015</f>
        <v>-2.3333333333333335</v>
      </c>
    </row>
    <row r="11188" spans="1:6" x14ac:dyDescent="0.2">
      <c r="A11188" t="s">
        <v>1618</v>
      </c>
      <c r="B11188">
        <v>19</v>
      </c>
      <c r="C11188" t="s">
        <v>1655</v>
      </c>
    </row>
    <row r="11189" spans="1:6" x14ac:dyDescent="0.2">
      <c r="A11189" t="s">
        <v>95</v>
      </c>
      <c r="B11189" t="s">
        <v>1545</v>
      </c>
      <c r="C11189">
        <v>0.08</v>
      </c>
      <c r="D11189" t="s">
        <v>1594</v>
      </c>
      <c r="E11189" t="s">
        <v>1584</v>
      </c>
      <c r="F11189">
        <v>3</v>
      </c>
    </row>
    <row r="11190" spans="1:6" x14ac:dyDescent="0.2">
      <c r="A11190" t="s">
        <v>54</v>
      </c>
      <c r="B11190" t="s">
        <v>1867</v>
      </c>
      <c r="C11190" t="s">
        <v>2582</v>
      </c>
    </row>
    <row r="11191" spans="1:6" x14ac:dyDescent="0.2">
      <c r="A11191" t="s">
        <v>36</v>
      </c>
      <c r="B11191" t="s">
        <v>2665</v>
      </c>
      <c r="C11191" t="s">
        <v>1100</v>
      </c>
      <c r="D11191">
        <v>0.5</v>
      </c>
      <c r="E11191" t="s">
        <v>1562</v>
      </c>
      <c r="F11191" t="s">
        <v>1563</v>
      </c>
    </row>
    <row r="11192" spans="1:6" x14ac:dyDescent="0.2">
      <c r="A11192" t="s">
        <v>29</v>
      </c>
      <c r="B11192">
        <v>0.5</v>
      </c>
      <c r="C11192" t="s">
        <v>1557</v>
      </c>
    </row>
    <row r="11193" spans="1:6" x14ac:dyDescent="0.2">
      <c r="A11193" t="s">
        <v>2515</v>
      </c>
      <c r="B11193" t="s">
        <v>2581</v>
      </c>
    </row>
    <row r="11194" spans="1:6" x14ac:dyDescent="0.2">
      <c r="A11194" t="s">
        <v>87</v>
      </c>
      <c r="B11194" t="s">
        <v>1698</v>
      </c>
    </row>
    <row r="11195" spans="1:6" x14ac:dyDescent="0.2">
      <c r="A11195" t="s">
        <v>1549</v>
      </c>
      <c r="B11195" t="s">
        <v>1550</v>
      </c>
      <c r="C11195" t="s">
        <v>1551</v>
      </c>
      <c r="D11195" t="s">
        <v>1552</v>
      </c>
    </row>
    <row r="11196" spans="1:6" x14ac:dyDescent="0.2">
      <c r="A11196" t="s">
        <v>859</v>
      </c>
      <c r="B11196" t="s">
        <v>1553</v>
      </c>
      <c r="C11196" t="s">
        <v>1554</v>
      </c>
    </row>
    <row r="11197" spans="1:6" x14ac:dyDescent="0.2">
      <c r="A11197" t="s">
        <v>27</v>
      </c>
      <c r="B11197" t="s">
        <v>2664</v>
      </c>
    </row>
    <row r="11198" spans="1:6" x14ac:dyDescent="0.2">
      <c r="A11198" t="s">
        <v>29</v>
      </c>
      <c r="B11198">
        <v>6.85</v>
      </c>
      <c r="C11198" t="s">
        <v>1608</v>
      </c>
      <c r="D11198">
        <v>0.05</v>
      </c>
    </row>
    <row r="11199" spans="1:6" x14ac:dyDescent="0.2">
      <c r="A11199" t="s">
        <v>1766</v>
      </c>
      <c r="B11199" t="s">
        <v>2500</v>
      </c>
      <c r="C11199">
        <v>27.92</v>
      </c>
      <c r="D11199" t="s">
        <v>1580</v>
      </c>
    </row>
    <row r="11200" spans="1:6" x14ac:dyDescent="0.2">
      <c r="A11200" t="s">
        <v>2574</v>
      </c>
      <c r="B11200" t="s">
        <v>1592</v>
      </c>
    </row>
    <row r="11201" spans="1:4" x14ac:dyDescent="0.2">
      <c r="A11201" t="s">
        <v>1656</v>
      </c>
      <c r="B11201">
        <v>0.2</v>
      </c>
    </row>
    <row r="11202" spans="1:4" x14ac:dyDescent="0.2">
      <c r="A11202" t="s">
        <v>47</v>
      </c>
      <c r="B11202">
        <v>2.2000000000000002</v>
      </c>
      <c r="C11202">
        <v>0.1</v>
      </c>
    </row>
    <row r="11203" spans="1:4" x14ac:dyDescent="0.2">
      <c r="A11203" t="s">
        <v>48</v>
      </c>
      <c r="B11203">
        <v>3</v>
      </c>
      <c r="C11203">
        <v>0.3</v>
      </c>
    </row>
    <row r="11204" spans="1:4" x14ac:dyDescent="0.2">
      <c r="A11204" t="s">
        <v>49</v>
      </c>
      <c r="B11204">
        <v>0.15</v>
      </c>
      <c r="C11204" t="s">
        <v>1630</v>
      </c>
    </row>
    <row r="11205" spans="1:4" x14ac:dyDescent="0.2">
      <c r="A11205" t="s">
        <v>34</v>
      </c>
      <c r="B11205">
        <v>25.2</v>
      </c>
      <c r="C11205">
        <v>0.2</v>
      </c>
    </row>
    <row r="11206" spans="1:4" x14ac:dyDescent="0.2">
      <c r="A11206" t="s">
        <v>34</v>
      </c>
      <c r="B11206">
        <v>28.5</v>
      </c>
      <c r="C11206" t="s">
        <v>1580</v>
      </c>
    </row>
    <row r="11207" spans="1:4" x14ac:dyDescent="0.2">
      <c r="A11207" t="s">
        <v>153</v>
      </c>
      <c r="B11207">
        <v>21.4</v>
      </c>
      <c r="C11207" t="s">
        <v>1580</v>
      </c>
    </row>
    <row r="11208" spans="1:4" x14ac:dyDescent="0.2">
      <c r="A11208" t="s">
        <v>48</v>
      </c>
      <c r="B11208" t="s">
        <v>1896</v>
      </c>
      <c r="C11208">
        <v>4</v>
      </c>
      <c r="D11208">
        <v>4.2</v>
      </c>
    </row>
    <row r="11209" spans="1:4" x14ac:dyDescent="0.2">
      <c r="A11209" t="s">
        <v>97</v>
      </c>
      <c r="B11209" t="s">
        <v>1545</v>
      </c>
      <c r="C11209">
        <v>0.1</v>
      </c>
    </row>
    <row r="11210" spans="1:4" x14ac:dyDescent="0.2">
      <c r="A11210" t="s">
        <v>95</v>
      </c>
      <c r="B11210" t="s">
        <v>2524</v>
      </c>
      <c r="C11210">
        <v>16</v>
      </c>
    </row>
    <row r="11211" spans="1:4" x14ac:dyDescent="0.2">
      <c r="A11211" t="s">
        <v>56</v>
      </c>
      <c r="B11211" t="s">
        <v>1545</v>
      </c>
      <c r="C11211">
        <v>0.2</v>
      </c>
    </row>
    <row r="11212" spans="1:4" x14ac:dyDescent="0.2">
      <c r="A11212" t="s">
        <v>1549</v>
      </c>
      <c r="B11212" t="s">
        <v>1550</v>
      </c>
      <c r="C11212" t="s">
        <v>1551</v>
      </c>
      <c r="D11212" t="s">
        <v>1552</v>
      </c>
    </row>
    <row r="11213" spans="1:4" x14ac:dyDescent="0.2">
      <c r="A11213" t="s">
        <v>859</v>
      </c>
      <c r="B11213" t="s">
        <v>1553</v>
      </c>
      <c r="C11213" t="s">
        <v>1554</v>
      </c>
    </row>
    <row r="11214" spans="1:4" x14ac:dyDescent="0.2">
      <c r="A11214" t="s">
        <v>34</v>
      </c>
      <c r="B11214">
        <v>28.5</v>
      </c>
      <c r="C11214" t="s">
        <v>1558</v>
      </c>
    </row>
    <row r="11215" spans="1:4" x14ac:dyDescent="0.2">
      <c r="A11215" t="s">
        <v>91</v>
      </c>
      <c r="B11215">
        <v>7.85</v>
      </c>
      <c r="C11215" t="s">
        <v>1557</v>
      </c>
    </row>
    <row r="11216" spans="1:4" x14ac:dyDescent="0.2">
      <c r="A11216" t="s">
        <v>96</v>
      </c>
      <c r="B11216">
        <v>18.5</v>
      </c>
      <c r="C11216" t="s">
        <v>2666</v>
      </c>
    </row>
    <row r="11217" spans="1:6" x14ac:dyDescent="0.2">
      <c r="A11217" t="s">
        <v>34</v>
      </c>
      <c r="B11217">
        <v>19.2</v>
      </c>
      <c r="C11217" t="s">
        <v>1665</v>
      </c>
    </row>
    <row r="11218" spans="1:6" x14ac:dyDescent="0.2">
      <c r="A11218" t="s">
        <v>29</v>
      </c>
      <c r="B11218">
        <v>6.85</v>
      </c>
      <c r="C11218" t="s">
        <v>1557</v>
      </c>
    </row>
    <row r="11219" spans="1:6" x14ac:dyDescent="0.2">
      <c r="A11219" t="s">
        <v>189</v>
      </c>
      <c r="B11219" t="s">
        <v>1545</v>
      </c>
      <c r="C11219">
        <v>0.03</v>
      </c>
      <c r="D11219" t="s">
        <v>1568</v>
      </c>
    </row>
    <row r="11220" spans="1:6" x14ac:dyDescent="0.2">
      <c r="A11220" t="s">
        <v>133</v>
      </c>
      <c r="B11220" t="s">
        <v>1545</v>
      </c>
      <c r="C11220">
        <v>5.0000000000000001E-3</v>
      </c>
    </row>
    <row r="11221" spans="1:6" x14ac:dyDescent="0.2">
      <c r="A11221" t="s">
        <v>29</v>
      </c>
      <c r="B11221">
        <v>3.3</v>
      </c>
      <c r="C11221" t="s">
        <v>1558</v>
      </c>
    </row>
    <row r="11222" spans="1:6" x14ac:dyDescent="0.2">
      <c r="A11222" t="s">
        <v>29</v>
      </c>
      <c r="B11222">
        <v>0.1</v>
      </c>
      <c r="C11222">
        <f>0.035/-0.015</f>
        <v>-2.3333333333333335</v>
      </c>
    </row>
    <row r="11223" spans="1:6" x14ac:dyDescent="0.2">
      <c r="A11223" t="s">
        <v>34</v>
      </c>
      <c r="B11223">
        <v>19</v>
      </c>
      <c r="C11223" t="s">
        <v>1655</v>
      </c>
    </row>
    <row r="11224" spans="1:6" x14ac:dyDescent="0.2">
      <c r="A11224" t="s">
        <v>95</v>
      </c>
      <c r="B11224" t="s">
        <v>1545</v>
      </c>
      <c r="C11224">
        <v>0.08</v>
      </c>
      <c r="D11224" t="s">
        <v>1594</v>
      </c>
      <c r="E11224" t="s">
        <v>1584</v>
      </c>
      <c r="F11224">
        <v>3</v>
      </c>
    </row>
    <row r="11225" spans="1:6" x14ac:dyDescent="0.2">
      <c r="A11225" t="s">
        <v>54</v>
      </c>
      <c r="B11225" t="s">
        <v>1867</v>
      </c>
      <c r="C11225" t="s">
        <v>2582</v>
      </c>
    </row>
    <row r="11226" spans="1:6" x14ac:dyDescent="0.2">
      <c r="A11226" t="s">
        <v>36</v>
      </c>
      <c r="B11226" t="s">
        <v>2665</v>
      </c>
      <c r="C11226" t="s">
        <v>1100</v>
      </c>
      <c r="D11226">
        <v>0.5</v>
      </c>
      <c r="E11226" t="s">
        <v>1562</v>
      </c>
      <c r="F11226" t="s">
        <v>1563</v>
      </c>
    </row>
    <row r="11227" spans="1:6" x14ac:dyDescent="0.2">
      <c r="A11227" t="s">
        <v>29</v>
      </c>
      <c r="B11227">
        <v>0.5</v>
      </c>
      <c r="C11227" t="s">
        <v>1557</v>
      </c>
    </row>
    <row r="11228" spans="1:6" x14ac:dyDescent="0.2">
      <c r="A11228" t="s">
        <v>2515</v>
      </c>
      <c r="B11228" t="s">
        <v>2581</v>
      </c>
    </row>
    <row r="11229" spans="1:6" x14ac:dyDescent="0.2">
      <c r="A11229" t="s">
        <v>87</v>
      </c>
      <c r="B11229" t="s">
        <v>1698</v>
      </c>
    </row>
    <row r="11230" spans="1:6" x14ac:dyDescent="0.2">
      <c r="A11230" t="s">
        <v>1549</v>
      </c>
      <c r="B11230" t="s">
        <v>1550</v>
      </c>
      <c r="C11230" t="s">
        <v>1551</v>
      </c>
      <c r="D11230" t="s">
        <v>1552</v>
      </c>
    </row>
    <row r="11231" spans="1:6" x14ac:dyDescent="0.2">
      <c r="A11231" t="s">
        <v>859</v>
      </c>
      <c r="B11231" t="s">
        <v>1553</v>
      </c>
      <c r="C11231" t="s">
        <v>1554</v>
      </c>
    </row>
    <row r="11232" spans="1:6" x14ac:dyDescent="0.2">
      <c r="A11232" t="s">
        <v>27</v>
      </c>
      <c r="B11232">
        <v>7.85</v>
      </c>
      <c r="C11232" t="s">
        <v>1608</v>
      </c>
      <c r="D11232">
        <v>0.05</v>
      </c>
    </row>
    <row r="11233" spans="1:6" x14ac:dyDescent="0.2">
      <c r="A11233" t="s">
        <v>29</v>
      </c>
      <c r="B11233">
        <v>6.85</v>
      </c>
      <c r="C11233" t="s">
        <v>1608</v>
      </c>
      <c r="D11233">
        <v>0.05</v>
      </c>
    </row>
    <row r="11234" spans="1:6" x14ac:dyDescent="0.2">
      <c r="A11234" t="s">
        <v>1766</v>
      </c>
      <c r="B11234" t="s">
        <v>2500</v>
      </c>
      <c r="C11234">
        <v>27.92</v>
      </c>
      <c r="D11234" t="s">
        <v>1580</v>
      </c>
    </row>
    <row r="11235" spans="1:6" x14ac:dyDescent="0.2">
      <c r="A11235" t="s">
        <v>2574</v>
      </c>
      <c r="B11235" t="s">
        <v>1630</v>
      </c>
    </row>
    <row r="11236" spans="1:6" x14ac:dyDescent="0.2">
      <c r="A11236" t="s">
        <v>47</v>
      </c>
      <c r="B11236">
        <v>2.2000000000000002</v>
      </c>
      <c r="C11236">
        <v>0.1</v>
      </c>
    </row>
    <row r="11237" spans="1:6" x14ac:dyDescent="0.2">
      <c r="A11237" t="s">
        <v>48</v>
      </c>
      <c r="B11237">
        <v>3</v>
      </c>
      <c r="C11237">
        <v>0.3</v>
      </c>
    </row>
    <row r="11238" spans="1:6" x14ac:dyDescent="0.2">
      <c r="A11238" t="s">
        <v>49</v>
      </c>
      <c r="B11238">
        <v>0.15</v>
      </c>
      <c r="C11238" t="s">
        <v>1630</v>
      </c>
    </row>
    <row r="11239" spans="1:6" x14ac:dyDescent="0.2">
      <c r="A11239" t="s">
        <v>36</v>
      </c>
      <c r="B11239" t="s">
        <v>2665</v>
      </c>
      <c r="C11239" t="s">
        <v>1100</v>
      </c>
      <c r="D11239">
        <v>0.5</v>
      </c>
      <c r="E11239" t="s">
        <v>1562</v>
      </c>
      <c r="F11239" t="s">
        <v>1563</v>
      </c>
    </row>
    <row r="11240" spans="1:6" x14ac:dyDescent="0.2">
      <c r="A11240" t="s">
        <v>34</v>
      </c>
      <c r="B11240">
        <v>28.5</v>
      </c>
      <c r="C11240" t="s">
        <v>1580</v>
      </c>
    </row>
    <row r="11241" spans="1:6" x14ac:dyDescent="0.2">
      <c r="A11241" t="s">
        <v>153</v>
      </c>
      <c r="B11241">
        <v>21.4</v>
      </c>
      <c r="C11241" t="s">
        <v>1608</v>
      </c>
      <c r="D11241">
        <v>0.1</v>
      </c>
    </row>
    <row r="11242" spans="1:6" x14ac:dyDescent="0.2">
      <c r="A11242" t="s">
        <v>97</v>
      </c>
      <c r="B11242" t="s">
        <v>1545</v>
      </c>
      <c r="C11242">
        <v>0.1</v>
      </c>
    </row>
    <row r="11243" spans="1:6" x14ac:dyDescent="0.2">
      <c r="A11243" t="s">
        <v>95</v>
      </c>
      <c r="B11243" t="s">
        <v>2524</v>
      </c>
      <c r="C11243">
        <v>16</v>
      </c>
    </row>
    <row r="11244" spans="1:6" x14ac:dyDescent="0.2">
      <c r="A11244" t="s">
        <v>56</v>
      </c>
      <c r="B11244" t="s">
        <v>1545</v>
      </c>
      <c r="C11244">
        <v>0.2</v>
      </c>
    </row>
    <row r="11245" spans="1:6" x14ac:dyDescent="0.2">
      <c r="A11245" t="s">
        <v>153</v>
      </c>
      <c r="B11245">
        <v>19</v>
      </c>
      <c r="C11245" t="s">
        <v>1608</v>
      </c>
      <c r="D11245">
        <v>0.02</v>
      </c>
    </row>
    <row r="11246" spans="1:6" x14ac:dyDescent="0.2">
      <c r="A11246" t="s">
        <v>2062</v>
      </c>
      <c r="B11246" t="s">
        <v>1545</v>
      </c>
      <c r="C11246">
        <v>0.08</v>
      </c>
      <c r="D11246" t="s">
        <v>1594</v>
      </c>
      <c r="E11246" t="s">
        <v>1584</v>
      </c>
      <c r="F11246">
        <v>3</v>
      </c>
    </row>
    <row r="11247" spans="1:6" x14ac:dyDescent="0.2">
      <c r="A11247" t="s">
        <v>54</v>
      </c>
      <c r="B11247" t="s">
        <v>1867</v>
      </c>
      <c r="C11247" t="s">
        <v>1608</v>
      </c>
      <c r="D11247" t="s">
        <v>2402</v>
      </c>
    </row>
    <row r="11248" spans="1:6" x14ac:dyDescent="0.2">
      <c r="A11248" t="s">
        <v>29</v>
      </c>
      <c r="B11248" t="s">
        <v>2662</v>
      </c>
    </row>
    <row r="11249" spans="1:4" x14ac:dyDescent="0.2">
      <c r="A11249" t="s">
        <v>96</v>
      </c>
      <c r="B11249">
        <v>18.5</v>
      </c>
      <c r="C11249" t="s">
        <v>1655</v>
      </c>
    </row>
    <row r="11250" spans="1:4" x14ac:dyDescent="0.2">
      <c r="A11250" t="s">
        <v>34</v>
      </c>
      <c r="B11250">
        <v>19.2</v>
      </c>
      <c r="C11250" t="s">
        <v>1665</v>
      </c>
    </row>
    <row r="11251" spans="1:4" x14ac:dyDescent="0.2">
      <c r="A11251" t="s">
        <v>189</v>
      </c>
      <c r="B11251" t="s">
        <v>1545</v>
      </c>
      <c r="C11251">
        <v>0.03</v>
      </c>
      <c r="D11251" t="s">
        <v>1568</v>
      </c>
    </row>
    <row r="11252" spans="1:4" x14ac:dyDescent="0.2">
      <c r="A11252" t="s">
        <v>133</v>
      </c>
      <c r="B11252" t="s">
        <v>1545</v>
      </c>
      <c r="C11252">
        <v>5.0000000000000001E-3</v>
      </c>
    </row>
    <row r="11253" spans="1:4" x14ac:dyDescent="0.2">
      <c r="A11253" t="s">
        <v>29</v>
      </c>
      <c r="B11253">
        <v>3.3</v>
      </c>
      <c r="C11253" t="s">
        <v>1558</v>
      </c>
    </row>
    <row r="11254" spans="1:4" x14ac:dyDescent="0.2">
      <c r="A11254" t="s">
        <v>29</v>
      </c>
      <c r="B11254">
        <v>0.5</v>
      </c>
      <c r="C11254" t="s">
        <v>1557</v>
      </c>
    </row>
    <row r="11255" spans="1:4" x14ac:dyDescent="0.2">
      <c r="A11255" t="s">
        <v>2515</v>
      </c>
      <c r="B11255" t="s">
        <v>2581</v>
      </c>
    </row>
    <row r="11256" spans="1:4" x14ac:dyDescent="0.2">
      <c r="A11256" t="s">
        <v>1549</v>
      </c>
      <c r="B11256" t="s">
        <v>1550</v>
      </c>
      <c r="C11256" t="s">
        <v>1551</v>
      </c>
      <c r="D11256" t="s">
        <v>1552</v>
      </c>
    </row>
    <row r="11257" spans="1:4" x14ac:dyDescent="0.2">
      <c r="A11257" t="s">
        <v>859</v>
      </c>
      <c r="B11257" t="s">
        <v>1553</v>
      </c>
      <c r="C11257" t="s">
        <v>1554</v>
      </c>
    </row>
    <row r="11258" spans="1:4" x14ac:dyDescent="0.2">
      <c r="A11258" t="s">
        <v>34</v>
      </c>
      <c r="B11258">
        <v>28.5</v>
      </c>
      <c r="C11258" t="s">
        <v>1558</v>
      </c>
    </row>
    <row r="11259" spans="1:4" x14ac:dyDescent="0.2">
      <c r="A11259" t="s">
        <v>91</v>
      </c>
      <c r="B11259">
        <v>7.85</v>
      </c>
      <c r="C11259" t="s">
        <v>1557</v>
      </c>
    </row>
    <row r="11260" spans="1:4" x14ac:dyDescent="0.2">
      <c r="A11260" t="s">
        <v>47</v>
      </c>
      <c r="B11260">
        <v>18.5</v>
      </c>
      <c r="C11260" t="s">
        <v>2666</v>
      </c>
    </row>
    <row r="11261" spans="1:4" x14ac:dyDescent="0.2">
      <c r="A11261" t="s">
        <v>29</v>
      </c>
      <c r="B11261">
        <v>6.85</v>
      </c>
      <c r="C11261" t="s">
        <v>1557</v>
      </c>
    </row>
    <row r="11262" spans="1:4" x14ac:dyDescent="0.2">
      <c r="A11262" t="s">
        <v>189</v>
      </c>
      <c r="B11262" t="s">
        <v>1545</v>
      </c>
      <c r="C11262">
        <v>0.03</v>
      </c>
      <c r="D11262" t="s">
        <v>1568</v>
      </c>
    </row>
    <row r="11263" spans="1:4" x14ac:dyDescent="0.2">
      <c r="A11263" t="s">
        <v>133</v>
      </c>
      <c r="B11263" t="s">
        <v>1545</v>
      </c>
      <c r="C11263">
        <v>5.0000000000000001E-3</v>
      </c>
    </row>
    <row r="11264" spans="1:4" x14ac:dyDescent="0.2">
      <c r="A11264" t="s">
        <v>29</v>
      </c>
      <c r="B11264">
        <v>3.3</v>
      </c>
      <c r="C11264" t="s">
        <v>1558</v>
      </c>
    </row>
    <row r="11265" spans="1:6" x14ac:dyDescent="0.2">
      <c r="A11265" t="s">
        <v>34</v>
      </c>
      <c r="B11265">
        <v>19.2</v>
      </c>
      <c r="C11265" t="s">
        <v>1655</v>
      </c>
    </row>
    <row r="11266" spans="1:6" x14ac:dyDescent="0.2">
      <c r="A11266" t="s">
        <v>29</v>
      </c>
      <c r="B11266">
        <v>0.1</v>
      </c>
      <c r="C11266">
        <f>0.035/-0.015</f>
        <v>-2.3333333333333335</v>
      </c>
    </row>
    <row r="11267" spans="1:6" x14ac:dyDescent="0.2">
      <c r="A11267" t="s">
        <v>34</v>
      </c>
      <c r="B11267">
        <v>19</v>
      </c>
      <c r="C11267" t="s">
        <v>1655</v>
      </c>
    </row>
    <row r="11268" spans="1:6" x14ac:dyDescent="0.2">
      <c r="A11268" t="s">
        <v>95</v>
      </c>
      <c r="B11268" t="s">
        <v>1545</v>
      </c>
      <c r="C11268">
        <v>0.08</v>
      </c>
      <c r="D11268" t="s">
        <v>1594</v>
      </c>
      <c r="E11268" t="s">
        <v>1584</v>
      </c>
      <c r="F11268">
        <v>3</v>
      </c>
    </row>
    <row r="11269" spans="1:6" x14ac:dyDescent="0.2">
      <c r="A11269" t="s">
        <v>54</v>
      </c>
      <c r="B11269" t="s">
        <v>1867</v>
      </c>
      <c r="C11269" t="s">
        <v>2582</v>
      </c>
    </row>
    <row r="11270" spans="1:6" x14ac:dyDescent="0.2">
      <c r="A11270" t="s">
        <v>36</v>
      </c>
      <c r="B11270" t="s">
        <v>2665</v>
      </c>
      <c r="C11270" t="s">
        <v>1100</v>
      </c>
      <c r="D11270">
        <v>0.5</v>
      </c>
      <c r="E11270" t="s">
        <v>1562</v>
      </c>
      <c r="F11270" t="s">
        <v>1563</v>
      </c>
    </row>
    <row r="11271" spans="1:6" x14ac:dyDescent="0.2">
      <c r="A11271" t="s">
        <v>29</v>
      </c>
      <c r="B11271">
        <v>0.5</v>
      </c>
      <c r="C11271" t="s">
        <v>1557</v>
      </c>
    </row>
    <row r="11272" spans="1:6" x14ac:dyDescent="0.2">
      <c r="A11272" t="s">
        <v>2515</v>
      </c>
      <c r="B11272" t="s">
        <v>2581</v>
      </c>
    </row>
    <row r="11273" spans="1:6" x14ac:dyDescent="0.2">
      <c r="A11273" t="s">
        <v>87</v>
      </c>
      <c r="B11273" t="s">
        <v>1698</v>
      </c>
    </row>
    <row r="11274" spans="1:6" x14ac:dyDescent="0.2">
      <c r="A11274" t="s">
        <v>1549</v>
      </c>
      <c r="B11274" t="s">
        <v>1550</v>
      </c>
      <c r="C11274" t="s">
        <v>1551</v>
      </c>
      <c r="D11274" t="s">
        <v>1552</v>
      </c>
    </row>
    <row r="11275" spans="1:6" x14ac:dyDescent="0.2">
      <c r="A11275" t="s">
        <v>859</v>
      </c>
      <c r="B11275" t="s">
        <v>1553</v>
      </c>
      <c r="C11275" t="s">
        <v>1554</v>
      </c>
    </row>
    <row r="11276" spans="1:6" x14ac:dyDescent="0.2">
      <c r="A11276" t="s">
        <v>153</v>
      </c>
      <c r="B11276">
        <v>10.5</v>
      </c>
      <c r="C11276" t="s">
        <v>1578</v>
      </c>
    </row>
    <row r="11277" spans="1:6" x14ac:dyDescent="0.2">
      <c r="A11277" t="s">
        <v>27</v>
      </c>
      <c r="B11277">
        <v>17.3</v>
      </c>
      <c r="C11277" t="s">
        <v>1630</v>
      </c>
    </row>
    <row r="11278" spans="1:6" x14ac:dyDescent="0.2">
      <c r="A11278" t="s">
        <v>29</v>
      </c>
      <c r="B11278">
        <v>5.3</v>
      </c>
      <c r="C11278" t="s">
        <v>1630</v>
      </c>
    </row>
    <row r="11279" spans="1:6" x14ac:dyDescent="0.2">
      <c r="A11279" t="s">
        <v>29</v>
      </c>
      <c r="B11279">
        <v>8.3000000000000007</v>
      </c>
      <c r="C11279">
        <v>-0.1</v>
      </c>
    </row>
    <row r="11280" spans="1:6" x14ac:dyDescent="0.2">
      <c r="A11280" t="s">
        <v>1579</v>
      </c>
      <c r="B11280">
        <v>11</v>
      </c>
      <c r="C11280" t="s">
        <v>1578</v>
      </c>
    </row>
    <row r="11281" spans="1:3" x14ac:dyDescent="0.2">
      <c r="A11281" t="s">
        <v>1579</v>
      </c>
      <c r="B11281">
        <v>6.65</v>
      </c>
      <c r="C11281">
        <v>0.1</v>
      </c>
    </row>
    <row r="11282" spans="1:3" x14ac:dyDescent="0.2">
      <c r="A11282" t="s">
        <v>1579</v>
      </c>
      <c r="B11282">
        <v>4.5999999999999996</v>
      </c>
      <c r="C11282" t="s">
        <v>1630</v>
      </c>
    </row>
    <row r="11283" spans="1:3" x14ac:dyDescent="0.2">
      <c r="A11283" t="s">
        <v>1579</v>
      </c>
      <c r="B11283" t="s">
        <v>1683</v>
      </c>
    </row>
    <row r="11284" spans="1:3" x14ac:dyDescent="0.2">
      <c r="A11284" t="s">
        <v>47</v>
      </c>
      <c r="B11284" t="s">
        <v>1689</v>
      </c>
    </row>
    <row r="11285" spans="1:3" x14ac:dyDescent="0.2">
      <c r="A11285" t="s">
        <v>47</v>
      </c>
      <c r="B11285">
        <v>13</v>
      </c>
      <c r="C11285" t="s">
        <v>1580</v>
      </c>
    </row>
    <row r="11286" spans="1:3" x14ac:dyDescent="0.2">
      <c r="A11286" t="s">
        <v>29</v>
      </c>
      <c r="B11286">
        <v>10.8</v>
      </c>
      <c r="C11286">
        <v>0.15</v>
      </c>
    </row>
    <row r="11287" spans="1:3" x14ac:dyDescent="0.2">
      <c r="A11287" t="s">
        <v>47</v>
      </c>
      <c r="B11287">
        <v>4.3</v>
      </c>
      <c r="C11287">
        <v>-0.1</v>
      </c>
    </row>
    <row r="11288" spans="1:3" x14ac:dyDescent="0.2">
      <c r="A11288" t="s">
        <v>47</v>
      </c>
      <c r="B11288" t="s">
        <v>2667</v>
      </c>
    </row>
    <row r="11289" spans="1:3" x14ac:dyDescent="0.2">
      <c r="A11289" t="s">
        <v>1686</v>
      </c>
      <c r="B11289" t="s">
        <v>1691</v>
      </c>
      <c r="C11289" t="s">
        <v>1687</v>
      </c>
    </row>
    <row r="11290" spans="1:3" x14ac:dyDescent="0.2">
      <c r="A11290" t="s">
        <v>47</v>
      </c>
      <c r="B11290">
        <v>14</v>
      </c>
      <c r="C11290" t="s">
        <v>1580</v>
      </c>
    </row>
    <row r="11291" spans="1:3" x14ac:dyDescent="0.2">
      <c r="A11291" t="s">
        <v>184</v>
      </c>
      <c r="B11291">
        <v>14.7</v>
      </c>
      <c r="C11291">
        <v>-0.2</v>
      </c>
    </row>
    <row r="11292" spans="1:3" x14ac:dyDescent="0.2">
      <c r="A11292" t="s">
        <v>34</v>
      </c>
      <c r="B11292">
        <v>21.02</v>
      </c>
      <c r="C11292">
        <v>0.03</v>
      </c>
    </row>
    <row r="11293" spans="1:3" x14ac:dyDescent="0.2">
      <c r="A11293" t="s">
        <v>34</v>
      </c>
      <c r="B11293">
        <v>15.02</v>
      </c>
      <c r="C11293">
        <v>0.03</v>
      </c>
    </row>
    <row r="11294" spans="1:3" x14ac:dyDescent="0.2">
      <c r="A11294" t="s">
        <v>34</v>
      </c>
      <c r="B11294">
        <v>18.3</v>
      </c>
      <c r="C11294" t="s">
        <v>1630</v>
      </c>
    </row>
    <row r="11295" spans="1:3" x14ac:dyDescent="0.2">
      <c r="A11295" t="s">
        <v>150</v>
      </c>
      <c r="B11295" t="s">
        <v>1692</v>
      </c>
    </row>
    <row r="11296" spans="1:3" x14ac:dyDescent="0.2">
      <c r="A11296" t="s">
        <v>47</v>
      </c>
      <c r="B11296">
        <v>2</v>
      </c>
      <c r="C11296" t="s">
        <v>1580</v>
      </c>
    </row>
    <row r="11297" spans="1:4" x14ac:dyDescent="0.2">
      <c r="A11297" t="s">
        <v>1693</v>
      </c>
      <c r="B11297" t="s">
        <v>1618</v>
      </c>
      <c r="C11297">
        <v>8</v>
      </c>
      <c r="D11297" t="s">
        <v>1578</v>
      </c>
    </row>
    <row r="11298" spans="1:4" x14ac:dyDescent="0.2">
      <c r="A11298" t="s">
        <v>97</v>
      </c>
      <c r="B11298" t="s">
        <v>1545</v>
      </c>
      <c r="C11298">
        <v>0.1</v>
      </c>
    </row>
    <row r="11299" spans="1:4" x14ac:dyDescent="0.2">
      <c r="A11299" t="s">
        <v>97</v>
      </c>
      <c r="B11299" t="s">
        <v>1545</v>
      </c>
      <c r="C11299">
        <v>0.04</v>
      </c>
    </row>
    <row r="11300" spans="1:4" x14ac:dyDescent="0.2">
      <c r="A11300" t="s">
        <v>1579</v>
      </c>
      <c r="B11300">
        <v>1.2</v>
      </c>
      <c r="C11300">
        <v>0.2</v>
      </c>
    </row>
    <row r="11301" spans="1:4" x14ac:dyDescent="0.2">
      <c r="A11301" t="s">
        <v>49</v>
      </c>
      <c r="B11301">
        <v>0.23</v>
      </c>
      <c r="C11301" t="s">
        <v>1589</v>
      </c>
    </row>
    <row r="11302" spans="1:4" x14ac:dyDescent="0.2">
      <c r="A11302" t="s">
        <v>49</v>
      </c>
      <c r="B11302">
        <v>0.4</v>
      </c>
      <c r="C11302" t="s">
        <v>1580</v>
      </c>
    </row>
    <row r="11303" spans="1:4" x14ac:dyDescent="0.2">
      <c r="A11303" t="s">
        <v>49</v>
      </c>
      <c r="B11303">
        <v>0.2</v>
      </c>
      <c r="C11303">
        <v>0.2</v>
      </c>
    </row>
    <row r="11304" spans="1:4" x14ac:dyDescent="0.2">
      <c r="A11304" t="s">
        <v>49</v>
      </c>
      <c r="B11304" t="s">
        <v>1545</v>
      </c>
      <c r="C11304">
        <v>0.1</v>
      </c>
    </row>
    <row r="11305" spans="1:4" x14ac:dyDescent="0.2">
      <c r="A11305" t="s">
        <v>97</v>
      </c>
      <c r="B11305">
        <v>0.1</v>
      </c>
      <c r="C11305" t="s">
        <v>1567</v>
      </c>
      <c r="D11305" t="s">
        <v>1568</v>
      </c>
    </row>
    <row r="11306" spans="1:4" x14ac:dyDescent="0.2">
      <c r="A11306" t="s">
        <v>29</v>
      </c>
      <c r="B11306">
        <v>2.2000000000000002</v>
      </c>
      <c r="C11306" t="s">
        <v>1630</v>
      </c>
    </row>
    <row r="11307" spans="1:4" x14ac:dyDescent="0.2">
      <c r="A11307" t="s">
        <v>146</v>
      </c>
    </row>
    <row r="11308" spans="1:4" x14ac:dyDescent="0.2">
      <c r="A11308" t="s">
        <v>87</v>
      </c>
    </row>
    <row r="11309" spans="1:4" x14ac:dyDescent="0.2">
      <c r="A11309" t="s">
        <v>87</v>
      </c>
    </row>
    <row r="11310" spans="1:4" x14ac:dyDescent="0.2">
      <c r="A11310" t="s">
        <v>1549</v>
      </c>
      <c r="B11310" t="s">
        <v>1550</v>
      </c>
      <c r="C11310" t="s">
        <v>1551</v>
      </c>
      <c r="D11310" t="s">
        <v>1552</v>
      </c>
    </row>
    <row r="11311" spans="1:4" x14ac:dyDescent="0.2">
      <c r="A11311" t="s">
        <v>859</v>
      </c>
      <c r="B11311" t="s">
        <v>1553</v>
      </c>
      <c r="C11311" t="s">
        <v>1554</v>
      </c>
    </row>
    <row r="11312" spans="1:4" x14ac:dyDescent="0.2">
      <c r="A11312" t="s">
        <v>153</v>
      </c>
      <c r="B11312">
        <v>10.5</v>
      </c>
      <c r="C11312" t="s">
        <v>1578</v>
      </c>
    </row>
    <row r="11313" spans="1:3" x14ac:dyDescent="0.2">
      <c r="A11313" t="s">
        <v>27</v>
      </c>
      <c r="B11313">
        <v>17.3</v>
      </c>
      <c r="C11313" t="s">
        <v>1630</v>
      </c>
    </row>
    <row r="11314" spans="1:3" x14ac:dyDescent="0.2">
      <c r="A11314" t="s">
        <v>29</v>
      </c>
      <c r="B11314">
        <v>5.3</v>
      </c>
      <c r="C11314" t="s">
        <v>1630</v>
      </c>
    </row>
    <row r="11315" spans="1:3" x14ac:dyDescent="0.2">
      <c r="A11315" t="s">
        <v>29</v>
      </c>
      <c r="B11315">
        <v>8.3000000000000007</v>
      </c>
      <c r="C11315">
        <v>-0.1</v>
      </c>
    </row>
    <row r="11316" spans="1:3" x14ac:dyDescent="0.2">
      <c r="A11316" t="s">
        <v>1579</v>
      </c>
      <c r="B11316">
        <v>11</v>
      </c>
      <c r="C11316" t="s">
        <v>1578</v>
      </c>
    </row>
    <row r="11317" spans="1:3" x14ac:dyDescent="0.2">
      <c r="A11317" t="s">
        <v>1579</v>
      </c>
      <c r="B11317">
        <v>6.65</v>
      </c>
      <c r="C11317">
        <v>0.1</v>
      </c>
    </row>
    <row r="11318" spans="1:3" x14ac:dyDescent="0.2">
      <c r="A11318" t="s">
        <v>1579</v>
      </c>
      <c r="B11318">
        <v>4.5999999999999996</v>
      </c>
      <c r="C11318" t="s">
        <v>1630</v>
      </c>
    </row>
    <row r="11319" spans="1:3" x14ac:dyDescent="0.2">
      <c r="A11319" t="s">
        <v>1579</v>
      </c>
      <c r="B11319" t="s">
        <v>1683</v>
      </c>
    </row>
    <row r="11320" spans="1:3" x14ac:dyDescent="0.2">
      <c r="A11320" t="s">
        <v>47</v>
      </c>
      <c r="B11320" t="s">
        <v>1689</v>
      </c>
    </row>
    <row r="11321" spans="1:3" x14ac:dyDescent="0.2">
      <c r="A11321" t="s">
        <v>47</v>
      </c>
      <c r="B11321">
        <v>13</v>
      </c>
      <c r="C11321" t="s">
        <v>1580</v>
      </c>
    </row>
    <row r="11322" spans="1:3" x14ac:dyDescent="0.2">
      <c r="A11322" t="s">
        <v>29</v>
      </c>
      <c r="B11322">
        <v>10.8</v>
      </c>
      <c r="C11322">
        <v>0.15</v>
      </c>
    </row>
    <row r="11323" spans="1:3" x14ac:dyDescent="0.2">
      <c r="A11323" t="s">
        <v>47</v>
      </c>
      <c r="B11323">
        <v>4.3</v>
      </c>
      <c r="C11323">
        <v>-0.1</v>
      </c>
    </row>
    <row r="11324" spans="1:3" x14ac:dyDescent="0.2">
      <c r="A11324" t="s">
        <v>47</v>
      </c>
      <c r="B11324" t="s">
        <v>2667</v>
      </c>
    </row>
    <row r="11325" spans="1:3" x14ac:dyDescent="0.2">
      <c r="A11325" t="s">
        <v>1686</v>
      </c>
      <c r="B11325" t="s">
        <v>1691</v>
      </c>
      <c r="C11325" t="s">
        <v>1687</v>
      </c>
    </row>
    <row r="11326" spans="1:3" x14ac:dyDescent="0.2">
      <c r="A11326" t="s">
        <v>47</v>
      </c>
      <c r="B11326">
        <v>14</v>
      </c>
      <c r="C11326" t="s">
        <v>1580</v>
      </c>
    </row>
    <row r="11327" spans="1:3" x14ac:dyDescent="0.2">
      <c r="A11327" t="s">
        <v>184</v>
      </c>
      <c r="B11327">
        <v>14.7</v>
      </c>
      <c r="C11327">
        <v>-0.2</v>
      </c>
    </row>
    <row r="11328" spans="1:3" x14ac:dyDescent="0.2">
      <c r="A11328" t="s">
        <v>34</v>
      </c>
      <c r="B11328">
        <v>21.02</v>
      </c>
      <c r="C11328">
        <v>0.03</v>
      </c>
    </row>
    <row r="11329" spans="1:4" x14ac:dyDescent="0.2">
      <c r="A11329" t="s">
        <v>34</v>
      </c>
      <c r="B11329">
        <v>15.02</v>
      </c>
      <c r="C11329">
        <v>0.03</v>
      </c>
    </row>
    <row r="11330" spans="1:4" x14ac:dyDescent="0.2">
      <c r="A11330" t="s">
        <v>34</v>
      </c>
      <c r="B11330">
        <v>18.3</v>
      </c>
      <c r="C11330" t="s">
        <v>1630</v>
      </c>
    </row>
    <row r="11331" spans="1:4" x14ac:dyDescent="0.2">
      <c r="A11331" t="s">
        <v>150</v>
      </c>
      <c r="B11331" t="s">
        <v>1692</v>
      </c>
    </row>
    <row r="11332" spans="1:4" x14ac:dyDescent="0.2">
      <c r="A11332" t="s">
        <v>47</v>
      </c>
      <c r="B11332">
        <v>2</v>
      </c>
      <c r="C11332" t="s">
        <v>1580</v>
      </c>
    </row>
    <row r="11333" spans="1:4" x14ac:dyDescent="0.2">
      <c r="A11333" t="s">
        <v>1693</v>
      </c>
      <c r="B11333" t="s">
        <v>1618</v>
      </c>
      <c r="C11333">
        <v>8</v>
      </c>
      <c r="D11333" t="s">
        <v>1578</v>
      </c>
    </row>
    <row r="11334" spans="1:4" x14ac:dyDescent="0.2">
      <c r="A11334" t="s">
        <v>97</v>
      </c>
      <c r="B11334" t="s">
        <v>1545</v>
      </c>
      <c r="C11334">
        <v>0.1</v>
      </c>
    </row>
    <row r="11335" spans="1:4" x14ac:dyDescent="0.2">
      <c r="A11335" t="s">
        <v>97</v>
      </c>
      <c r="B11335" t="s">
        <v>1545</v>
      </c>
      <c r="C11335">
        <v>0.04</v>
      </c>
    </row>
    <row r="11336" spans="1:4" x14ac:dyDescent="0.2">
      <c r="A11336" t="s">
        <v>1579</v>
      </c>
      <c r="B11336">
        <v>1.2</v>
      </c>
      <c r="C11336">
        <v>0.2</v>
      </c>
    </row>
    <row r="11337" spans="1:4" x14ac:dyDescent="0.2">
      <c r="A11337" t="s">
        <v>49</v>
      </c>
      <c r="B11337">
        <v>0.23</v>
      </c>
      <c r="C11337" t="s">
        <v>1589</v>
      </c>
    </row>
    <row r="11338" spans="1:4" x14ac:dyDescent="0.2">
      <c r="A11338" t="s">
        <v>49</v>
      </c>
      <c r="B11338">
        <v>0.4</v>
      </c>
      <c r="C11338" t="s">
        <v>1580</v>
      </c>
    </row>
    <row r="11339" spans="1:4" x14ac:dyDescent="0.2">
      <c r="A11339" t="s">
        <v>49</v>
      </c>
      <c r="B11339" t="s">
        <v>1545</v>
      </c>
      <c r="C11339">
        <v>0.1</v>
      </c>
    </row>
    <row r="11340" spans="1:4" x14ac:dyDescent="0.2">
      <c r="A11340" t="s">
        <v>97</v>
      </c>
      <c r="B11340">
        <v>0.1</v>
      </c>
      <c r="C11340" t="s">
        <v>1567</v>
      </c>
      <c r="D11340" t="s">
        <v>1568</v>
      </c>
    </row>
    <row r="11341" spans="1:4" x14ac:dyDescent="0.2">
      <c r="A11341" t="s">
        <v>29</v>
      </c>
      <c r="B11341">
        <v>2.2000000000000002</v>
      </c>
      <c r="C11341" t="s">
        <v>1630</v>
      </c>
    </row>
    <row r="11342" spans="1:4" x14ac:dyDescent="0.2">
      <c r="A11342" t="s">
        <v>146</v>
      </c>
    </row>
    <row r="11343" spans="1:4" x14ac:dyDescent="0.2">
      <c r="A11343" t="s">
        <v>87</v>
      </c>
    </row>
    <row r="11344" spans="1:4" x14ac:dyDescent="0.2">
      <c r="A11344" t="s">
        <v>87</v>
      </c>
    </row>
    <row r="11345" spans="1:5" x14ac:dyDescent="0.2">
      <c r="A11345" t="s">
        <v>1549</v>
      </c>
      <c r="B11345" t="s">
        <v>1550</v>
      </c>
      <c r="C11345" t="s">
        <v>1551</v>
      </c>
      <c r="D11345" t="s">
        <v>1552</v>
      </c>
    </row>
    <row r="11346" spans="1:5" x14ac:dyDescent="0.2">
      <c r="A11346" t="s">
        <v>859</v>
      </c>
      <c r="B11346" t="s">
        <v>1553</v>
      </c>
      <c r="C11346" t="s">
        <v>1554</v>
      </c>
    </row>
    <row r="11347" spans="1:5" x14ac:dyDescent="0.2">
      <c r="A11347" t="s">
        <v>1569</v>
      </c>
      <c r="B11347" t="s">
        <v>1570</v>
      </c>
      <c r="C11347" t="s">
        <v>1571</v>
      </c>
    </row>
    <row r="11348" spans="1:5" x14ac:dyDescent="0.2">
      <c r="A11348" t="s">
        <v>1569</v>
      </c>
      <c r="B11348" t="s">
        <v>1572</v>
      </c>
      <c r="C11348" t="s">
        <v>1573</v>
      </c>
      <c r="D11348" t="s">
        <v>1571</v>
      </c>
    </row>
    <row r="11349" spans="1:5" x14ac:dyDescent="0.2">
      <c r="A11349" t="s">
        <v>91</v>
      </c>
      <c r="B11349">
        <v>12.5</v>
      </c>
      <c r="C11349" t="s">
        <v>1608</v>
      </c>
      <c r="D11349">
        <v>1.4999999999999999E-2</v>
      </c>
    </row>
    <row r="11350" spans="1:5" x14ac:dyDescent="0.2">
      <c r="A11350" t="s">
        <v>91</v>
      </c>
      <c r="B11350">
        <v>12.5</v>
      </c>
      <c r="C11350" t="s">
        <v>1608</v>
      </c>
      <c r="D11350">
        <v>1.4999999999999999E-2</v>
      </c>
      <c r="E11350" t="s">
        <v>2668</v>
      </c>
    </row>
    <row r="11351" spans="1:5" x14ac:dyDescent="0.2">
      <c r="A11351" t="s">
        <v>95</v>
      </c>
      <c r="B11351" t="s">
        <v>1629</v>
      </c>
      <c r="C11351">
        <v>6</v>
      </c>
    </row>
    <row r="11352" spans="1:5" x14ac:dyDescent="0.2">
      <c r="A11352" t="s">
        <v>189</v>
      </c>
      <c r="B11352" t="s">
        <v>1546</v>
      </c>
      <c r="C11352" t="s">
        <v>2669</v>
      </c>
      <c r="D11352" t="s">
        <v>1545</v>
      </c>
      <c r="E11352">
        <v>1.4999999999999999E-2</v>
      </c>
    </row>
    <row r="11353" spans="1:5" x14ac:dyDescent="0.2">
      <c r="A11353" t="s">
        <v>56</v>
      </c>
      <c r="B11353" t="s">
        <v>2670</v>
      </c>
    </row>
    <row r="11354" spans="1:5" x14ac:dyDescent="0.2">
      <c r="A11354" t="s">
        <v>859</v>
      </c>
      <c r="B11354" t="s">
        <v>1553</v>
      </c>
      <c r="C11354" t="s">
        <v>1554</v>
      </c>
    </row>
    <row r="11355" spans="1:5" x14ac:dyDescent="0.2">
      <c r="A11355" t="s">
        <v>1549</v>
      </c>
      <c r="B11355" t="s">
        <v>1550</v>
      </c>
      <c r="C11355" t="s">
        <v>1551</v>
      </c>
      <c r="D11355" t="s">
        <v>1552</v>
      </c>
    </row>
    <row r="11356" spans="1:5" x14ac:dyDescent="0.2">
      <c r="A11356" t="s">
        <v>1569</v>
      </c>
      <c r="B11356" t="s">
        <v>1570</v>
      </c>
      <c r="C11356" t="s">
        <v>1571</v>
      </c>
    </row>
    <row r="11357" spans="1:5" x14ac:dyDescent="0.2">
      <c r="A11357" t="s">
        <v>1569</v>
      </c>
      <c r="B11357" t="s">
        <v>1572</v>
      </c>
      <c r="C11357" t="s">
        <v>1573</v>
      </c>
      <c r="D11357" t="s">
        <v>1571</v>
      </c>
    </row>
    <row r="11358" spans="1:5" x14ac:dyDescent="0.2">
      <c r="A11358" t="s">
        <v>91</v>
      </c>
      <c r="B11358">
        <v>12.5</v>
      </c>
      <c r="C11358" t="s">
        <v>1608</v>
      </c>
      <c r="D11358">
        <v>1.4999999999999999E-2</v>
      </c>
    </row>
    <row r="11359" spans="1:5" x14ac:dyDescent="0.2">
      <c r="A11359" t="s">
        <v>91</v>
      </c>
      <c r="B11359">
        <v>12.5</v>
      </c>
      <c r="C11359" t="s">
        <v>1608</v>
      </c>
      <c r="D11359">
        <v>1.4999999999999999E-2</v>
      </c>
      <c r="E11359" t="s">
        <v>2668</v>
      </c>
    </row>
    <row r="11360" spans="1:5" x14ac:dyDescent="0.2">
      <c r="A11360" t="s">
        <v>95</v>
      </c>
      <c r="B11360" t="s">
        <v>1629</v>
      </c>
      <c r="C11360">
        <v>6</v>
      </c>
    </row>
    <row r="11361" spans="1:5" x14ac:dyDescent="0.2">
      <c r="A11361" t="s">
        <v>56</v>
      </c>
      <c r="B11361" t="s">
        <v>2671</v>
      </c>
      <c r="C11361" t="s">
        <v>2672</v>
      </c>
    </row>
    <row r="11362" spans="1:5" x14ac:dyDescent="0.2">
      <c r="A11362" t="s">
        <v>859</v>
      </c>
      <c r="B11362" t="s">
        <v>1553</v>
      </c>
      <c r="C11362" t="s">
        <v>1554</v>
      </c>
    </row>
    <row r="11363" spans="1:5" x14ac:dyDescent="0.2">
      <c r="A11363" t="s">
        <v>1549</v>
      </c>
      <c r="B11363" t="s">
        <v>1550</v>
      </c>
      <c r="C11363" t="s">
        <v>1551</v>
      </c>
      <c r="D11363" t="s">
        <v>1552</v>
      </c>
    </row>
    <row r="11364" spans="1:5" x14ac:dyDescent="0.2">
      <c r="A11364" t="s">
        <v>1569</v>
      </c>
      <c r="B11364" t="s">
        <v>1570</v>
      </c>
      <c r="C11364" t="s">
        <v>1571</v>
      </c>
    </row>
    <row r="11365" spans="1:5" x14ac:dyDescent="0.2">
      <c r="A11365" t="s">
        <v>1569</v>
      </c>
      <c r="B11365" t="s">
        <v>1572</v>
      </c>
      <c r="C11365" t="s">
        <v>1573</v>
      </c>
      <c r="D11365" t="s">
        <v>1571</v>
      </c>
    </row>
    <row r="11366" spans="1:5" x14ac:dyDescent="0.2">
      <c r="A11366" t="s">
        <v>91</v>
      </c>
      <c r="B11366">
        <v>17.100000000000001</v>
      </c>
      <c r="C11366" t="s">
        <v>1557</v>
      </c>
    </row>
    <row r="11367" spans="1:5" x14ac:dyDescent="0.2">
      <c r="A11367" t="s">
        <v>48</v>
      </c>
      <c r="B11367">
        <v>4.4000000000000004</v>
      </c>
      <c r="C11367" t="s">
        <v>1558</v>
      </c>
    </row>
    <row r="11368" spans="1:5" x14ac:dyDescent="0.2">
      <c r="A11368" t="s">
        <v>47</v>
      </c>
      <c r="B11368">
        <v>4</v>
      </c>
      <c r="C11368">
        <v>0.02</v>
      </c>
    </row>
    <row r="11369" spans="1:5" x14ac:dyDescent="0.2">
      <c r="A11369" t="s">
        <v>49</v>
      </c>
      <c r="B11369">
        <v>0.2</v>
      </c>
      <c r="C11369">
        <v>0.1</v>
      </c>
    </row>
    <row r="11370" spans="1:5" x14ac:dyDescent="0.2">
      <c r="A11370" t="s">
        <v>97</v>
      </c>
      <c r="B11370" t="s">
        <v>1545</v>
      </c>
      <c r="C11370">
        <v>0.03</v>
      </c>
      <c r="D11370" t="s">
        <v>1567</v>
      </c>
      <c r="E11370" t="s">
        <v>1568</v>
      </c>
    </row>
    <row r="11371" spans="1:5" x14ac:dyDescent="0.2">
      <c r="A11371" t="s">
        <v>95</v>
      </c>
      <c r="B11371" t="s">
        <v>1545</v>
      </c>
      <c r="C11371" t="s">
        <v>1593</v>
      </c>
      <c r="D11371">
        <v>0.2</v>
      </c>
    </row>
    <row r="11372" spans="1:5" x14ac:dyDescent="0.2">
      <c r="A11372" t="s">
        <v>94</v>
      </c>
      <c r="B11372" t="s">
        <v>1545</v>
      </c>
      <c r="C11372">
        <v>0.02</v>
      </c>
      <c r="D11372" t="s">
        <v>1567</v>
      </c>
      <c r="E11372" t="s">
        <v>1568</v>
      </c>
    </row>
    <row r="11373" spans="1:5" x14ac:dyDescent="0.2">
      <c r="A11373" t="s">
        <v>133</v>
      </c>
      <c r="B11373" t="s">
        <v>1545</v>
      </c>
      <c r="C11373">
        <v>5.0000000000000001E-3</v>
      </c>
    </row>
    <row r="11374" spans="1:5" x14ac:dyDescent="0.2">
      <c r="A11374" t="s">
        <v>92</v>
      </c>
      <c r="B11374">
        <v>0.05</v>
      </c>
      <c r="C11374">
        <v>0.1</v>
      </c>
    </row>
    <row r="11375" spans="1:5" x14ac:dyDescent="0.2">
      <c r="A11375" t="s">
        <v>48</v>
      </c>
      <c r="B11375">
        <v>2</v>
      </c>
      <c r="C11375" t="s">
        <v>1558</v>
      </c>
    </row>
    <row r="11376" spans="1:5" x14ac:dyDescent="0.2">
      <c r="A11376" t="s">
        <v>47</v>
      </c>
      <c r="B11376">
        <v>15.1</v>
      </c>
      <c r="C11376" t="s">
        <v>1557</v>
      </c>
    </row>
    <row r="11377" spans="1:5" x14ac:dyDescent="0.2">
      <c r="A11377" t="s">
        <v>87</v>
      </c>
      <c r="B11377" t="s">
        <v>1546</v>
      </c>
      <c r="C11377" t="s">
        <v>1547</v>
      </c>
      <c r="D11377" t="s">
        <v>1548</v>
      </c>
    </row>
    <row r="11378" spans="1:5" x14ac:dyDescent="0.2">
      <c r="A11378" t="s">
        <v>2570</v>
      </c>
      <c r="B11378">
        <v>0.15</v>
      </c>
    </row>
    <row r="11379" spans="1:5" x14ac:dyDescent="0.2">
      <c r="A11379" t="s">
        <v>29</v>
      </c>
      <c r="B11379">
        <v>7.8</v>
      </c>
      <c r="C11379" t="s">
        <v>1580</v>
      </c>
    </row>
    <row r="11380" spans="1:5" x14ac:dyDescent="0.2">
      <c r="A11380" t="s">
        <v>47</v>
      </c>
      <c r="B11380">
        <v>9.5</v>
      </c>
      <c r="C11380" t="s">
        <v>1580</v>
      </c>
    </row>
    <row r="11381" spans="1:5" x14ac:dyDescent="0.2">
      <c r="A11381" t="s">
        <v>48</v>
      </c>
      <c r="B11381">
        <v>48.5</v>
      </c>
      <c r="C11381" t="s">
        <v>1580</v>
      </c>
    </row>
    <row r="11382" spans="1:5" x14ac:dyDescent="0.2">
      <c r="A11382" t="s">
        <v>48</v>
      </c>
      <c r="B11382">
        <v>43.5</v>
      </c>
      <c r="C11382">
        <v>0.3</v>
      </c>
    </row>
    <row r="11383" spans="1:5" x14ac:dyDescent="0.2">
      <c r="A11383" t="s">
        <v>47</v>
      </c>
      <c r="B11383">
        <v>33.1</v>
      </c>
      <c r="C11383">
        <v>-0.2</v>
      </c>
    </row>
    <row r="11384" spans="1:5" x14ac:dyDescent="0.2">
      <c r="A11384" t="s">
        <v>47</v>
      </c>
      <c r="B11384" t="s">
        <v>2571</v>
      </c>
    </row>
    <row r="11385" spans="1:5" x14ac:dyDescent="0.2">
      <c r="A11385" t="s">
        <v>97</v>
      </c>
      <c r="B11385">
        <v>0.1</v>
      </c>
    </row>
    <row r="11386" spans="1:5" x14ac:dyDescent="0.2">
      <c r="A11386" t="s">
        <v>97</v>
      </c>
      <c r="B11386">
        <v>0.05</v>
      </c>
      <c r="C11386" t="s">
        <v>1567</v>
      </c>
      <c r="D11386" t="s">
        <v>1568</v>
      </c>
    </row>
    <row r="11387" spans="1:5" x14ac:dyDescent="0.2">
      <c r="A11387" t="s">
        <v>95</v>
      </c>
      <c r="B11387" t="s">
        <v>1629</v>
      </c>
      <c r="C11387">
        <v>25</v>
      </c>
    </row>
    <row r="11388" spans="1:5" x14ac:dyDescent="0.2">
      <c r="A11388" t="s">
        <v>95</v>
      </c>
      <c r="B11388" t="s">
        <v>1629</v>
      </c>
      <c r="C11388">
        <v>30</v>
      </c>
    </row>
    <row r="11389" spans="1:5" x14ac:dyDescent="0.2">
      <c r="A11389" t="s">
        <v>29</v>
      </c>
      <c r="B11389" t="s">
        <v>2601</v>
      </c>
      <c r="C11389">
        <v>0.5</v>
      </c>
    </row>
    <row r="11390" spans="1:5" x14ac:dyDescent="0.2">
      <c r="A11390" t="s">
        <v>2572</v>
      </c>
      <c r="B11390">
        <v>36</v>
      </c>
      <c r="C11390" t="s">
        <v>1562</v>
      </c>
      <c r="D11390">
        <v>0.2</v>
      </c>
      <c r="E11390" t="s">
        <v>2673</v>
      </c>
    </row>
    <row r="11391" spans="1:5" x14ac:dyDescent="0.2">
      <c r="A11391" t="s">
        <v>95</v>
      </c>
      <c r="B11391" t="s">
        <v>1629</v>
      </c>
      <c r="C11391">
        <v>16</v>
      </c>
    </row>
    <row r="11392" spans="1:5" x14ac:dyDescent="0.2">
      <c r="A11392" t="s">
        <v>2602</v>
      </c>
      <c r="B11392" t="s">
        <v>2603</v>
      </c>
      <c r="C11392" t="s">
        <v>556</v>
      </c>
      <c r="D11392">
        <v>36</v>
      </c>
      <c r="E11392" t="s">
        <v>2604</v>
      </c>
    </row>
    <row r="11393" spans="1:6" x14ac:dyDescent="0.2">
      <c r="A11393" t="s">
        <v>1569</v>
      </c>
      <c r="B11393" t="s">
        <v>1570</v>
      </c>
      <c r="C11393" t="s">
        <v>1571</v>
      </c>
    </row>
    <row r="11394" spans="1:6" x14ac:dyDescent="0.2">
      <c r="A11394" t="s">
        <v>1569</v>
      </c>
      <c r="B11394" t="s">
        <v>1572</v>
      </c>
      <c r="C11394" t="s">
        <v>1573</v>
      </c>
      <c r="D11394" t="s">
        <v>1571</v>
      </c>
    </row>
    <row r="11395" spans="1:6" x14ac:dyDescent="0.2">
      <c r="A11395" t="s">
        <v>91</v>
      </c>
      <c r="B11395">
        <v>56</v>
      </c>
      <c r="C11395" t="s">
        <v>1557</v>
      </c>
    </row>
    <row r="11396" spans="1:6" x14ac:dyDescent="0.2">
      <c r="A11396" t="s">
        <v>29</v>
      </c>
      <c r="B11396">
        <v>7.5</v>
      </c>
      <c r="C11396" t="s">
        <v>1654</v>
      </c>
    </row>
    <row r="11397" spans="1:6" x14ac:dyDescent="0.2">
      <c r="A11397" t="s">
        <v>48</v>
      </c>
      <c r="B11397">
        <v>48.5</v>
      </c>
      <c r="C11397" t="s">
        <v>1558</v>
      </c>
    </row>
    <row r="11398" spans="1:6" x14ac:dyDescent="0.2">
      <c r="A11398" t="s">
        <v>150</v>
      </c>
      <c r="B11398">
        <v>43.5</v>
      </c>
      <c r="C11398" t="s">
        <v>1632</v>
      </c>
    </row>
    <row r="11399" spans="1:6" x14ac:dyDescent="0.2">
      <c r="A11399" t="s">
        <v>150</v>
      </c>
      <c r="B11399">
        <v>8.5</v>
      </c>
      <c r="C11399" t="s">
        <v>1558</v>
      </c>
    </row>
    <row r="11400" spans="1:6" x14ac:dyDescent="0.2">
      <c r="A11400" t="s">
        <v>29</v>
      </c>
      <c r="B11400">
        <v>5</v>
      </c>
      <c r="C11400" t="s">
        <v>1655</v>
      </c>
    </row>
    <row r="11401" spans="1:6" x14ac:dyDescent="0.2">
      <c r="A11401" t="s">
        <v>29</v>
      </c>
      <c r="B11401">
        <v>13</v>
      </c>
      <c r="C11401" t="s">
        <v>1557</v>
      </c>
    </row>
    <row r="11402" spans="1:6" x14ac:dyDescent="0.2">
      <c r="A11402" t="s">
        <v>32</v>
      </c>
      <c r="B11402">
        <v>5</v>
      </c>
      <c r="C11402">
        <v>-0.3</v>
      </c>
    </row>
    <row r="11403" spans="1:6" x14ac:dyDescent="0.2">
      <c r="A11403" t="s">
        <v>47</v>
      </c>
      <c r="B11403">
        <v>33.4</v>
      </c>
      <c r="C11403">
        <v>-0.05</v>
      </c>
    </row>
    <row r="11404" spans="1:6" x14ac:dyDescent="0.2">
      <c r="A11404" t="s">
        <v>47</v>
      </c>
      <c r="B11404">
        <v>33.46</v>
      </c>
      <c r="C11404">
        <v>0.02</v>
      </c>
    </row>
    <row r="11405" spans="1:6" x14ac:dyDescent="0.2">
      <c r="A11405" t="s">
        <v>47</v>
      </c>
      <c r="B11405">
        <v>33.6</v>
      </c>
      <c r="C11405" t="s">
        <v>1819</v>
      </c>
      <c r="D11405" t="s">
        <v>2367</v>
      </c>
    </row>
    <row r="11406" spans="1:6" x14ac:dyDescent="0.2">
      <c r="A11406" t="s">
        <v>36</v>
      </c>
      <c r="B11406" t="s">
        <v>2509</v>
      </c>
      <c r="C11406" t="s">
        <v>1100</v>
      </c>
      <c r="D11406">
        <v>0.5</v>
      </c>
      <c r="E11406" t="s">
        <v>1562</v>
      </c>
      <c r="F11406" t="s">
        <v>1782</v>
      </c>
    </row>
    <row r="11407" spans="1:6" x14ac:dyDescent="0.2">
      <c r="A11407" t="s">
        <v>97</v>
      </c>
      <c r="B11407" t="s">
        <v>1545</v>
      </c>
      <c r="C11407">
        <v>0.05</v>
      </c>
      <c r="D11407" t="s">
        <v>1567</v>
      </c>
      <c r="E11407" t="s">
        <v>1568</v>
      </c>
    </row>
    <row r="11408" spans="1:6" x14ac:dyDescent="0.2">
      <c r="A11408" t="s">
        <v>95</v>
      </c>
      <c r="B11408" t="s">
        <v>1545</v>
      </c>
      <c r="C11408" t="s">
        <v>2508</v>
      </c>
      <c r="D11408">
        <v>2.5</v>
      </c>
    </row>
    <row r="11409" spans="1:6" x14ac:dyDescent="0.2">
      <c r="A11409" t="s">
        <v>87</v>
      </c>
      <c r="B11409" t="s">
        <v>1546</v>
      </c>
      <c r="C11409" t="s">
        <v>1547</v>
      </c>
      <c r="D11409" t="s">
        <v>1548</v>
      </c>
    </row>
    <row r="11410" spans="1:6" x14ac:dyDescent="0.2">
      <c r="A11410" t="s">
        <v>1569</v>
      </c>
      <c r="B11410" t="s">
        <v>1570</v>
      </c>
      <c r="C11410" t="s">
        <v>1571</v>
      </c>
    </row>
    <row r="11411" spans="1:6" x14ac:dyDescent="0.2">
      <c r="A11411" t="s">
        <v>1569</v>
      </c>
      <c r="B11411" t="s">
        <v>1572</v>
      </c>
      <c r="C11411" t="s">
        <v>1573</v>
      </c>
      <c r="D11411" t="s">
        <v>1571</v>
      </c>
    </row>
    <row r="11412" spans="1:6" x14ac:dyDescent="0.2">
      <c r="A11412" t="s">
        <v>91</v>
      </c>
      <c r="B11412">
        <v>20</v>
      </c>
      <c r="C11412" t="s">
        <v>1608</v>
      </c>
      <c r="D11412">
        <v>0.1</v>
      </c>
    </row>
    <row r="11413" spans="1:6" x14ac:dyDescent="0.2">
      <c r="A11413" t="s">
        <v>2674</v>
      </c>
      <c r="B11413" t="s">
        <v>1613</v>
      </c>
      <c r="C11413" t="s">
        <v>2675</v>
      </c>
    </row>
    <row r="11414" spans="1:6" x14ac:dyDescent="0.2">
      <c r="A11414" t="s">
        <v>2676</v>
      </c>
      <c r="B11414" t="s">
        <v>1896</v>
      </c>
      <c r="C11414">
        <v>3.2</v>
      </c>
      <c r="D11414" t="s">
        <v>1562</v>
      </c>
      <c r="E11414" t="s">
        <v>2677</v>
      </c>
      <c r="F11414" t="s">
        <v>2678</v>
      </c>
    </row>
    <row r="11415" spans="1:6" x14ac:dyDescent="0.2">
      <c r="A11415" t="s">
        <v>2679</v>
      </c>
      <c r="B11415" t="s">
        <v>1613</v>
      </c>
      <c r="C11415" t="s">
        <v>2675</v>
      </c>
    </row>
    <row r="11416" spans="1:6" x14ac:dyDescent="0.2">
      <c r="A11416" t="s">
        <v>2680</v>
      </c>
      <c r="B11416" t="s">
        <v>1896</v>
      </c>
      <c r="C11416">
        <v>3.2</v>
      </c>
    </row>
    <row r="11417" spans="1:6" x14ac:dyDescent="0.2">
      <c r="A11417" t="s">
        <v>2681</v>
      </c>
      <c r="B11417">
        <f>0.023/-0.017</f>
        <v>-1.3529411764705881</v>
      </c>
    </row>
    <row r="11418" spans="1:6" x14ac:dyDescent="0.2">
      <c r="A11418" t="s">
        <v>2682</v>
      </c>
      <c r="B11418">
        <f>0.023/-0.017</f>
        <v>-1.3529411764705881</v>
      </c>
    </row>
    <row r="11419" spans="1:6" x14ac:dyDescent="0.2">
      <c r="A11419" t="s">
        <v>2683</v>
      </c>
      <c r="B11419">
        <v>6.37</v>
      </c>
      <c r="C11419" t="s">
        <v>1630</v>
      </c>
    </row>
    <row r="11420" spans="1:6" x14ac:dyDescent="0.2">
      <c r="A11420" t="s">
        <v>2684</v>
      </c>
      <c r="B11420">
        <v>6.37</v>
      </c>
      <c r="C11420" t="s">
        <v>1630</v>
      </c>
    </row>
    <row r="11421" spans="1:6" x14ac:dyDescent="0.2">
      <c r="A11421" t="s">
        <v>2685</v>
      </c>
      <c r="B11421">
        <v>2.6</v>
      </c>
      <c r="C11421" t="s">
        <v>1613</v>
      </c>
      <c r="D11421">
        <v>0.2</v>
      </c>
    </row>
    <row r="11422" spans="1:6" x14ac:dyDescent="0.2">
      <c r="A11422" t="s">
        <v>2686</v>
      </c>
      <c r="B11422">
        <f>-0.01/-0.053</f>
        <v>0.18867924528301888</v>
      </c>
    </row>
    <row r="11423" spans="1:6" x14ac:dyDescent="0.2">
      <c r="A11423" t="s">
        <v>2687</v>
      </c>
      <c r="B11423">
        <f>-0.04-0.085</f>
        <v>-0.125</v>
      </c>
    </row>
    <row r="11424" spans="1:6" x14ac:dyDescent="0.2">
      <c r="A11424" t="s">
        <v>2688</v>
      </c>
      <c r="B11424" t="s">
        <v>1562</v>
      </c>
      <c r="C11424" t="s">
        <v>2689</v>
      </c>
    </row>
    <row r="11425" spans="1:5" x14ac:dyDescent="0.2">
      <c r="A11425" t="s">
        <v>2690</v>
      </c>
      <c r="B11425" t="s">
        <v>2691</v>
      </c>
      <c r="C11425" t="s">
        <v>1608</v>
      </c>
      <c r="D11425">
        <v>0.1</v>
      </c>
    </row>
    <row r="11426" spans="1:5" x14ac:dyDescent="0.2">
      <c r="A11426" t="s">
        <v>2690</v>
      </c>
      <c r="B11426" t="s">
        <v>2692</v>
      </c>
      <c r="C11426" t="s">
        <v>1608</v>
      </c>
      <c r="D11426">
        <v>0.1</v>
      </c>
    </row>
    <row r="11427" spans="1:5" x14ac:dyDescent="0.2">
      <c r="A11427" t="s">
        <v>2693</v>
      </c>
      <c r="B11427" t="s">
        <v>1608</v>
      </c>
      <c r="C11427">
        <v>0.1</v>
      </c>
    </row>
    <row r="11428" spans="1:5" x14ac:dyDescent="0.2">
      <c r="A11428" t="s">
        <v>2694</v>
      </c>
      <c r="B11428" t="s">
        <v>1562</v>
      </c>
      <c r="C11428">
        <v>0.1</v>
      </c>
    </row>
    <row r="11429" spans="1:5" x14ac:dyDescent="0.2">
      <c r="A11429" t="s">
        <v>2695</v>
      </c>
      <c r="B11429">
        <f>0.055/-0.085</f>
        <v>-0.64705882352941169</v>
      </c>
    </row>
    <row r="11430" spans="1:5" x14ac:dyDescent="0.2">
      <c r="A11430" t="s">
        <v>2696</v>
      </c>
      <c r="B11430" t="s">
        <v>1562</v>
      </c>
      <c r="C11430" t="s">
        <v>29</v>
      </c>
      <c r="D11430">
        <v>10.9</v>
      </c>
      <c r="E11430">
        <f>0.03/-0.05</f>
        <v>-0.6</v>
      </c>
    </row>
    <row r="11431" spans="1:5" x14ac:dyDescent="0.2">
      <c r="A11431" t="s">
        <v>675</v>
      </c>
      <c r="B11431">
        <v>1.7</v>
      </c>
      <c r="C11431" t="s">
        <v>1608</v>
      </c>
      <c r="D11431">
        <v>0.05</v>
      </c>
    </row>
    <row r="11432" spans="1:5" x14ac:dyDescent="0.2">
      <c r="A11432" t="s">
        <v>177</v>
      </c>
      <c r="B11432">
        <v>0.6</v>
      </c>
      <c r="C11432">
        <f>0.05/-0.03</f>
        <v>-1.6666666666666667</v>
      </c>
    </row>
    <row r="11433" spans="1:5" x14ac:dyDescent="0.2">
      <c r="A11433" t="s">
        <v>154</v>
      </c>
      <c r="B11433">
        <v>0.9</v>
      </c>
      <c r="C11433" t="s">
        <v>1608</v>
      </c>
      <c r="D11433">
        <v>0.1</v>
      </c>
    </row>
    <row r="11434" spans="1:5" x14ac:dyDescent="0.2">
      <c r="A11434" t="s">
        <v>2697</v>
      </c>
      <c r="B11434">
        <f>0.023/-0.017</f>
        <v>-1.3529411764705881</v>
      </c>
    </row>
    <row r="11435" spans="1:5" x14ac:dyDescent="0.2">
      <c r="A11435" t="s">
        <v>2698</v>
      </c>
      <c r="B11435" t="s">
        <v>1608</v>
      </c>
      <c r="C11435">
        <v>0.1</v>
      </c>
    </row>
    <row r="11436" spans="1:5" x14ac:dyDescent="0.2">
      <c r="A11436" t="s">
        <v>675</v>
      </c>
      <c r="B11436">
        <v>0.6</v>
      </c>
      <c r="C11436">
        <f>-0.03/-0.1</f>
        <v>0.3</v>
      </c>
    </row>
    <row r="11437" spans="1:5" x14ac:dyDescent="0.2">
      <c r="A11437" t="s">
        <v>1607</v>
      </c>
      <c r="B11437">
        <v>1.3</v>
      </c>
      <c r="C11437" t="s">
        <v>1630</v>
      </c>
    </row>
    <row r="11438" spans="1:5" x14ac:dyDescent="0.2">
      <c r="A11438" t="s">
        <v>108</v>
      </c>
      <c r="B11438">
        <v>2</v>
      </c>
      <c r="C11438" t="s">
        <v>1608</v>
      </c>
      <c r="D11438">
        <v>0.1</v>
      </c>
    </row>
    <row r="11439" spans="1:5" x14ac:dyDescent="0.2">
      <c r="A11439" t="s">
        <v>1607</v>
      </c>
      <c r="B11439">
        <v>1.5</v>
      </c>
      <c r="C11439" t="s">
        <v>1608</v>
      </c>
      <c r="D11439">
        <v>0.1</v>
      </c>
    </row>
    <row r="11440" spans="1:5" x14ac:dyDescent="0.2">
      <c r="A11440" t="s">
        <v>1055</v>
      </c>
      <c r="B11440">
        <v>1.2</v>
      </c>
      <c r="C11440" t="s">
        <v>1562</v>
      </c>
      <c r="D11440">
        <v>0.1</v>
      </c>
    </row>
    <row r="11441" spans="1:6" x14ac:dyDescent="0.2">
      <c r="A11441" t="s">
        <v>48</v>
      </c>
      <c r="B11441">
        <v>3.5</v>
      </c>
      <c r="C11441" t="s">
        <v>1613</v>
      </c>
      <c r="D11441">
        <v>0.5</v>
      </c>
    </row>
    <row r="11442" spans="1:6" x14ac:dyDescent="0.2">
      <c r="A11442" t="s">
        <v>29</v>
      </c>
      <c r="B11442">
        <v>6.3</v>
      </c>
      <c r="C11442" t="s">
        <v>1608</v>
      </c>
      <c r="D11442">
        <v>0.05</v>
      </c>
    </row>
    <row r="11443" spans="1:6" x14ac:dyDescent="0.2">
      <c r="A11443" t="s">
        <v>1766</v>
      </c>
      <c r="B11443" t="s">
        <v>1562</v>
      </c>
      <c r="C11443" t="s">
        <v>2699</v>
      </c>
      <c r="D11443" t="s">
        <v>1562</v>
      </c>
      <c r="E11443">
        <v>0.1</v>
      </c>
    </row>
    <row r="11444" spans="1:6" x14ac:dyDescent="0.2">
      <c r="A11444" t="s">
        <v>29</v>
      </c>
      <c r="B11444">
        <v>12.6</v>
      </c>
      <c r="C11444">
        <f>0.03/-0.05</f>
        <v>-0.6</v>
      </c>
    </row>
    <row r="11445" spans="1:6" x14ac:dyDescent="0.2">
      <c r="A11445" t="s">
        <v>29</v>
      </c>
      <c r="B11445">
        <v>7.9</v>
      </c>
      <c r="C11445" t="s">
        <v>1608</v>
      </c>
      <c r="D11445">
        <v>0.1</v>
      </c>
    </row>
    <row r="11446" spans="1:6" x14ac:dyDescent="0.2">
      <c r="A11446" t="s">
        <v>2700</v>
      </c>
      <c r="B11446" t="s">
        <v>1608</v>
      </c>
      <c r="C11446">
        <v>0.1</v>
      </c>
    </row>
    <row r="11447" spans="1:6" x14ac:dyDescent="0.2">
      <c r="A11447" t="s">
        <v>1766</v>
      </c>
      <c r="B11447" t="s">
        <v>1562</v>
      </c>
      <c r="C11447" t="s">
        <v>2701</v>
      </c>
      <c r="D11447" t="s">
        <v>1608</v>
      </c>
      <c r="E11447">
        <v>0.1</v>
      </c>
    </row>
    <row r="11448" spans="1:6" x14ac:dyDescent="0.2">
      <c r="A11448" t="s">
        <v>2696</v>
      </c>
      <c r="B11448" t="s">
        <v>1562</v>
      </c>
      <c r="C11448" t="s">
        <v>2702</v>
      </c>
      <c r="D11448" t="s">
        <v>1608</v>
      </c>
      <c r="E11448">
        <v>0.1</v>
      </c>
    </row>
    <row r="11449" spans="1:6" x14ac:dyDescent="0.2">
      <c r="A11449" t="s">
        <v>87</v>
      </c>
      <c r="B11449" t="s">
        <v>1792</v>
      </c>
    </row>
    <row r="11450" spans="1:6" x14ac:dyDescent="0.2">
      <c r="A11450" t="s">
        <v>87</v>
      </c>
      <c r="B11450" t="s">
        <v>2703</v>
      </c>
      <c r="C11450" t="s">
        <v>2704</v>
      </c>
      <c r="D11450" t="s">
        <v>2165</v>
      </c>
      <c r="E11450" t="s">
        <v>2703</v>
      </c>
      <c r="F11450" t="s">
        <v>1661</v>
      </c>
    </row>
    <row r="11451" spans="1:6" x14ac:dyDescent="0.2">
      <c r="A11451" t="s">
        <v>87</v>
      </c>
      <c r="B11451" t="s">
        <v>1682</v>
      </c>
      <c r="C11451" t="s">
        <v>56</v>
      </c>
    </row>
    <row r="11452" spans="1:6" x14ac:dyDescent="0.2">
      <c r="A11452" t="s">
        <v>87</v>
      </c>
      <c r="B11452" t="s">
        <v>1682</v>
      </c>
      <c r="C11452" t="s">
        <v>56</v>
      </c>
    </row>
    <row r="11453" spans="1:6" x14ac:dyDescent="0.2">
      <c r="A11453" t="s">
        <v>87</v>
      </c>
      <c r="B11453" t="s">
        <v>1682</v>
      </c>
      <c r="C11453" t="s">
        <v>56</v>
      </c>
    </row>
    <row r="11454" spans="1:6" x14ac:dyDescent="0.2">
      <c r="A11454" t="s">
        <v>87</v>
      </c>
      <c r="B11454" t="s">
        <v>1682</v>
      </c>
      <c r="C11454" t="s">
        <v>56</v>
      </c>
    </row>
    <row r="11455" spans="1:6" x14ac:dyDescent="0.2">
      <c r="A11455" t="s">
        <v>87</v>
      </c>
      <c r="B11455" t="s">
        <v>1682</v>
      </c>
      <c r="C11455" t="s">
        <v>56</v>
      </c>
    </row>
    <row r="11456" spans="1:6" x14ac:dyDescent="0.2">
      <c r="A11456" t="s">
        <v>87</v>
      </c>
      <c r="B11456" t="s">
        <v>1682</v>
      </c>
      <c r="C11456" t="s">
        <v>56</v>
      </c>
    </row>
    <row r="11457" spans="1:6" x14ac:dyDescent="0.2">
      <c r="A11457" t="s">
        <v>87</v>
      </c>
      <c r="B11457" t="s">
        <v>1682</v>
      </c>
      <c r="C11457" t="s">
        <v>56</v>
      </c>
    </row>
    <row r="11458" spans="1:6" x14ac:dyDescent="0.2">
      <c r="A11458" t="s">
        <v>87</v>
      </c>
      <c r="B11458" t="s">
        <v>1682</v>
      </c>
      <c r="C11458" t="s">
        <v>56</v>
      </c>
    </row>
    <row r="11459" spans="1:6" x14ac:dyDescent="0.2">
      <c r="A11459" t="s">
        <v>87</v>
      </c>
      <c r="B11459" t="s">
        <v>1682</v>
      </c>
      <c r="C11459" t="s">
        <v>56</v>
      </c>
    </row>
    <row r="11460" spans="1:6" x14ac:dyDescent="0.2">
      <c r="A11460" t="s">
        <v>574</v>
      </c>
      <c r="B11460">
        <v>0.2</v>
      </c>
      <c r="C11460">
        <v>0.2</v>
      </c>
    </row>
    <row r="11461" spans="1:6" x14ac:dyDescent="0.2">
      <c r="A11461" t="s">
        <v>154</v>
      </c>
      <c r="B11461">
        <v>0.5</v>
      </c>
      <c r="C11461" t="s">
        <v>1580</v>
      </c>
    </row>
    <row r="11462" spans="1:6" x14ac:dyDescent="0.2">
      <c r="A11462" t="s">
        <v>2705</v>
      </c>
      <c r="B11462">
        <v>1</v>
      </c>
      <c r="C11462">
        <v>-1</v>
      </c>
    </row>
    <row r="11463" spans="1:6" x14ac:dyDescent="0.2">
      <c r="A11463" t="s">
        <v>2188</v>
      </c>
      <c r="B11463" t="s">
        <v>2706</v>
      </c>
      <c r="C11463" t="s">
        <v>2707</v>
      </c>
      <c r="D11463" s="12">
        <v>4.1666666666666664E-2</v>
      </c>
      <c r="E11463" t="s">
        <v>1778</v>
      </c>
      <c r="F11463" t="s">
        <v>2708</v>
      </c>
    </row>
    <row r="11464" spans="1:6" x14ac:dyDescent="0.2">
      <c r="A11464" t="s">
        <v>154</v>
      </c>
      <c r="B11464">
        <v>0.2</v>
      </c>
      <c r="C11464" t="s">
        <v>1580</v>
      </c>
      <c r="D11464" t="s">
        <v>2709</v>
      </c>
    </row>
    <row r="11465" spans="1:6" x14ac:dyDescent="0.2">
      <c r="A11465" t="s">
        <v>186</v>
      </c>
      <c r="B11465" t="s">
        <v>2709</v>
      </c>
    </row>
    <row r="11466" spans="1:6" x14ac:dyDescent="0.2">
      <c r="A11466" t="s">
        <v>2436</v>
      </c>
      <c r="B11466" t="s">
        <v>1805</v>
      </c>
      <c r="C11466" t="s">
        <v>2710</v>
      </c>
      <c r="D11466" t="s">
        <v>2711</v>
      </c>
    </row>
    <row r="11467" spans="1:6" x14ac:dyDescent="0.2">
      <c r="A11467" t="s">
        <v>2712</v>
      </c>
      <c r="B11467" t="s">
        <v>1580</v>
      </c>
      <c r="C11467" t="s">
        <v>2713</v>
      </c>
      <c r="D11467" t="s">
        <v>2714</v>
      </c>
    </row>
    <row r="11468" spans="1:6" x14ac:dyDescent="0.2">
      <c r="A11468" t="s">
        <v>2715</v>
      </c>
      <c r="B11468" t="s">
        <v>2223</v>
      </c>
      <c r="C11468" t="s">
        <v>2716</v>
      </c>
    </row>
    <row r="11469" spans="1:6" x14ac:dyDescent="0.2">
      <c r="A11469" t="s">
        <v>2717</v>
      </c>
      <c r="B11469">
        <v>14</v>
      </c>
      <c r="C11469" t="s">
        <v>2718</v>
      </c>
    </row>
    <row r="11470" spans="1:6" x14ac:dyDescent="0.2">
      <c r="A11470" t="s">
        <v>150</v>
      </c>
      <c r="B11470">
        <v>9.3000000000000007</v>
      </c>
      <c r="C11470" t="s">
        <v>1578</v>
      </c>
    </row>
    <row r="11471" spans="1:6" x14ac:dyDescent="0.2">
      <c r="A11471" t="s">
        <v>2719</v>
      </c>
      <c r="B11471">
        <f>0.023/-0.017</f>
        <v>-1.3529411764705881</v>
      </c>
    </row>
    <row r="11472" spans="1:6" x14ac:dyDescent="0.2">
      <c r="A11472" t="s">
        <v>2719</v>
      </c>
      <c r="B11472">
        <f>0.023/-0.017</f>
        <v>-1.3529411764705881</v>
      </c>
    </row>
    <row r="11473" spans="1:5" x14ac:dyDescent="0.2">
      <c r="A11473" t="s">
        <v>2720</v>
      </c>
      <c r="B11473">
        <v>0.02</v>
      </c>
      <c r="C11473" t="s">
        <v>2721</v>
      </c>
      <c r="D11473" t="s">
        <v>1567</v>
      </c>
      <c r="E11473" t="s">
        <v>2722</v>
      </c>
    </row>
    <row r="11474" spans="1:5" x14ac:dyDescent="0.2">
      <c r="A11474" t="s">
        <v>2723</v>
      </c>
      <c r="B11474">
        <v>0.02</v>
      </c>
      <c r="C11474" t="s">
        <v>2721</v>
      </c>
      <c r="D11474" t="s">
        <v>1567</v>
      </c>
      <c r="E11474" t="s">
        <v>2724</v>
      </c>
    </row>
    <row r="11475" spans="1:5" x14ac:dyDescent="0.2">
      <c r="A11475" t="s">
        <v>2725</v>
      </c>
      <c r="B11475" t="s">
        <v>1545</v>
      </c>
      <c r="C11475" t="s">
        <v>2726</v>
      </c>
      <c r="D11475" t="s">
        <v>1567</v>
      </c>
      <c r="E11475" t="s">
        <v>2513</v>
      </c>
    </row>
    <row r="11476" spans="1:5" x14ac:dyDescent="0.2">
      <c r="A11476" t="s">
        <v>2727</v>
      </c>
      <c r="B11476" t="s">
        <v>1545</v>
      </c>
      <c r="C11476" t="s">
        <v>2726</v>
      </c>
      <c r="D11476" t="s">
        <v>1567</v>
      </c>
      <c r="E11476" t="s">
        <v>1568</v>
      </c>
    </row>
    <row r="11477" spans="1:5" x14ac:dyDescent="0.2">
      <c r="A11477" t="s">
        <v>2728</v>
      </c>
      <c r="B11477" t="s">
        <v>1545</v>
      </c>
      <c r="C11477" t="s">
        <v>2729</v>
      </c>
      <c r="D11477" t="s">
        <v>1567</v>
      </c>
      <c r="E11477" t="s">
        <v>1568</v>
      </c>
    </row>
    <row r="11478" spans="1:5" x14ac:dyDescent="0.2">
      <c r="A11478" t="s">
        <v>2730</v>
      </c>
      <c r="B11478" t="s">
        <v>1545</v>
      </c>
      <c r="C11478">
        <v>0.1</v>
      </c>
      <c r="D11478" t="s">
        <v>1567</v>
      </c>
      <c r="E11478" t="s">
        <v>2513</v>
      </c>
    </row>
    <row r="11479" spans="1:5" x14ac:dyDescent="0.2">
      <c r="A11479" t="s">
        <v>2731</v>
      </c>
      <c r="B11479" t="s">
        <v>1545</v>
      </c>
      <c r="C11479" t="s">
        <v>2726</v>
      </c>
      <c r="D11479" t="s">
        <v>1567</v>
      </c>
      <c r="E11479" t="s">
        <v>2513</v>
      </c>
    </row>
    <row r="11480" spans="1:5" x14ac:dyDescent="0.2">
      <c r="A11480" t="s">
        <v>2732</v>
      </c>
      <c r="B11480" t="s">
        <v>1545</v>
      </c>
      <c r="C11480" t="s">
        <v>2733</v>
      </c>
      <c r="D11480" t="s">
        <v>2734</v>
      </c>
    </row>
    <row r="11481" spans="1:5" x14ac:dyDescent="0.2">
      <c r="A11481" t="s">
        <v>2735</v>
      </c>
      <c r="B11481" t="s">
        <v>1545</v>
      </c>
      <c r="C11481" t="s">
        <v>2726</v>
      </c>
      <c r="D11481" t="s">
        <v>1567</v>
      </c>
      <c r="E11481" t="s">
        <v>2513</v>
      </c>
    </row>
    <row r="11482" spans="1:5" x14ac:dyDescent="0.2">
      <c r="A11482" t="s">
        <v>2736</v>
      </c>
      <c r="B11482" t="s">
        <v>1545</v>
      </c>
      <c r="C11482" t="s">
        <v>2737</v>
      </c>
      <c r="D11482" t="s">
        <v>1567</v>
      </c>
      <c r="E11482" t="s">
        <v>2513</v>
      </c>
    </row>
    <row r="11483" spans="1:5" x14ac:dyDescent="0.2">
      <c r="A11483" t="s">
        <v>2738</v>
      </c>
      <c r="B11483" t="s">
        <v>1545</v>
      </c>
      <c r="C11483" t="s">
        <v>2729</v>
      </c>
      <c r="D11483" t="s">
        <v>1567</v>
      </c>
      <c r="E11483" t="s">
        <v>1660</v>
      </c>
    </row>
    <row r="11484" spans="1:5" x14ac:dyDescent="0.2">
      <c r="A11484" t="s">
        <v>2739</v>
      </c>
      <c r="B11484">
        <v>0.05</v>
      </c>
      <c r="C11484" t="s">
        <v>2740</v>
      </c>
      <c r="D11484" t="s">
        <v>2741</v>
      </c>
    </row>
    <row r="11485" spans="1:5" x14ac:dyDescent="0.2">
      <c r="A11485" t="s">
        <v>2742</v>
      </c>
      <c r="B11485">
        <v>0.03</v>
      </c>
      <c r="C11485" t="s">
        <v>2740</v>
      </c>
      <c r="D11485" t="s">
        <v>2741</v>
      </c>
    </row>
    <row r="11486" spans="1:5" x14ac:dyDescent="0.2">
      <c r="A11486" t="s">
        <v>2743</v>
      </c>
      <c r="B11486">
        <v>0.03</v>
      </c>
      <c r="C11486" t="s">
        <v>2744</v>
      </c>
      <c r="D11486" t="s">
        <v>2745</v>
      </c>
      <c r="E11486" t="s">
        <v>2714</v>
      </c>
    </row>
    <row r="11487" spans="1:5" x14ac:dyDescent="0.2">
      <c r="A11487" t="s">
        <v>2746</v>
      </c>
      <c r="B11487">
        <v>0.05</v>
      </c>
      <c r="C11487" t="s">
        <v>1567</v>
      </c>
      <c r="D11487" t="s">
        <v>1568</v>
      </c>
    </row>
    <row r="11488" spans="1:5" x14ac:dyDescent="0.2">
      <c r="A11488" t="s">
        <v>2747</v>
      </c>
      <c r="B11488">
        <v>0.05</v>
      </c>
      <c r="C11488" t="s">
        <v>1567</v>
      </c>
      <c r="D11488" t="s">
        <v>1568</v>
      </c>
    </row>
    <row r="11489" spans="1:5" x14ac:dyDescent="0.2">
      <c r="A11489" t="s">
        <v>2748</v>
      </c>
      <c r="B11489">
        <v>7.0000000000000007E-2</v>
      </c>
      <c r="C11489" t="s">
        <v>1567</v>
      </c>
      <c r="D11489" t="s">
        <v>1568</v>
      </c>
    </row>
    <row r="11490" spans="1:5" x14ac:dyDescent="0.2">
      <c r="A11490" t="s">
        <v>2749</v>
      </c>
      <c r="B11490" t="s">
        <v>2477</v>
      </c>
      <c r="C11490" t="s">
        <v>2750</v>
      </c>
      <c r="D11490" t="s">
        <v>2751</v>
      </c>
    </row>
    <row r="11491" spans="1:5" x14ac:dyDescent="0.2">
      <c r="A11491" t="s">
        <v>2752</v>
      </c>
      <c r="B11491" t="s">
        <v>1682</v>
      </c>
      <c r="C11491" t="s">
        <v>2390</v>
      </c>
      <c r="D11491" t="s">
        <v>2300</v>
      </c>
      <c r="E11491" t="s">
        <v>2753</v>
      </c>
    </row>
    <row r="11492" spans="1:5" x14ac:dyDescent="0.2">
      <c r="A11492" t="s">
        <v>2754</v>
      </c>
      <c r="B11492" t="s">
        <v>2755</v>
      </c>
      <c r="C11492" t="s">
        <v>2223</v>
      </c>
    </row>
    <row r="11493" spans="1:5" x14ac:dyDescent="0.2">
      <c r="A11493" t="s">
        <v>664</v>
      </c>
      <c r="B11493" t="s">
        <v>2603</v>
      </c>
      <c r="C11493" t="s">
        <v>2755</v>
      </c>
      <c r="D11493" t="s">
        <v>2223</v>
      </c>
    </row>
    <row r="11494" spans="1:5" x14ac:dyDescent="0.2">
      <c r="A11494" t="s">
        <v>2756</v>
      </c>
      <c r="B11494" t="s">
        <v>2757</v>
      </c>
      <c r="C11494">
        <v>7</v>
      </c>
    </row>
    <row r="11495" spans="1:5" x14ac:dyDescent="0.2">
      <c r="A11495" t="s">
        <v>2758</v>
      </c>
      <c r="B11495" t="s">
        <v>2759</v>
      </c>
      <c r="C11495">
        <v>20</v>
      </c>
      <c r="D11495" t="s">
        <v>2760</v>
      </c>
    </row>
    <row r="11496" spans="1:5" x14ac:dyDescent="0.2">
      <c r="A11496" t="s">
        <v>2761</v>
      </c>
      <c r="B11496">
        <v>0.4</v>
      </c>
      <c r="C11496">
        <v>-0.1</v>
      </c>
      <c r="D11496" t="s">
        <v>2709</v>
      </c>
    </row>
    <row r="11497" spans="1:5" x14ac:dyDescent="0.2">
      <c r="A11497" t="s">
        <v>2762</v>
      </c>
      <c r="B11497">
        <v>0.4</v>
      </c>
      <c r="C11497" t="s">
        <v>1580</v>
      </c>
      <c r="D11497" t="s">
        <v>2709</v>
      </c>
    </row>
    <row r="11498" spans="1:5" x14ac:dyDescent="0.2">
      <c r="A11498" t="s">
        <v>2758</v>
      </c>
      <c r="B11498" t="s">
        <v>2759</v>
      </c>
      <c r="C11498">
        <v>15</v>
      </c>
      <c r="D11498" t="s">
        <v>2763</v>
      </c>
    </row>
    <row r="11499" spans="1:5" x14ac:dyDescent="0.2">
      <c r="A11499" t="s">
        <v>2764</v>
      </c>
      <c r="B11499" t="s">
        <v>2759</v>
      </c>
      <c r="C11499">
        <v>20</v>
      </c>
      <c r="D11499" t="s">
        <v>2763</v>
      </c>
    </row>
    <row r="11500" spans="1:5" x14ac:dyDescent="0.2">
      <c r="A11500" t="s">
        <v>2765</v>
      </c>
      <c r="B11500" t="s">
        <v>2759</v>
      </c>
      <c r="C11500">
        <v>20</v>
      </c>
      <c r="D11500" t="s">
        <v>2763</v>
      </c>
    </row>
    <row r="11501" spans="1:5" x14ac:dyDescent="0.2">
      <c r="A11501" t="s">
        <v>2766</v>
      </c>
      <c r="B11501">
        <v>0.2</v>
      </c>
      <c r="C11501" t="s">
        <v>1667</v>
      </c>
      <c r="D11501" t="s">
        <v>2763</v>
      </c>
    </row>
    <row r="11502" spans="1:5" x14ac:dyDescent="0.2">
      <c r="A11502" t="s">
        <v>2767</v>
      </c>
      <c r="B11502">
        <v>0.2</v>
      </c>
      <c r="C11502" t="s">
        <v>1667</v>
      </c>
      <c r="D11502" t="s">
        <v>2763</v>
      </c>
    </row>
    <row r="11503" spans="1:5" x14ac:dyDescent="0.2">
      <c r="A11503" t="s">
        <v>2768</v>
      </c>
      <c r="B11503">
        <v>0.2</v>
      </c>
      <c r="C11503" t="s">
        <v>1580</v>
      </c>
      <c r="D11503" t="s">
        <v>2763</v>
      </c>
    </row>
    <row r="11504" spans="1:5" x14ac:dyDescent="0.2">
      <c r="A11504" t="s">
        <v>2769</v>
      </c>
      <c r="B11504" t="s">
        <v>2770</v>
      </c>
      <c r="C11504" t="s">
        <v>2763</v>
      </c>
    </row>
    <row r="11505" spans="1:8" x14ac:dyDescent="0.2">
      <c r="A11505" t="s">
        <v>2771</v>
      </c>
      <c r="B11505" t="s">
        <v>2757</v>
      </c>
      <c r="C11505">
        <v>10</v>
      </c>
      <c r="D11505" t="s">
        <v>16</v>
      </c>
    </row>
    <row r="11506" spans="1:8" x14ac:dyDescent="0.2">
      <c r="A11506" t="s">
        <v>2772</v>
      </c>
      <c r="B11506" t="s">
        <v>2757</v>
      </c>
      <c r="C11506">
        <v>10</v>
      </c>
      <c r="D11506" t="s">
        <v>2773</v>
      </c>
    </row>
    <row r="11507" spans="1:8" x14ac:dyDescent="0.2">
      <c r="A11507" t="s">
        <v>2774</v>
      </c>
      <c r="B11507">
        <v>1.5</v>
      </c>
      <c r="C11507">
        <v>2</v>
      </c>
      <c r="D11507" t="s">
        <v>16</v>
      </c>
    </row>
    <row r="11508" spans="1:8" x14ac:dyDescent="0.2">
      <c r="A11508" t="s">
        <v>2775</v>
      </c>
      <c r="B11508">
        <v>1.5</v>
      </c>
      <c r="C11508">
        <v>2</v>
      </c>
      <c r="D11508" t="s">
        <v>2773</v>
      </c>
    </row>
    <row r="11509" spans="1:8" x14ac:dyDescent="0.2">
      <c r="A11509" t="s">
        <v>2776</v>
      </c>
      <c r="B11509" t="s">
        <v>2777</v>
      </c>
      <c r="C11509" t="s">
        <v>16</v>
      </c>
    </row>
    <row r="11510" spans="1:8" x14ac:dyDescent="0.2">
      <c r="A11510" t="s">
        <v>2778</v>
      </c>
      <c r="B11510" t="s">
        <v>2777</v>
      </c>
      <c r="C11510" t="s">
        <v>2773</v>
      </c>
    </row>
    <row r="11511" spans="1:8" x14ac:dyDescent="0.2">
      <c r="A11511" t="s">
        <v>2779</v>
      </c>
      <c r="B11511" t="s">
        <v>1754</v>
      </c>
      <c r="C11511" t="s">
        <v>16</v>
      </c>
    </row>
    <row r="11512" spans="1:8" x14ac:dyDescent="0.2">
      <c r="A11512" t="s">
        <v>2780</v>
      </c>
      <c r="B11512" t="s">
        <v>1754</v>
      </c>
      <c r="C11512" t="s">
        <v>2773</v>
      </c>
    </row>
    <row r="11513" spans="1:8" x14ac:dyDescent="0.2">
      <c r="A11513">
        <v>1</v>
      </c>
      <c r="B11513" t="s">
        <v>2616</v>
      </c>
      <c r="C11513" t="s">
        <v>1779</v>
      </c>
    </row>
    <row r="11514" spans="1:8" x14ac:dyDescent="0.2">
      <c r="A11514" t="s">
        <v>2781</v>
      </c>
      <c r="B11514" t="s">
        <v>2618</v>
      </c>
      <c r="C11514" t="s">
        <v>1921</v>
      </c>
      <c r="D11514" t="s">
        <v>2782</v>
      </c>
      <c r="E11514" t="s">
        <v>1548</v>
      </c>
      <c r="F11514" t="s">
        <v>1790</v>
      </c>
      <c r="G11514" t="s">
        <v>2782</v>
      </c>
      <c r="H11514" t="s">
        <v>2783</v>
      </c>
    </row>
    <row r="11515" spans="1:8" x14ac:dyDescent="0.2">
      <c r="A11515" t="s">
        <v>859</v>
      </c>
      <c r="B11515" t="s">
        <v>1553</v>
      </c>
      <c r="C11515" t="s">
        <v>1554</v>
      </c>
    </row>
    <row r="11516" spans="1:8" x14ac:dyDescent="0.2">
      <c r="A11516" t="s">
        <v>1549</v>
      </c>
      <c r="B11516" t="s">
        <v>1550</v>
      </c>
      <c r="C11516" t="s">
        <v>1551</v>
      </c>
      <c r="D11516" t="s">
        <v>1552</v>
      </c>
    </row>
    <row r="11517" spans="1:8" x14ac:dyDescent="0.2">
      <c r="A11517" t="s">
        <v>1569</v>
      </c>
      <c r="B11517" t="s">
        <v>1570</v>
      </c>
      <c r="C11517" t="s">
        <v>1571</v>
      </c>
    </row>
    <row r="11518" spans="1:8" x14ac:dyDescent="0.2">
      <c r="A11518" t="s">
        <v>1569</v>
      </c>
      <c r="B11518" t="s">
        <v>1572</v>
      </c>
      <c r="C11518" t="s">
        <v>1573</v>
      </c>
      <c r="D11518" t="s">
        <v>1571</v>
      </c>
    </row>
    <row r="11519" spans="1:8" x14ac:dyDescent="0.2">
      <c r="A11519" t="s">
        <v>1569</v>
      </c>
      <c r="B11519" t="s">
        <v>1570</v>
      </c>
      <c r="C11519" t="s">
        <v>1571</v>
      </c>
    </row>
    <row r="11520" spans="1:8" x14ac:dyDescent="0.2">
      <c r="A11520" t="s">
        <v>1569</v>
      </c>
      <c r="B11520" t="s">
        <v>1572</v>
      </c>
      <c r="C11520" t="s">
        <v>1573</v>
      </c>
      <c r="D11520" t="s">
        <v>1571</v>
      </c>
    </row>
    <row r="11521" spans="1:5" x14ac:dyDescent="0.2">
      <c r="A11521" t="s">
        <v>27</v>
      </c>
      <c r="B11521">
        <v>55.5</v>
      </c>
      <c r="C11521">
        <v>0.1</v>
      </c>
    </row>
    <row r="11522" spans="1:5" x14ac:dyDescent="0.2">
      <c r="A11522" t="s">
        <v>29</v>
      </c>
      <c r="B11522">
        <v>1</v>
      </c>
      <c r="C11522" t="s">
        <v>1630</v>
      </c>
    </row>
    <row r="11523" spans="1:5" x14ac:dyDescent="0.2">
      <c r="A11523" t="s">
        <v>1766</v>
      </c>
      <c r="B11523" t="s">
        <v>1618</v>
      </c>
      <c r="C11523">
        <v>32.4</v>
      </c>
      <c r="D11523" t="s">
        <v>1608</v>
      </c>
      <c r="E11523">
        <v>0.1</v>
      </c>
    </row>
    <row r="11524" spans="1:5" x14ac:dyDescent="0.2">
      <c r="A11524" t="s">
        <v>1579</v>
      </c>
      <c r="B11524">
        <v>8.8000000000000007</v>
      </c>
      <c r="C11524" t="s">
        <v>1608</v>
      </c>
      <c r="D11524">
        <v>0.2</v>
      </c>
    </row>
    <row r="11525" spans="1:5" x14ac:dyDescent="0.2">
      <c r="A11525" t="s">
        <v>47</v>
      </c>
      <c r="B11525">
        <v>30</v>
      </c>
      <c r="C11525">
        <v>0.2</v>
      </c>
    </row>
    <row r="11526" spans="1:5" x14ac:dyDescent="0.2">
      <c r="A11526" t="s">
        <v>47</v>
      </c>
      <c r="B11526">
        <v>29.5</v>
      </c>
      <c r="C11526" t="s">
        <v>1580</v>
      </c>
    </row>
    <row r="11527" spans="1:5" x14ac:dyDescent="0.2">
      <c r="A11527" t="s">
        <v>47</v>
      </c>
      <c r="B11527">
        <v>5.5</v>
      </c>
      <c r="C11527" t="s">
        <v>1562</v>
      </c>
      <c r="D11527">
        <v>0.1</v>
      </c>
    </row>
    <row r="11528" spans="1:5" x14ac:dyDescent="0.2">
      <c r="A11528" t="s">
        <v>97</v>
      </c>
      <c r="B11528" t="s">
        <v>1545</v>
      </c>
      <c r="C11528">
        <v>0.1</v>
      </c>
    </row>
    <row r="11529" spans="1:5" x14ac:dyDescent="0.2">
      <c r="A11529" t="s">
        <v>34</v>
      </c>
      <c r="B11529">
        <v>34</v>
      </c>
      <c r="C11529" t="s">
        <v>1580</v>
      </c>
    </row>
    <row r="11530" spans="1:5" x14ac:dyDescent="0.2">
      <c r="A11530" t="s">
        <v>97</v>
      </c>
      <c r="B11530">
        <v>0.05</v>
      </c>
      <c r="C11530" t="s">
        <v>1567</v>
      </c>
      <c r="D11530" t="s">
        <v>1633</v>
      </c>
    </row>
    <row r="11531" spans="1:5" x14ac:dyDescent="0.2">
      <c r="A11531" t="s">
        <v>36</v>
      </c>
      <c r="B11531" t="s">
        <v>1769</v>
      </c>
    </row>
    <row r="11532" spans="1:5" x14ac:dyDescent="0.2">
      <c r="A11532" t="s">
        <v>32</v>
      </c>
      <c r="B11532" t="s">
        <v>2784</v>
      </c>
      <c r="C11532" t="s">
        <v>1562</v>
      </c>
      <c r="D11532" t="s">
        <v>2785</v>
      </c>
    </row>
    <row r="11533" spans="1:5" x14ac:dyDescent="0.2">
      <c r="A11533" t="s">
        <v>95</v>
      </c>
      <c r="B11533" t="s">
        <v>1629</v>
      </c>
      <c r="C11533">
        <v>25</v>
      </c>
    </row>
    <row r="11534" spans="1:5" x14ac:dyDescent="0.2">
      <c r="A11534" t="s">
        <v>92</v>
      </c>
      <c r="B11534" t="s">
        <v>2786</v>
      </c>
      <c r="C11534">
        <v>-0.1</v>
      </c>
    </row>
    <row r="11535" spans="1:5" x14ac:dyDescent="0.2">
      <c r="A11535" t="s">
        <v>95</v>
      </c>
      <c r="B11535" t="s">
        <v>2787</v>
      </c>
      <c r="C11535">
        <v>10</v>
      </c>
    </row>
    <row r="11536" spans="1:5" x14ac:dyDescent="0.2">
      <c r="A11536" t="s">
        <v>29</v>
      </c>
      <c r="B11536">
        <v>3</v>
      </c>
      <c r="C11536">
        <v>0.1</v>
      </c>
    </row>
    <row r="11537" spans="1:5" x14ac:dyDescent="0.2">
      <c r="A11537" t="s">
        <v>29</v>
      </c>
      <c r="B11537">
        <v>4.5</v>
      </c>
      <c r="C11537" t="s">
        <v>1580</v>
      </c>
    </row>
    <row r="11538" spans="1:5" x14ac:dyDescent="0.2">
      <c r="A11538" t="s">
        <v>2788</v>
      </c>
      <c r="B11538">
        <v>0.1</v>
      </c>
    </row>
    <row r="11539" spans="1:5" x14ac:dyDescent="0.2">
      <c r="A11539" t="s">
        <v>97</v>
      </c>
      <c r="B11539">
        <v>0.2</v>
      </c>
      <c r="C11539" t="s">
        <v>1567</v>
      </c>
      <c r="D11539" t="s">
        <v>1568</v>
      </c>
    </row>
    <row r="11540" spans="1:5" x14ac:dyDescent="0.2">
      <c r="A11540" t="s">
        <v>186</v>
      </c>
      <c r="B11540">
        <v>0.4</v>
      </c>
      <c r="C11540" t="s">
        <v>2521</v>
      </c>
      <c r="D11540">
        <v>0.6</v>
      </c>
    </row>
    <row r="11541" spans="1:5" x14ac:dyDescent="0.2">
      <c r="A11541" t="s">
        <v>87</v>
      </c>
      <c r="B11541" t="s">
        <v>1698</v>
      </c>
    </row>
    <row r="11542" spans="1:5" x14ac:dyDescent="0.2">
      <c r="A11542" t="s">
        <v>94</v>
      </c>
      <c r="B11542">
        <v>0.1</v>
      </c>
      <c r="C11542" t="s">
        <v>1567</v>
      </c>
      <c r="D11542" t="s">
        <v>1568</v>
      </c>
    </row>
    <row r="11543" spans="1:5" x14ac:dyDescent="0.2">
      <c r="A11543" t="s">
        <v>97</v>
      </c>
      <c r="B11543">
        <v>0.05</v>
      </c>
      <c r="C11543" t="s">
        <v>1567</v>
      </c>
      <c r="D11543" t="s">
        <v>1568</v>
      </c>
    </row>
    <row r="11544" spans="1:5" x14ac:dyDescent="0.2">
      <c r="A11544" t="s">
        <v>95</v>
      </c>
      <c r="B11544" t="s">
        <v>2524</v>
      </c>
      <c r="C11544">
        <v>12.5</v>
      </c>
    </row>
    <row r="11545" spans="1:5" x14ac:dyDescent="0.2">
      <c r="A11545" t="s">
        <v>95</v>
      </c>
      <c r="B11545" t="s">
        <v>2524</v>
      </c>
      <c r="C11545">
        <v>16</v>
      </c>
    </row>
    <row r="11546" spans="1:5" x14ac:dyDescent="0.2">
      <c r="A11546" t="s">
        <v>1549</v>
      </c>
      <c r="B11546" t="s">
        <v>1550</v>
      </c>
      <c r="C11546" t="s">
        <v>1551</v>
      </c>
      <c r="D11546" t="s">
        <v>1552</v>
      </c>
    </row>
    <row r="11547" spans="1:5" x14ac:dyDescent="0.2">
      <c r="A11547" t="s">
        <v>859</v>
      </c>
      <c r="B11547" t="s">
        <v>1553</v>
      </c>
      <c r="C11547" t="s">
        <v>1554</v>
      </c>
    </row>
    <row r="11548" spans="1:5" x14ac:dyDescent="0.2">
      <c r="A11548" t="s">
        <v>1555</v>
      </c>
      <c r="B11548" t="s">
        <v>1550</v>
      </c>
      <c r="C11548" t="s">
        <v>1551</v>
      </c>
      <c r="D11548" t="s">
        <v>1556</v>
      </c>
    </row>
    <row r="11549" spans="1:5" x14ac:dyDescent="0.2">
      <c r="A11549" t="s">
        <v>27</v>
      </c>
      <c r="B11549">
        <v>55.5</v>
      </c>
      <c r="C11549">
        <v>0.1</v>
      </c>
    </row>
    <row r="11550" spans="1:5" x14ac:dyDescent="0.2">
      <c r="A11550" t="s">
        <v>29</v>
      </c>
      <c r="B11550">
        <v>1</v>
      </c>
      <c r="C11550" t="s">
        <v>1630</v>
      </c>
    </row>
    <row r="11551" spans="1:5" x14ac:dyDescent="0.2">
      <c r="A11551" t="s">
        <v>1766</v>
      </c>
      <c r="B11551" t="s">
        <v>1618</v>
      </c>
      <c r="C11551">
        <v>32.4</v>
      </c>
      <c r="D11551" t="s">
        <v>1608</v>
      </c>
      <c r="E11551">
        <v>0.1</v>
      </c>
    </row>
    <row r="11552" spans="1:5" x14ac:dyDescent="0.2">
      <c r="A11552" t="s">
        <v>1579</v>
      </c>
      <c r="B11552">
        <v>8.6999999999999993</v>
      </c>
      <c r="C11552" t="s">
        <v>1608</v>
      </c>
      <c r="D11552">
        <v>0.1</v>
      </c>
    </row>
    <row r="11553" spans="1:5" x14ac:dyDescent="0.2">
      <c r="A11553" t="s">
        <v>47</v>
      </c>
      <c r="B11553">
        <v>30.9</v>
      </c>
      <c r="C11553" t="s">
        <v>1613</v>
      </c>
      <c r="D11553">
        <v>0.1</v>
      </c>
    </row>
    <row r="11554" spans="1:5" x14ac:dyDescent="0.2">
      <c r="A11554" t="s">
        <v>47</v>
      </c>
      <c r="B11554">
        <v>29.9</v>
      </c>
      <c r="C11554" t="s">
        <v>1608</v>
      </c>
      <c r="D11554">
        <v>0.05</v>
      </c>
    </row>
    <row r="11555" spans="1:5" x14ac:dyDescent="0.2">
      <c r="A11555" t="s">
        <v>47</v>
      </c>
      <c r="B11555">
        <v>30</v>
      </c>
      <c r="C11555">
        <v>0.2</v>
      </c>
    </row>
    <row r="11556" spans="1:5" x14ac:dyDescent="0.2">
      <c r="A11556" t="s">
        <v>47</v>
      </c>
      <c r="B11556">
        <v>29.5</v>
      </c>
      <c r="C11556" t="s">
        <v>1580</v>
      </c>
    </row>
    <row r="11557" spans="1:5" x14ac:dyDescent="0.2">
      <c r="A11557" t="s">
        <v>47</v>
      </c>
      <c r="B11557">
        <v>5.5</v>
      </c>
      <c r="C11557" t="s">
        <v>1562</v>
      </c>
      <c r="D11557">
        <v>0.1</v>
      </c>
    </row>
    <row r="11558" spans="1:5" x14ac:dyDescent="0.2">
      <c r="A11558" t="s">
        <v>97</v>
      </c>
      <c r="B11558" t="s">
        <v>1545</v>
      </c>
      <c r="C11558">
        <v>0.1</v>
      </c>
    </row>
    <row r="11559" spans="1:5" x14ac:dyDescent="0.2">
      <c r="A11559" t="s">
        <v>34</v>
      </c>
      <c r="B11559">
        <v>34</v>
      </c>
      <c r="C11559" t="s">
        <v>1580</v>
      </c>
    </row>
    <row r="11560" spans="1:5" x14ac:dyDescent="0.2">
      <c r="A11560" t="s">
        <v>97</v>
      </c>
      <c r="B11560">
        <v>0.05</v>
      </c>
      <c r="C11560" t="s">
        <v>1567</v>
      </c>
      <c r="D11560" t="s">
        <v>1633</v>
      </c>
    </row>
    <row r="11561" spans="1:5" x14ac:dyDescent="0.2">
      <c r="A11561" t="s">
        <v>1369</v>
      </c>
      <c r="B11561" t="s">
        <v>2789</v>
      </c>
      <c r="C11561" t="s">
        <v>36</v>
      </c>
      <c r="D11561" t="s">
        <v>2790</v>
      </c>
      <c r="E11561" t="s">
        <v>2785</v>
      </c>
    </row>
    <row r="11562" spans="1:5" x14ac:dyDescent="0.2">
      <c r="A11562" t="s">
        <v>95</v>
      </c>
      <c r="B11562" t="s">
        <v>1629</v>
      </c>
      <c r="C11562">
        <v>25</v>
      </c>
    </row>
    <row r="11563" spans="1:5" x14ac:dyDescent="0.2">
      <c r="A11563" t="s">
        <v>92</v>
      </c>
      <c r="B11563" t="s">
        <v>2786</v>
      </c>
      <c r="C11563">
        <v>-0.1</v>
      </c>
    </row>
    <row r="11564" spans="1:5" x14ac:dyDescent="0.2">
      <c r="A11564" t="s">
        <v>95</v>
      </c>
      <c r="B11564" t="s">
        <v>2787</v>
      </c>
      <c r="C11564">
        <v>10</v>
      </c>
    </row>
    <row r="11565" spans="1:5" x14ac:dyDescent="0.2">
      <c r="A11565" t="s">
        <v>29</v>
      </c>
      <c r="B11565">
        <v>3</v>
      </c>
      <c r="C11565">
        <v>0.1</v>
      </c>
    </row>
    <row r="11566" spans="1:5" x14ac:dyDescent="0.2">
      <c r="A11566" t="s">
        <v>29</v>
      </c>
      <c r="B11566">
        <v>4.5</v>
      </c>
      <c r="C11566" t="s">
        <v>2791</v>
      </c>
    </row>
    <row r="11567" spans="1:5" x14ac:dyDescent="0.2">
      <c r="A11567" t="s">
        <v>2788</v>
      </c>
      <c r="B11567">
        <v>0.1</v>
      </c>
    </row>
    <row r="11568" spans="1:5" x14ac:dyDescent="0.2">
      <c r="A11568" t="s">
        <v>97</v>
      </c>
      <c r="B11568">
        <v>0.2</v>
      </c>
      <c r="C11568" t="s">
        <v>1567</v>
      </c>
      <c r="D11568" t="s">
        <v>1568</v>
      </c>
    </row>
    <row r="11569" spans="1:5" x14ac:dyDescent="0.2">
      <c r="A11569" t="s">
        <v>186</v>
      </c>
      <c r="B11569">
        <v>0.4</v>
      </c>
      <c r="C11569" t="s">
        <v>2521</v>
      </c>
      <c r="D11569">
        <v>0.6</v>
      </c>
    </row>
    <row r="11570" spans="1:5" x14ac:dyDescent="0.2">
      <c r="A11570" t="s">
        <v>87</v>
      </c>
      <c r="B11570" t="s">
        <v>1698</v>
      </c>
    </row>
    <row r="11571" spans="1:5" x14ac:dyDescent="0.2">
      <c r="A11571" t="s">
        <v>94</v>
      </c>
      <c r="B11571">
        <v>0.1</v>
      </c>
      <c r="C11571" t="s">
        <v>1567</v>
      </c>
      <c r="D11571" t="s">
        <v>1568</v>
      </c>
    </row>
    <row r="11572" spans="1:5" x14ac:dyDescent="0.2">
      <c r="A11572" t="s">
        <v>97</v>
      </c>
      <c r="B11572">
        <v>0.05</v>
      </c>
      <c r="C11572" t="s">
        <v>1567</v>
      </c>
      <c r="D11572" t="s">
        <v>1568</v>
      </c>
    </row>
    <row r="11573" spans="1:5" x14ac:dyDescent="0.2">
      <c r="A11573" t="s">
        <v>95</v>
      </c>
      <c r="B11573" t="s">
        <v>2524</v>
      </c>
      <c r="C11573">
        <v>16</v>
      </c>
    </row>
    <row r="11574" spans="1:5" x14ac:dyDescent="0.2">
      <c r="A11574" t="s">
        <v>1549</v>
      </c>
      <c r="B11574" t="s">
        <v>1550</v>
      </c>
      <c r="C11574" t="s">
        <v>1551</v>
      </c>
      <c r="D11574" t="s">
        <v>1552</v>
      </c>
    </row>
    <row r="11575" spans="1:5" x14ac:dyDescent="0.2">
      <c r="A11575" t="s">
        <v>859</v>
      </c>
      <c r="B11575" t="s">
        <v>1553</v>
      </c>
      <c r="C11575" t="s">
        <v>1554</v>
      </c>
    </row>
    <row r="11576" spans="1:5" x14ac:dyDescent="0.2">
      <c r="A11576" t="s">
        <v>1555</v>
      </c>
      <c r="B11576" t="s">
        <v>1550</v>
      </c>
      <c r="C11576" t="s">
        <v>1551</v>
      </c>
      <c r="D11576" t="s">
        <v>1556</v>
      </c>
    </row>
    <row r="11577" spans="1:5" x14ac:dyDescent="0.2">
      <c r="A11577" t="s">
        <v>27</v>
      </c>
      <c r="B11577">
        <v>55.5</v>
      </c>
      <c r="C11577">
        <v>0.1</v>
      </c>
    </row>
    <row r="11578" spans="1:5" x14ac:dyDescent="0.2">
      <c r="A11578" t="s">
        <v>29</v>
      </c>
      <c r="B11578">
        <v>4.5</v>
      </c>
      <c r="C11578" t="s">
        <v>1580</v>
      </c>
    </row>
    <row r="11579" spans="1:5" x14ac:dyDescent="0.2">
      <c r="A11579" t="s">
        <v>1766</v>
      </c>
      <c r="B11579" t="s">
        <v>1618</v>
      </c>
      <c r="C11579">
        <v>32.4</v>
      </c>
      <c r="D11579" t="s">
        <v>1608</v>
      </c>
      <c r="E11579">
        <v>0.1</v>
      </c>
    </row>
    <row r="11580" spans="1:5" x14ac:dyDescent="0.2">
      <c r="A11580" t="s">
        <v>1579</v>
      </c>
      <c r="B11580">
        <v>8.8000000000000007</v>
      </c>
      <c r="C11580" t="s">
        <v>1608</v>
      </c>
      <c r="D11580">
        <v>0.2</v>
      </c>
    </row>
    <row r="11581" spans="1:5" x14ac:dyDescent="0.2">
      <c r="A11581" t="s">
        <v>47</v>
      </c>
      <c r="B11581">
        <v>30</v>
      </c>
      <c r="C11581">
        <v>0.2</v>
      </c>
    </row>
    <row r="11582" spans="1:5" x14ac:dyDescent="0.2">
      <c r="A11582" t="s">
        <v>47</v>
      </c>
      <c r="B11582">
        <v>29.5</v>
      </c>
      <c r="C11582" t="s">
        <v>1580</v>
      </c>
    </row>
    <row r="11583" spans="1:5" x14ac:dyDescent="0.2">
      <c r="A11583" t="s">
        <v>47</v>
      </c>
      <c r="B11583">
        <v>5.5</v>
      </c>
      <c r="C11583" t="s">
        <v>1562</v>
      </c>
      <c r="D11583">
        <v>0.1</v>
      </c>
    </row>
    <row r="11584" spans="1:5" x14ac:dyDescent="0.2">
      <c r="A11584" t="s">
        <v>97</v>
      </c>
      <c r="B11584" t="s">
        <v>1545</v>
      </c>
      <c r="C11584">
        <v>0.1</v>
      </c>
    </row>
    <row r="11585" spans="1:4" x14ac:dyDescent="0.2">
      <c r="A11585" t="s">
        <v>34</v>
      </c>
      <c r="B11585">
        <v>34</v>
      </c>
      <c r="C11585" t="s">
        <v>1580</v>
      </c>
    </row>
    <row r="11586" spans="1:4" x14ac:dyDescent="0.2">
      <c r="A11586" t="s">
        <v>97</v>
      </c>
      <c r="B11586">
        <v>0.05</v>
      </c>
      <c r="C11586" t="s">
        <v>1567</v>
      </c>
      <c r="D11586" t="s">
        <v>1633</v>
      </c>
    </row>
    <row r="11587" spans="1:4" x14ac:dyDescent="0.2">
      <c r="A11587" t="s">
        <v>36</v>
      </c>
      <c r="B11587" t="s">
        <v>1769</v>
      </c>
    </row>
    <row r="11588" spans="1:4" x14ac:dyDescent="0.2">
      <c r="A11588" t="s">
        <v>32</v>
      </c>
      <c r="B11588">
        <v>35.200000000000003</v>
      </c>
      <c r="C11588" t="s">
        <v>1562</v>
      </c>
      <c r="D11588">
        <v>37.200000000000003</v>
      </c>
    </row>
    <row r="11589" spans="1:4" x14ac:dyDescent="0.2">
      <c r="A11589" t="s">
        <v>95</v>
      </c>
      <c r="B11589" t="s">
        <v>1629</v>
      </c>
      <c r="C11589">
        <v>25</v>
      </c>
    </row>
    <row r="11590" spans="1:4" x14ac:dyDescent="0.2">
      <c r="A11590" t="s">
        <v>87</v>
      </c>
      <c r="B11590" t="s">
        <v>1698</v>
      </c>
    </row>
    <row r="11591" spans="1:4" x14ac:dyDescent="0.2">
      <c r="A11591" t="s">
        <v>154</v>
      </c>
      <c r="B11591">
        <v>0.4</v>
      </c>
      <c r="C11591" t="s">
        <v>2521</v>
      </c>
      <c r="D11591">
        <v>0.6</v>
      </c>
    </row>
    <row r="11592" spans="1:4" x14ac:dyDescent="0.2">
      <c r="A11592" t="s">
        <v>29</v>
      </c>
      <c r="B11592">
        <v>3</v>
      </c>
      <c r="C11592">
        <v>0.1</v>
      </c>
    </row>
    <row r="11593" spans="1:4" x14ac:dyDescent="0.2">
      <c r="A11593" t="s">
        <v>29</v>
      </c>
      <c r="B11593">
        <v>1</v>
      </c>
      <c r="C11593" t="s">
        <v>1630</v>
      </c>
    </row>
    <row r="11594" spans="1:4" x14ac:dyDescent="0.2">
      <c r="A11594" t="s">
        <v>679</v>
      </c>
    </row>
    <row r="11595" spans="1:4" x14ac:dyDescent="0.2">
      <c r="A11595" t="s">
        <v>97</v>
      </c>
      <c r="B11595">
        <v>0.05</v>
      </c>
      <c r="C11595" t="s">
        <v>1567</v>
      </c>
      <c r="D11595" t="s">
        <v>1568</v>
      </c>
    </row>
    <row r="11596" spans="1:4" x14ac:dyDescent="0.2">
      <c r="A11596" t="s">
        <v>95</v>
      </c>
      <c r="B11596" t="s">
        <v>2787</v>
      </c>
      <c r="C11596">
        <v>10</v>
      </c>
    </row>
    <row r="11597" spans="1:4" x14ac:dyDescent="0.2">
      <c r="A11597" t="s">
        <v>1549</v>
      </c>
      <c r="B11597" t="s">
        <v>1550</v>
      </c>
      <c r="C11597" t="s">
        <v>1551</v>
      </c>
      <c r="D11597" t="s">
        <v>1552</v>
      </c>
    </row>
    <row r="11598" spans="1:4" x14ac:dyDescent="0.2">
      <c r="A11598" t="s">
        <v>859</v>
      </c>
      <c r="B11598" t="s">
        <v>1553</v>
      </c>
      <c r="C11598" t="s">
        <v>1554</v>
      </c>
    </row>
    <row r="11599" spans="1:4" x14ac:dyDescent="0.2">
      <c r="A11599" t="s">
        <v>1555</v>
      </c>
      <c r="B11599" t="s">
        <v>1550</v>
      </c>
      <c r="C11599" t="s">
        <v>1551</v>
      </c>
      <c r="D11599" t="s">
        <v>1556</v>
      </c>
    </row>
    <row r="11600" spans="1:4" x14ac:dyDescent="0.2">
      <c r="A11600" t="s">
        <v>27</v>
      </c>
      <c r="B11600">
        <v>55.4</v>
      </c>
      <c r="C11600">
        <v>0.1</v>
      </c>
    </row>
    <row r="11601" spans="1:5" x14ac:dyDescent="0.2">
      <c r="A11601" t="s">
        <v>29</v>
      </c>
      <c r="B11601">
        <v>7.5</v>
      </c>
      <c r="C11601" t="s">
        <v>1580</v>
      </c>
    </row>
    <row r="11602" spans="1:5" x14ac:dyDescent="0.2">
      <c r="A11602" t="s">
        <v>1766</v>
      </c>
      <c r="B11602" t="s">
        <v>1618</v>
      </c>
      <c r="C11602">
        <v>32.9</v>
      </c>
      <c r="D11602" t="s">
        <v>1608</v>
      </c>
      <c r="E11602">
        <v>0.1</v>
      </c>
    </row>
    <row r="11603" spans="1:5" x14ac:dyDescent="0.2">
      <c r="A11603" t="s">
        <v>1579</v>
      </c>
      <c r="B11603">
        <v>8.8000000000000007</v>
      </c>
      <c r="C11603" t="s">
        <v>1608</v>
      </c>
      <c r="D11603">
        <v>0.2</v>
      </c>
    </row>
    <row r="11604" spans="1:5" x14ac:dyDescent="0.2">
      <c r="A11604" t="s">
        <v>47</v>
      </c>
      <c r="B11604">
        <v>30</v>
      </c>
      <c r="C11604">
        <v>0.2</v>
      </c>
    </row>
    <row r="11605" spans="1:5" x14ac:dyDescent="0.2">
      <c r="A11605" t="s">
        <v>47</v>
      </c>
      <c r="B11605">
        <v>29.5</v>
      </c>
      <c r="C11605" t="s">
        <v>1580</v>
      </c>
    </row>
    <row r="11606" spans="1:5" x14ac:dyDescent="0.2">
      <c r="A11606" t="s">
        <v>47</v>
      </c>
      <c r="B11606">
        <v>5.2</v>
      </c>
      <c r="C11606" t="s">
        <v>1562</v>
      </c>
      <c r="D11606">
        <v>0.1</v>
      </c>
    </row>
    <row r="11607" spans="1:5" x14ac:dyDescent="0.2">
      <c r="A11607" t="s">
        <v>97</v>
      </c>
      <c r="B11607" t="s">
        <v>1545</v>
      </c>
      <c r="C11607">
        <v>0.1</v>
      </c>
    </row>
    <row r="11608" spans="1:5" x14ac:dyDescent="0.2">
      <c r="A11608" t="s">
        <v>34</v>
      </c>
      <c r="B11608">
        <v>34</v>
      </c>
      <c r="C11608" t="s">
        <v>1580</v>
      </c>
    </row>
    <row r="11609" spans="1:5" x14ac:dyDescent="0.2">
      <c r="A11609" t="s">
        <v>97</v>
      </c>
      <c r="B11609">
        <v>0.05</v>
      </c>
      <c r="C11609" t="s">
        <v>1567</v>
      </c>
      <c r="D11609" t="s">
        <v>1633</v>
      </c>
    </row>
    <row r="11610" spans="1:5" x14ac:dyDescent="0.2">
      <c r="A11610" t="s">
        <v>36</v>
      </c>
      <c r="B11610" t="s">
        <v>1769</v>
      </c>
    </row>
    <row r="11611" spans="1:5" x14ac:dyDescent="0.2">
      <c r="A11611" t="s">
        <v>32</v>
      </c>
      <c r="B11611">
        <v>38.200000000000003</v>
      </c>
      <c r="C11611" t="s">
        <v>1562</v>
      </c>
      <c r="D11611">
        <v>40.200000000000003</v>
      </c>
    </row>
    <row r="11612" spans="1:5" x14ac:dyDescent="0.2">
      <c r="A11612" t="s">
        <v>95</v>
      </c>
      <c r="B11612" t="s">
        <v>1629</v>
      </c>
      <c r="C11612">
        <v>25</v>
      </c>
    </row>
    <row r="11613" spans="1:5" x14ac:dyDescent="0.2">
      <c r="A11613" t="s">
        <v>87</v>
      </c>
      <c r="B11613" t="s">
        <v>1698</v>
      </c>
    </row>
    <row r="11614" spans="1:5" x14ac:dyDescent="0.2">
      <c r="A11614" t="s">
        <v>154</v>
      </c>
      <c r="B11614">
        <v>3.7</v>
      </c>
      <c r="C11614" t="s">
        <v>1608</v>
      </c>
      <c r="D11614">
        <v>0.1</v>
      </c>
    </row>
    <row r="11615" spans="1:5" x14ac:dyDescent="0.2">
      <c r="A11615" t="s">
        <v>95</v>
      </c>
      <c r="B11615" t="s">
        <v>2787</v>
      </c>
      <c r="C11615">
        <v>10</v>
      </c>
    </row>
    <row r="11616" spans="1:5" x14ac:dyDescent="0.2">
      <c r="A11616" t="s">
        <v>859</v>
      </c>
      <c r="B11616" t="s">
        <v>1553</v>
      </c>
      <c r="C11616" t="s">
        <v>1554</v>
      </c>
    </row>
    <row r="11617" spans="1:5" x14ac:dyDescent="0.2">
      <c r="A11617" t="s">
        <v>1549</v>
      </c>
      <c r="B11617" t="s">
        <v>1550</v>
      </c>
      <c r="C11617" t="s">
        <v>1551</v>
      </c>
      <c r="D11617" t="s">
        <v>1552</v>
      </c>
    </row>
    <row r="11618" spans="1:5" x14ac:dyDescent="0.2">
      <c r="A11618" t="s">
        <v>1555</v>
      </c>
      <c r="B11618" t="s">
        <v>1550</v>
      </c>
      <c r="C11618" t="s">
        <v>1551</v>
      </c>
      <c r="D11618" t="s">
        <v>1556</v>
      </c>
    </row>
    <row r="11619" spans="1:5" x14ac:dyDescent="0.2">
      <c r="A11619" t="s">
        <v>2600</v>
      </c>
      <c r="B11619">
        <v>0.05</v>
      </c>
    </row>
    <row r="11620" spans="1:5" x14ac:dyDescent="0.2">
      <c r="A11620" t="s">
        <v>29</v>
      </c>
      <c r="B11620">
        <v>5.8</v>
      </c>
      <c r="C11620" t="s">
        <v>1580</v>
      </c>
    </row>
    <row r="11621" spans="1:5" x14ac:dyDescent="0.2">
      <c r="A11621" t="s">
        <v>47</v>
      </c>
      <c r="B11621">
        <v>5.5</v>
      </c>
      <c r="C11621">
        <v>-0.1</v>
      </c>
    </row>
    <row r="11622" spans="1:5" x14ac:dyDescent="0.2">
      <c r="A11622" t="s">
        <v>48</v>
      </c>
      <c r="B11622">
        <v>48.5</v>
      </c>
      <c r="C11622" t="s">
        <v>1580</v>
      </c>
    </row>
    <row r="11623" spans="1:5" x14ac:dyDescent="0.2">
      <c r="A11623" t="s">
        <v>48</v>
      </c>
      <c r="B11623">
        <v>43.5</v>
      </c>
      <c r="C11623">
        <v>0.3</v>
      </c>
    </row>
    <row r="11624" spans="1:5" x14ac:dyDescent="0.2">
      <c r="A11624" t="s">
        <v>47</v>
      </c>
      <c r="B11624">
        <v>33.1</v>
      </c>
      <c r="C11624">
        <v>-0.2</v>
      </c>
    </row>
    <row r="11625" spans="1:5" x14ac:dyDescent="0.2">
      <c r="A11625" t="s">
        <v>47</v>
      </c>
      <c r="B11625" t="s">
        <v>2571</v>
      </c>
    </row>
    <row r="11626" spans="1:5" x14ac:dyDescent="0.2">
      <c r="A11626" t="s">
        <v>97</v>
      </c>
      <c r="B11626">
        <v>0.1</v>
      </c>
    </row>
    <row r="11627" spans="1:5" x14ac:dyDescent="0.2">
      <c r="A11627" t="s">
        <v>97</v>
      </c>
      <c r="B11627">
        <v>0.05</v>
      </c>
      <c r="C11627" t="s">
        <v>1567</v>
      </c>
      <c r="D11627" t="s">
        <v>1568</v>
      </c>
    </row>
    <row r="11628" spans="1:5" x14ac:dyDescent="0.2">
      <c r="A11628" t="s">
        <v>95</v>
      </c>
      <c r="B11628" t="s">
        <v>1629</v>
      </c>
      <c r="C11628">
        <v>16</v>
      </c>
    </row>
    <row r="11629" spans="1:5" x14ac:dyDescent="0.2">
      <c r="A11629" t="s">
        <v>95</v>
      </c>
      <c r="B11629" t="s">
        <v>1629</v>
      </c>
      <c r="C11629">
        <v>30</v>
      </c>
    </row>
    <row r="11630" spans="1:5" x14ac:dyDescent="0.2">
      <c r="A11630" t="s">
        <v>87</v>
      </c>
    </row>
    <row r="11631" spans="1:5" x14ac:dyDescent="0.2">
      <c r="A11631" t="s">
        <v>29</v>
      </c>
      <c r="B11631" t="s">
        <v>2653</v>
      </c>
      <c r="C11631">
        <v>0.5</v>
      </c>
    </row>
    <row r="11632" spans="1:5" x14ac:dyDescent="0.2">
      <c r="A11632" s="8">
        <v>1</v>
      </c>
      <c r="B11632" t="s">
        <v>1562</v>
      </c>
      <c r="C11632" t="s">
        <v>556</v>
      </c>
      <c r="D11632">
        <v>36</v>
      </c>
      <c r="E11632">
        <f>-0.2/-0.05</f>
        <v>4</v>
      </c>
    </row>
    <row r="11633" spans="1:4" x14ac:dyDescent="0.2">
      <c r="A11633" t="s">
        <v>95</v>
      </c>
      <c r="B11633" t="s">
        <v>2787</v>
      </c>
      <c r="C11633">
        <v>10</v>
      </c>
    </row>
    <row r="11634" spans="1:4" x14ac:dyDescent="0.2">
      <c r="A11634" t="s">
        <v>2590</v>
      </c>
      <c r="B11634">
        <f>-0.2/-0.05</f>
        <v>4</v>
      </c>
    </row>
    <row r="11635" spans="1:4" x14ac:dyDescent="0.2">
      <c r="A11635" t="s">
        <v>29</v>
      </c>
      <c r="B11635" t="s">
        <v>2792</v>
      </c>
      <c r="C11635">
        <v>0.1</v>
      </c>
    </row>
    <row r="11636" spans="1:4" x14ac:dyDescent="0.2">
      <c r="A11636" t="s">
        <v>29</v>
      </c>
      <c r="B11636">
        <v>3</v>
      </c>
      <c r="C11636">
        <v>0.1</v>
      </c>
    </row>
    <row r="11637" spans="1:4" x14ac:dyDescent="0.2">
      <c r="A11637" t="s">
        <v>49</v>
      </c>
      <c r="B11637">
        <v>0.5</v>
      </c>
      <c r="C11637" t="s">
        <v>1578</v>
      </c>
    </row>
    <row r="11638" spans="1:4" x14ac:dyDescent="0.2">
      <c r="A11638" t="s">
        <v>98</v>
      </c>
      <c r="B11638">
        <v>5.0000000000000001E-3</v>
      </c>
    </row>
    <row r="11639" spans="1:4" x14ac:dyDescent="0.2">
      <c r="A11639" t="s">
        <v>246</v>
      </c>
      <c r="B11639">
        <v>1.4999999999999999E-2</v>
      </c>
    </row>
    <row r="11640" spans="1:4" x14ac:dyDescent="0.2">
      <c r="A11640" t="s">
        <v>97</v>
      </c>
      <c r="B11640">
        <v>0.05</v>
      </c>
      <c r="C11640" t="s">
        <v>1567</v>
      </c>
      <c r="D11640" t="s">
        <v>1568</v>
      </c>
    </row>
    <row r="11641" spans="1:4" x14ac:dyDescent="0.2">
      <c r="A11641" t="s">
        <v>95</v>
      </c>
      <c r="B11641" t="s">
        <v>1629</v>
      </c>
      <c r="C11641">
        <v>12.5</v>
      </c>
    </row>
    <row r="11642" spans="1:4" x14ac:dyDescent="0.2">
      <c r="A11642" t="s">
        <v>95</v>
      </c>
      <c r="B11642" t="s">
        <v>1629</v>
      </c>
      <c r="C11642">
        <v>25</v>
      </c>
    </row>
    <row r="11643" spans="1:4" x14ac:dyDescent="0.2">
      <c r="A11643" t="s">
        <v>2793</v>
      </c>
      <c r="B11643">
        <v>0.1</v>
      </c>
    </row>
    <row r="11644" spans="1:4" x14ac:dyDescent="0.2">
      <c r="A11644" t="s">
        <v>29</v>
      </c>
      <c r="B11644">
        <v>2</v>
      </c>
      <c r="C11644">
        <v>-0.1</v>
      </c>
    </row>
    <row r="11645" spans="1:4" x14ac:dyDescent="0.2">
      <c r="A11645" t="s">
        <v>94</v>
      </c>
      <c r="B11645">
        <v>0.1</v>
      </c>
      <c r="C11645" t="s">
        <v>1567</v>
      </c>
      <c r="D11645" t="s">
        <v>1568</v>
      </c>
    </row>
    <row r="11646" spans="1:4" x14ac:dyDescent="0.2">
      <c r="A11646" t="s">
        <v>97</v>
      </c>
      <c r="B11646">
        <v>0.2</v>
      </c>
      <c r="C11646" t="s">
        <v>1567</v>
      </c>
      <c r="D11646" t="s">
        <v>1568</v>
      </c>
    </row>
    <row r="11647" spans="1:4" x14ac:dyDescent="0.2">
      <c r="A11647" t="s">
        <v>1549</v>
      </c>
      <c r="B11647" t="s">
        <v>1550</v>
      </c>
      <c r="C11647" t="s">
        <v>1551</v>
      </c>
      <c r="D11647" t="s">
        <v>1552</v>
      </c>
    </row>
    <row r="11648" spans="1:4" x14ac:dyDescent="0.2">
      <c r="A11648" t="s">
        <v>859</v>
      </c>
      <c r="B11648" t="s">
        <v>1553</v>
      </c>
      <c r="C11648" t="s">
        <v>1554</v>
      </c>
    </row>
    <row r="11649" spans="1:6" x14ac:dyDescent="0.2">
      <c r="A11649" t="s">
        <v>1555</v>
      </c>
      <c r="B11649" t="s">
        <v>1550</v>
      </c>
      <c r="C11649" t="s">
        <v>1551</v>
      </c>
      <c r="D11649" t="s">
        <v>1556</v>
      </c>
    </row>
    <row r="11650" spans="1:6" x14ac:dyDescent="0.2">
      <c r="A11650" t="s">
        <v>1569</v>
      </c>
      <c r="B11650" t="s">
        <v>1570</v>
      </c>
      <c r="C11650" t="s">
        <v>1571</v>
      </c>
    </row>
    <row r="11651" spans="1:6" x14ac:dyDescent="0.2">
      <c r="A11651" t="s">
        <v>1569</v>
      </c>
      <c r="B11651" t="s">
        <v>1572</v>
      </c>
      <c r="C11651" t="s">
        <v>1573</v>
      </c>
      <c r="D11651" t="s">
        <v>1571</v>
      </c>
    </row>
    <row r="11652" spans="1:6" x14ac:dyDescent="0.2">
      <c r="A11652" t="s">
        <v>91</v>
      </c>
      <c r="B11652">
        <v>54</v>
      </c>
      <c r="C11652" t="s">
        <v>1557</v>
      </c>
    </row>
    <row r="11653" spans="1:6" x14ac:dyDescent="0.2">
      <c r="A11653" s="8">
        <v>1</v>
      </c>
      <c r="B11653" t="s">
        <v>87</v>
      </c>
      <c r="C11653" t="s">
        <v>96</v>
      </c>
      <c r="D11653">
        <v>33.6</v>
      </c>
      <c r="E11653" t="s">
        <v>1819</v>
      </c>
    </row>
    <row r="11654" spans="1:6" x14ac:dyDescent="0.2">
      <c r="A11654" t="s">
        <v>29</v>
      </c>
      <c r="B11654">
        <v>5.5</v>
      </c>
      <c r="C11654" t="s">
        <v>1654</v>
      </c>
    </row>
    <row r="11655" spans="1:6" x14ac:dyDescent="0.2">
      <c r="A11655" t="s">
        <v>29</v>
      </c>
      <c r="B11655">
        <v>28.9</v>
      </c>
      <c r="C11655" t="s">
        <v>1558</v>
      </c>
    </row>
    <row r="11656" spans="1:6" x14ac:dyDescent="0.2">
      <c r="A11656" t="s">
        <v>29</v>
      </c>
      <c r="B11656">
        <v>30.5</v>
      </c>
      <c r="C11656" t="s">
        <v>1558</v>
      </c>
    </row>
    <row r="11657" spans="1:6" x14ac:dyDescent="0.2">
      <c r="A11657" t="s">
        <v>48</v>
      </c>
      <c r="B11657">
        <v>48.5</v>
      </c>
      <c r="C11657" t="s">
        <v>1558</v>
      </c>
    </row>
    <row r="11658" spans="1:6" x14ac:dyDescent="0.2">
      <c r="A11658" t="s">
        <v>150</v>
      </c>
      <c r="B11658">
        <v>43.5</v>
      </c>
      <c r="C11658" t="s">
        <v>1592</v>
      </c>
    </row>
    <row r="11659" spans="1:6" x14ac:dyDescent="0.2">
      <c r="A11659" t="s">
        <v>150</v>
      </c>
      <c r="B11659">
        <v>8.5</v>
      </c>
      <c r="C11659" t="s">
        <v>1558</v>
      </c>
    </row>
    <row r="11660" spans="1:6" x14ac:dyDescent="0.2">
      <c r="A11660" t="s">
        <v>47</v>
      </c>
      <c r="B11660">
        <v>33.4</v>
      </c>
      <c r="C11660">
        <v>-0.05</v>
      </c>
    </row>
    <row r="11661" spans="1:6" x14ac:dyDescent="0.2">
      <c r="A11661" t="s">
        <v>32</v>
      </c>
      <c r="B11661">
        <v>5</v>
      </c>
      <c r="C11661" t="s">
        <v>1582</v>
      </c>
    </row>
    <row r="11662" spans="1:6" x14ac:dyDescent="0.2">
      <c r="A11662" t="s">
        <v>47</v>
      </c>
      <c r="B11662">
        <v>33.46</v>
      </c>
      <c r="C11662">
        <v>0.02</v>
      </c>
    </row>
    <row r="11663" spans="1:6" x14ac:dyDescent="0.2">
      <c r="A11663" t="s">
        <v>47</v>
      </c>
      <c r="B11663">
        <v>33.6</v>
      </c>
      <c r="C11663" t="s">
        <v>1819</v>
      </c>
      <c r="D11663" t="s">
        <v>2367</v>
      </c>
    </row>
    <row r="11664" spans="1:6" x14ac:dyDescent="0.2">
      <c r="A11664" t="s">
        <v>36</v>
      </c>
      <c r="B11664" t="s">
        <v>2509</v>
      </c>
      <c r="C11664" t="s">
        <v>1100</v>
      </c>
      <c r="D11664">
        <v>0.5</v>
      </c>
      <c r="E11664" t="s">
        <v>1562</v>
      </c>
      <c r="F11664" t="s">
        <v>1782</v>
      </c>
    </row>
    <row r="11665" spans="1:5" x14ac:dyDescent="0.2">
      <c r="A11665" t="s">
        <v>97</v>
      </c>
      <c r="B11665" t="s">
        <v>1545</v>
      </c>
      <c r="C11665">
        <v>0.05</v>
      </c>
      <c r="D11665" t="s">
        <v>1567</v>
      </c>
      <c r="E11665" t="s">
        <v>1568</v>
      </c>
    </row>
    <row r="11666" spans="1:5" x14ac:dyDescent="0.2">
      <c r="A11666" t="s">
        <v>94</v>
      </c>
      <c r="B11666" t="s">
        <v>1545</v>
      </c>
      <c r="C11666">
        <v>0.03</v>
      </c>
      <c r="D11666" t="s">
        <v>1567</v>
      </c>
      <c r="E11666" t="s">
        <v>1633</v>
      </c>
    </row>
    <row r="11667" spans="1:5" x14ac:dyDescent="0.2">
      <c r="A11667" t="s">
        <v>133</v>
      </c>
      <c r="B11667" t="s">
        <v>1545</v>
      </c>
      <c r="C11667">
        <v>0.03</v>
      </c>
    </row>
    <row r="11668" spans="1:5" x14ac:dyDescent="0.2">
      <c r="A11668" t="s">
        <v>95</v>
      </c>
      <c r="B11668" t="s">
        <v>1584</v>
      </c>
      <c r="C11668">
        <v>4</v>
      </c>
      <c r="D11668" t="s">
        <v>1594</v>
      </c>
      <c r="E11668">
        <v>1</v>
      </c>
    </row>
    <row r="11669" spans="1:5" x14ac:dyDescent="0.2">
      <c r="A11669" t="s">
        <v>29</v>
      </c>
      <c r="B11669">
        <v>5</v>
      </c>
      <c r="C11669" t="s">
        <v>1655</v>
      </c>
    </row>
    <row r="11670" spans="1:5" x14ac:dyDescent="0.2">
      <c r="A11670" t="s">
        <v>47</v>
      </c>
      <c r="B11670">
        <v>33.6</v>
      </c>
      <c r="C11670">
        <v>0.1</v>
      </c>
    </row>
    <row r="11671" spans="1:5" x14ac:dyDescent="0.2">
      <c r="A11671" t="s">
        <v>87</v>
      </c>
      <c r="B11671" t="s">
        <v>1546</v>
      </c>
      <c r="C11671" t="s">
        <v>1547</v>
      </c>
      <c r="D11671" t="s">
        <v>1548</v>
      </c>
    </row>
    <row r="11672" spans="1:5" x14ac:dyDescent="0.2">
      <c r="A11672" t="s">
        <v>1549</v>
      </c>
      <c r="B11672" t="s">
        <v>1550</v>
      </c>
      <c r="C11672" t="s">
        <v>1551</v>
      </c>
      <c r="D11672" t="s">
        <v>1552</v>
      </c>
    </row>
    <row r="11673" spans="1:5" x14ac:dyDescent="0.2">
      <c r="A11673" t="s">
        <v>859</v>
      </c>
      <c r="B11673" t="s">
        <v>1553</v>
      </c>
      <c r="C11673" t="s">
        <v>1554</v>
      </c>
    </row>
    <row r="11674" spans="1:5" x14ac:dyDescent="0.2">
      <c r="A11674" t="s">
        <v>1555</v>
      </c>
      <c r="B11674" t="s">
        <v>1550</v>
      </c>
      <c r="C11674" t="s">
        <v>1551</v>
      </c>
      <c r="D11674" t="s">
        <v>1556</v>
      </c>
    </row>
    <row r="11675" spans="1:5" x14ac:dyDescent="0.2">
      <c r="A11675" t="s">
        <v>1569</v>
      </c>
      <c r="B11675" t="s">
        <v>1570</v>
      </c>
      <c r="C11675" t="s">
        <v>1571</v>
      </c>
    </row>
    <row r="11676" spans="1:5" x14ac:dyDescent="0.2">
      <c r="A11676" t="s">
        <v>1569</v>
      </c>
      <c r="B11676" t="s">
        <v>1572</v>
      </c>
      <c r="C11676" t="s">
        <v>1573</v>
      </c>
      <c r="D11676" t="s">
        <v>1571</v>
      </c>
    </row>
    <row r="11677" spans="1:5" x14ac:dyDescent="0.2">
      <c r="A11677" t="s">
        <v>2600</v>
      </c>
      <c r="B11677">
        <v>0.05</v>
      </c>
    </row>
    <row r="11678" spans="1:5" x14ac:dyDescent="0.2">
      <c r="A11678" t="s">
        <v>29</v>
      </c>
      <c r="B11678">
        <v>5.8</v>
      </c>
      <c r="C11678" t="s">
        <v>1580</v>
      </c>
    </row>
    <row r="11679" spans="1:5" x14ac:dyDescent="0.2">
      <c r="A11679" t="s">
        <v>47</v>
      </c>
      <c r="B11679">
        <v>5.5</v>
      </c>
      <c r="C11679">
        <v>-0.1</v>
      </c>
    </row>
    <row r="11680" spans="1:5" x14ac:dyDescent="0.2">
      <c r="A11680" t="s">
        <v>48</v>
      </c>
      <c r="B11680">
        <v>48.5</v>
      </c>
      <c r="C11680" t="s">
        <v>1580</v>
      </c>
    </row>
    <row r="11681" spans="1:5" x14ac:dyDescent="0.2">
      <c r="A11681" t="s">
        <v>48</v>
      </c>
      <c r="B11681">
        <v>43.5</v>
      </c>
      <c r="C11681">
        <v>0.3</v>
      </c>
    </row>
    <row r="11682" spans="1:5" x14ac:dyDescent="0.2">
      <c r="A11682" t="s">
        <v>47</v>
      </c>
      <c r="B11682">
        <v>33.1</v>
      </c>
      <c r="C11682">
        <v>-0.2</v>
      </c>
    </row>
    <row r="11683" spans="1:5" x14ac:dyDescent="0.2">
      <c r="A11683" t="s">
        <v>47</v>
      </c>
      <c r="B11683" t="s">
        <v>2571</v>
      </c>
    </row>
    <row r="11684" spans="1:5" x14ac:dyDescent="0.2">
      <c r="A11684" t="s">
        <v>97</v>
      </c>
      <c r="B11684">
        <v>0.1</v>
      </c>
    </row>
    <row r="11685" spans="1:5" x14ac:dyDescent="0.2">
      <c r="A11685" t="s">
        <v>97</v>
      </c>
      <c r="B11685">
        <v>0.2</v>
      </c>
      <c r="C11685" t="s">
        <v>1567</v>
      </c>
      <c r="D11685" t="s">
        <v>1568</v>
      </c>
    </row>
    <row r="11686" spans="1:5" x14ac:dyDescent="0.2">
      <c r="A11686" t="s">
        <v>95</v>
      </c>
      <c r="B11686" t="s">
        <v>1629</v>
      </c>
      <c r="C11686">
        <v>16</v>
      </c>
    </row>
    <row r="11687" spans="1:5" x14ac:dyDescent="0.2">
      <c r="A11687" t="s">
        <v>95</v>
      </c>
      <c r="B11687" t="s">
        <v>1629</v>
      </c>
      <c r="C11687">
        <v>30</v>
      </c>
    </row>
    <row r="11688" spans="1:5" x14ac:dyDescent="0.2">
      <c r="A11688" t="s">
        <v>87</v>
      </c>
    </row>
    <row r="11689" spans="1:5" x14ac:dyDescent="0.2">
      <c r="A11689" t="s">
        <v>29</v>
      </c>
      <c r="B11689" t="s">
        <v>2653</v>
      </c>
      <c r="C11689">
        <v>0.5</v>
      </c>
    </row>
    <row r="11690" spans="1:5" x14ac:dyDescent="0.2">
      <c r="A11690" s="8">
        <v>1</v>
      </c>
      <c r="B11690" t="s">
        <v>1562</v>
      </c>
      <c r="C11690" t="s">
        <v>556</v>
      </c>
      <c r="D11690">
        <v>36</v>
      </c>
      <c r="E11690">
        <f>-0.2/-0.05</f>
        <v>4</v>
      </c>
    </row>
    <row r="11691" spans="1:5" x14ac:dyDescent="0.2">
      <c r="A11691" t="s">
        <v>95</v>
      </c>
      <c r="B11691" t="s">
        <v>2787</v>
      </c>
      <c r="C11691">
        <v>10</v>
      </c>
    </row>
    <row r="11692" spans="1:5" x14ac:dyDescent="0.2">
      <c r="A11692" t="s">
        <v>2590</v>
      </c>
      <c r="B11692">
        <f>-0.2/-0.05</f>
        <v>4</v>
      </c>
    </row>
    <row r="11693" spans="1:5" x14ac:dyDescent="0.2">
      <c r="A11693" t="s">
        <v>29</v>
      </c>
      <c r="B11693" t="s">
        <v>2792</v>
      </c>
      <c r="C11693">
        <v>0.1</v>
      </c>
    </row>
    <row r="11694" spans="1:5" x14ac:dyDescent="0.2">
      <c r="A11694" t="s">
        <v>29</v>
      </c>
      <c r="B11694">
        <v>3</v>
      </c>
      <c r="C11694">
        <v>0.1</v>
      </c>
    </row>
    <row r="11695" spans="1:5" x14ac:dyDescent="0.2">
      <c r="A11695" t="s">
        <v>29</v>
      </c>
      <c r="B11695">
        <v>2</v>
      </c>
      <c r="C11695">
        <v>-0.1</v>
      </c>
    </row>
    <row r="11696" spans="1:5" x14ac:dyDescent="0.2">
      <c r="A11696" t="s">
        <v>2794</v>
      </c>
      <c r="B11696">
        <v>0.1</v>
      </c>
    </row>
    <row r="11697" spans="1:5" x14ac:dyDescent="0.2">
      <c r="A11697" t="s">
        <v>49</v>
      </c>
      <c r="B11697">
        <v>0.5</v>
      </c>
      <c r="C11697" t="s">
        <v>1578</v>
      </c>
    </row>
    <row r="11698" spans="1:5" x14ac:dyDescent="0.2">
      <c r="A11698" t="s">
        <v>98</v>
      </c>
      <c r="B11698">
        <v>5.0000000000000001E-3</v>
      </c>
    </row>
    <row r="11699" spans="1:5" x14ac:dyDescent="0.2">
      <c r="A11699" t="s">
        <v>246</v>
      </c>
      <c r="B11699">
        <v>1.4999999999999999E-2</v>
      </c>
    </row>
    <row r="11700" spans="1:5" x14ac:dyDescent="0.2">
      <c r="A11700" t="s">
        <v>94</v>
      </c>
      <c r="B11700">
        <v>0.1</v>
      </c>
      <c r="C11700" t="s">
        <v>1567</v>
      </c>
      <c r="D11700" t="s">
        <v>1568</v>
      </c>
    </row>
    <row r="11701" spans="1:5" x14ac:dyDescent="0.2">
      <c r="A11701" t="s">
        <v>97</v>
      </c>
      <c r="B11701">
        <v>0.05</v>
      </c>
      <c r="C11701" t="s">
        <v>1567</v>
      </c>
      <c r="D11701" t="s">
        <v>1568</v>
      </c>
    </row>
    <row r="11702" spans="1:5" x14ac:dyDescent="0.2">
      <c r="A11702" t="s">
        <v>95</v>
      </c>
      <c r="B11702" t="s">
        <v>1629</v>
      </c>
      <c r="C11702">
        <v>12.5</v>
      </c>
    </row>
    <row r="11703" spans="1:5" x14ac:dyDescent="0.2">
      <c r="A11703" t="s">
        <v>95</v>
      </c>
      <c r="B11703" t="s">
        <v>1629</v>
      </c>
      <c r="C11703">
        <v>25</v>
      </c>
    </row>
    <row r="11704" spans="1:5" x14ac:dyDescent="0.2">
      <c r="A11704" t="s">
        <v>1549</v>
      </c>
      <c r="B11704" t="s">
        <v>1550</v>
      </c>
      <c r="C11704" t="s">
        <v>1551</v>
      </c>
      <c r="D11704" t="s">
        <v>1552</v>
      </c>
    </row>
    <row r="11705" spans="1:5" x14ac:dyDescent="0.2">
      <c r="A11705" t="s">
        <v>859</v>
      </c>
      <c r="B11705" t="s">
        <v>1553</v>
      </c>
      <c r="C11705" t="s">
        <v>1554</v>
      </c>
    </row>
    <row r="11706" spans="1:5" x14ac:dyDescent="0.2">
      <c r="A11706" t="s">
        <v>1555</v>
      </c>
      <c r="B11706" t="s">
        <v>1550</v>
      </c>
      <c r="C11706" t="s">
        <v>1551</v>
      </c>
      <c r="D11706" t="s">
        <v>1556</v>
      </c>
    </row>
    <row r="11707" spans="1:5" x14ac:dyDescent="0.2">
      <c r="A11707" t="s">
        <v>1569</v>
      </c>
      <c r="B11707" t="s">
        <v>1570</v>
      </c>
      <c r="C11707" t="s">
        <v>1571</v>
      </c>
    </row>
    <row r="11708" spans="1:5" x14ac:dyDescent="0.2">
      <c r="A11708" t="s">
        <v>1569</v>
      </c>
      <c r="B11708" t="s">
        <v>1572</v>
      </c>
      <c r="C11708" t="s">
        <v>1573</v>
      </c>
      <c r="D11708" t="s">
        <v>1571</v>
      </c>
    </row>
    <row r="11709" spans="1:5" x14ac:dyDescent="0.2">
      <c r="A11709" t="s">
        <v>91</v>
      </c>
      <c r="B11709">
        <v>54</v>
      </c>
      <c r="C11709" t="s">
        <v>1557</v>
      </c>
    </row>
    <row r="11710" spans="1:5" x14ac:dyDescent="0.2">
      <c r="A11710" s="8">
        <v>1</v>
      </c>
      <c r="B11710" t="s">
        <v>87</v>
      </c>
      <c r="C11710" t="s">
        <v>96</v>
      </c>
      <c r="D11710">
        <v>33.6</v>
      </c>
      <c r="E11710" t="s">
        <v>1819</v>
      </c>
    </row>
    <row r="11711" spans="1:5" x14ac:dyDescent="0.2">
      <c r="A11711" t="s">
        <v>29</v>
      </c>
      <c r="B11711">
        <v>5.5</v>
      </c>
      <c r="C11711" t="s">
        <v>1654</v>
      </c>
    </row>
    <row r="11712" spans="1:5" x14ac:dyDescent="0.2">
      <c r="A11712" t="s">
        <v>29</v>
      </c>
      <c r="B11712">
        <v>28.9</v>
      </c>
      <c r="C11712" t="s">
        <v>1558</v>
      </c>
    </row>
    <row r="11713" spans="1:6" x14ac:dyDescent="0.2">
      <c r="A11713" t="s">
        <v>29</v>
      </c>
      <c r="B11713">
        <v>30.5</v>
      </c>
      <c r="C11713" t="s">
        <v>1558</v>
      </c>
    </row>
    <row r="11714" spans="1:6" x14ac:dyDescent="0.2">
      <c r="A11714" t="s">
        <v>48</v>
      </c>
      <c r="B11714">
        <v>48.5</v>
      </c>
      <c r="C11714" t="s">
        <v>1558</v>
      </c>
    </row>
    <row r="11715" spans="1:6" x14ac:dyDescent="0.2">
      <c r="A11715" t="s">
        <v>150</v>
      </c>
      <c r="B11715">
        <v>43.5</v>
      </c>
      <c r="C11715" t="s">
        <v>1592</v>
      </c>
    </row>
    <row r="11716" spans="1:6" x14ac:dyDescent="0.2">
      <c r="A11716" t="s">
        <v>150</v>
      </c>
      <c r="B11716">
        <v>8.5</v>
      </c>
      <c r="C11716" t="s">
        <v>1558</v>
      </c>
    </row>
    <row r="11717" spans="1:6" x14ac:dyDescent="0.2">
      <c r="A11717" t="s">
        <v>47</v>
      </c>
      <c r="B11717">
        <v>33.4</v>
      </c>
      <c r="C11717">
        <v>-0.05</v>
      </c>
    </row>
    <row r="11718" spans="1:6" x14ac:dyDescent="0.2">
      <c r="A11718" t="s">
        <v>32</v>
      </c>
      <c r="B11718">
        <v>5</v>
      </c>
      <c r="C11718" t="s">
        <v>1582</v>
      </c>
    </row>
    <row r="11719" spans="1:6" x14ac:dyDescent="0.2">
      <c r="A11719" t="s">
        <v>47</v>
      </c>
      <c r="B11719">
        <v>33.46</v>
      </c>
      <c r="C11719">
        <v>0.02</v>
      </c>
    </row>
    <row r="11720" spans="1:6" x14ac:dyDescent="0.2">
      <c r="A11720" t="s">
        <v>47</v>
      </c>
      <c r="B11720">
        <v>33.6</v>
      </c>
      <c r="C11720" t="s">
        <v>1819</v>
      </c>
      <c r="D11720" t="s">
        <v>2367</v>
      </c>
    </row>
    <row r="11721" spans="1:6" x14ac:dyDescent="0.2">
      <c r="A11721" t="s">
        <v>36</v>
      </c>
      <c r="B11721" t="s">
        <v>2509</v>
      </c>
      <c r="C11721" t="s">
        <v>1100</v>
      </c>
      <c r="D11721">
        <v>0.5</v>
      </c>
      <c r="E11721" t="s">
        <v>1562</v>
      </c>
      <c r="F11721" t="s">
        <v>1782</v>
      </c>
    </row>
    <row r="11722" spans="1:6" x14ac:dyDescent="0.2">
      <c r="A11722" t="s">
        <v>97</v>
      </c>
      <c r="B11722" t="s">
        <v>1545</v>
      </c>
      <c r="C11722">
        <v>0.05</v>
      </c>
      <c r="D11722" t="s">
        <v>1567</v>
      </c>
      <c r="E11722" t="s">
        <v>1568</v>
      </c>
    </row>
    <row r="11723" spans="1:6" x14ac:dyDescent="0.2">
      <c r="A11723" t="s">
        <v>94</v>
      </c>
      <c r="B11723" t="s">
        <v>1545</v>
      </c>
      <c r="C11723">
        <v>0.03</v>
      </c>
      <c r="D11723" t="s">
        <v>1567</v>
      </c>
      <c r="E11723" t="s">
        <v>1633</v>
      </c>
    </row>
    <row r="11724" spans="1:6" x14ac:dyDescent="0.2">
      <c r="A11724" t="s">
        <v>133</v>
      </c>
      <c r="B11724" t="s">
        <v>1545</v>
      </c>
      <c r="C11724">
        <v>0.03</v>
      </c>
    </row>
    <row r="11725" spans="1:6" x14ac:dyDescent="0.2">
      <c r="A11725" t="s">
        <v>95</v>
      </c>
      <c r="B11725" t="s">
        <v>1584</v>
      </c>
      <c r="C11725">
        <v>4</v>
      </c>
      <c r="D11725" t="s">
        <v>1594</v>
      </c>
      <c r="E11725">
        <v>1</v>
      </c>
    </row>
    <row r="11726" spans="1:6" x14ac:dyDescent="0.2">
      <c r="A11726" t="s">
        <v>29</v>
      </c>
      <c r="B11726">
        <v>5</v>
      </c>
      <c r="C11726" t="s">
        <v>1595</v>
      </c>
      <c r="D11726">
        <v>0.02</v>
      </c>
    </row>
    <row r="11727" spans="1:6" x14ac:dyDescent="0.2">
      <c r="A11727" t="s">
        <v>47</v>
      </c>
      <c r="B11727">
        <v>33.6</v>
      </c>
      <c r="C11727">
        <v>0.1</v>
      </c>
    </row>
    <row r="11728" spans="1:6" x14ac:dyDescent="0.2">
      <c r="A11728" t="s">
        <v>87</v>
      </c>
      <c r="B11728" t="s">
        <v>1546</v>
      </c>
      <c r="C11728" t="s">
        <v>1547</v>
      </c>
      <c r="D11728" t="s">
        <v>1548</v>
      </c>
    </row>
    <row r="11729" spans="1:5" x14ac:dyDescent="0.2">
      <c r="A11729" t="s">
        <v>1549</v>
      </c>
      <c r="B11729" t="s">
        <v>1550</v>
      </c>
      <c r="C11729" t="s">
        <v>1551</v>
      </c>
      <c r="D11729" t="s">
        <v>1552</v>
      </c>
    </row>
    <row r="11730" spans="1:5" x14ac:dyDescent="0.2">
      <c r="A11730" t="s">
        <v>859</v>
      </c>
      <c r="B11730" t="s">
        <v>1553</v>
      </c>
      <c r="C11730" t="s">
        <v>1554</v>
      </c>
    </row>
    <row r="11731" spans="1:5" x14ac:dyDescent="0.2">
      <c r="A11731" t="s">
        <v>1555</v>
      </c>
      <c r="B11731" t="s">
        <v>1550</v>
      </c>
      <c r="C11731" t="s">
        <v>1551</v>
      </c>
      <c r="D11731" t="s">
        <v>1556</v>
      </c>
    </row>
    <row r="11732" spans="1:5" x14ac:dyDescent="0.2">
      <c r="A11732" t="s">
        <v>1569</v>
      </c>
      <c r="B11732" t="s">
        <v>1570</v>
      </c>
      <c r="C11732" t="s">
        <v>1571</v>
      </c>
    </row>
    <row r="11733" spans="1:5" x14ac:dyDescent="0.2">
      <c r="A11733" t="s">
        <v>1569</v>
      </c>
      <c r="B11733" t="s">
        <v>1572</v>
      </c>
      <c r="C11733" t="s">
        <v>1573</v>
      </c>
      <c r="D11733" t="s">
        <v>1571</v>
      </c>
    </row>
    <row r="11734" spans="1:5" x14ac:dyDescent="0.2">
      <c r="A11734" t="s">
        <v>91</v>
      </c>
      <c r="B11734">
        <v>56</v>
      </c>
      <c r="C11734" t="s">
        <v>1557</v>
      </c>
    </row>
    <row r="11735" spans="1:5" x14ac:dyDescent="0.2">
      <c r="A11735" s="8">
        <v>1</v>
      </c>
      <c r="B11735" t="s">
        <v>87</v>
      </c>
      <c r="C11735" t="s">
        <v>96</v>
      </c>
      <c r="D11735">
        <v>33.6</v>
      </c>
      <c r="E11735" t="s">
        <v>1819</v>
      </c>
    </row>
    <row r="11736" spans="1:5" x14ac:dyDescent="0.2">
      <c r="A11736" t="s">
        <v>29</v>
      </c>
      <c r="B11736">
        <v>7.5</v>
      </c>
      <c r="C11736" t="s">
        <v>1654</v>
      </c>
    </row>
    <row r="11737" spans="1:5" x14ac:dyDescent="0.2">
      <c r="A11737" t="s">
        <v>29</v>
      </c>
      <c r="B11737">
        <v>28.9</v>
      </c>
      <c r="C11737" t="s">
        <v>1558</v>
      </c>
    </row>
    <row r="11738" spans="1:5" x14ac:dyDescent="0.2">
      <c r="A11738" t="s">
        <v>29</v>
      </c>
      <c r="B11738">
        <v>30.5</v>
      </c>
      <c r="C11738" t="s">
        <v>1558</v>
      </c>
    </row>
    <row r="11739" spans="1:5" x14ac:dyDescent="0.2">
      <c r="A11739" t="s">
        <v>48</v>
      </c>
      <c r="B11739">
        <v>48.5</v>
      </c>
      <c r="C11739" t="s">
        <v>1558</v>
      </c>
    </row>
    <row r="11740" spans="1:5" x14ac:dyDescent="0.2">
      <c r="A11740" t="s">
        <v>150</v>
      </c>
      <c r="B11740">
        <v>43.5</v>
      </c>
      <c r="C11740" t="s">
        <v>1592</v>
      </c>
    </row>
    <row r="11741" spans="1:5" x14ac:dyDescent="0.2">
      <c r="A11741" t="s">
        <v>150</v>
      </c>
      <c r="B11741">
        <v>8.5</v>
      </c>
      <c r="C11741" t="s">
        <v>1558</v>
      </c>
    </row>
    <row r="11742" spans="1:5" x14ac:dyDescent="0.2">
      <c r="A11742" t="s">
        <v>47</v>
      </c>
      <c r="B11742">
        <v>33.4</v>
      </c>
      <c r="C11742">
        <v>-0.05</v>
      </c>
    </row>
    <row r="11743" spans="1:5" x14ac:dyDescent="0.2">
      <c r="A11743" t="s">
        <v>32</v>
      </c>
      <c r="B11743">
        <v>5</v>
      </c>
      <c r="C11743">
        <v>-0.3</v>
      </c>
    </row>
    <row r="11744" spans="1:5" x14ac:dyDescent="0.2">
      <c r="A11744" t="s">
        <v>47</v>
      </c>
      <c r="B11744">
        <v>33.46</v>
      </c>
      <c r="C11744">
        <v>0.02</v>
      </c>
    </row>
    <row r="11745" spans="1:6" x14ac:dyDescent="0.2">
      <c r="A11745" t="s">
        <v>47</v>
      </c>
      <c r="B11745">
        <v>33.6</v>
      </c>
      <c r="C11745" t="s">
        <v>1819</v>
      </c>
      <c r="D11745" t="s">
        <v>2367</v>
      </c>
    </row>
    <row r="11746" spans="1:6" x14ac:dyDescent="0.2">
      <c r="A11746" t="s">
        <v>36</v>
      </c>
      <c r="B11746" t="s">
        <v>2509</v>
      </c>
      <c r="C11746" t="s">
        <v>1100</v>
      </c>
      <c r="D11746">
        <v>0.5</v>
      </c>
      <c r="E11746" t="s">
        <v>1562</v>
      </c>
      <c r="F11746" t="s">
        <v>1782</v>
      </c>
    </row>
    <row r="11747" spans="1:6" x14ac:dyDescent="0.2">
      <c r="A11747" t="s">
        <v>97</v>
      </c>
      <c r="B11747" t="s">
        <v>1545</v>
      </c>
      <c r="C11747">
        <v>0.05</v>
      </c>
      <c r="D11747" t="s">
        <v>1567</v>
      </c>
      <c r="E11747" t="s">
        <v>1568</v>
      </c>
    </row>
    <row r="11748" spans="1:6" x14ac:dyDescent="0.2">
      <c r="A11748" t="s">
        <v>94</v>
      </c>
      <c r="B11748" t="s">
        <v>1545</v>
      </c>
      <c r="C11748">
        <v>0.03</v>
      </c>
      <c r="D11748" t="s">
        <v>1567</v>
      </c>
      <c r="E11748" t="s">
        <v>1633</v>
      </c>
    </row>
    <row r="11749" spans="1:6" x14ac:dyDescent="0.2">
      <c r="A11749" t="s">
        <v>133</v>
      </c>
      <c r="B11749" t="s">
        <v>1545</v>
      </c>
      <c r="C11749">
        <v>0.03</v>
      </c>
    </row>
    <row r="11750" spans="1:6" x14ac:dyDescent="0.2">
      <c r="A11750" t="s">
        <v>95</v>
      </c>
      <c r="B11750" t="s">
        <v>1545</v>
      </c>
      <c r="C11750" t="s">
        <v>2508</v>
      </c>
      <c r="D11750">
        <v>2.5</v>
      </c>
    </row>
    <row r="11751" spans="1:6" x14ac:dyDescent="0.2">
      <c r="A11751" t="s">
        <v>29</v>
      </c>
      <c r="B11751">
        <v>5</v>
      </c>
      <c r="C11751" t="s">
        <v>1655</v>
      </c>
    </row>
    <row r="11752" spans="1:6" x14ac:dyDescent="0.2">
      <c r="A11752" t="s">
        <v>87</v>
      </c>
      <c r="B11752" t="s">
        <v>1546</v>
      </c>
      <c r="C11752" t="s">
        <v>1547</v>
      </c>
      <c r="D11752" t="s">
        <v>1548</v>
      </c>
    </row>
    <row r="11753" spans="1:6" x14ac:dyDescent="0.2">
      <c r="A11753" t="s">
        <v>1549</v>
      </c>
      <c r="B11753" t="s">
        <v>1550</v>
      </c>
      <c r="C11753" t="s">
        <v>1551</v>
      </c>
      <c r="D11753" t="s">
        <v>1552</v>
      </c>
    </row>
    <row r="11754" spans="1:6" x14ac:dyDescent="0.2">
      <c r="A11754" t="s">
        <v>859</v>
      </c>
      <c r="B11754" t="s">
        <v>1553</v>
      </c>
      <c r="C11754" t="s">
        <v>1554</v>
      </c>
    </row>
    <row r="11755" spans="1:6" x14ac:dyDescent="0.2">
      <c r="A11755" t="s">
        <v>1555</v>
      </c>
      <c r="B11755" t="s">
        <v>1550</v>
      </c>
      <c r="C11755" t="s">
        <v>1551</v>
      </c>
      <c r="D11755" t="s">
        <v>1556</v>
      </c>
    </row>
    <row r="11756" spans="1:6" x14ac:dyDescent="0.2">
      <c r="A11756" t="s">
        <v>91</v>
      </c>
      <c r="B11756">
        <v>54</v>
      </c>
      <c r="C11756" t="s">
        <v>1580</v>
      </c>
    </row>
    <row r="11757" spans="1:6" x14ac:dyDescent="0.2">
      <c r="A11757" t="s">
        <v>29</v>
      </c>
      <c r="B11757">
        <v>5.5</v>
      </c>
      <c r="C11757" t="s">
        <v>1580</v>
      </c>
    </row>
    <row r="11758" spans="1:6" x14ac:dyDescent="0.2">
      <c r="A11758" t="s">
        <v>29</v>
      </c>
      <c r="B11758">
        <v>8.5</v>
      </c>
      <c r="C11758" t="s">
        <v>1580</v>
      </c>
    </row>
    <row r="11759" spans="1:6" x14ac:dyDescent="0.2">
      <c r="A11759" t="s">
        <v>29</v>
      </c>
      <c r="B11759">
        <v>28.9</v>
      </c>
      <c r="C11759" t="s">
        <v>1578</v>
      </c>
    </row>
    <row r="11760" spans="1:6" x14ac:dyDescent="0.2">
      <c r="A11760" t="s">
        <v>29</v>
      </c>
      <c r="B11760">
        <v>30.5</v>
      </c>
      <c r="C11760" t="s">
        <v>1700</v>
      </c>
    </row>
    <row r="11761" spans="1:5" x14ac:dyDescent="0.2">
      <c r="A11761" t="s">
        <v>29</v>
      </c>
      <c r="B11761">
        <v>1.2</v>
      </c>
      <c r="C11761">
        <v>-0.1</v>
      </c>
    </row>
    <row r="11762" spans="1:5" x14ac:dyDescent="0.2">
      <c r="A11762" t="s">
        <v>29</v>
      </c>
      <c r="B11762">
        <v>43.5</v>
      </c>
      <c r="C11762" t="s">
        <v>1592</v>
      </c>
    </row>
    <row r="11763" spans="1:5" x14ac:dyDescent="0.2">
      <c r="A11763" t="s">
        <v>29</v>
      </c>
      <c r="B11763">
        <v>48.5</v>
      </c>
      <c r="C11763" t="s">
        <v>1580</v>
      </c>
    </row>
    <row r="11764" spans="1:5" x14ac:dyDescent="0.2">
      <c r="A11764" t="s">
        <v>29</v>
      </c>
      <c r="B11764">
        <v>5</v>
      </c>
      <c r="C11764" t="s">
        <v>2223</v>
      </c>
    </row>
    <row r="11765" spans="1:5" x14ac:dyDescent="0.2">
      <c r="A11765" t="s">
        <v>29</v>
      </c>
      <c r="B11765">
        <v>5</v>
      </c>
      <c r="C11765" t="s">
        <v>2223</v>
      </c>
    </row>
    <row r="11766" spans="1:5" x14ac:dyDescent="0.2">
      <c r="A11766" t="s">
        <v>2795</v>
      </c>
      <c r="B11766">
        <v>0.05</v>
      </c>
    </row>
    <row r="11767" spans="1:5" x14ac:dyDescent="0.2">
      <c r="A11767" t="s">
        <v>2796</v>
      </c>
      <c r="B11767">
        <v>-0.05</v>
      </c>
    </row>
    <row r="11768" spans="1:5" x14ac:dyDescent="0.2">
      <c r="A11768" t="s">
        <v>2797</v>
      </c>
      <c r="B11768">
        <v>0.1</v>
      </c>
    </row>
    <row r="11769" spans="1:5" x14ac:dyDescent="0.2">
      <c r="A11769" t="s">
        <v>2798</v>
      </c>
      <c r="B11769">
        <v>33.46</v>
      </c>
      <c r="C11769">
        <f>0.005/0.025</f>
        <v>0.19999999999999998</v>
      </c>
    </row>
    <row r="11770" spans="1:5" x14ac:dyDescent="0.2">
      <c r="A11770" t="s">
        <v>2797</v>
      </c>
      <c r="B11770" t="s">
        <v>1819</v>
      </c>
      <c r="C11770" t="s">
        <v>2367</v>
      </c>
    </row>
    <row r="11771" spans="1:5" x14ac:dyDescent="0.2">
      <c r="A11771" s="8">
        <v>1</v>
      </c>
      <c r="B11771" t="s">
        <v>87</v>
      </c>
      <c r="C11771" t="s">
        <v>2799</v>
      </c>
      <c r="D11771" t="s">
        <v>1819</v>
      </c>
    </row>
    <row r="11772" spans="1:5" x14ac:dyDescent="0.2">
      <c r="A11772" t="s">
        <v>2800</v>
      </c>
      <c r="B11772">
        <v>0.1</v>
      </c>
    </row>
    <row r="11773" spans="1:5" x14ac:dyDescent="0.2">
      <c r="A11773" t="s">
        <v>36</v>
      </c>
      <c r="B11773" t="s">
        <v>2801</v>
      </c>
    </row>
    <row r="11774" spans="1:5" x14ac:dyDescent="0.2">
      <c r="A11774" t="s">
        <v>97</v>
      </c>
      <c r="B11774" t="s">
        <v>1545</v>
      </c>
      <c r="C11774">
        <v>0.05</v>
      </c>
      <c r="D11774" t="s">
        <v>1567</v>
      </c>
      <c r="E11774" t="s">
        <v>1568</v>
      </c>
    </row>
    <row r="11775" spans="1:5" x14ac:dyDescent="0.2">
      <c r="A11775" t="s">
        <v>94</v>
      </c>
      <c r="B11775" t="s">
        <v>1545</v>
      </c>
      <c r="C11775">
        <v>0.03</v>
      </c>
      <c r="D11775" t="s">
        <v>1567</v>
      </c>
      <c r="E11775" t="s">
        <v>1633</v>
      </c>
    </row>
    <row r="11776" spans="1:5" x14ac:dyDescent="0.2">
      <c r="A11776" t="s">
        <v>133</v>
      </c>
      <c r="B11776" t="s">
        <v>1545</v>
      </c>
      <c r="C11776">
        <v>0.03</v>
      </c>
    </row>
    <row r="11777" spans="1:4" x14ac:dyDescent="0.2">
      <c r="A11777" t="s">
        <v>95</v>
      </c>
      <c r="B11777" t="s">
        <v>2802</v>
      </c>
    </row>
    <row r="11778" spans="1:4" x14ac:dyDescent="0.2">
      <c r="A11778" t="s">
        <v>95</v>
      </c>
      <c r="B11778" t="s">
        <v>1584</v>
      </c>
      <c r="C11778" s="9">
        <v>45295</v>
      </c>
    </row>
    <row r="11779" spans="1:4" x14ac:dyDescent="0.2">
      <c r="A11779" t="s">
        <v>95</v>
      </c>
      <c r="B11779" t="s">
        <v>2803</v>
      </c>
    </row>
    <row r="11780" spans="1:4" x14ac:dyDescent="0.2">
      <c r="A11780" t="s">
        <v>95</v>
      </c>
      <c r="B11780" t="s">
        <v>2233</v>
      </c>
    </row>
    <row r="11781" spans="1:4" x14ac:dyDescent="0.2">
      <c r="A11781" t="s">
        <v>95</v>
      </c>
      <c r="B11781" t="s">
        <v>2804</v>
      </c>
    </row>
    <row r="11782" spans="1:4" x14ac:dyDescent="0.2">
      <c r="A11782" t="s">
        <v>95</v>
      </c>
      <c r="B11782" t="s">
        <v>2012</v>
      </c>
    </row>
    <row r="11783" spans="1:4" x14ac:dyDescent="0.2">
      <c r="A11783" t="s">
        <v>87</v>
      </c>
      <c r="B11783" t="s">
        <v>1546</v>
      </c>
      <c r="C11783" t="s">
        <v>1547</v>
      </c>
    </row>
    <row r="11784" spans="1:4" x14ac:dyDescent="0.2">
      <c r="A11784" t="s">
        <v>1549</v>
      </c>
      <c r="B11784" t="s">
        <v>1550</v>
      </c>
      <c r="C11784" t="s">
        <v>1551</v>
      </c>
      <c r="D11784" t="s">
        <v>1552</v>
      </c>
    </row>
    <row r="11785" spans="1:4" x14ac:dyDescent="0.2">
      <c r="A11785" t="s">
        <v>859</v>
      </c>
      <c r="B11785" t="s">
        <v>1553</v>
      </c>
      <c r="C11785" t="s">
        <v>1554</v>
      </c>
    </row>
    <row r="11786" spans="1:4" x14ac:dyDescent="0.2">
      <c r="A11786" t="s">
        <v>91</v>
      </c>
      <c r="B11786">
        <v>54</v>
      </c>
      <c r="C11786" t="s">
        <v>1580</v>
      </c>
    </row>
    <row r="11787" spans="1:4" x14ac:dyDescent="0.2">
      <c r="A11787" t="s">
        <v>29</v>
      </c>
      <c r="B11787">
        <v>5.5</v>
      </c>
      <c r="C11787" t="s">
        <v>1580</v>
      </c>
    </row>
    <row r="11788" spans="1:4" x14ac:dyDescent="0.2">
      <c r="A11788" t="s">
        <v>29</v>
      </c>
      <c r="B11788">
        <v>8.5</v>
      </c>
      <c r="C11788" t="s">
        <v>1580</v>
      </c>
    </row>
    <row r="11789" spans="1:4" x14ac:dyDescent="0.2">
      <c r="A11789" t="s">
        <v>29</v>
      </c>
      <c r="B11789">
        <v>28.9</v>
      </c>
      <c r="C11789" t="s">
        <v>1578</v>
      </c>
    </row>
    <row r="11790" spans="1:4" x14ac:dyDescent="0.2">
      <c r="A11790" t="s">
        <v>29</v>
      </c>
      <c r="B11790">
        <v>30.5</v>
      </c>
      <c r="C11790" t="s">
        <v>1700</v>
      </c>
    </row>
    <row r="11791" spans="1:4" x14ac:dyDescent="0.2">
      <c r="A11791" t="s">
        <v>29</v>
      </c>
      <c r="B11791">
        <v>1.2</v>
      </c>
      <c r="C11791">
        <v>-0.1</v>
      </c>
    </row>
    <row r="11792" spans="1:4" x14ac:dyDescent="0.2">
      <c r="A11792" t="s">
        <v>29</v>
      </c>
      <c r="B11792">
        <v>43.5</v>
      </c>
      <c r="C11792" t="s">
        <v>1592</v>
      </c>
    </row>
    <row r="11793" spans="1:5" x14ac:dyDescent="0.2">
      <c r="A11793" t="s">
        <v>29</v>
      </c>
      <c r="B11793">
        <v>48.5</v>
      </c>
      <c r="C11793" t="s">
        <v>1580</v>
      </c>
    </row>
    <row r="11794" spans="1:5" x14ac:dyDescent="0.2">
      <c r="A11794" t="s">
        <v>29</v>
      </c>
      <c r="B11794">
        <v>5</v>
      </c>
      <c r="C11794" t="s">
        <v>2223</v>
      </c>
    </row>
    <row r="11795" spans="1:5" x14ac:dyDescent="0.2">
      <c r="A11795" t="s">
        <v>29</v>
      </c>
      <c r="B11795">
        <v>5</v>
      </c>
      <c r="C11795" t="s">
        <v>2223</v>
      </c>
    </row>
    <row r="11796" spans="1:5" x14ac:dyDescent="0.2">
      <c r="A11796" t="s">
        <v>2795</v>
      </c>
      <c r="B11796">
        <v>0.05</v>
      </c>
    </row>
    <row r="11797" spans="1:5" x14ac:dyDescent="0.2">
      <c r="A11797" t="s">
        <v>2796</v>
      </c>
      <c r="B11797">
        <v>-0.05</v>
      </c>
    </row>
    <row r="11798" spans="1:5" x14ac:dyDescent="0.2">
      <c r="A11798" t="s">
        <v>2797</v>
      </c>
      <c r="B11798">
        <v>0.1</v>
      </c>
    </row>
    <row r="11799" spans="1:5" x14ac:dyDescent="0.2">
      <c r="A11799" t="s">
        <v>2798</v>
      </c>
      <c r="B11799">
        <v>33.46</v>
      </c>
      <c r="C11799">
        <f>0.005/0.025</f>
        <v>0.19999999999999998</v>
      </c>
    </row>
    <row r="11800" spans="1:5" x14ac:dyDescent="0.2">
      <c r="A11800" t="s">
        <v>2797</v>
      </c>
      <c r="B11800" t="s">
        <v>1819</v>
      </c>
      <c r="C11800" t="s">
        <v>2367</v>
      </c>
    </row>
    <row r="11801" spans="1:5" x14ac:dyDescent="0.2">
      <c r="A11801" s="8">
        <v>1</v>
      </c>
      <c r="B11801" t="s">
        <v>87</v>
      </c>
      <c r="C11801" t="s">
        <v>2799</v>
      </c>
      <c r="D11801" t="s">
        <v>1819</v>
      </c>
    </row>
    <row r="11802" spans="1:5" x14ac:dyDescent="0.2">
      <c r="A11802" t="s">
        <v>2800</v>
      </c>
      <c r="B11802">
        <v>0.1</v>
      </c>
    </row>
    <row r="11803" spans="1:5" x14ac:dyDescent="0.2">
      <c r="A11803" t="s">
        <v>36</v>
      </c>
      <c r="B11803" t="s">
        <v>2801</v>
      </c>
    </row>
    <row r="11804" spans="1:5" x14ac:dyDescent="0.2">
      <c r="A11804" t="s">
        <v>97</v>
      </c>
      <c r="B11804" t="s">
        <v>1545</v>
      </c>
      <c r="C11804">
        <v>0.05</v>
      </c>
      <c r="D11804" t="s">
        <v>1567</v>
      </c>
      <c r="E11804" t="s">
        <v>1568</v>
      </c>
    </row>
    <row r="11805" spans="1:5" x14ac:dyDescent="0.2">
      <c r="A11805" t="s">
        <v>94</v>
      </c>
      <c r="B11805" t="s">
        <v>1545</v>
      </c>
      <c r="C11805">
        <v>0.03</v>
      </c>
      <c r="D11805" t="s">
        <v>1567</v>
      </c>
      <c r="E11805" t="s">
        <v>1633</v>
      </c>
    </row>
    <row r="11806" spans="1:5" x14ac:dyDescent="0.2">
      <c r="A11806" t="s">
        <v>133</v>
      </c>
      <c r="B11806" t="s">
        <v>1545</v>
      </c>
      <c r="C11806">
        <v>0.03</v>
      </c>
    </row>
    <row r="11807" spans="1:5" x14ac:dyDescent="0.2">
      <c r="A11807" t="s">
        <v>95</v>
      </c>
      <c r="B11807" t="s">
        <v>2802</v>
      </c>
    </row>
    <row r="11808" spans="1:5" x14ac:dyDescent="0.2">
      <c r="A11808" t="s">
        <v>95</v>
      </c>
      <c r="B11808" t="s">
        <v>1584</v>
      </c>
      <c r="C11808" s="9">
        <v>45295</v>
      </c>
    </row>
    <row r="11809" spans="1:4" x14ac:dyDescent="0.2">
      <c r="A11809" t="s">
        <v>95</v>
      </c>
      <c r="B11809" t="s">
        <v>2803</v>
      </c>
    </row>
    <row r="11810" spans="1:4" x14ac:dyDescent="0.2">
      <c r="A11810" t="s">
        <v>95</v>
      </c>
      <c r="B11810" t="s">
        <v>2233</v>
      </c>
    </row>
    <row r="11811" spans="1:4" x14ac:dyDescent="0.2">
      <c r="A11811" t="s">
        <v>95</v>
      </c>
      <c r="B11811" t="s">
        <v>2804</v>
      </c>
    </row>
    <row r="11812" spans="1:4" x14ac:dyDescent="0.2">
      <c r="A11812" t="s">
        <v>95</v>
      </c>
      <c r="B11812" t="s">
        <v>2012</v>
      </c>
    </row>
    <row r="11813" spans="1:4" x14ac:dyDescent="0.2">
      <c r="A11813" t="s">
        <v>87</v>
      </c>
      <c r="B11813" t="s">
        <v>1546</v>
      </c>
      <c r="C11813" t="s">
        <v>1547</v>
      </c>
    </row>
    <row r="11814" spans="1:4" x14ac:dyDescent="0.2">
      <c r="A11814" t="s">
        <v>1549</v>
      </c>
      <c r="B11814" t="s">
        <v>1550</v>
      </c>
      <c r="C11814" t="s">
        <v>1551</v>
      </c>
      <c r="D11814" t="s">
        <v>1552</v>
      </c>
    </row>
    <row r="11815" spans="1:4" x14ac:dyDescent="0.2">
      <c r="A11815" t="s">
        <v>859</v>
      </c>
      <c r="B11815" t="s">
        <v>1553</v>
      </c>
      <c r="C11815" t="s">
        <v>1554</v>
      </c>
    </row>
    <row r="11816" spans="1:4" x14ac:dyDescent="0.2">
      <c r="A11816" t="s">
        <v>91</v>
      </c>
      <c r="B11816">
        <v>54</v>
      </c>
      <c r="C11816" t="s">
        <v>1580</v>
      </c>
    </row>
    <row r="11817" spans="1:4" x14ac:dyDescent="0.2">
      <c r="A11817" t="s">
        <v>29</v>
      </c>
      <c r="B11817">
        <v>5.5</v>
      </c>
      <c r="C11817" t="s">
        <v>1580</v>
      </c>
    </row>
    <row r="11818" spans="1:4" x14ac:dyDescent="0.2">
      <c r="A11818" t="s">
        <v>29</v>
      </c>
      <c r="B11818">
        <v>8.5</v>
      </c>
      <c r="C11818" t="s">
        <v>1580</v>
      </c>
    </row>
    <row r="11819" spans="1:4" x14ac:dyDescent="0.2">
      <c r="A11819" t="s">
        <v>29</v>
      </c>
      <c r="B11819">
        <v>28.9</v>
      </c>
      <c r="C11819" t="s">
        <v>1578</v>
      </c>
    </row>
    <row r="11820" spans="1:4" x14ac:dyDescent="0.2">
      <c r="A11820" t="s">
        <v>29</v>
      </c>
      <c r="B11820">
        <v>30.5</v>
      </c>
      <c r="C11820" t="s">
        <v>1700</v>
      </c>
    </row>
    <row r="11821" spans="1:4" x14ac:dyDescent="0.2">
      <c r="A11821" t="s">
        <v>29</v>
      </c>
      <c r="B11821">
        <v>1.2</v>
      </c>
      <c r="C11821">
        <v>-0.1</v>
      </c>
    </row>
    <row r="11822" spans="1:4" x14ac:dyDescent="0.2">
      <c r="A11822" t="s">
        <v>29</v>
      </c>
      <c r="B11822">
        <v>43.5</v>
      </c>
      <c r="C11822" t="s">
        <v>1592</v>
      </c>
    </row>
    <row r="11823" spans="1:4" x14ac:dyDescent="0.2">
      <c r="A11823" t="s">
        <v>29</v>
      </c>
      <c r="B11823">
        <v>48.5</v>
      </c>
      <c r="C11823" t="s">
        <v>1580</v>
      </c>
    </row>
    <row r="11824" spans="1:4" x14ac:dyDescent="0.2">
      <c r="A11824" t="s">
        <v>29</v>
      </c>
      <c r="B11824">
        <v>5</v>
      </c>
      <c r="C11824" t="s">
        <v>2223</v>
      </c>
    </row>
    <row r="11825" spans="1:5" x14ac:dyDescent="0.2">
      <c r="A11825" t="s">
        <v>29</v>
      </c>
      <c r="B11825">
        <v>5</v>
      </c>
      <c r="C11825" t="s">
        <v>2223</v>
      </c>
    </row>
    <row r="11826" spans="1:5" x14ac:dyDescent="0.2">
      <c r="A11826" t="s">
        <v>2795</v>
      </c>
      <c r="B11826">
        <v>0.05</v>
      </c>
    </row>
    <row r="11827" spans="1:5" x14ac:dyDescent="0.2">
      <c r="A11827" t="s">
        <v>2796</v>
      </c>
      <c r="B11827">
        <v>-0.05</v>
      </c>
    </row>
    <row r="11828" spans="1:5" x14ac:dyDescent="0.2">
      <c r="A11828" t="s">
        <v>2797</v>
      </c>
      <c r="B11828">
        <v>0.1</v>
      </c>
    </row>
    <row r="11829" spans="1:5" x14ac:dyDescent="0.2">
      <c r="A11829" t="s">
        <v>2798</v>
      </c>
      <c r="B11829">
        <v>33.46</v>
      </c>
      <c r="C11829">
        <f>0.005/0.025</f>
        <v>0.19999999999999998</v>
      </c>
    </row>
    <row r="11830" spans="1:5" x14ac:dyDescent="0.2">
      <c r="A11830" t="s">
        <v>2797</v>
      </c>
      <c r="B11830" t="s">
        <v>1819</v>
      </c>
      <c r="C11830" t="s">
        <v>2367</v>
      </c>
    </row>
    <row r="11831" spans="1:5" x14ac:dyDescent="0.2">
      <c r="A11831" s="8">
        <v>1</v>
      </c>
      <c r="B11831" t="s">
        <v>87</v>
      </c>
      <c r="C11831" t="s">
        <v>2799</v>
      </c>
      <c r="D11831" t="s">
        <v>1819</v>
      </c>
    </row>
    <row r="11832" spans="1:5" x14ac:dyDescent="0.2">
      <c r="A11832" t="s">
        <v>2800</v>
      </c>
      <c r="B11832">
        <v>0.1</v>
      </c>
    </row>
    <row r="11833" spans="1:5" x14ac:dyDescent="0.2">
      <c r="A11833" t="s">
        <v>36</v>
      </c>
      <c r="B11833" t="s">
        <v>2801</v>
      </c>
    </row>
    <row r="11834" spans="1:5" x14ac:dyDescent="0.2">
      <c r="A11834" t="s">
        <v>97</v>
      </c>
      <c r="B11834" t="s">
        <v>1545</v>
      </c>
      <c r="C11834">
        <v>0.05</v>
      </c>
      <c r="D11834" t="s">
        <v>1567</v>
      </c>
      <c r="E11834" t="s">
        <v>1568</v>
      </c>
    </row>
    <row r="11835" spans="1:5" x14ac:dyDescent="0.2">
      <c r="A11835" t="s">
        <v>94</v>
      </c>
      <c r="B11835" t="s">
        <v>1545</v>
      </c>
      <c r="C11835">
        <v>0.03</v>
      </c>
      <c r="D11835" t="s">
        <v>1567</v>
      </c>
      <c r="E11835" t="s">
        <v>1633</v>
      </c>
    </row>
    <row r="11836" spans="1:5" x14ac:dyDescent="0.2">
      <c r="A11836" t="s">
        <v>133</v>
      </c>
      <c r="B11836" t="s">
        <v>1545</v>
      </c>
      <c r="C11836">
        <v>0.03</v>
      </c>
    </row>
    <row r="11837" spans="1:5" x14ac:dyDescent="0.2">
      <c r="A11837" t="s">
        <v>95</v>
      </c>
      <c r="B11837" t="s">
        <v>2802</v>
      </c>
    </row>
    <row r="11838" spans="1:5" x14ac:dyDescent="0.2">
      <c r="A11838" t="s">
        <v>95</v>
      </c>
      <c r="B11838" t="s">
        <v>1584</v>
      </c>
      <c r="C11838" s="9">
        <v>45295</v>
      </c>
    </row>
    <row r="11839" spans="1:5" x14ac:dyDescent="0.2">
      <c r="A11839" t="s">
        <v>95</v>
      </c>
      <c r="B11839" t="s">
        <v>2803</v>
      </c>
    </row>
    <row r="11840" spans="1:5" x14ac:dyDescent="0.2">
      <c r="A11840" t="s">
        <v>95</v>
      </c>
      <c r="B11840" t="s">
        <v>2233</v>
      </c>
    </row>
    <row r="11841" spans="1:4" x14ac:dyDescent="0.2">
      <c r="A11841" t="s">
        <v>95</v>
      </c>
      <c r="B11841" t="s">
        <v>2804</v>
      </c>
    </row>
    <row r="11842" spans="1:4" x14ac:dyDescent="0.2">
      <c r="A11842" t="s">
        <v>95</v>
      </c>
      <c r="B11842" t="s">
        <v>2012</v>
      </c>
    </row>
    <row r="11843" spans="1:4" x14ac:dyDescent="0.2">
      <c r="A11843" t="s">
        <v>87</v>
      </c>
      <c r="B11843" t="s">
        <v>1546</v>
      </c>
      <c r="C11843" t="s">
        <v>1547</v>
      </c>
    </row>
    <row r="11844" spans="1:4" x14ac:dyDescent="0.2">
      <c r="A11844" t="s">
        <v>1549</v>
      </c>
      <c r="B11844" t="s">
        <v>1550</v>
      </c>
      <c r="C11844" t="s">
        <v>1551</v>
      </c>
      <c r="D11844" t="s">
        <v>1552</v>
      </c>
    </row>
    <row r="11845" spans="1:4" x14ac:dyDescent="0.2">
      <c r="A11845" t="s">
        <v>859</v>
      </c>
      <c r="B11845" t="s">
        <v>1553</v>
      </c>
      <c r="C11845" t="s">
        <v>1554</v>
      </c>
    </row>
    <row r="11846" spans="1:4" x14ac:dyDescent="0.2">
      <c r="A11846" t="s">
        <v>91</v>
      </c>
      <c r="B11846">
        <v>54</v>
      </c>
      <c r="C11846" t="s">
        <v>1580</v>
      </c>
    </row>
    <row r="11847" spans="1:4" x14ac:dyDescent="0.2">
      <c r="A11847" t="s">
        <v>29</v>
      </c>
      <c r="B11847">
        <v>5.5</v>
      </c>
      <c r="C11847" t="s">
        <v>1580</v>
      </c>
    </row>
    <row r="11848" spans="1:4" x14ac:dyDescent="0.2">
      <c r="A11848" t="s">
        <v>29</v>
      </c>
      <c r="B11848">
        <v>8.5</v>
      </c>
      <c r="C11848" t="s">
        <v>1580</v>
      </c>
    </row>
    <row r="11849" spans="1:4" x14ac:dyDescent="0.2">
      <c r="A11849" t="s">
        <v>29</v>
      </c>
      <c r="B11849">
        <v>28.9</v>
      </c>
      <c r="C11849" t="s">
        <v>1578</v>
      </c>
    </row>
    <row r="11850" spans="1:4" x14ac:dyDescent="0.2">
      <c r="A11850" t="s">
        <v>29</v>
      </c>
      <c r="B11850">
        <v>30.5</v>
      </c>
      <c r="C11850" t="s">
        <v>1700</v>
      </c>
    </row>
    <row r="11851" spans="1:4" x14ac:dyDescent="0.2">
      <c r="A11851" t="s">
        <v>29</v>
      </c>
      <c r="B11851">
        <v>1.2</v>
      </c>
      <c r="C11851">
        <v>-0.1</v>
      </c>
    </row>
    <row r="11852" spans="1:4" x14ac:dyDescent="0.2">
      <c r="A11852" t="s">
        <v>29</v>
      </c>
      <c r="B11852">
        <v>43.5</v>
      </c>
      <c r="C11852" t="s">
        <v>1592</v>
      </c>
    </row>
    <row r="11853" spans="1:4" x14ac:dyDescent="0.2">
      <c r="A11853" t="s">
        <v>29</v>
      </c>
      <c r="B11853">
        <v>48.5</v>
      </c>
      <c r="C11853" t="s">
        <v>1580</v>
      </c>
    </row>
    <row r="11854" spans="1:4" x14ac:dyDescent="0.2">
      <c r="A11854" t="s">
        <v>29</v>
      </c>
      <c r="B11854">
        <v>5</v>
      </c>
      <c r="C11854" t="s">
        <v>2223</v>
      </c>
    </row>
    <row r="11855" spans="1:4" x14ac:dyDescent="0.2">
      <c r="A11855" t="s">
        <v>29</v>
      </c>
      <c r="B11855">
        <v>5</v>
      </c>
      <c r="C11855" t="s">
        <v>2223</v>
      </c>
    </row>
    <row r="11856" spans="1:4" x14ac:dyDescent="0.2">
      <c r="A11856" t="s">
        <v>2795</v>
      </c>
      <c r="B11856">
        <v>0.05</v>
      </c>
    </row>
    <row r="11857" spans="1:5" x14ac:dyDescent="0.2">
      <c r="A11857" t="s">
        <v>2796</v>
      </c>
      <c r="B11857">
        <v>-0.05</v>
      </c>
    </row>
    <row r="11858" spans="1:5" x14ac:dyDescent="0.2">
      <c r="A11858" t="s">
        <v>2797</v>
      </c>
      <c r="B11858">
        <v>0.1</v>
      </c>
    </row>
    <row r="11859" spans="1:5" x14ac:dyDescent="0.2">
      <c r="A11859" t="s">
        <v>2798</v>
      </c>
      <c r="B11859">
        <v>33.46</v>
      </c>
      <c r="C11859">
        <f>0.005/0.025</f>
        <v>0.19999999999999998</v>
      </c>
    </row>
    <row r="11860" spans="1:5" x14ac:dyDescent="0.2">
      <c r="A11860" t="s">
        <v>2797</v>
      </c>
      <c r="B11860" t="s">
        <v>1819</v>
      </c>
      <c r="C11860" t="s">
        <v>2367</v>
      </c>
    </row>
    <row r="11861" spans="1:5" x14ac:dyDescent="0.2">
      <c r="A11861" s="8">
        <v>1</v>
      </c>
      <c r="B11861" t="s">
        <v>87</v>
      </c>
      <c r="C11861" t="s">
        <v>2799</v>
      </c>
      <c r="D11861" t="s">
        <v>1819</v>
      </c>
    </row>
    <row r="11862" spans="1:5" x14ac:dyDescent="0.2">
      <c r="A11862" t="s">
        <v>2800</v>
      </c>
      <c r="B11862">
        <v>0.1</v>
      </c>
    </row>
    <row r="11863" spans="1:5" x14ac:dyDescent="0.2">
      <c r="A11863" t="s">
        <v>36</v>
      </c>
      <c r="B11863" t="s">
        <v>2801</v>
      </c>
    </row>
    <row r="11864" spans="1:5" x14ac:dyDescent="0.2">
      <c r="A11864" t="s">
        <v>97</v>
      </c>
      <c r="B11864" t="s">
        <v>1545</v>
      </c>
      <c r="C11864">
        <v>0.05</v>
      </c>
      <c r="D11864" t="s">
        <v>1567</v>
      </c>
      <c r="E11864" t="s">
        <v>1568</v>
      </c>
    </row>
    <row r="11865" spans="1:5" x14ac:dyDescent="0.2">
      <c r="A11865" t="s">
        <v>94</v>
      </c>
      <c r="B11865" t="s">
        <v>1545</v>
      </c>
      <c r="C11865">
        <v>0.03</v>
      </c>
      <c r="D11865" t="s">
        <v>1567</v>
      </c>
      <c r="E11865" t="s">
        <v>1633</v>
      </c>
    </row>
    <row r="11866" spans="1:5" x14ac:dyDescent="0.2">
      <c r="A11866" t="s">
        <v>133</v>
      </c>
      <c r="B11866" t="s">
        <v>1545</v>
      </c>
      <c r="C11866">
        <v>0.03</v>
      </c>
    </row>
    <row r="11867" spans="1:5" x14ac:dyDescent="0.2">
      <c r="A11867" t="s">
        <v>95</v>
      </c>
      <c r="B11867" t="s">
        <v>2802</v>
      </c>
    </row>
    <row r="11868" spans="1:5" x14ac:dyDescent="0.2">
      <c r="A11868" t="s">
        <v>95</v>
      </c>
      <c r="B11868" t="s">
        <v>1584</v>
      </c>
      <c r="C11868" s="9">
        <v>45295</v>
      </c>
    </row>
    <row r="11869" spans="1:5" x14ac:dyDescent="0.2">
      <c r="A11869" t="s">
        <v>95</v>
      </c>
      <c r="B11869" t="s">
        <v>2803</v>
      </c>
    </row>
    <row r="11870" spans="1:5" x14ac:dyDescent="0.2">
      <c r="A11870" t="s">
        <v>95</v>
      </c>
      <c r="B11870" t="s">
        <v>2233</v>
      </c>
    </row>
    <row r="11871" spans="1:5" x14ac:dyDescent="0.2">
      <c r="A11871" t="s">
        <v>95</v>
      </c>
      <c r="B11871" t="s">
        <v>2804</v>
      </c>
    </row>
    <row r="11872" spans="1:5" x14ac:dyDescent="0.2">
      <c r="A11872" t="s">
        <v>95</v>
      </c>
      <c r="B11872" t="s">
        <v>2012</v>
      </c>
    </row>
    <row r="11873" spans="1:4" x14ac:dyDescent="0.2">
      <c r="A11873" t="s">
        <v>87</v>
      </c>
      <c r="B11873" t="s">
        <v>1546</v>
      </c>
      <c r="C11873" t="s">
        <v>1547</v>
      </c>
    </row>
    <row r="11874" spans="1:4" x14ac:dyDescent="0.2">
      <c r="A11874" t="s">
        <v>1549</v>
      </c>
      <c r="B11874" t="s">
        <v>1550</v>
      </c>
      <c r="C11874" t="s">
        <v>1551</v>
      </c>
      <c r="D11874" t="s">
        <v>1552</v>
      </c>
    </row>
    <row r="11875" spans="1:4" x14ac:dyDescent="0.2">
      <c r="A11875" t="s">
        <v>859</v>
      </c>
      <c r="B11875" t="s">
        <v>1553</v>
      </c>
      <c r="C11875" t="s">
        <v>1554</v>
      </c>
    </row>
    <row r="11876" spans="1:4" x14ac:dyDescent="0.2">
      <c r="A11876" t="s">
        <v>91</v>
      </c>
      <c r="B11876">
        <v>54</v>
      </c>
      <c r="C11876" t="s">
        <v>1580</v>
      </c>
    </row>
    <row r="11877" spans="1:4" x14ac:dyDescent="0.2">
      <c r="A11877" t="s">
        <v>29</v>
      </c>
      <c r="B11877">
        <v>5.5</v>
      </c>
      <c r="C11877" t="s">
        <v>1580</v>
      </c>
    </row>
    <row r="11878" spans="1:4" x14ac:dyDescent="0.2">
      <c r="A11878" t="s">
        <v>29</v>
      </c>
      <c r="B11878">
        <v>8.5</v>
      </c>
      <c r="C11878" t="s">
        <v>1580</v>
      </c>
    </row>
    <row r="11879" spans="1:4" x14ac:dyDescent="0.2">
      <c r="A11879" t="s">
        <v>29</v>
      </c>
      <c r="B11879">
        <v>28.9</v>
      </c>
      <c r="C11879" t="s">
        <v>1578</v>
      </c>
    </row>
    <row r="11880" spans="1:4" x14ac:dyDescent="0.2">
      <c r="A11880" t="s">
        <v>29</v>
      </c>
      <c r="B11880">
        <v>30.5</v>
      </c>
      <c r="C11880" t="s">
        <v>1700</v>
      </c>
    </row>
    <row r="11881" spans="1:4" x14ac:dyDescent="0.2">
      <c r="A11881" t="s">
        <v>29</v>
      </c>
      <c r="B11881">
        <v>1.2</v>
      </c>
      <c r="C11881">
        <v>-0.1</v>
      </c>
    </row>
    <row r="11882" spans="1:4" x14ac:dyDescent="0.2">
      <c r="A11882" t="s">
        <v>29</v>
      </c>
      <c r="B11882">
        <v>43.5</v>
      </c>
      <c r="C11882" t="s">
        <v>1592</v>
      </c>
    </row>
    <row r="11883" spans="1:4" x14ac:dyDescent="0.2">
      <c r="A11883" t="s">
        <v>29</v>
      </c>
      <c r="B11883">
        <v>48.5</v>
      </c>
      <c r="C11883" t="s">
        <v>1580</v>
      </c>
    </row>
    <row r="11884" spans="1:4" x14ac:dyDescent="0.2">
      <c r="A11884" t="s">
        <v>29</v>
      </c>
      <c r="B11884">
        <v>5</v>
      </c>
      <c r="C11884" t="s">
        <v>2223</v>
      </c>
    </row>
    <row r="11885" spans="1:4" x14ac:dyDescent="0.2">
      <c r="A11885" t="s">
        <v>29</v>
      </c>
      <c r="B11885">
        <v>5</v>
      </c>
      <c r="C11885" t="s">
        <v>2223</v>
      </c>
    </row>
    <row r="11886" spans="1:4" x14ac:dyDescent="0.2">
      <c r="A11886" t="s">
        <v>2795</v>
      </c>
      <c r="B11886">
        <v>0.05</v>
      </c>
    </row>
    <row r="11887" spans="1:4" x14ac:dyDescent="0.2">
      <c r="A11887" t="s">
        <v>2796</v>
      </c>
      <c r="B11887">
        <v>-0.05</v>
      </c>
    </row>
    <row r="11888" spans="1:4" x14ac:dyDescent="0.2">
      <c r="A11888" t="s">
        <v>2797</v>
      </c>
      <c r="B11888">
        <v>0.1</v>
      </c>
    </row>
    <row r="11889" spans="1:5" x14ac:dyDescent="0.2">
      <c r="A11889" t="s">
        <v>2798</v>
      </c>
      <c r="B11889">
        <v>33.46</v>
      </c>
      <c r="C11889">
        <f>0.005/0.025</f>
        <v>0.19999999999999998</v>
      </c>
    </row>
    <row r="11890" spans="1:5" x14ac:dyDescent="0.2">
      <c r="A11890" t="s">
        <v>2797</v>
      </c>
      <c r="B11890" t="s">
        <v>1819</v>
      </c>
      <c r="C11890" t="s">
        <v>2367</v>
      </c>
    </row>
    <row r="11891" spans="1:5" x14ac:dyDescent="0.2">
      <c r="A11891" s="8">
        <v>1</v>
      </c>
      <c r="B11891" t="s">
        <v>87</v>
      </c>
      <c r="C11891" t="s">
        <v>2799</v>
      </c>
      <c r="D11891" t="s">
        <v>1819</v>
      </c>
    </row>
    <row r="11892" spans="1:5" x14ac:dyDescent="0.2">
      <c r="A11892" t="s">
        <v>2800</v>
      </c>
      <c r="B11892">
        <v>0.1</v>
      </c>
    </row>
    <row r="11893" spans="1:5" x14ac:dyDescent="0.2">
      <c r="A11893" t="s">
        <v>36</v>
      </c>
      <c r="B11893" t="s">
        <v>2801</v>
      </c>
    </row>
    <row r="11894" spans="1:5" x14ac:dyDescent="0.2">
      <c r="A11894" t="s">
        <v>97</v>
      </c>
      <c r="B11894" t="s">
        <v>1545</v>
      </c>
      <c r="C11894">
        <v>0.05</v>
      </c>
      <c r="D11894" t="s">
        <v>1567</v>
      </c>
      <c r="E11894" t="s">
        <v>1568</v>
      </c>
    </row>
    <row r="11895" spans="1:5" x14ac:dyDescent="0.2">
      <c r="A11895" t="s">
        <v>94</v>
      </c>
      <c r="B11895" t="s">
        <v>1545</v>
      </c>
      <c r="C11895">
        <v>0.03</v>
      </c>
      <c r="D11895" t="s">
        <v>1567</v>
      </c>
      <c r="E11895" t="s">
        <v>1633</v>
      </c>
    </row>
    <row r="11896" spans="1:5" x14ac:dyDescent="0.2">
      <c r="A11896" t="s">
        <v>133</v>
      </c>
      <c r="B11896" t="s">
        <v>1545</v>
      </c>
      <c r="C11896">
        <v>0.03</v>
      </c>
    </row>
    <row r="11897" spans="1:5" x14ac:dyDescent="0.2">
      <c r="A11897" t="s">
        <v>95</v>
      </c>
      <c r="B11897" t="s">
        <v>2802</v>
      </c>
    </row>
    <row r="11898" spans="1:5" x14ac:dyDescent="0.2">
      <c r="A11898" t="s">
        <v>95</v>
      </c>
      <c r="B11898" t="s">
        <v>1584</v>
      </c>
      <c r="C11898" s="9">
        <v>45295</v>
      </c>
    </row>
    <row r="11899" spans="1:5" x14ac:dyDescent="0.2">
      <c r="A11899" t="s">
        <v>95</v>
      </c>
      <c r="B11899" t="s">
        <v>2803</v>
      </c>
    </row>
    <row r="11900" spans="1:5" x14ac:dyDescent="0.2">
      <c r="A11900" t="s">
        <v>95</v>
      </c>
      <c r="B11900" t="s">
        <v>2233</v>
      </c>
    </row>
    <row r="11901" spans="1:5" x14ac:dyDescent="0.2">
      <c r="A11901" t="s">
        <v>95</v>
      </c>
      <c r="B11901" t="s">
        <v>2804</v>
      </c>
    </row>
    <row r="11902" spans="1:5" x14ac:dyDescent="0.2">
      <c r="A11902" t="s">
        <v>95</v>
      </c>
      <c r="B11902" t="s">
        <v>2012</v>
      </c>
    </row>
    <row r="11903" spans="1:5" x14ac:dyDescent="0.2">
      <c r="A11903" t="s">
        <v>87</v>
      </c>
      <c r="B11903" t="s">
        <v>1546</v>
      </c>
      <c r="C11903" t="s">
        <v>1547</v>
      </c>
    </row>
    <row r="11904" spans="1:5" x14ac:dyDescent="0.2">
      <c r="A11904" t="s">
        <v>1549</v>
      </c>
      <c r="B11904" t="s">
        <v>1550</v>
      </c>
      <c r="C11904" t="s">
        <v>1551</v>
      </c>
      <c r="D11904" t="s">
        <v>1552</v>
      </c>
    </row>
    <row r="11905" spans="1:4" x14ac:dyDescent="0.2">
      <c r="A11905" t="s">
        <v>859</v>
      </c>
      <c r="B11905" t="s">
        <v>1553</v>
      </c>
      <c r="C11905" t="s">
        <v>1554</v>
      </c>
    </row>
    <row r="11906" spans="1:4" x14ac:dyDescent="0.2">
      <c r="A11906" t="s">
        <v>2600</v>
      </c>
      <c r="B11906">
        <v>0.05</v>
      </c>
    </row>
    <row r="11907" spans="1:4" x14ac:dyDescent="0.2">
      <c r="A11907" t="s">
        <v>29</v>
      </c>
      <c r="B11907">
        <v>5.8</v>
      </c>
      <c r="C11907" t="s">
        <v>1580</v>
      </c>
    </row>
    <row r="11908" spans="1:4" x14ac:dyDescent="0.2">
      <c r="A11908" t="s">
        <v>47</v>
      </c>
      <c r="B11908">
        <v>8.5</v>
      </c>
      <c r="C11908">
        <v>0.2</v>
      </c>
    </row>
    <row r="11909" spans="1:4" x14ac:dyDescent="0.2">
      <c r="A11909" t="s">
        <v>47</v>
      </c>
      <c r="B11909">
        <v>11.7</v>
      </c>
      <c r="C11909">
        <v>-0.1</v>
      </c>
    </row>
    <row r="11910" spans="1:4" x14ac:dyDescent="0.2">
      <c r="A11910" t="s">
        <v>48</v>
      </c>
      <c r="B11910">
        <v>48.5</v>
      </c>
      <c r="C11910" t="s">
        <v>1580</v>
      </c>
    </row>
    <row r="11911" spans="1:4" x14ac:dyDescent="0.2">
      <c r="A11911" t="s">
        <v>48</v>
      </c>
      <c r="B11911">
        <v>43.5</v>
      </c>
      <c r="C11911">
        <f>+-0.025</f>
        <v>-2.5000000000000001E-2</v>
      </c>
    </row>
    <row r="11912" spans="1:4" x14ac:dyDescent="0.2">
      <c r="A11912" t="s">
        <v>48</v>
      </c>
      <c r="B11912" t="s">
        <v>780</v>
      </c>
    </row>
    <row r="11913" spans="1:4" x14ac:dyDescent="0.2">
      <c r="A11913" t="s">
        <v>2337</v>
      </c>
      <c r="B11913" t="s">
        <v>780</v>
      </c>
      <c r="C11913" t="s">
        <v>2805</v>
      </c>
      <c r="D11913" t="s">
        <v>2806</v>
      </c>
    </row>
    <row r="11914" spans="1:4" x14ac:dyDescent="0.2">
      <c r="A11914" t="s">
        <v>47</v>
      </c>
      <c r="B11914">
        <v>33.1</v>
      </c>
      <c r="C11914">
        <v>-0.2</v>
      </c>
    </row>
    <row r="11915" spans="1:4" x14ac:dyDescent="0.2">
      <c r="A11915" t="s">
        <v>2799</v>
      </c>
      <c r="B11915">
        <f>0.016/0.004</f>
        <v>4</v>
      </c>
    </row>
    <row r="11916" spans="1:4" x14ac:dyDescent="0.2">
      <c r="A11916" t="s">
        <v>683</v>
      </c>
    </row>
    <row r="11917" spans="1:4" x14ac:dyDescent="0.2">
      <c r="A11917" t="s">
        <v>2807</v>
      </c>
      <c r="B11917">
        <f>0.02/0.004</f>
        <v>5</v>
      </c>
    </row>
    <row r="11918" spans="1:4" x14ac:dyDescent="0.2">
      <c r="A11918" t="s">
        <v>2807</v>
      </c>
      <c r="B11918">
        <v>0.02</v>
      </c>
    </row>
    <row r="11919" spans="1:4" x14ac:dyDescent="0.2">
      <c r="A11919" t="s">
        <v>2808</v>
      </c>
      <c r="B11919">
        <v>-0.05</v>
      </c>
    </row>
    <row r="11920" spans="1:4" x14ac:dyDescent="0.2">
      <c r="A11920" t="s">
        <v>47</v>
      </c>
      <c r="B11920" t="s">
        <v>2571</v>
      </c>
    </row>
    <row r="11921" spans="1:6" x14ac:dyDescent="0.2">
      <c r="A11921" t="s">
        <v>97</v>
      </c>
      <c r="B11921">
        <v>0.1</v>
      </c>
      <c r="C11921" t="s">
        <v>1698</v>
      </c>
    </row>
    <row r="11922" spans="1:6" x14ac:dyDescent="0.2">
      <c r="A11922" t="s">
        <v>97</v>
      </c>
      <c r="B11922">
        <v>0.05</v>
      </c>
      <c r="C11922" t="s">
        <v>1567</v>
      </c>
      <c r="D11922" t="s">
        <v>1568</v>
      </c>
    </row>
    <row r="11923" spans="1:6" x14ac:dyDescent="0.2">
      <c r="A11923" t="s">
        <v>95</v>
      </c>
      <c r="B11923" t="s">
        <v>1629</v>
      </c>
      <c r="C11923">
        <v>30</v>
      </c>
    </row>
    <row r="11924" spans="1:6" x14ac:dyDescent="0.2">
      <c r="A11924" t="s">
        <v>87</v>
      </c>
      <c r="B11924" t="s">
        <v>1698</v>
      </c>
    </row>
    <row r="11925" spans="1:6" x14ac:dyDescent="0.2">
      <c r="A11925" t="s">
        <v>29</v>
      </c>
      <c r="B11925" t="s">
        <v>2653</v>
      </c>
      <c r="C11925">
        <v>0.5</v>
      </c>
    </row>
    <row r="11926" spans="1:6" x14ac:dyDescent="0.2">
      <c r="A11926" t="s">
        <v>556</v>
      </c>
      <c r="B11926">
        <v>36</v>
      </c>
      <c r="C11926">
        <f>-0.2/-0.05</f>
        <v>4</v>
      </c>
      <c r="D11926" t="s">
        <v>2809</v>
      </c>
      <c r="E11926" t="s">
        <v>2810</v>
      </c>
      <c r="F11926" t="s">
        <v>2811</v>
      </c>
    </row>
    <row r="11927" spans="1:6" x14ac:dyDescent="0.2">
      <c r="A11927" t="s">
        <v>95</v>
      </c>
      <c r="B11927" t="s">
        <v>2787</v>
      </c>
      <c r="C11927">
        <v>10</v>
      </c>
    </row>
    <row r="11928" spans="1:6" x14ac:dyDescent="0.2">
      <c r="A11928" t="s">
        <v>92</v>
      </c>
      <c r="B11928" t="s">
        <v>2786</v>
      </c>
      <c r="C11928" t="s">
        <v>1630</v>
      </c>
    </row>
    <row r="11929" spans="1:6" x14ac:dyDescent="0.2">
      <c r="A11929" t="s">
        <v>2590</v>
      </c>
      <c r="B11929">
        <f>-0.2/-0.05</f>
        <v>4</v>
      </c>
    </row>
    <row r="11930" spans="1:6" x14ac:dyDescent="0.2">
      <c r="A11930" t="s">
        <v>29</v>
      </c>
      <c r="B11930">
        <v>3</v>
      </c>
      <c r="C11930">
        <v>0.1</v>
      </c>
    </row>
    <row r="11931" spans="1:6" x14ac:dyDescent="0.2">
      <c r="A11931" t="s">
        <v>29</v>
      </c>
      <c r="B11931">
        <v>1</v>
      </c>
      <c r="C11931">
        <v>0.2</v>
      </c>
    </row>
    <row r="11932" spans="1:6" x14ac:dyDescent="0.2">
      <c r="A11932" t="s">
        <v>29</v>
      </c>
      <c r="B11932">
        <v>2.65</v>
      </c>
      <c r="C11932" t="s">
        <v>1630</v>
      </c>
    </row>
    <row r="11933" spans="1:6" x14ac:dyDescent="0.2">
      <c r="A11933" t="s">
        <v>2812</v>
      </c>
      <c r="B11933">
        <v>0.1</v>
      </c>
    </row>
    <row r="11934" spans="1:6" x14ac:dyDescent="0.2">
      <c r="A11934" t="s">
        <v>49</v>
      </c>
      <c r="B11934">
        <v>0.5</v>
      </c>
      <c r="C11934" t="s">
        <v>1578</v>
      </c>
    </row>
    <row r="11935" spans="1:6" x14ac:dyDescent="0.2">
      <c r="A11935" t="s">
        <v>98</v>
      </c>
      <c r="B11935">
        <v>8.0000000000000002E-3</v>
      </c>
    </row>
    <row r="11936" spans="1:6" x14ac:dyDescent="0.2">
      <c r="A11936" t="s">
        <v>246</v>
      </c>
      <c r="B11936">
        <v>1.4999999999999999E-2</v>
      </c>
    </row>
    <row r="11937" spans="1:4" x14ac:dyDescent="0.2">
      <c r="A11937" t="s">
        <v>94</v>
      </c>
      <c r="B11937">
        <v>0.1</v>
      </c>
      <c r="C11937" t="s">
        <v>1698</v>
      </c>
    </row>
    <row r="11938" spans="1:4" x14ac:dyDescent="0.2">
      <c r="A11938" t="s">
        <v>95</v>
      </c>
      <c r="B11938" t="s">
        <v>1629</v>
      </c>
      <c r="C11938">
        <v>12.5</v>
      </c>
    </row>
    <row r="11939" spans="1:4" x14ac:dyDescent="0.2">
      <c r="A11939" t="s">
        <v>95</v>
      </c>
      <c r="B11939" t="s">
        <v>1629</v>
      </c>
      <c r="C11939">
        <v>16</v>
      </c>
    </row>
    <row r="11940" spans="1:4" x14ac:dyDescent="0.2">
      <c r="A11940" t="s">
        <v>95</v>
      </c>
      <c r="B11940" t="s">
        <v>1629</v>
      </c>
      <c r="C11940">
        <v>25</v>
      </c>
    </row>
    <row r="11941" spans="1:4" x14ac:dyDescent="0.2">
      <c r="A11941" t="s">
        <v>2593</v>
      </c>
      <c r="B11941">
        <v>0.05</v>
      </c>
    </row>
    <row r="11942" spans="1:4" x14ac:dyDescent="0.2">
      <c r="A11942" t="s">
        <v>29</v>
      </c>
      <c r="B11942">
        <v>5.5</v>
      </c>
      <c r="C11942" t="s">
        <v>1580</v>
      </c>
    </row>
    <row r="11943" spans="1:4" x14ac:dyDescent="0.2">
      <c r="A11943" t="s">
        <v>29</v>
      </c>
      <c r="B11943">
        <v>43.5</v>
      </c>
      <c r="C11943" t="s">
        <v>1592</v>
      </c>
    </row>
    <row r="11944" spans="1:4" x14ac:dyDescent="0.2">
      <c r="A11944" t="s">
        <v>29</v>
      </c>
      <c r="B11944">
        <v>48.5</v>
      </c>
      <c r="C11944" t="s">
        <v>1580</v>
      </c>
    </row>
    <row r="11945" spans="1:4" x14ac:dyDescent="0.2">
      <c r="A11945" t="s">
        <v>96</v>
      </c>
      <c r="B11945">
        <v>33.4</v>
      </c>
      <c r="C11945">
        <v>-0.05</v>
      </c>
    </row>
    <row r="11946" spans="1:4" x14ac:dyDescent="0.2">
      <c r="A11946" t="s">
        <v>96</v>
      </c>
      <c r="B11946">
        <v>33.6</v>
      </c>
      <c r="C11946">
        <v>1.6E-2</v>
      </c>
    </row>
    <row r="11947" spans="1:4" x14ac:dyDescent="0.2">
      <c r="A11947" t="s">
        <v>2431</v>
      </c>
      <c r="B11947" t="s">
        <v>2813</v>
      </c>
      <c r="C11947" t="s">
        <v>2814</v>
      </c>
    </row>
    <row r="11948" spans="1:4" x14ac:dyDescent="0.2">
      <c r="A11948" t="s">
        <v>2815</v>
      </c>
      <c r="B11948" t="s">
        <v>2816</v>
      </c>
    </row>
    <row r="11949" spans="1:4" x14ac:dyDescent="0.2">
      <c r="A11949" t="s">
        <v>1549</v>
      </c>
      <c r="B11949" t="s">
        <v>1550</v>
      </c>
      <c r="C11949" t="s">
        <v>1551</v>
      </c>
      <c r="D11949" t="s">
        <v>1552</v>
      </c>
    </row>
    <row r="11950" spans="1:4" x14ac:dyDescent="0.2">
      <c r="A11950" t="s">
        <v>859</v>
      </c>
      <c r="B11950" t="s">
        <v>1553</v>
      </c>
      <c r="C11950" t="s">
        <v>1554</v>
      </c>
    </row>
    <row r="11951" spans="1:4" x14ac:dyDescent="0.2">
      <c r="A11951" t="s">
        <v>1569</v>
      </c>
      <c r="B11951" t="s">
        <v>1570</v>
      </c>
      <c r="C11951" t="s">
        <v>1571</v>
      </c>
    </row>
    <row r="11952" spans="1:4" x14ac:dyDescent="0.2">
      <c r="A11952" t="s">
        <v>1569</v>
      </c>
      <c r="B11952" t="s">
        <v>1572</v>
      </c>
      <c r="C11952" t="s">
        <v>1573</v>
      </c>
      <c r="D11952" t="s">
        <v>1571</v>
      </c>
    </row>
    <row r="11953" spans="1:4" x14ac:dyDescent="0.2">
      <c r="A11953" t="s">
        <v>91</v>
      </c>
      <c r="B11953">
        <v>54</v>
      </c>
      <c r="C11953" t="s">
        <v>1580</v>
      </c>
    </row>
    <row r="11954" spans="1:4" x14ac:dyDescent="0.2">
      <c r="A11954" t="s">
        <v>29</v>
      </c>
      <c r="B11954">
        <v>5.5</v>
      </c>
      <c r="C11954" t="s">
        <v>1580</v>
      </c>
    </row>
    <row r="11955" spans="1:4" x14ac:dyDescent="0.2">
      <c r="A11955" t="s">
        <v>29</v>
      </c>
      <c r="B11955">
        <v>8.5</v>
      </c>
      <c r="C11955" t="s">
        <v>1580</v>
      </c>
    </row>
    <row r="11956" spans="1:4" x14ac:dyDescent="0.2">
      <c r="A11956" t="s">
        <v>29</v>
      </c>
      <c r="B11956">
        <v>28.9</v>
      </c>
      <c r="C11956" t="s">
        <v>1578</v>
      </c>
    </row>
    <row r="11957" spans="1:4" x14ac:dyDescent="0.2">
      <c r="A11957" t="s">
        <v>29</v>
      </c>
      <c r="B11957">
        <v>30.5</v>
      </c>
      <c r="C11957" t="s">
        <v>1700</v>
      </c>
    </row>
    <row r="11958" spans="1:4" x14ac:dyDescent="0.2">
      <c r="A11958" t="s">
        <v>29</v>
      </c>
      <c r="B11958">
        <v>1.2</v>
      </c>
      <c r="C11958">
        <v>-0.1</v>
      </c>
    </row>
    <row r="11959" spans="1:4" x14ac:dyDescent="0.2">
      <c r="A11959" t="s">
        <v>29</v>
      </c>
      <c r="B11959">
        <v>43.5</v>
      </c>
      <c r="C11959" t="s">
        <v>1592</v>
      </c>
    </row>
    <row r="11960" spans="1:4" x14ac:dyDescent="0.2">
      <c r="A11960" t="s">
        <v>29</v>
      </c>
      <c r="B11960">
        <v>48.5</v>
      </c>
      <c r="C11960" t="s">
        <v>1580</v>
      </c>
    </row>
    <row r="11961" spans="1:4" x14ac:dyDescent="0.2">
      <c r="A11961" t="s">
        <v>29</v>
      </c>
      <c r="B11961">
        <v>5</v>
      </c>
      <c r="C11961" t="s">
        <v>2223</v>
      </c>
    </row>
    <row r="11962" spans="1:4" x14ac:dyDescent="0.2">
      <c r="A11962" t="s">
        <v>29</v>
      </c>
      <c r="B11962">
        <v>5</v>
      </c>
      <c r="C11962" t="s">
        <v>2223</v>
      </c>
    </row>
    <row r="11963" spans="1:4" x14ac:dyDescent="0.2">
      <c r="A11963" t="s">
        <v>2795</v>
      </c>
      <c r="B11963">
        <v>0.05</v>
      </c>
    </row>
    <row r="11964" spans="1:4" x14ac:dyDescent="0.2">
      <c r="A11964" t="s">
        <v>2796</v>
      </c>
      <c r="B11964">
        <v>-0.05</v>
      </c>
    </row>
    <row r="11965" spans="1:4" x14ac:dyDescent="0.2">
      <c r="A11965" t="s">
        <v>2797</v>
      </c>
      <c r="B11965">
        <v>0.1</v>
      </c>
    </row>
    <row r="11966" spans="1:4" x14ac:dyDescent="0.2">
      <c r="A11966" t="s">
        <v>2798</v>
      </c>
      <c r="B11966">
        <v>33.46</v>
      </c>
      <c r="C11966">
        <f>0.005/0.025</f>
        <v>0.19999999999999998</v>
      </c>
    </row>
    <row r="11967" spans="1:4" x14ac:dyDescent="0.2">
      <c r="A11967" t="s">
        <v>2797</v>
      </c>
      <c r="B11967" t="s">
        <v>1819</v>
      </c>
      <c r="C11967" t="s">
        <v>2367</v>
      </c>
    </row>
    <row r="11968" spans="1:4" x14ac:dyDescent="0.2">
      <c r="A11968" s="8">
        <v>1</v>
      </c>
      <c r="B11968" t="s">
        <v>87</v>
      </c>
      <c r="C11968" t="s">
        <v>2799</v>
      </c>
      <c r="D11968" t="s">
        <v>1819</v>
      </c>
    </row>
    <row r="11969" spans="1:5" x14ac:dyDescent="0.2">
      <c r="A11969" t="s">
        <v>2800</v>
      </c>
      <c r="B11969">
        <v>0.1</v>
      </c>
    </row>
    <row r="11970" spans="1:5" x14ac:dyDescent="0.2">
      <c r="A11970" t="s">
        <v>36</v>
      </c>
      <c r="B11970" t="s">
        <v>2801</v>
      </c>
    </row>
    <row r="11971" spans="1:5" x14ac:dyDescent="0.2">
      <c r="A11971" t="s">
        <v>97</v>
      </c>
      <c r="B11971" t="s">
        <v>1545</v>
      </c>
      <c r="C11971">
        <v>0.05</v>
      </c>
      <c r="D11971" t="s">
        <v>1567</v>
      </c>
      <c r="E11971" t="s">
        <v>1568</v>
      </c>
    </row>
    <row r="11972" spans="1:5" x14ac:dyDescent="0.2">
      <c r="A11972" t="s">
        <v>94</v>
      </c>
      <c r="B11972" t="s">
        <v>1545</v>
      </c>
      <c r="C11972">
        <v>0.03</v>
      </c>
      <c r="D11972" t="s">
        <v>1567</v>
      </c>
      <c r="E11972" t="s">
        <v>1633</v>
      </c>
    </row>
    <row r="11973" spans="1:5" x14ac:dyDescent="0.2">
      <c r="A11973" t="s">
        <v>133</v>
      </c>
      <c r="B11973" t="s">
        <v>1545</v>
      </c>
      <c r="C11973">
        <v>0.03</v>
      </c>
    </row>
    <row r="11974" spans="1:5" x14ac:dyDescent="0.2">
      <c r="A11974" t="s">
        <v>95</v>
      </c>
      <c r="B11974" t="s">
        <v>2802</v>
      </c>
    </row>
    <row r="11975" spans="1:5" x14ac:dyDescent="0.2">
      <c r="A11975" t="s">
        <v>95</v>
      </c>
      <c r="B11975" t="s">
        <v>1584</v>
      </c>
      <c r="C11975" s="9">
        <v>45295</v>
      </c>
    </row>
    <row r="11976" spans="1:5" x14ac:dyDescent="0.2">
      <c r="A11976" t="s">
        <v>95</v>
      </c>
      <c r="B11976" t="s">
        <v>2803</v>
      </c>
    </row>
    <row r="11977" spans="1:5" x14ac:dyDescent="0.2">
      <c r="A11977" t="s">
        <v>95</v>
      </c>
      <c r="B11977" t="s">
        <v>2233</v>
      </c>
    </row>
    <row r="11978" spans="1:5" x14ac:dyDescent="0.2">
      <c r="A11978" t="s">
        <v>95</v>
      </c>
      <c r="B11978" t="s">
        <v>2804</v>
      </c>
    </row>
    <row r="11979" spans="1:5" x14ac:dyDescent="0.2">
      <c r="A11979" t="s">
        <v>95</v>
      </c>
      <c r="B11979" t="s">
        <v>2012</v>
      </c>
    </row>
    <row r="11980" spans="1:5" x14ac:dyDescent="0.2">
      <c r="A11980" t="s">
        <v>87</v>
      </c>
      <c r="B11980" t="s">
        <v>1546</v>
      </c>
      <c r="C11980" t="s">
        <v>1547</v>
      </c>
    </row>
    <row r="11981" spans="1:5" x14ac:dyDescent="0.2">
      <c r="A11981" t="s">
        <v>1549</v>
      </c>
      <c r="B11981" t="s">
        <v>1550</v>
      </c>
      <c r="C11981" t="s">
        <v>1551</v>
      </c>
      <c r="D11981" t="s">
        <v>1552</v>
      </c>
    </row>
    <row r="11982" spans="1:5" x14ac:dyDescent="0.2">
      <c r="A11982" t="s">
        <v>859</v>
      </c>
      <c r="B11982" t="s">
        <v>1553</v>
      </c>
      <c r="C11982" t="s">
        <v>1554</v>
      </c>
    </row>
    <row r="11983" spans="1:5" x14ac:dyDescent="0.2">
      <c r="A11983" t="s">
        <v>2600</v>
      </c>
      <c r="B11983">
        <v>0.05</v>
      </c>
    </row>
    <row r="11984" spans="1:5" x14ac:dyDescent="0.2">
      <c r="A11984" t="s">
        <v>29</v>
      </c>
      <c r="B11984">
        <v>5.8</v>
      </c>
      <c r="C11984" t="s">
        <v>1580</v>
      </c>
    </row>
    <row r="11985" spans="1:4" x14ac:dyDescent="0.2">
      <c r="A11985" t="s">
        <v>47</v>
      </c>
      <c r="B11985">
        <v>8.5</v>
      </c>
      <c r="C11985">
        <v>0.2</v>
      </c>
    </row>
    <row r="11986" spans="1:4" x14ac:dyDescent="0.2">
      <c r="A11986" t="s">
        <v>47</v>
      </c>
      <c r="B11986">
        <v>11.7</v>
      </c>
      <c r="C11986">
        <v>-0.1</v>
      </c>
    </row>
    <row r="11987" spans="1:4" x14ac:dyDescent="0.2">
      <c r="A11987" t="s">
        <v>48</v>
      </c>
      <c r="B11987">
        <v>48.5</v>
      </c>
      <c r="C11987" t="s">
        <v>1580</v>
      </c>
    </row>
    <row r="11988" spans="1:4" x14ac:dyDescent="0.2">
      <c r="A11988" t="s">
        <v>48</v>
      </c>
      <c r="B11988">
        <v>43.5</v>
      </c>
      <c r="C11988">
        <f>+-0.025</f>
        <v>-2.5000000000000001E-2</v>
      </c>
    </row>
    <row r="11989" spans="1:4" x14ac:dyDescent="0.2">
      <c r="A11989" t="s">
        <v>48</v>
      </c>
      <c r="B11989" t="s">
        <v>780</v>
      </c>
    </row>
    <row r="11990" spans="1:4" x14ac:dyDescent="0.2">
      <c r="A11990" t="s">
        <v>2337</v>
      </c>
      <c r="B11990" t="s">
        <v>780</v>
      </c>
      <c r="C11990" t="s">
        <v>2805</v>
      </c>
      <c r="D11990" t="s">
        <v>2806</v>
      </c>
    </row>
    <row r="11991" spans="1:4" x14ac:dyDescent="0.2">
      <c r="A11991" t="s">
        <v>47</v>
      </c>
      <c r="B11991">
        <v>33.1</v>
      </c>
      <c r="C11991">
        <v>-0.2</v>
      </c>
    </row>
    <row r="11992" spans="1:4" x14ac:dyDescent="0.2">
      <c r="A11992" t="s">
        <v>2799</v>
      </c>
      <c r="B11992">
        <f>0.016/0.004</f>
        <v>4</v>
      </c>
    </row>
    <row r="11993" spans="1:4" x14ac:dyDescent="0.2">
      <c r="A11993" t="s">
        <v>683</v>
      </c>
    </row>
    <row r="11994" spans="1:4" x14ac:dyDescent="0.2">
      <c r="A11994" t="s">
        <v>2807</v>
      </c>
      <c r="B11994">
        <f>0.02/0.004</f>
        <v>5</v>
      </c>
    </row>
    <row r="11995" spans="1:4" x14ac:dyDescent="0.2">
      <c r="A11995" t="s">
        <v>2807</v>
      </c>
      <c r="B11995">
        <v>0.02</v>
      </c>
    </row>
    <row r="11996" spans="1:4" x14ac:dyDescent="0.2">
      <c r="A11996" t="s">
        <v>2808</v>
      </c>
      <c r="B11996">
        <v>-0.05</v>
      </c>
    </row>
    <row r="11997" spans="1:4" x14ac:dyDescent="0.2">
      <c r="A11997" t="s">
        <v>47</v>
      </c>
      <c r="B11997" t="s">
        <v>2571</v>
      </c>
    </row>
    <row r="11998" spans="1:4" x14ac:dyDescent="0.2">
      <c r="A11998" t="s">
        <v>97</v>
      </c>
      <c r="B11998">
        <v>0.1</v>
      </c>
      <c r="C11998" t="s">
        <v>1698</v>
      </c>
    </row>
    <row r="11999" spans="1:4" x14ac:dyDescent="0.2">
      <c r="A11999" t="s">
        <v>97</v>
      </c>
      <c r="B11999">
        <v>0.05</v>
      </c>
      <c r="C11999" t="s">
        <v>1567</v>
      </c>
      <c r="D11999" t="s">
        <v>1568</v>
      </c>
    </row>
    <row r="12000" spans="1:4" x14ac:dyDescent="0.2">
      <c r="A12000" t="s">
        <v>95</v>
      </c>
      <c r="B12000" t="s">
        <v>1629</v>
      </c>
      <c r="C12000">
        <v>30</v>
      </c>
    </row>
    <row r="12001" spans="1:6" x14ac:dyDescent="0.2">
      <c r="A12001" t="s">
        <v>87</v>
      </c>
      <c r="B12001" t="s">
        <v>1698</v>
      </c>
    </row>
    <row r="12002" spans="1:6" x14ac:dyDescent="0.2">
      <c r="A12002" t="s">
        <v>29</v>
      </c>
      <c r="B12002" t="s">
        <v>2653</v>
      </c>
      <c r="C12002">
        <v>0.5</v>
      </c>
    </row>
    <row r="12003" spans="1:6" x14ac:dyDescent="0.2">
      <c r="A12003" t="s">
        <v>556</v>
      </c>
      <c r="B12003">
        <v>36</v>
      </c>
      <c r="C12003">
        <f>-0.2/-0.05</f>
        <v>4</v>
      </c>
      <c r="D12003" t="s">
        <v>2809</v>
      </c>
      <c r="E12003" t="s">
        <v>2810</v>
      </c>
      <c r="F12003" t="s">
        <v>2811</v>
      </c>
    </row>
    <row r="12004" spans="1:6" x14ac:dyDescent="0.2">
      <c r="A12004" t="s">
        <v>95</v>
      </c>
      <c r="B12004" t="s">
        <v>2787</v>
      </c>
      <c r="C12004">
        <v>10</v>
      </c>
    </row>
    <row r="12005" spans="1:6" x14ac:dyDescent="0.2">
      <c r="A12005" t="s">
        <v>92</v>
      </c>
      <c r="B12005" t="s">
        <v>2786</v>
      </c>
      <c r="C12005" t="s">
        <v>1630</v>
      </c>
    </row>
    <row r="12006" spans="1:6" x14ac:dyDescent="0.2">
      <c r="A12006" t="s">
        <v>2590</v>
      </c>
      <c r="B12006">
        <f>-0.2/-0.05</f>
        <v>4</v>
      </c>
    </row>
    <row r="12007" spans="1:6" x14ac:dyDescent="0.2">
      <c r="A12007" t="s">
        <v>29</v>
      </c>
      <c r="B12007">
        <v>3</v>
      </c>
      <c r="C12007">
        <v>0.1</v>
      </c>
    </row>
    <row r="12008" spans="1:6" x14ac:dyDescent="0.2">
      <c r="A12008" t="s">
        <v>29</v>
      </c>
      <c r="B12008">
        <v>1</v>
      </c>
      <c r="C12008">
        <v>0.2</v>
      </c>
    </row>
    <row r="12009" spans="1:6" x14ac:dyDescent="0.2">
      <c r="A12009" t="s">
        <v>29</v>
      </c>
      <c r="B12009">
        <v>2.65</v>
      </c>
      <c r="C12009" t="s">
        <v>1630</v>
      </c>
    </row>
    <row r="12010" spans="1:6" x14ac:dyDescent="0.2">
      <c r="A12010" t="s">
        <v>2812</v>
      </c>
      <c r="B12010">
        <v>0.1</v>
      </c>
    </row>
    <row r="12011" spans="1:6" x14ac:dyDescent="0.2">
      <c r="A12011" t="s">
        <v>49</v>
      </c>
      <c r="B12011">
        <v>0.5</v>
      </c>
      <c r="C12011" t="s">
        <v>1578</v>
      </c>
    </row>
    <row r="12012" spans="1:6" x14ac:dyDescent="0.2">
      <c r="A12012" t="s">
        <v>98</v>
      </c>
      <c r="B12012">
        <v>8.0000000000000002E-3</v>
      </c>
    </row>
    <row r="12013" spans="1:6" x14ac:dyDescent="0.2">
      <c r="A12013" t="s">
        <v>246</v>
      </c>
      <c r="B12013">
        <v>1.4999999999999999E-2</v>
      </c>
    </row>
    <row r="12014" spans="1:6" x14ac:dyDescent="0.2">
      <c r="A12014" t="s">
        <v>94</v>
      </c>
      <c r="B12014">
        <v>0.1</v>
      </c>
      <c r="C12014" t="s">
        <v>1698</v>
      </c>
    </row>
    <row r="12015" spans="1:6" x14ac:dyDescent="0.2">
      <c r="A12015" t="s">
        <v>95</v>
      </c>
      <c r="B12015" t="s">
        <v>1629</v>
      </c>
      <c r="C12015">
        <v>12.5</v>
      </c>
    </row>
    <row r="12016" spans="1:6" x14ac:dyDescent="0.2">
      <c r="A12016" t="s">
        <v>95</v>
      </c>
      <c r="B12016" t="s">
        <v>1629</v>
      </c>
      <c r="C12016">
        <v>16</v>
      </c>
    </row>
    <row r="12017" spans="1:4" x14ac:dyDescent="0.2">
      <c r="A12017" t="s">
        <v>95</v>
      </c>
      <c r="B12017" t="s">
        <v>1629</v>
      </c>
      <c r="C12017">
        <v>25</v>
      </c>
    </row>
    <row r="12018" spans="1:4" x14ac:dyDescent="0.2">
      <c r="A12018" t="s">
        <v>2593</v>
      </c>
      <c r="B12018">
        <v>0.05</v>
      </c>
    </row>
    <row r="12019" spans="1:4" x14ac:dyDescent="0.2">
      <c r="A12019" t="s">
        <v>29</v>
      </c>
      <c r="B12019">
        <v>5.5</v>
      </c>
      <c r="C12019" t="s">
        <v>1580</v>
      </c>
    </row>
    <row r="12020" spans="1:4" x14ac:dyDescent="0.2">
      <c r="A12020" t="s">
        <v>29</v>
      </c>
      <c r="B12020">
        <v>43.5</v>
      </c>
      <c r="C12020" t="s">
        <v>1592</v>
      </c>
    </row>
    <row r="12021" spans="1:4" x14ac:dyDescent="0.2">
      <c r="A12021" t="s">
        <v>29</v>
      </c>
      <c r="B12021">
        <v>48.5</v>
      </c>
      <c r="C12021" t="s">
        <v>1580</v>
      </c>
    </row>
    <row r="12022" spans="1:4" x14ac:dyDescent="0.2">
      <c r="A12022" t="s">
        <v>96</v>
      </c>
      <c r="B12022">
        <v>33.4</v>
      </c>
      <c r="C12022">
        <v>-0.05</v>
      </c>
    </row>
    <row r="12023" spans="1:4" x14ac:dyDescent="0.2">
      <c r="A12023" t="s">
        <v>96</v>
      </c>
      <c r="B12023">
        <v>33.6</v>
      </c>
      <c r="C12023">
        <v>1.6E-2</v>
      </c>
    </row>
    <row r="12024" spans="1:4" x14ac:dyDescent="0.2">
      <c r="A12024" t="s">
        <v>2431</v>
      </c>
      <c r="B12024" t="s">
        <v>2813</v>
      </c>
      <c r="C12024" t="s">
        <v>2814</v>
      </c>
    </row>
    <row r="12025" spans="1:4" x14ac:dyDescent="0.2">
      <c r="A12025" t="s">
        <v>2815</v>
      </c>
      <c r="B12025" t="s">
        <v>2816</v>
      </c>
    </row>
    <row r="12026" spans="1:4" x14ac:dyDescent="0.2">
      <c r="A12026" t="s">
        <v>1549</v>
      </c>
      <c r="B12026" t="s">
        <v>1550</v>
      </c>
      <c r="C12026" t="s">
        <v>1551</v>
      </c>
      <c r="D12026" t="s">
        <v>1552</v>
      </c>
    </row>
    <row r="12027" spans="1:4" x14ac:dyDescent="0.2">
      <c r="A12027" t="s">
        <v>859</v>
      </c>
      <c r="B12027" t="s">
        <v>1553</v>
      </c>
      <c r="C12027" t="s">
        <v>1554</v>
      </c>
    </row>
    <row r="12028" spans="1:4" x14ac:dyDescent="0.2">
      <c r="A12028" t="s">
        <v>1569</v>
      </c>
      <c r="B12028" t="s">
        <v>1570</v>
      </c>
      <c r="C12028" t="s">
        <v>1571</v>
      </c>
    </row>
    <row r="12029" spans="1:4" x14ac:dyDescent="0.2">
      <c r="A12029" t="s">
        <v>1569</v>
      </c>
      <c r="B12029" t="s">
        <v>1572</v>
      </c>
      <c r="C12029" t="s">
        <v>1573</v>
      </c>
      <c r="D12029" t="s">
        <v>1571</v>
      </c>
    </row>
    <row r="12030" spans="1:4" x14ac:dyDescent="0.2">
      <c r="A12030" t="s">
        <v>2570</v>
      </c>
      <c r="B12030">
        <v>0.15</v>
      </c>
    </row>
    <row r="12031" spans="1:4" x14ac:dyDescent="0.2">
      <c r="A12031" t="s">
        <v>29</v>
      </c>
      <c r="B12031">
        <v>7.8</v>
      </c>
      <c r="C12031" t="s">
        <v>1580</v>
      </c>
    </row>
    <row r="12032" spans="1:4" x14ac:dyDescent="0.2">
      <c r="A12032" t="s">
        <v>47</v>
      </c>
      <c r="B12032">
        <v>3</v>
      </c>
      <c r="C12032" t="s">
        <v>1580</v>
      </c>
    </row>
    <row r="12033" spans="1:4" x14ac:dyDescent="0.2">
      <c r="A12033" t="s">
        <v>48</v>
      </c>
      <c r="B12033">
        <v>48.5</v>
      </c>
      <c r="C12033" t="s">
        <v>1580</v>
      </c>
    </row>
    <row r="12034" spans="1:4" x14ac:dyDescent="0.2">
      <c r="A12034" t="s">
        <v>48</v>
      </c>
      <c r="B12034">
        <v>43.5</v>
      </c>
      <c r="C12034">
        <v>0.3</v>
      </c>
    </row>
    <row r="12035" spans="1:4" x14ac:dyDescent="0.2">
      <c r="A12035" t="s">
        <v>47</v>
      </c>
      <c r="B12035">
        <v>33.1</v>
      </c>
      <c r="C12035">
        <v>-0.2</v>
      </c>
    </row>
    <row r="12036" spans="1:4" x14ac:dyDescent="0.2">
      <c r="A12036" t="s">
        <v>47</v>
      </c>
      <c r="B12036" t="s">
        <v>2571</v>
      </c>
    </row>
    <row r="12037" spans="1:4" x14ac:dyDescent="0.2">
      <c r="A12037" t="s">
        <v>97</v>
      </c>
      <c r="B12037">
        <v>0.1</v>
      </c>
    </row>
    <row r="12038" spans="1:4" x14ac:dyDescent="0.2">
      <c r="A12038" t="s">
        <v>97</v>
      </c>
      <c r="B12038">
        <v>0.2</v>
      </c>
      <c r="C12038" t="s">
        <v>1567</v>
      </c>
      <c r="D12038" t="s">
        <v>1568</v>
      </c>
    </row>
    <row r="12039" spans="1:4" x14ac:dyDescent="0.2">
      <c r="A12039" t="s">
        <v>95</v>
      </c>
      <c r="B12039" t="s">
        <v>1629</v>
      </c>
      <c r="C12039">
        <v>25</v>
      </c>
    </row>
    <row r="12040" spans="1:4" x14ac:dyDescent="0.2">
      <c r="A12040" t="s">
        <v>95</v>
      </c>
      <c r="B12040" t="s">
        <v>1629</v>
      </c>
      <c r="C12040">
        <v>30</v>
      </c>
    </row>
    <row r="12041" spans="1:4" x14ac:dyDescent="0.2">
      <c r="A12041" t="s">
        <v>29</v>
      </c>
      <c r="B12041" t="s">
        <v>2601</v>
      </c>
      <c r="C12041">
        <v>0.5</v>
      </c>
    </row>
    <row r="12042" spans="1:4" x14ac:dyDescent="0.2">
      <c r="A12042" t="s">
        <v>2572</v>
      </c>
      <c r="B12042">
        <v>36</v>
      </c>
      <c r="C12042" t="s">
        <v>1562</v>
      </c>
      <c r="D12042" t="s">
        <v>2573</v>
      </c>
    </row>
    <row r="12043" spans="1:4" x14ac:dyDescent="0.2">
      <c r="A12043" t="s">
        <v>95</v>
      </c>
      <c r="B12043" t="s">
        <v>1629</v>
      </c>
      <c r="C12043">
        <v>16</v>
      </c>
    </row>
    <row r="12044" spans="1:4" x14ac:dyDescent="0.2">
      <c r="A12044" t="s">
        <v>87</v>
      </c>
    </row>
    <row r="12045" spans="1:4" x14ac:dyDescent="0.2">
      <c r="A12045" t="s">
        <v>2590</v>
      </c>
      <c r="B12045">
        <f>-0.2/-0.05</f>
        <v>4</v>
      </c>
    </row>
    <row r="12046" spans="1:4" x14ac:dyDescent="0.2">
      <c r="A12046" t="s">
        <v>95</v>
      </c>
      <c r="B12046" t="s">
        <v>2787</v>
      </c>
      <c r="C12046">
        <v>10</v>
      </c>
    </row>
    <row r="12047" spans="1:4" x14ac:dyDescent="0.2">
      <c r="A12047" t="s">
        <v>1549</v>
      </c>
      <c r="B12047" t="s">
        <v>1550</v>
      </c>
      <c r="C12047" t="s">
        <v>1551</v>
      </c>
      <c r="D12047" t="s">
        <v>1552</v>
      </c>
    </row>
    <row r="12048" spans="1:4" x14ac:dyDescent="0.2">
      <c r="A12048" t="s">
        <v>859</v>
      </c>
      <c r="B12048" t="s">
        <v>1553</v>
      </c>
      <c r="C12048" t="s">
        <v>1554</v>
      </c>
    </row>
    <row r="12049" spans="1:6" x14ac:dyDescent="0.2">
      <c r="A12049" t="s">
        <v>1555</v>
      </c>
      <c r="B12049" t="s">
        <v>1550</v>
      </c>
      <c r="C12049" t="s">
        <v>1551</v>
      </c>
      <c r="D12049" t="s">
        <v>1556</v>
      </c>
    </row>
    <row r="12050" spans="1:6" x14ac:dyDescent="0.2">
      <c r="A12050" t="s">
        <v>1569</v>
      </c>
      <c r="B12050" t="s">
        <v>1570</v>
      </c>
      <c r="C12050" t="s">
        <v>1571</v>
      </c>
    </row>
    <row r="12051" spans="1:6" x14ac:dyDescent="0.2">
      <c r="A12051" t="s">
        <v>1569</v>
      </c>
      <c r="B12051" t="s">
        <v>1572</v>
      </c>
      <c r="C12051" t="s">
        <v>1573</v>
      </c>
      <c r="D12051" t="s">
        <v>1571</v>
      </c>
    </row>
    <row r="12052" spans="1:6" x14ac:dyDescent="0.2">
      <c r="A12052" t="s">
        <v>91</v>
      </c>
      <c r="B12052">
        <v>56</v>
      </c>
      <c r="C12052" t="s">
        <v>1557</v>
      </c>
    </row>
    <row r="12053" spans="1:6" x14ac:dyDescent="0.2">
      <c r="A12053" t="s">
        <v>29</v>
      </c>
      <c r="B12053">
        <v>7.5</v>
      </c>
      <c r="C12053" t="s">
        <v>1654</v>
      </c>
    </row>
    <row r="12054" spans="1:6" x14ac:dyDescent="0.2">
      <c r="A12054" t="s">
        <v>29</v>
      </c>
      <c r="B12054">
        <v>28.9</v>
      </c>
      <c r="C12054" t="s">
        <v>1558</v>
      </c>
    </row>
    <row r="12055" spans="1:6" x14ac:dyDescent="0.2">
      <c r="A12055" t="s">
        <v>29</v>
      </c>
      <c r="B12055">
        <v>30.5</v>
      </c>
      <c r="C12055" t="s">
        <v>1558</v>
      </c>
    </row>
    <row r="12056" spans="1:6" x14ac:dyDescent="0.2">
      <c r="A12056" t="s">
        <v>48</v>
      </c>
      <c r="B12056">
        <v>48.5</v>
      </c>
      <c r="C12056" t="s">
        <v>1558</v>
      </c>
    </row>
    <row r="12057" spans="1:6" x14ac:dyDescent="0.2">
      <c r="A12057" t="s">
        <v>150</v>
      </c>
      <c r="B12057">
        <v>43.5</v>
      </c>
      <c r="C12057" t="s">
        <v>1592</v>
      </c>
    </row>
    <row r="12058" spans="1:6" x14ac:dyDescent="0.2">
      <c r="A12058" t="s">
        <v>150</v>
      </c>
      <c r="B12058">
        <v>8.5</v>
      </c>
      <c r="C12058" t="s">
        <v>1558</v>
      </c>
    </row>
    <row r="12059" spans="1:6" x14ac:dyDescent="0.2">
      <c r="A12059" t="s">
        <v>47</v>
      </c>
      <c r="B12059">
        <v>33.4</v>
      </c>
      <c r="C12059">
        <v>-0.05</v>
      </c>
    </row>
    <row r="12060" spans="1:6" x14ac:dyDescent="0.2">
      <c r="A12060" t="s">
        <v>32</v>
      </c>
      <c r="B12060">
        <v>5</v>
      </c>
      <c r="C12060">
        <v>-0.3</v>
      </c>
    </row>
    <row r="12061" spans="1:6" x14ac:dyDescent="0.2">
      <c r="A12061" t="s">
        <v>47</v>
      </c>
      <c r="B12061">
        <v>33.46</v>
      </c>
      <c r="C12061">
        <v>0.02</v>
      </c>
    </row>
    <row r="12062" spans="1:6" x14ac:dyDescent="0.2">
      <c r="A12062" t="s">
        <v>47</v>
      </c>
      <c r="B12062">
        <v>33.6</v>
      </c>
      <c r="C12062" t="s">
        <v>1819</v>
      </c>
      <c r="D12062" t="s">
        <v>2367</v>
      </c>
    </row>
    <row r="12063" spans="1:6" x14ac:dyDescent="0.2">
      <c r="A12063" t="s">
        <v>36</v>
      </c>
      <c r="B12063" t="s">
        <v>2509</v>
      </c>
      <c r="C12063" t="s">
        <v>1100</v>
      </c>
      <c r="D12063">
        <v>0.5</v>
      </c>
      <c r="E12063" t="s">
        <v>1562</v>
      </c>
      <c r="F12063" t="s">
        <v>1782</v>
      </c>
    </row>
    <row r="12064" spans="1:6" x14ac:dyDescent="0.2">
      <c r="A12064" t="s">
        <v>97</v>
      </c>
      <c r="B12064" t="s">
        <v>1545</v>
      </c>
      <c r="C12064">
        <v>0.05</v>
      </c>
      <c r="D12064" t="s">
        <v>1567</v>
      </c>
      <c r="E12064" t="s">
        <v>1568</v>
      </c>
    </row>
    <row r="12065" spans="1:5" x14ac:dyDescent="0.2">
      <c r="A12065" t="s">
        <v>94</v>
      </c>
      <c r="B12065" t="s">
        <v>1545</v>
      </c>
      <c r="C12065">
        <v>0.03</v>
      </c>
      <c r="D12065" t="s">
        <v>1567</v>
      </c>
      <c r="E12065" t="s">
        <v>1633</v>
      </c>
    </row>
    <row r="12066" spans="1:5" x14ac:dyDescent="0.2">
      <c r="A12066" t="s">
        <v>133</v>
      </c>
      <c r="B12066" t="s">
        <v>1545</v>
      </c>
      <c r="C12066">
        <v>0.03</v>
      </c>
    </row>
    <row r="12067" spans="1:5" x14ac:dyDescent="0.2">
      <c r="A12067" t="s">
        <v>95</v>
      </c>
      <c r="B12067" t="s">
        <v>1545</v>
      </c>
      <c r="C12067" t="s">
        <v>2508</v>
      </c>
      <c r="D12067">
        <v>2.5</v>
      </c>
    </row>
    <row r="12068" spans="1:5" x14ac:dyDescent="0.2">
      <c r="A12068" t="s">
        <v>29</v>
      </c>
      <c r="B12068">
        <v>5</v>
      </c>
      <c r="C12068" t="s">
        <v>1655</v>
      </c>
    </row>
    <row r="12069" spans="1:5" x14ac:dyDescent="0.2">
      <c r="A12069" t="s">
        <v>87</v>
      </c>
      <c r="B12069" t="s">
        <v>1546</v>
      </c>
      <c r="C12069" t="s">
        <v>1547</v>
      </c>
      <c r="D12069" t="s">
        <v>1548</v>
      </c>
    </row>
    <row r="12070" spans="1:5" x14ac:dyDescent="0.2">
      <c r="A12070" t="s">
        <v>1549</v>
      </c>
      <c r="B12070" t="s">
        <v>1550</v>
      </c>
      <c r="C12070" t="s">
        <v>1551</v>
      </c>
      <c r="D12070" t="s">
        <v>1552</v>
      </c>
    </row>
    <row r="12071" spans="1:5" x14ac:dyDescent="0.2">
      <c r="A12071" t="s">
        <v>859</v>
      </c>
      <c r="B12071" t="s">
        <v>1553</v>
      </c>
      <c r="C12071" t="s">
        <v>1554</v>
      </c>
    </row>
    <row r="12072" spans="1:5" x14ac:dyDescent="0.2">
      <c r="A12072" t="s">
        <v>1555</v>
      </c>
      <c r="B12072" t="s">
        <v>1550</v>
      </c>
      <c r="C12072" t="s">
        <v>1551</v>
      </c>
      <c r="D12072" t="s">
        <v>1556</v>
      </c>
    </row>
    <row r="12073" spans="1:5" x14ac:dyDescent="0.2">
      <c r="A12073" t="s">
        <v>1569</v>
      </c>
      <c r="B12073" t="s">
        <v>1570</v>
      </c>
      <c r="C12073" t="s">
        <v>1571</v>
      </c>
    </row>
    <row r="12074" spans="1:5" x14ac:dyDescent="0.2">
      <c r="A12074" t="s">
        <v>1569</v>
      </c>
      <c r="B12074" t="s">
        <v>1572</v>
      </c>
      <c r="C12074" t="s">
        <v>1573</v>
      </c>
      <c r="D12074" t="s">
        <v>1571</v>
      </c>
    </row>
    <row r="12075" spans="1:5" x14ac:dyDescent="0.2">
      <c r="A12075" t="s">
        <v>27</v>
      </c>
      <c r="B12075">
        <v>46.97</v>
      </c>
      <c r="C12075" t="s">
        <v>1608</v>
      </c>
      <c r="D12075">
        <v>7.0000000000000007E-2</v>
      </c>
    </row>
    <row r="12076" spans="1:5" x14ac:dyDescent="0.2">
      <c r="A12076" t="s">
        <v>29</v>
      </c>
      <c r="B12076">
        <v>26.87</v>
      </c>
      <c r="C12076" t="s">
        <v>1608</v>
      </c>
      <c r="D12076">
        <v>7.0000000000000007E-2</v>
      </c>
    </row>
    <row r="12077" spans="1:5" x14ac:dyDescent="0.2">
      <c r="A12077" t="s">
        <v>29</v>
      </c>
      <c r="B12077">
        <v>3</v>
      </c>
      <c r="C12077" t="s">
        <v>1608</v>
      </c>
      <c r="D12077">
        <v>0.1</v>
      </c>
    </row>
    <row r="12078" spans="1:5" x14ac:dyDescent="0.2">
      <c r="A12078" t="s">
        <v>29</v>
      </c>
      <c r="B12078">
        <v>21.87</v>
      </c>
      <c r="C12078" t="s">
        <v>1608</v>
      </c>
      <c r="D12078">
        <v>0.06</v>
      </c>
    </row>
    <row r="12079" spans="1:5" x14ac:dyDescent="0.2">
      <c r="A12079" t="s">
        <v>557</v>
      </c>
      <c r="B12079">
        <v>10.65</v>
      </c>
      <c r="C12079" t="s">
        <v>1613</v>
      </c>
      <c r="D12079">
        <v>0.18</v>
      </c>
    </row>
    <row r="12080" spans="1:5" x14ac:dyDescent="0.2">
      <c r="A12080" t="s">
        <v>2817</v>
      </c>
      <c r="B12080" t="s">
        <v>1608</v>
      </c>
      <c r="C12080">
        <v>0.05</v>
      </c>
    </row>
    <row r="12081" spans="1:5" x14ac:dyDescent="0.2">
      <c r="A12081" t="s">
        <v>48</v>
      </c>
      <c r="B12081">
        <v>7.5</v>
      </c>
      <c r="C12081" t="s">
        <v>1613</v>
      </c>
      <c r="D12081">
        <v>0.3</v>
      </c>
    </row>
    <row r="12082" spans="1:5" x14ac:dyDescent="0.2">
      <c r="A12082" t="s">
        <v>48</v>
      </c>
      <c r="B12082">
        <v>6.3</v>
      </c>
      <c r="C12082">
        <f>0.3/-0.1</f>
        <v>-2.9999999999999996</v>
      </c>
    </row>
    <row r="12083" spans="1:5" x14ac:dyDescent="0.2">
      <c r="A12083" t="s">
        <v>154</v>
      </c>
      <c r="B12083">
        <v>1</v>
      </c>
      <c r="C12083" t="s">
        <v>1608</v>
      </c>
      <c r="D12083">
        <v>0.1</v>
      </c>
    </row>
    <row r="12084" spans="1:5" x14ac:dyDescent="0.2">
      <c r="A12084" t="s">
        <v>686</v>
      </c>
    </row>
    <row r="12085" spans="1:5" x14ac:dyDescent="0.2">
      <c r="A12085" t="s">
        <v>664</v>
      </c>
      <c r="B12085" t="s">
        <v>2726</v>
      </c>
      <c r="C12085" t="s">
        <v>2818</v>
      </c>
      <c r="D12085" t="s">
        <v>1567</v>
      </c>
      <c r="E12085" t="s">
        <v>2709</v>
      </c>
    </row>
    <row r="12086" spans="1:5" x14ac:dyDescent="0.2">
      <c r="A12086" t="s">
        <v>1741</v>
      </c>
      <c r="B12086">
        <f>0.2-0.2</f>
        <v>0</v>
      </c>
    </row>
    <row r="12087" spans="1:5" x14ac:dyDescent="0.2">
      <c r="A12087" t="s">
        <v>29</v>
      </c>
      <c r="B12087">
        <v>6.5</v>
      </c>
      <c r="C12087">
        <f>0.1/-0.05</f>
        <v>-2</v>
      </c>
    </row>
    <row r="12088" spans="1:5" x14ac:dyDescent="0.2">
      <c r="A12088" t="s">
        <v>54</v>
      </c>
      <c r="B12088" t="s">
        <v>2819</v>
      </c>
      <c r="C12088" t="s">
        <v>1608</v>
      </c>
      <c r="D12088" t="s">
        <v>2820</v>
      </c>
    </row>
    <row r="12089" spans="1:5" x14ac:dyDescent="0.2">
      <c r="A12089" t="s">
        <v>97</v>
      </c>
      <c r="B12089" t="s">
        <v>1619</v>
      </c>
      <c r="C12089">
        <v>0.1</v>
      </c>
      <c r="D12089" t="s">
        <v>1567</v>
      </c>
      <c r="E12089" t="s">
        <v>2709</v>
      </c>
    </row>
    <row r="12090" spans="1:5" x14ac:dyDescent="0.2">
      <c r="A12090" t="s">
        <v>2821</v>
      </c>
      <c r="B12090" t="s">
        <v>1613</v>
      </c>
      <c r="C12090">
        <v>0.2</v>
      </c>
    </row>
    <row r="12091" spans="1:5" x14ac:dyDescent="0.2">
      <c r="A12091" t="s">
        <v>54</v>
      </c>
      <c r="B12091" t="s">
        <v>1636</v>
      </c>
      <c r="C12091" t="s">
        <v>2822</v>
      </c>
    </row>
    <row r="12092" spans="1:5" x14ac:dyDescent="0.2">
      <c r="A12092" t="s">
        <v>95</v>
      </c>
      <c r="B12092" t="s">
        <v>1629</v>
      </c>
      <c r="C12092">
        <v>8</v>
      </c>
    </row>
    <row r="12093" spans="1:5" x14ac:dyDescent="0.2">
      <c r="A12093" t="s">
        <v>92</v>
      </c>
      <c r="B12093" t="s">
        <v>2823</v>
      </c>
      <c r="C12093" t="s">
        <v>1613</v>
      </c>
      <c r="D12093">
        <v>0.3</v>
      </c>
    </row>
    <row r="12094" spans="1:5" x14ac:dyDescent="0.2">
      <c r="A12094" t="s">
        <v>2824</v>
      </c>
      <c r="B12094">
        <f>0.1/-0.05</f>
        <v>-2</v>
      </c>
    </row>
    <row r="12095" spans="1:5" x14ac:dyDescent="0.2">
      <c r="A12095" t="s">
        <v>2825</v>
      </c>
      <c r="B12095" t="s">
        <v>1608</v>
      </c>
      <c r="C12095">
        <v>0.05</v>
      </c>
    </row>
    <row r="12096" spans="1:5" x14ac:dyDescent="0.2">
      <c r="A12096" t="s">
        <v>2826</v>
      </c>
      <c r="B12096" t="s">
        <v>1562</v>
      </c>
      <c r="C12096">
        <v>0.03</v>
      </c>
    </row>
    <row r="12097" spans="1:4" x14ac:dyDescent="0.2">
      <c r="A12097" t="s">
        <v>97</v>
      </c>
      <c r="B12097" t="s">
        <v>2827</v>
      </c>
      <c r="C12097" t="s">
        <v>1567</v>
      </c>
      <c r="D12097" t="s">
        <v>2709</v>
      </c>
    </row>
    <row r="12098" spans="1:4" x14ac:dyDescent="0.2">
      <c r="A12098" t="s">
        <v>97</v>
      </c>
      <c r="B12098" t="s">
        <v>2828</v>
      </c>
      <c r="C12098" t="s">
        <v>1567</v>
      </c>
      <c r="D12098" t="s">
        <v>2709</v>
      </c>
    </row>
    <row r="12099" spans="1:4" x14ac:dyDescent="0.2">
      <c r="A12099" t="s">
        <v>49</v>
      </c>
      <c r="B12099">
        <v>0.65</v>
      </c>
      <c r="C12099" t="s">
        <v>1613</v>
      </c>
      <c r="D12099">
        <v>0.3</v>
      </c>
    </row>
    <row r="12100" spans="1:4" x14ac:dyDescent="0.2">
      <c r="A12100" t="s">
        <v>186</v>
      </c>
      <c r="B12100" t="s">
        <v>2829</v>
      </c>
    </row>
    <row r="12101" spans="1:4" x14ac:dyDescent="0.2">
      <c r="A12101" t="s">
        <v>1569</v>
      </c>
      <c r="B12101" t="s">
        <v>1570</v>
      </c>
      <c r="C12101" t="s">
        <v>1571</v>
      </c>
    </row>
    <row r="12102" spans="1:4" x14ac:dyDescent="0.2">
      <c r="A12102" t="s">
        <v>1569</v>
      </c>
      <c r="B12102" t="s">
        <v>1572</v>
      </c>
      <c r="C12102" t="s">
        <v>1573</v>
      </c>
      <c r="D12102" t="s">
        <v>1571</v>
      </c>
    </row>
    <row r="12103" spans="1:4" x14ac:dyDescent="0.2">
      <c r="A12103" t="s">
        <v>27</v>
      </c>
      <c r="B12103">
        <v>46.97</v>
      </c>
      <c r="C12103" t="s">
        <v>1608</v>
      </c>
      <c r="D12103">
        <v>7.0000000000000007E-2</v>
      </c>
    </row>
    <row r="12104" spans="1:4" x14ac:dyDescent="0.2">
      <c r="A12104" t="s">
        <v>29</v>
      </c>
      <c r="B12104">
        <v>26.87</v>
      </c>
      <c r="C12104" t="s">
        <v>1608</v>
      </c>
      <c r="D12104">
        <v>7.0000000000000007E-2</v>
      </c>
    </row>
    <row r="12105" spans="1:4" x14ac:dyDescent="0.2">
      <c r="A12105" t="s">
        <v>29</v>
      </c>
      <c r="B12105">
        <v>3</v>
      </c>
      <c r="C12105" t="s">
        <v>1608</v>
      </c>
      <c r="D12105">
        <v>0.1</v>
      </c>
    </row>
    <row r="12106" spans="1:4" x14ac:dyDescent="0.2">
      <c r="A12106" t="s">
        <v>29</v>
      </c>
      <c r="B12106">
        <v>21.87</v>
      </c>
      <c r="C12106" t="s">
        <v>1608</v>
      </c>
      <c r="D12106">
        <v>0.06</v>
      </c>
    </row>
    <row r="12107" spans="1:4" x14ac:dyDescent="0.2">
      <c r="A12107" t="s">
        <v>557</v>
      </c>
      <c r="B12107">
        <v>10.65</v>
      </c>
      <c r="C12107" t="s">
        <v>1613</v>
      </c>
      <c r="D12107">
        <v>0.18</v>
      </c>
    </row>
    <row r="12108" spans="1:4" x14ac:dyDescent="0.2">
      <c r="A12108" t="s">
        <v>2817</v>
      </c>
      <c r="B12108" t="s">
        <v>1608</v>
      </c>
      <c r="C12108">
        <v>0.05</v>
      </c>
    </row>
    <row r="12109" spans="1:4" x14ac:dyDescent="0.2">
      <c r="A12109" t="s">
        <v>48</v>
      </c>
      <c r="B12109">
        <v>7.5</v>
      </c>
      <c r="C12109" t="s">
        <v>1613</v>
      </c>
      <c r="D12109">
        <v>0.3</v>
      </c>
    </row>
    <row r="12110" spans="1:4" x14ac:dyDescent="0.2">
      <c r="A12110" t="s">
        <v>48</v>
      </c>
      <c r="B12110">
        <v>6.3</v>
      </c>
      <c r="C12110">
        <f>0.3/-0.1</f>
        <v>-2.9999999999999996</v>
      </c>
    </row>
    <row r="12111" spans="1:4" x14ac:dyDescent="0.2">
      <c r="A12111" t="s">
        <v>154</v>
      </c>
      <c r="B12111">
        <v>1</v>
      </c>
      <c r="C12111" t="s">
        <v>1608</v>
      </c>
      <c r="D12111">
        <v>0.1</v>
      </c>
    </row>
    <row r="12112" spans="1:4" x14ac:dyDescent="0.2">
      <c r="A12112" t="s">
        <v>686</v>
      </c>
    </row>
    <row r="12113" spans="1:5" x14ac:dyDescent="0.2">
      <c r="A12113" t="s">
        <v>664</v>
      </c>
      <c r="B12113" t="s">
        <v>2726</v>
      </c>
      <c r="C12113" t="s">
        <v>2818</v>
      </c>
      <c r="D12113" t="s">
        <v>1567</v>
      </c>
      <c r="E12113" t="s">
        <v>2709</v>
      </c>
    </row>
    <row r="12114" spans="1:5" x14ac:dyDescent="0.2">
      <c r="A12114" t="s">
        <v>1741</v>
      </c>
      <c r="B12114">
        <f>0.2-0.2</f>
        <v>0</v>
      </c>
    </row>
    <row r="12115" spans="1:5" x14ac:dyDescent="0.2">
      <c r="A12115" t="s">
        <v>29</v>
      </c>
      <c r="B12115">
        <v>6.5</v>
      </c>
      <c r="C12115">
        <f>0.1/-0.05</f>
        <v>-2</v>
      </c>
    </row>
    <row r="12116" spans="1:5" x14ac:dyDescent="0.2">
      <c r="A12116" t="s">
        <v>54</v>
      </c>
      <c r="B12116" t="s">
        <v>2819</v>
      </c>
      <c r="C12116" t="s">
        <v>1608</v>
      </c>
      <c r="D12116" t="s">
        <v>2820</v>
      </c>
    </row>
    <row r="12117" spans="1:5" x14ac:dyDescent="0.2">
      <c r="A12117" t="s">
        <v>97</v>
      </c>
      <c r="B12117" t="s">
        <v>1619</v>
      </c>
      <c r="C12117">
        <v>0.1</v>
      </c>
      <c r="D12117" t="s">
        <v>1567</v>
      </c>
      <c r="E12117" t="s">
        <v>2709</v>
      </c>
    </row>
    <row r="12118" spans="1:5" x14ac:dyDescent="0.2">
      <c r="A12118" t="s">
        <v>2821</v>
      </c>
      <c r="B12118" t="s">
        <v>1613</v>
      </c>
      <c r="C12118">
        <v>0.2</v>
      </c>
    </row>
    <row r="12119" spans="1:5" x14ac:dyDescent="0.2">
      <c r="A12119" t="s">
        <v>54</v>
      </c>
      <c r="B12119" t="s">
        <v>1636</v>
      </c>
      <c r="C12119" t="s">
        <v>2822</v>
      </c>
    </row>
    <row r="12120" spans="1:5" x14ac:dyDescent="0.2">
      <c r="A12120" t="s">
        <v>95</v>
      </c>
      <c r="B12120" t="s">
        <v>1629</v>
      </c>
      <c r="C12120">
        <v>8</v>
      </c>
    </row>
    <row r="12121" spans="1:5" x14ac:dyDescent="0.2">
      <c r="A12121" t="s">
        <v>92</v>
      </c>
      <c r="B12121" t="s">
        <v>2823</v>
      </c>
      <c r="C12121" t="s">
        <v>1613</v>
      </c>
      <c r="D12121">
        <v>0.3</v>
      </c>
    </row>
    <row r="12122" spans="1:5" x14ac:dyDescent="0.2">
      <c r="A12122" t="s">
        <v>95</v>
      </c>
      <c r="B12122" t="s">
        <v>1629</v>
      </c>
      <c r="C12122">
        <v>4</v>
      </c>
    </row>
    <row r="12123" spans="1:5" x14ac:dyDescent="0.2">
      <c r="A12123" t="s">
        <v>2824</v>
      </c>
      <c r="B12123">
        <f>0.1/-0.05</f>
        <v>-2</v>
      </c>
    </row>
    <row r="12124" spans="1:5" x14ac:dyDescent="0.2">
      <c r="A12124" t="s">
        <v>2825</v>
      </c>
      <c r="B12124" t="s">
        <v>1608</v>
      </c>
      <c r="C12124">
        <v>0.05</v>
      </c>
    </row>
    <row r="12125" spans="1:5" x14ac:dyDescent="0.2">
      <c r="A12125" t="s">
        <v>2826</v>
      </c>
      <c r="B12125" t="s">
        <v>1562</v>
      </c>
      <c r="C12125">
        <v>0.03</v>
      </c>
    </row>
    <row r="12126" spans="1:5" x14ac:dyDescent="0.2">
      <c r="A12126" t="s">
        <v>97</v>
      </c>
      <c r="B12126" t="s">
        <v>2827</v>
      </c>
      <c r="C12126" t="s">
        <v>1567</v>
      </c>
      <c r="D12126" t="s">
        <v>2709</v>
      </c>
    </row>
    <row r="12127" spans="1:5" x14ac:dyDescent="0.2">
      <c r="A12127" t="s">
        <v>97</v>
      </c>
      <c r="B12127" t="s">
        <v>2828</v>
      </c>
      <c r="C12127" t="s">
        <v>1567</v>
      </c>
      <c r="D12127" t="s">
        <v>2709</v>
      </c>
    </row>
    <row r="12128" spans="1:5" x14ac:dyDescent="0.2">
      <c r="A12128" t="s">
        <v>49</v>
      </c>
      <c r="B12128">
        <v>0.65</v>
      </c>
      <c r="C12128" t="s">
        <v>1613</v>
      </c>
      <c r="D12128">
        <v>0.3</v>
      </c>
    </row>
    <row r="12129" spans="1:4" x14ac:dyDescent="0.2">
      <c r="A12129" t="s">
        <v>186</v>
      </c>
      <c r="B12129" t="s">
        <v>2829</v>
      </c>
    </row>
    <row r="12130" spans="1:4" x14ac:dyDescent="0.2">
      <c r="A12130" t="s">
        <v>87</v>
      </c>
      <c r="B12130" t="s">
        <v>1698</v>
      </c>
    </row>
    <row r="12131" spans="1:4" x14ac:dyDescent="0.2">
      <c r="A12131" t="s">
        <v>1549</v>
      </c>
      <c r="B12131" t="s">
        <v>1550</v>
      </c>
      <c r="C12131" t="s">
        <v>1551</v>
      </c>
      <c r="D12131" t="s">
        <v>1552</v>
      </c>
    </row>
    <row r="12132" spans="1:4" x14ac:dyDescent="0.2">
      <c r="A12132" t="s">
        <v>859</v>
      </c>
      <c r="B12132" t="s">
        <v>1553</v>
      </c>
      <c r="C12132" t="s">
        <v>1554</v>
      </c>
    </row>
    <row r="12133" spans="1:4" x14ac:dyDescent="0.2">
      <c r="A12133" t="s">
        <v>1569</v>
      </c>
      <c r="B12133" t="s">
        <v>1570</v>
      </c>
      <c r="C12133" t="s">
        <v>1571</v>
      </c>
    </row>
    <row r="12134" spans="1:4" x14ac:dyDescent="0.2">
      <c r="A12134" t="s">
        <v>1569</v>
      </c>
      <c r="B12134" t="s">
        <v>1572</v>
      </c>
      <c r="C12134" t="s">
        <v>1573</v>
      </c>
      <c r="D12134" t="s">
        <v>1571</v>
      </c>
    </row>
    <row r="12135" spans="1:4" x14ac:dyDescent="0.2">
      <c r="A12135" t="s">
        <v>27</v>
      </c>
      <c r="B12135">
        <v>46.97</v>
      </c>
      <c r="C12135" t="s">
        <v>1608</v>
      </c>
      <c r="D12135">
        <v>7.0000000000000007E-2</v>
      </c>
    </row>
    <row r="12136" spans="1:4" x14ac:dyDescent="0.2">
      <c r="A12136" t="s">
        <v>29</v>
      </c>
      <c r="B12136">
        <v>26.87</v>
      </c>
      <c r="C12136" t="s">
        <v>1608</v>
      </c>
      <c r="D12136">
        <v>7.0000000000000007E-2</v>
      </c>
    </row>
    <row r="12137" spans="1:4" x14ac:dyDescent="0.2">
      <c r="A12137" t="s">
        <v>29</v>
      </c>
      <c r="B12137">
        <v>3</v>
      </c>
      <c r="C12137" t="s">
        <v>1608</v>
      </c>
      <c r="D12137">
        <v>0.1</v>
      </c>
    </row>
    <row r="12138" spans="1:4" x14ac:dyDescent="0.2">
      <c r="A12138" t="s">
        <v>29</v>
      </c>
      <c r="B12138">
        <v>21.87</v>
      </c>
      <c r="C12138" t="s">
        <v>1608</v>
      </c>
      <c r="D12138">
        <v>0.06</v>
      </c>
    </row>
    <row r="12139" spans="1:4" x14ac:dyDescent="0.2">
      <c r="A12139" t="s">
        <v>557</v>
      </c>
      <c r="B12139">
        <v>10.65</v>
      </c>
      <c r="C12139" t="s">
        <v>1613</v>
      </c>
      <c r="D12139">
        <v>0.18</v>
      </c>
    </row>
    <row r="12140" spans="1:4" x14ac:dyDescent="0.2">
      <c r="A12140" t="s">
        <v>2817</v>
      </c>
      <c r="B12140" t="s">
        <v>1608</v>
      </c>
      <c r="C12140">
        <v>0.05</v>
      </c>
    </row>
    <row r="12141" spans="1:4" x14ac:dyDescent="0.2">
      <c r="A12141" t="s">
        <v>48</v>
      </c>
      <c r="B12141">
        <v>7.5</v>
      </c>
      <c r="C12141" t="s">
        <v>1613</v>
      </c>
      <c r="D12141">
        <v>0.3</v>
      </c>
    </row>
    <row r="12142" spans="1:4" x14ac:dyDescent="0.2">
      <c r="A12142" t="s">
        <v>48</v>
      </c>
      <c r="B12142">
        <v>6.3</v>
      </c>
      <c r="C12142">
        <f>0.3/-0.1</f>
        <v>-2.9999999999999996</v>
      </c>
    </row>
    <row r="12143" spans="1:4" x14ac:dyDescent="0.2">
      <c r="A12143" t="s">
        <v>154</v>
      </c>
      <c r="B12143">
        <v>1</v>
      </c>
      <c r="C12143" t="s">
        <v>1608</v>
      </c>
      <c r="D12143">
        <v>0.1</v>
      </c>
    </row>
    <row r="12144" spans="1:4" x14ac:dyDescent="0.2">
      <c r="A12144" t="s">
        <v>686</v>
      </c>
    </row>
    <row r="12145" spans="1:5" x14ac:dyDescent="0.2">
      <c r="A12145" t="s">
        <v>664</v>
      </c>
      <c r="B12145" t="s">
        <v>2726</v>
      </c>
      <c r="C12145" t="s">
        <v>2818</v>
      </c>
      <c r="D12145" t="s">
        <v>1567</v>
      </c>
      <c r="E12145" t="s">
        <v>2709</v>
      </c>
    </row>
    <row r="12146" spans="1:5" x14ac:dyDescent="0.2">
      <c r="A12146" t="s">
        <v>1741</v>
      </c>
      <c r="B12146">
        <f>0.2-0.2</f>
        <v>0</v>
      </c>
    </row>
    <row r="12147" spans="1:5" x14ac:dyDescent="0.2">
      <c r="A12147" t="s">
        <v>29</v>
      </c>
      <c r="B12147">
        <v>6.5</v>
      </c>
      <c r="C12147">
        <f>0.1/-0.05</f>
        <v>-2</v>
      </c>
    </row>
    <row r="12148" spans="1:5" x14ac:dyDescent="0.2">
      <c r="A12148" t="s">
        <v>54</v>
      </c>
      <c r="B12148" t="s">
        <v>2819</v>
      </c>
      <c r="C12148" t="s">
        <v>1608</v>
      </c>
      <c r="D12148" t="s">
        <v>2820</v>
      </c>
    </row>
    <row r="12149" spans="1:5" x14ac:dyDescent="0.2">
      <c r="A12149" t="s">
        <v>97</v>
      </c>
      <c r="B12149" t="s">
        <v>1619</v>
      </c>
      <c r="C12149">
        <v>0.1</v>
      </c>
      <c r="D12149" t="s">
        <v>1567</v>
      </c>
      <c r="E12149" t="s">
        <v>2709</v>
      </c>
    </row>
    <row r="12150" spans="1:5" x14ac:dyDescent="0.2">
      <c r="A12150" t="s">
        <v>2821</v>
      </c>
      <c r="B12150" t="s">
        <v>1613</v>
      </c>
      <c r="C12150">
        <v>0.2</v>
      </c>
    </row>
    <row r="12151" spans="1:5" x14ac:dyDescent="0.2">
      <c r="A12151" t="s">
        <v>54</v>
      </c>
      <c r="B12151" t="s">
        <v>1636</v>
      </c>
      <c r="C12151" t="s">
        <v>2822</v>
      </c>
    </row>
    <row r="12152" spans="1:5" x14ac:dyDescent="0.2">
      <c r="A12152" t="s">
        <v>95</v>
      </c>
      <c r="B12152" t="s">
        <v>1629</v>
      </c>
      <c r="C12152">
        <v>8</v>
      </c>
    </row>
    <row r="12153" spans="1:5" x14ac:dyDescent="0.2">
      <c r="A12153" t="s">
        <v>92</v>
      </c>
      <c r="B12153" t="s">
        <v>2823</v>
      </c>
      <c r="C12153" t="s">
        <v>1613</v>
      </c>
      <c r="D12153">
        <v>0.3</v>
      </c>
    </row>
    <row r="12154" spans="1:5" x14ac:dyDescent="0.2">
      <c r="A12154" t="s">
        <v>2824</v>
      </c>
      <c r="B12154">
        <f>0.1/-0.05</f>
        <v>-2</v>
      </c>
    </row>
    <row r="12155" spans="1:5" x14ac:dyDescent="0.2">
      <c r="A12155" t="s">
        <v>2825</v>
      </c>
      <c r="B12155" t="s">
        <v>1608</v>
      </c>
      <c r="C12155">
        <v>0.05</v>
      </c>
    </row>
    <row r="12156" spans="1:5" x14ac:dyDescent="0.2">
      <c r="A12156" t="s">
        <v>2826</v>
      </c>
      <c r="B12156" t="s">
        <v>1562</v>
      </c>
      <c r="C12156">
        <v>0.03</v>
      </c>
    </row>
    <row r="12157" spans="1:5" x14ac:dyDescent="0.2">
      <c r="A12157" t="s">
        <v>97</v>
      </c>
      <c r="B12157" t="s">
        <v>2827</v>
      </c>
      <c r="C12157" t="s">
        <v>1567</v>
      </c>
      <c r="D12157" t="s">
        <v>2709</v>
      </c>
    </row>
    <row r="12158" spans="1:5" x14ac:dyDescent="0.2">
      <c r="A12158" t="s">
        <v>97</v>
      </c>
      <c r="B12158" t="s">
        <v>2828</v>
      </c>
      <c r="C12158" t="s">
        <v>1567</v>
      </c>
      <c r="D12158" t="s">
        <v>2709</v>
      </c>
    </row>
    <row r="12159" spans="1:5" x14ac:dyDescent="0.2">
      <c r="A12159" t="s">
        <v>49</v>
      </c>
      <c r="B12159">
        <v>0.65</v>
      </c>
      <c r="C12159" t="s">
        <v>1613</v>
      </c>
      <c r="D12159">
        <v>0.3</v>
      </c>
    </row>
    <row r="12160" spans="1:5" x14ac:dyDescent="0.2">
      <c r="A12160" t="s">
        <v>186</v>
      </c>
      <c r="B12160" t="s">
        <v>2829</v>
      </c>
    </row>
    <row r="12161" spans="1:5" x14ac:dyDescent="0.2">
      <c r="A12161" t="s">
        <v>1569</v>
      </c>
      <c r="B12161" t="s">
        <v>1570</v>
      </c>
      <c r="C12161" t="s">
        <v>1571</v>
      </c>
    </row>
    <row r="12162" spans="1:5" x14ac:dyDescent="0.2">
      <c r="A12162" t="s">
        <v>1569</v>
      </c>
      <c r="B12162" t="s">
        <v>1572</v>
      </c>
      <c r="C12162" t="s">
        <v>1573</v>
      </c>
      <c r="D12162" t="s">
        <v>1571</v>
      </c>
    </row>
    <row r="12163" spans="1:5" x14ac:dyDescent="0.2">
      <c r="A12163" t="s">
        <v>2548</v>
      </c>
      <c r="B12163">
        <v>0.1</v>
      </c>
    </row>
    <row r="12164" spans="1:5" x14ac:dyDescent="0.2">
      <c r="A12164" t="s">
        <v>29</v>
      </c>
      <c r="B12164">
        <v>7.2</v>
      </c>
      <c r="C12164" t="s">
        <v>1608</v>
      </c>
      <c r="D12164">
        <v>0.1</v>
      </c>
    </row>
    <row r="12165" spans="1:5" x14ac:dyDescent="0.2">
      <c r="A12165" t="s">
        <v>117</v>
      </c>
      <c r="B12165">
        <v>33</v>
      </c>
      <c r="C12165" t="s">
        <v>1608</v>
      </c>
      <c r="D12165">
        <v>0.15</v>
      </c>
    </row>
    <row r="12166" spans="1:5" x14ac:dyDescent="0.2">
      <c r="A12166" t="s">
        <v>48</v>
      </c>
      <c r="B12166">
        <v>8.8000000000000007</v>
      </c>
      <c r="C12166" t="s">
        <v>1608</v>
      </c>
      <c r="D12166">
        <v>0.2</v>
      </c>
    </row>
    <row r="12167" spans="1:5" x14ac:dyDescent="0.2">
      <c r="A12167" t="s">
        <v>117</v>
      </c>
      <c r="B12167">
        <v>32.700000000000003</v>
      </c>
      <c r="C12167" t="s">
        <v>1608</v>
      </c>
      <c r="D12167">
        <v>0.15</v>
      </c>
    </row>
    <row r="12168" spans="1:5" x14ac:dyDescent="0.2">
      <c r="A12168" t="s">
        <v>47</v>
      </c>
      <c r="B12168">
        <v>30</v>
      </c>
      <c r="C12168">
        <v>0.2</v>
      </c>
    </row>
    <row r="12169" spans="1:5" x14ac:dyDescent="0.2">
      <c r="A12169" t="s">
        <v>47</v>
      </c>
      <c r="B12169">
        <v>29.5</v>
      </c>
      <c r="C12169" t="s">
        <v>1608</v>
      </c>
      <c r="D12169">
        <v>0.1</v>
      </c>
    </row>
    <row r="12170" spans="1:5" x14ac:dyDescent="0.2">
      <c r="A12170" t="s">
        <v>2549</v>
      </c>
      <c r="B12170" t="s">
        <v>1580</v>
      </c>
    </row>
    <row r="12171" spans="1:5" x14ac:dyDescent="0.2">
      <c r="A12171" t="s">
        <v>97</v>
      </c>
      <c r="B12171" t="s">
        <v>1545</v>
      </c>
      <c r="C12171">
        <v>0.1</v>
      </c>
    </row>
    <row r="12172" spans="1:5" x14ac:dyDescent="0.2">
      <c r="A12172" t="s">
        <v>1770</v>
      </c>
      <c r="B12172" t="s">
        <v>1608</v>
      </c>
      <c r="C12172">
        <v>0.1</v>
      </c>
    </row>
    <row r="12173" spans="1:5" x14ac:dyDescent="0.2">
      <c r="A12173" t="s">
        <v>97</v>
      </c>
      <c r="B12173" t="s">
        <v>2550</v>
      </c>
      <c r="C12173" t="s">
        <v>2551</v>
      </c>
      <c r="D12173" t="s">
        <v>1567</v>
      </c>
      <c r="E12173" t="s">
        <v>1568</v>
      </c>
    </row>
    <row r="12174" spans="1:5" x14ac:dyDescent="0.2">
      <c r="A12174" t="s">
        <v>97</v>
      </c>
      <c r="B12174">
        <v>0.05</v>
      </c>
      <c r="C12174" t="s">
        <v>1567</v>
      </c>
      <c r="D12174" t="s">
        <v>1633</v>
      </c>
    </row>
    <row r="12175" spans="1:5" x14ac:dyDescent="0.2">
      <c r="A12175" t="s">
        <v>36</v>
      </c>
      <c r="B12175" t="s">
        <v>1769</v>
      </c>
    </row>
    <row r="12176" spans="1:5" x14ac:dyDescent="0.2">
      <c r="A12176" t="s">
        <v>32</v>
      </c>
      <c r="B12176">
        <v>38</v>
      </c>
      <c r="C12176" t="s">
        <v>1562</v>
      </c>
      <c r="D12176">
        <v>40</v>
      </c>
    </row>
    <row r="12177" spans="1:4" x14ac:dyDescent="0.2">
      <c r="A12177" t="s">
        <v>621</v>
      </c>
      <c r="B12177" t="s">
        <v>1629</v>
      </c>
      <c r="C12177">
        <v>25</v>
      </c>
    </row>
    <row r="12178" spans="1:4" x14ac:dyDescent="0.2">
      <c r="A12178" t="s">
        <v>1549</v>
      </c>
      <c r="B12178" t="s">
        <v>1550</v>
      </c>
      <c r="C12178" t="s">
        <v>1551</v>
      </c>
      <c r="D12178" t="s">
        <v>1552</v>
      </c>
    </row>
    <row r="12179" spans="1:4" x14ac:dyDescent="0.2">
      <c r="A12179" t="s">
        <v>859</v>
      </c>
      <c r="B12179" t="s">
        <v>1553</v>
      </c>
      <c r="C12179" t="s">
        <v>1554</v>
      </c>
    </row>
    <row r="12180" spans="1:4" x14ac:dyDescent="0.2">
      <c r="A12180" t="s">
        <v>1555</v>
      </c>
      <c r="B12180" t="s">
        <v>1550</v>
      </c>
      <c r="C12180" t="s">
        <v>1551</v>
      </c>
      <c r="D12180" t="s">
        <v>1556</v>
      </c>
    </row>
    <row r="12181" spans="1:4" x14ac:dyDescent="0.2">
      <c r="A12181" t="s">
        <v>87</v>
      </c>
      <c r="B12181" t="s">
        <v>1698</v>
      </c>
    </row>
    <row r="12182" spans="1:4" x14ac:dyDescent="0.2">
      <c r="A12182" t="s">
        <v>47</v>
      </c>
      <c r="B12182">
        <v>49</v>
      </c>
      <c r="C12182">
        <f>-0.1/0.07</f>
        <v>-1.4285714285714286</v>
      </c>
    </row>
    <row r="12183" spans="1:4" x14ac:dyDescent="0.2">
      <c r="A12183" t="s">
        <v>29</v>
      </c>
      <c r="B12183">
        <v>4.5999999999999996</v>
      </c>
      <c r="C12183" t="s">
        <v>1608</v>
      </c>
      <c r="D12183">
        <v>0.1</v>
      </c>
    </row>
    <row r="12184" spans="1:4" x14ac:dyDescent="0.2">
      <c r="A12184" t="s">
        <v>47</v>
      </c>
      <c r="B12184">
        <v>49</v>
      </c>
      <c r="C12184">
        <f>-0.1/0.07</f>
        <v>-1.4285714285714286</v>
      </c>
    </row>
    <row r="12185" spans="1:4" x14ac:dyDescent="0.2">
      <c r="A12185" t="s">
        <v>1549</v>
      </c>
      <c r="B12185" t="s">
        <v>1550</v>
      </c>
      <c r="C12185" t="s">
        <v>1551</v>
      </c>
      <c r="D12185" t="s">
        <v>1552</v>
      </c>
    </row>
    <row r="12186" spans="1:4" x14ac:dyDescent="0.2">
      <c r="A12186" t="s">
        <v>859</v>
      </c>
      <c r="B12186" t="s">
        <v>1553</v>
      </c>
      <c r="C12186" t="s">
        <v>1554</v>
      </c>
    </row>
    <row r="12187" spans="1:4" x14ac:dyDescent="0.2">
      <c r="A12187" t="s">
        <v>87</v>
      </c>
      <c r="B12187" t="s">
        <v>1698</v>
      </c>
    </row>
    <row r="12188" spans="1:4" x14ac:dyDescent="0.2">
      <c r="A12188" t="s">
        <v>47</v>
      </c>
      <c r="B12188">
        <v>49</v>
      </c>
      <c r="C12188">
        <f>-0.1/0.07</f>
        <v>-1.4285714285714286</v>
      </c>
    </row>
    <row r="12189" spans="1:4" x14ac:dyDescent="0.2">
      <c r="A12189" t="s">
        <v>29</v>
      </c>
      <c r="B12189">
        <v>4.5999999999999996</v>
      </c>
      <c r="C12189" t="s">
        <v>1608</v>
      </c>
      <c r="D12189">
        <v>0.1</v>
      </c>
    </row>
    <row r="12190" spans="1:4" x14ac:dyDescent="0.2">
      <c r="A12190" t="s">
        <v>47</v>
      </c>
      <c r="B12190">
        <v>49</v>
      </c>
      <c r="C12190">
        <f>-0.1/0.07</f>
        <v>-1.4285714285714286</v>
      </c>
    </row>
    <row r="12191" spans="1:4" x14ac:dyDescent="0.2">
      <c r="A12191" t="s">
        <v>1549</v>
      </c>
      <c r="B12191" t="s">
        <v>1550</v>
      </c>
      <c r="C12191" t="s">
        <v>1551</v>
      </c>
      <c r="D12191" t="s">
        <v>1552</v>
      </c>
    </row>
    <row r="12192" spans="1:4" x14ac:dyDescent="0.2">
      <c r="A12192" t="s">
        <v>859</v>
      </c>
      <c r="B12192" t="s">
        <v>1553</v>
      </c>
      <c r="C12192" t="s">
        <v>1554</v>
      </c>
    </row>
    <row r="12193" spans="1:4" x14ac:dyDescent="0.2">
      <c r="A12193" t="s">
        <v>34</v>
      </c>
      <c r="B12193" t="s">
        <v>2594</v>
      </c>
    </row>
    <row r="12194" spans="1:4" x14ac:dyDescent="0.2">
      <c r="A12194" t="s">
        <v>29</v>
      </c>
      <c r="B12194">
        <v>3.6</v>
      </c>
      <c r="C12194">
        <f>0.07/-0.1</f>
        <v>-0.70000000000000007</v>
      </c>
    </row>
    <row r="12195" spans="1:4" x14ac:dyDescent="0.2">
      <c r="A12195" t="s">
        <v>96</v>
      </c>
      <c r="B12195" t="s">
        <v>2595</v>
      </c>
    </row>
    <row r="12196" spans="1:4" x14ac:dyDescent="0.2">
      <c r="A12196" t="s">
        <v>95</v>
      </c>
      <c r="B12196" t="s">
        <v>1629</v>
      </c>
      <c r="C12196">
        <v>25</v>
      </c>
    </row>
    <row r="12197" spans="1:4" x14ac:dyDescent="0.2">
      <c r="A12197" t="s">
        <v>34</v>
      </c>
      <c r="B12197">
        <v>65.75</v>
      </c>
      <c r="C12197">
        <f>-0.01/-0.2</f>
        <v>4.9999999999999996E-2</v>
      </c>
    </row>
    <row r="12198" spans="1:4" x14ac:dyDescent="0.2">
      <c r="A12198" t="s">
        <v>49</v>
      </c>
      <c r="B12198">
        <v>2</v>
      </c>
      <c r="C12198" t="s">
        <v>1608</v>
      </c>
      <c r="D12198">
        <v>0.2</v>
      </c>
    </row>
    <row r="12199" spans="1:4" x14ac:dyDescent="0.2">
      <c r="A12199" t="s">
        <v>189</v>
      </c>
      <c r="B12199">
        <v>0.2</v>
      </c>
      <c r="C12199" t="s">
        <v>1567</v>
      </c>
      <c r="D12199" t="s">
        <v>1568</v>
      </c>
    </row>
    <row r="12200" spans="1:4" x14ac:dyDescent="0.2">
      <c r="A12200" t="s">
        <v>133</v>
      </c>
      <c r="B12200">
        <v>0.2</v>
      </c>
    </row>
    <row r="12201" spans="1:4" x14ac:dyDescent="0.2">
      <c r="A12201" t="s">
        <v>38</v>
      </c>
      <c r="B12201">
        <v>0.3</v>
      </c>
      <c r="C12201" t="s">
        <v>1567</v>
      </c>
      <c r="D12201" t="s">
        <v>1568</v>
      </c>
    </row>
    <row r="12202" spans="1:4" x14ac:dyDescent="0.2">
      <c r="A12202" t="s">
        <v>186</v>
      </c>
      <c r="B12202" t="s">
        <v>1545</v>
      </c>
      <c r="C12202">
        <v>0.3</v>
      </c>
    </row>
    <row r="12203" spans="1:4" x14ac:dyDescent="0.2">
      <c r="A12203" t="s">
        <v>186</v>
      </c>
      <c r="B12203" t="s">
        <v>1545</v>
      </c>
      <c r="C12203">
        <v>0.1</v>
      </c>
    </row>
    <row r="12204" spans="1:4" x14ac:dyDescent="0.2">
      <c r="A12204" t="s">
        <v>186</v>
      </c>
      <c r="B12204">
        <v>0.9</v>
      </c>
      <c r="C12204" t="s">
        <v>1580</v>
      </c>
    </row>
    <row r="12205" spans="1:4" x14ac:dyDescent="0.2">
      <c r="A12205" t="s">
        <v>92</v>
      </c>
      <c r="B12205">
        <v>1.6</v>
      </c>
      <c r="C12205">
        <v>0.2</v>
      </c>
    </row>
    <row r="12206" spans="1:4" x14ac:dyDescent="0.2">
      <c r="A12206" t="s">
        <v>54</v>
      </c>
      <c r="B12206">
        <v>45</v>
      </c>
      <c r="C12206" t="s">
        <v>55</v>
      </c>
      <c r="D12206" t="s">
        <v>2596</v>
      </c>
    </row>
    <row r="12207" spans="1:4" x14ac:dyDescent="0.2">
      <c r="A12207" t="s">
        <v>29</v>
      </c>
      <c r="B12207">
        <v>3</v>
      </c>
      <c r="C12207">
        <f>0.07/-0.1</f>
        <v>-0.70000000000000007</v>
      </c>
    </row>
    <row r="12208" spans="1:4" x14ac:dyDescent="0.2">
      <c r="A12208" t="s">
        <v>87</v>
      </c>
    </row>
    <row r="12209" spans="1:5" x14ac:dyDescent="0.2">
      <c r="A12209" t="s">
        <v>642</v>
      </c>
    </row>
    <row r="12210" spans="1:5" x14ac:dyDescent="0.2">
      <c r="A12210" t="s">
        <v>47</v>
      </c>
      <c r="B12210" t="s">
        <v>2597</v>
      </c>
    </row>
    <row r="12211" spans="1:5" x14ac:dyDescent="0.2">
      <c r="A12211" t="s">
        <v>29</v>
      </c>
      <c r="B12211">
        <v>4.5999999999999996</v>
      </c>
      <c r="C12211">
        <f>0.07/-0.1</f>
        <v>-0.70000000000000007</v>
      </c>
    </row>
    <row r="12212" spans="1:5" x14ac:dyDescent="0.2">
      <c r="A12212" t="s">
        <v>97</v>
      </c>
      <c r="B12212" t="s">
        <v>1545</v>
      </c>
      <c r="C12212">
        <v>0.2</v>
      </c>
    </row>
    <row r="12213" spans="1:5" x14ac:dyDescent="0.2">
      <c r="A12213" t="s">
        <v>1549</v>
      </c>
      <c r="B12213" t="s">
        <v>1550</v>
      </c>
      <c r="C12213" t="s">
        <v>1551</v>
      </c>
      <c r="D12213" t="s">
        <v>1552</v>
      </c>
    </row>
    <row r="12214" spans="1:5" x14ac:dyDescent="0.2">
      <c r="A12214" t="s">
        <v>859</v>
      </c>
      <c r="B12214" t="s">
        <v>1553</v>
      </c>
      <c r="C12214" t="s">
        <v>1554</v>
      </c>
    </row>
    <row r="12215" spans="1:5" x14ac:dyDescent="0.2">
      <c r="A12215" t="s">
        <v>1569</v>
      </c>
      <c r="B12215" t="s">
        <v>1570</v>
      </c>
      <c r="C12215" t="s">
        <v>1571</v>
      </c>
    </row>
    <row r="12216" spans="1:5" x14ac:dyDescent="0.2">
      <c r="A12216" t="s">
        <v>1569</v>
      </c>
      <c r="B12216" t="s">
        <v>1572</v>
      </c>
      <c r="C12216" t="s">
        <v>1573</v>
      </c>
      <c r="D12216" t="s">
        <v>1571</v>
      </c>
    </row>
    <row r="12217" spans="1:5" x14ac:dyDescent="0.2">
      <c r="A12217" t="s">
        <v>91</v>
      </c>
      <c r="B12217">
        <v>17.100000000000001</v>
      </c>
      <c r="C12217" t="s">
        <v>1558</v>
      </c>
    </row>
    <row r="12218" spans="1:5" x14ac:dyDescent="0.2">
      <c r="A12218" t="s">
        <v>48</v>
      </c>
      <c r="B12218">
        <v>5.5</v>
      </c>
      <c r="C12218" t="s">
        <v>1558</v>
      </c>
    </row>
    <row r="12219" spans="1:5" x14ac:dyDescent="0.2">
      <c r="A12219" t="s">
        <v>95</v>
      </c>
      <c r="B12219" t="s">
        <v>1545</v>
      </c>
      <c r="C12219" t="s">
        <v>1593</v>
      </c>
      <c r="D12219">
        <v>0.2</v>
      </c>
    </row>
    <row r="12220" spans="1:5" x14ac:dyDescent="0.2">
      <c r="A12220" t="s">
        <v>154</v>
      </c>
      <c r="B12220">
        <v>0.2</v>
      </c>
      <c r="C12220">
        <v>0.1</v>
      </c>
    </row>
    <row r="12221" spans="1:5" x14ac:dyDescent="0.2">
      <c r="A12221" t="s">
        <v>97</v>
      </c>
      <c r="B12221" t="s">
        <v>1545</v>
      </c>
      <c r="C12221">
        <v>0.03</v>
      </c>
      <c r="D12221" t="s">
        <v>1567</v>
      </c>
      <c r="E12221" t="s">
        <v>1568</v>
      </c>
    </row>
    <row r="12222" spans="1:5" x14ac:dyDescent="0.2">
      <c r="A12222" t="s">
        <v>94</v>
      </c>
      <c r="B12222" t="s">
        <v>1545</v>
      </c>
      <c r="C12222">
        <v>0.02</v>
      </c>
      <c r="D12222" t="s">
        <v>1567</v>
      </c>
      <c r="E12222" t="s">
        <v>1568</v>
      </c>
    </row>
    <row r="12223" spans="1:5" x14ac:dyDescent="0.2">
      <c r="A12223" t="s">
        <v>133</v>
      </c>
      <c r="B12223" t="s">
        <v>1545</v>
      </c>
      <c r="C12223">
        <v>5.0000000000000001E-3</v>
      </c>
    </row>
    <row r="12224" spans="1:5" x14ac:dyDescent="0.2">
      <c r="A12224" t="s">
        <v>47</v>
      </c>
      <c r="B12224">
        <v>4.4000000000000004</v>
      </c>
      <c r="C12224">
        <v>0.02</v>
      </c>
    </row>
    <row r="12225" spans="1:5" x14ac:dyDescent="0.2">
      <c r="A12225" t="s">
        <v>92</v>
      </c>
      <c r="B12225">
        <v>0.05</v>
      </c>
      <c r="C12225">
        <v>0.1</v>
      </c>
    </row>
    <row r="12226" spans="1:5" x14ac:dyDescent="0.2">
      <c r="A12226" t="s">
        <v>48</v>
      </c>
      <c r="B12226">
        <v>2</v>
      </c>
      <c r="C12226" t="s">
        <v>1558</v>
      </c>
    </row>
    <row r="12227" spans="1:5" x14ac:dyDescent="0.2">
      <c r="A12227" t="s">
        <v>47</v>
      </c>
      <c r="B12227">
        <v>15.8</v>
      </c>
      <c r="C12227" t="s">
        <v>1557</v>
      </c>
    </row>
    <row r="12228" spans="1:5" x14ac:dyDescent="0.2">
      <c r="A12228" t="s">
        <v>87</v>
      </c>
      <c r="B12228" t="s">
        <v>1546</v>
      </c>
      <c r="C12228" t="s">
        <v>1547</v>
      </c>
      <c r="D12228" t="s">
        <v>1682</v>
      </c>
    </row>
    <row r="12229" spans="1:5" x14ac:dyDescent="0.2">
      <c r="A12229" t="s">
        <v>91</v>
      </c>
      <c r="B12229">
        <v>17.100000000000001</v>
      </c>
      <c r="C12229" t="s">
        <v>1558</v>
      </c>
    </row>
    <row r="12230" spans="1:5" x14ac:dyDescent="0.2">
      <c r="A12230" t="s">
        <v>48</v>
      </c>
      <c r="B12230">
        <v>5.5</v>
      </c>
      <c r="C12230" t="s">
        <v>1558</v>
      </c>
    </row>
    <row r="12231" spans="1:5" x14ac:dyDescent="0.2">
      <c r="A12231" t="s">
        <v>95</v>
      </c>
      <c r="B12231" t="s">
        <v>1545</v>
      </c>
      <c r="C12231" t="s">
        <v>1593</v>
      </c>
      <c r="D12231">
        <v>0.2</v>
      </c>
    </row>
    <row r="12232" spans="1:5" x14ac:dyDescent="0.2">
      <c r="A12232" t="s">
        <v>154</v>
      </c>
      <c r="B12232">
        <v>0.2</v>
      </c>
      <c r="C12232">
        <v>0.1</v>
      </c>
    </row>
    <row r="12233" spans="1:5" x14ac:dyDescent="0.2">
      <c r="A12233" t="s">
        <v>97</v>
      </c>
      <c r="B12233" t="s">
        <v>1545</v>
      </c>
      <c r="C12233">
        <v>0.03</v>
      </c>
      <c r="D12233" t="s">
        <v>1567</v>
      </c>
      <c r="E12233" t="s">
        <v>1568</v>
      </c>
    </row>
    <row r="12234" spans="1:5" x14ac:dyDescent="0.2">
      <c r="A12234" t="s">
        <v>94</v>
      </c>
      <c r="B12234" t="s">
        <v>1545</v>
      </c>
      <c r="C12234">
        <v>0.02</v>
      </c>
      <c r="D12234" t="s">
        <v>1567</v>
      </c>
      <c r="E12234" t="s">
        <v>1568</v>
      </c>
    </row>
    <row r="12235" spans="1:5" x14ac:dyDescent="0.2">
      <c r="A12235" t="s">
        <v>133</v>
      </c>
      <c r="B12235" t="s">
        <v>1545</v>
      </c>
      <c r="C12235">
        <v>5.0000000000000001E-3</v>
      </c>
    </row>
    <row r="12236" spans="1:5" x14ac:dyDescent="0.2">
      <c r="A12236" t="s">
        <v>47</v>
      </c>
      <c r="B12236">
        <v>4.4000000000000004</v>
      </c>
      <c r="C12236">
        <v>0.02</v>
      </c>
    </row>
    <row r="12237" spans="1:5" x14ac:dyDescent="0.2">
      <c r="A12237" t="s">
        <v>92</v>
      </c>
      <c r="B12237">
        <v>0.05</v>
      </c>
      <c r="C12237">
        <v>0.1</v>
      </c>
    </row>
    <row r="12238" spans="1:5" x14ac:dyDescent="0.2">
      <c r="A12238" t="s">
        <v>48</v>
      </c>
      <c r="B12238">
        <v>2</v>
      </c>
      <c r="C12238" t="s">
        <v>1558</v>
      </c>
    </row>
    <row r="12239" spans="1:5" x14ac:dyDescent="0.2">
      <c r="A12239" t="s">
        <v>47</v>
      </c>
      <c r="B12239">
        <v>15.8</v>
      </c>
      <c r="C12239" t="s">
        <v>1557</v>
      </c>
    </row>
    <row r="12240" spans="1:5" x14ac:dyDescent="0.2">
      <c r="A12240" t="s">
        <v>87</v>
      </c>
      <c r="B12240" t="s">
        <v>1546</v>
      </c>
      <c r="C12240" t="s">
        <v>1547</v>
      </c>
      <c r="D12240" t="s">
        <v>1682</v>
      </c>
    </row>
    <row r="12241" spans="1:5" x14ac:dyDescent="0.2">
      <c r="A12241" t="s">
        <v>91</v>
      </c>
      <c r="B12241">
        <v>17.100000000000001</v>
      </c>
      <c r="C12241" t="s">
        <v>1558</v>
      </c>
    </row>
    <row r="12242" spans="1:5" x14ac:dyDescent="0.2">
      <c r="A12242" t="s">
        <v>48</v>
      </c>
      <c r="B12242">
        <v>5.5</v>
      </c>
      <c r="C12242" t="s">
        <v>1558</v>
      </c>
    </row>
    <row r="12243" spans="1:5" x14ac:dyDescent="0.2">
      <c r="A12243" t="s">
        <v>95</v>
      </c>
      <c r="B12243" t="s">
        <v>1545</v>
      </c>
      <c r="C12243" t="s">
        <v>1593</v>
      </c>
      <c r="D12243">
        <v>0.2</v>
      </c>
    </row>
    <row r="12244" spans="1:5" x14ac:dyDescent="0.2">
      <c r="A12244" t="s">
        <v>154</v>
      </c>
      <c r="B12244">
        <v>0.2</v>
      </c>
      <c r="C12244">
        <v>0.1</v>
      </c>
    </row>
    <row r="12245" spans="1:5" x14ac:dyDescent="0.2">
      <c r="A12245" t="s">
        <v>97</v>
      </c>
      <c r="B12245" t="s">
        <v>1545</v>
      </c>
      <c r="C12245">
        <v>0.03</v>
      </c>
      <c r="D12245" t="s">
        <v>1567</v>
      </c>
      <c r="E12245" t="s">
        <v>1568</v>
      </c>
    </row>
    <row r="12246" spans="1:5" x14ac:dyDescent="0.2">
      <c r="A12246" t="s">
        <v>94</v>
      </c>
      <c r="B12246" t="s">
        <v>1545</v>
      </c>
      <c r="C12246">
        <v>0.02</v>
      </c>
      <c r="D12246" t="s">
        <v>1567</v>
      </c>
      <c r="E12246" t="s">
        <v>1568</v>
      </c>
    </row>
    <row r="12247" spans="1:5" x14ac:dyDescent="0.2">
      <c r="A12247" t="s">
        <v>133</v>
      </c>
      <c r="B12247" t="s">
        <v>1545</v>
      </c>
      <c r="C12247">
        <v>5.0000000000000001E-3</v>
      </c>
    </row>
    <row r="12248" spans="1:5" x14ac:dyDescent="0.2">
      <c r="A12248" t="s">
        <v>47</v>
      </c>
      <c r="B12248">
        <v>4.4000000000000004</v>
      </c>
      <c r="C12248">
        <v>0.02</v>
      </c>
    </row>
    <row r="12249" spans="1:5" x14ac:dyDescent="0.2">
      <c r="A12249" t="s">
        <v>92</v>
      </c>
      <c r="B12249">
        <v>0.05</v>
      </c>
      <c r="C12249">
        <v>0.1</v>
      </c>
    </row>
    <row r="12250" spans="1:5" x14ac:dyDescent="0.2">
      <c r="A12250" t="s">
        <v>48</v>
      </c>
      <c r="B12250">
        <v>2</v>
      </c>
      <c r="C12250" t="s">
        <v>1558</v>
      </c>
    </row>
    <row r="12251" spans="1:5" x14ac:dyDescent="0.2">
      <c r="A12251" t="s">
        <v>47</v>
      </c>
      <c r="B12251">
        <v>15.8</v>
      </c>
      <c r="C12251" t="s">
        <v>1557</v>
      </c>
    </row>
    <row r="12252" spans="1:5" x14ac:dyDescent="0.2">
      <c r="A12252" t="s">
        <v>87</v>
      </c>
      <c r="B12252" t="s">
        <v>1546</v>
      </c>
      <c r="C12252" t="s">
        <v>1547</v>
      </c>
      <c r="D12252" t="s">
        <v>1682</v>
      </c>
    </row>
    <row r="12253" spans="1:5" x14ac:dyDescent="0.2">
      <c r="A12253" t="s">
        <v>91</v>
      </c>
      <c r="B12253">
        <v>17.100000000000001</v>
      </c>
      <c r="C12253" t="s">
        <v>1558</v>
      </c>
    </row>
    <row r="12254" spans="1:5" x14ac:dyDescent="0.2">
      <c r="A12254" t="s">
        <v>48</v>
      </c>
      <c r="B12254">
        <v>5.5</v>
      </c>
      <c r="C12254" t="s">
        <v>1558</v>
      </c>
    </row>
    <row r="12255" spans="1:5" x14ac:dyDescent="0.2">
      <c r="A12255" t="s">
        <v>95</v>
      </c>
      <c r="B12255" t="s">
        <v>1545</v>
      </c>
      <c r="C12255" t="s">
        <v>1593</v>
      </c>
      <c r="D12255">
        <v>0.2</v>
      </c>
    </row>
    <row r="12256" spans="1:5" x14ac:dyDescent="0.2">
      <c r="A12256" t="s">
        <v>154</v>
      </c>
      <c r="B12256">
        <v>0.2</v>
      </c>
      <c r="C12256">
        <v>0.1</v>
      </c>
    </row>
    <row r="12257" spans="1:5" x14ac:dyDescent="0.2">
      <c r="A12257" t="s">
        <v>97</v>
      </c>
      <c r="B12257" t="s">
        <v>1545</v>
      </c>
      <c r="C12257">
        <v>0.03</v>
      </c>
      <c r="D12257" t="s">
        <v>1567</v>
      </c>
      <c r="E12257" t="s">
        <v>1568</v>
      </c>
    </row>
    <row r="12258" spans="1:5" x14ac:dyDescent="0.2">
      <c r="A12258" t="s">
        <v>94</v>
      </c>
      <c r="B12258" t="s">
        <v>1545</v>
      </c>
      <c r="C12258">
        <v>0.02</v>
      </c>
      <c r="D12258" t="s">
        <v>1567</v>
      </c>
      <c r="E12258" t="s">
        <v>1568</v>
      </c>
    </row>
    <row r="12259" spans="1:5" x14ac:dyDescent="0.2">
      <c r="A12259" t="s">
        <v>133</v>
      </c>
      <c r="B12259" t="s">
        <v>1545</v>
      </c>
      <c r="C12259">
        <v>5.0000000000000001E-3</v>
      </c>
    </row>
    <row r="12260" spans="1:5" x14ac:dyDescent="0.2">
      <c r="A12260" t="s">
        <v>47</v>
      </c>
      <c r="B12260">
        <v>4.4000000000000004</v>
      </c>
      <c r="C12260">
        <v>0.02</v>
      </c>
    </row>
    <row r="12261" spans="1:5" x14ac:dyDescent="0.2">
      <c r="A12261" t="s">
        <v>92</v>
      </c>
      <c r="B12261">
        <v>0.05</v>
      </c>
      <c r="C12261">
        <v>0.1</v>
      </c>
    </row>
    <row r="12262" spans="1:5" x14ac:dyDescent="0.2">
      <c r="A12262" t="s">
        <v>48</v>
      </c>
      <c r="B12262">
        <v>2</v>
      </c>
      <c r="C12262" t="s">
        <v>1558</v>
      </c>
    </row>
    <row r="12263" spans="1:5" x14ac:dyDescent="0.2">
      <c r="A12263" t="s">
        <v>47</v>
      </c>
      <c r="B12263">
        <v>15.8</v>
      </c>
      <c r="C12263" t="s">
        <v>1557</v>
      </c>
    </row>
    <row r="12264" spans="1:5" x14ac:dyDescent="0.2">
      <c r="A12264" t="s">
        <v>87</v>
      </c>
      <c r="B12264" t="s">
        <v>1546</v>
      </c>
      <c r="C12264" t="s">
        <v>1547</v>
      </c>
      <c r="D12264" t="s">
        <v>1682</v>
      </c>
    </row>
    <row r="12265" spans="1:5" x14ac:dyDescent="0.2">
      <c r="A12265" t="s">
        <v>27</v>
      </c>
      <c r="B12265">
        <v>54.6</v>
      </c>
      <c r="C12265">
        <v>0.1</v>
      </c>
    </row>
    <row r="12266" spans="1:5" x14ac:dyDescent="0.2">
      <c r="A12266" t="s">
        <v>29</v>
      </c>
      <c r="B12266">
        <v>6.8</v>
      </c>
      <c r="C12266" t="s">
        <v>1580</v>
      </c>
    </row>
    <row r="12267" spans="1:5" x14ac:dyDescent="0.2">
      <c r="A12267" t="s">
        <v>1766</v>
      </c>
      <c r="B12267" t="s">
        <v>1618</v>
      </c>
      <c r="C12267">
        <v>33</v>
      </c>
      <c r="D12267" t="s">
        <v>1667</v>
      </c>
    </row>
    <row r="12268" spans="1:5" x14ac:dyDescent="0.2">
      <c r="A12268" t="s">
        <v>1579</v>
      </c>
      <c r="B12268">
        <v>8.8000000000000007</v>
      </c>
      <c r="C12268" t="s">
        <v>1608</v>
      </c>
      <c r="D12268">
        <v>0.2</v>
      </c>
    </row>
    <row r="12269" spans="1:5" x14ac:dyDescent="0.2">
      <c r="A12269" t="s">
        <v>1766</v>
      </c>
      <c r="B12269" t="s">
        <v>1618</v>
      </c>
      <c r="C12269">
        <v>32.700000000000003</v>
      </c>
      <c r="D12269" t="s">
        <v>1667</v>
      </c>
    </row>
    <row r="12270" spans="1:5" x14ac:dyDescent="0.2">
      <c r="A12270" t="s">
        <v>47</v>
      </c>
      <c r="B12270">
        <v>30</v>
      </c>
      <c r="C12270">
        <v>0.2</v>
      </c>
    </row>
    <row r="12271" spans="1:5" x14ac:dyDescent="0.2">
      <c r="A12271" t="s">
        <v>47</v>
      </c>
      <c r="B12271">
        <v>29.5</v>
      </c>
      <c r="C12271" t="s">
        <v>1580</v>
      </c>
    </row>
    <row r="12272" spans="1:5" x14ac:dyDescent="0.2">
      <c r="A12272" t="s">
        <v>47</v>
      </c>
      <c r="B12272">
        <v>9.5</v>
      </c>
      <c r="C12272" t="s">
        <v>1580</v>
      </c>
    </row>
    <row r="12273" spans="1:4" x14ac:dyDescent="0.2">
      <c r="A12273" t="s">
        <v>97</v>
      </c>
      <c r="B12273" t="s">
        <v>1545</v>
      </c>
      <c r="C12273">
        <v>0.1</v>
      </c>
    </row>
    <row r="12274" spans="1:4" x14ac:dyDescent="0.2">
      <c r="A12274" t="s">
        <v>34</v>
      </c>
      <c r="B12274">
        <v>34</v>
      </c>
      <c r="C12274" t="s">
        <v>1580</v>
      </c>
    </row>
    <row r="12275" spans="1:4" x14ac:dyDescent="0.2">
      <c r="A12275" t="s">
        <v>97</v>
      </c>
      <c r="B12275" t="s">
        <v>1767</v>
      </c>
      <c r="C12275" t="s">
        <v>1768</v>
      </c>
      <c r="D12275" t="s">
        <v>1568</v>
      </c>
    </row>
    <row r="12276" spans="1:4" x14ac:dyDescent="0.2">
      <c r="A12276" t="s">
        <v>97</v>
      </c>
      <c r="B12276">
        <v>0.05</v>
      </c>
      <c r="C12276" t="s">
        <v>1567</v>
      </c>
      <c r="D12276" t="s">
        <v>1633</v>
      </c>
    </row>
    <row r="12277" spans="1:4" x14ac:dyDescent="0.2">
      <c r="A12277" t="s">
        <v>36</v>
      </c>
      <c r="B12277" t="s">
        <v>1769</v>
      </c>
    </row>
    <row r="12278" spans="1:4" x14ac:dyDescent="0.2">
      <c r="A12278" t="s">
        <v>32</v>
      </c>
      <c r="B12278">
        <v>37.5</v>
      </c>
      <c r="C12278" t="s">
        <v>1562</v>
      </c>
      <c r="D12278">
        <v>39.5</v>
      </c>
    </row>
    <row r="12279" spans="1:4" x14ac:dyDescent="0.2">
      <c r="A12279" t="s">
        <v>95</v>
      </c>
      <c r="B12279" t="s">
        <v>1629</v>
      </c>
      <c r="C12279">
        <v>25</v>
      </c>
    </row>
    <row r="12280" spans="1:4" x14ac:dyDescent="0.2">
      <c r="A12280" t="s">
        <v>34</v>
      </c>
      <c r="B12280" t="s">
        <v>1545</v>
      </c>
      <c r="C12280">
        <v>20</v>
      </c>
    </row>
    <row r="12281" spans="1:4" x14ac:dyDescent="0.2">
      <c r="A12281" t="s">
        <v>29</v>
      </c>
      <c r="B12281" t="s">
        <v>1545</v>
      </c>
      <c r="C12281">
        <v>0.2</v>
      </c>
    </row>
    <row r="12282" spans="1:4" x14ac:dyDescent="0.2">
      <c r="A12282" t="s">
        <v>133</v>
      </c>
      <c r="B12282">
        <v>0.03</v>
      </c>
    </row>
    <row r="12283" spans="1:4" x14ac:dyDescent="0.2">
      <c r="A12283" t="s">
        <v>87</v>
      </c>
      <c r="B12283" t="s">
        <v>1698</v>
      </c>
    </row>
    <row r="12284" spans="1:4" x14ac:dyDescent="0.2">
      <c r="A12284" t="s">
        <v>87</v>
      </c>
    </row>
    <row r="12285" spans="1:4" x14ac:dyDescent="0.2">
      <c r="A12285" t="s">
        <v>1549</v>
      </c>
      <c r="B12285" t="s">
        <v>1550</v>
      </c>
      <c r="C12285" t="s">
        <v>1551</v>
      </c>
      <c r="D12285" t="s">
        <v>1552</v>
      </c>
    </row>
    <row r="12286" spans="1:4" x14ac:dyDescent="0.2">
      <c r="A12286" t="s">
        <v>859</v>
      </c>
      <c r="B12286" t="s">
        <v>1553</v>
      </c>
      <c r="C12286" t="s">
        <v>1554</v>
      </c>
    </row>
    <row r="12287" spans="1:4" x14ac:dyDescent="0.2">
      <c r="A12287" t="s">
        <v>1555</v>
      </c>
      <c r="B12287" t="s">
        <v>1550</v>
      </c>
      <c r="C12287" t="s">
        <v>1551</v>
      </c>
      <c r="D12287" t="s">
        <v>1556</v>
      </c>
    </row>
    <row r="12288" spans="1:4" x14ac:dyDescent="0.2">
      <c r="A12288" t="s">
        <v>91</v>
      </c>
      <c r="B12288">
        <v>44.3</v>
      </c>
      <c r="C12288" t="s">
        <v>1558</v>
      </c>
    </row>
    <row r="12289" spans="1:6" x14ac:dyDescent="0.2">
      <c r="A12289" t="s">
        <v>48</v>
      </c>
      <c r="B12289">
        <v>39.299999999999997</v>
      </c>
      <c r="C12289" t="s">
        <v>1558</v>
      </c>
    </row>
    <row r="12290" spans="1:6" x14ac:dyDescent="0.2">
      <c r="A12290" t="s">
        <v>48</v>
      </c>
      <c r="B12290">
        <v>5</v>
      </c>
      <c r="C12290" t="s">
        <v>1558</v>
      </c>
    </row>
    <row r="12291" spans="1:6" x14ac:dyDescent="0.2">
      <c r="A12291" t="s">
        <v>48</v>
      </c>
      <c r="B12291">
        <v>32.299999999999997</v>
      </c>
      <c r="C12291" t="s">
        <v>1632</v>
      </c>
    </row>
    <row r="12292" spans="1:6" x14ac:dyDescent="0.2">
      <c r="A12292" t="s">
        <v>154</v>
      </c>
      <c r="B12292">
        <v>1</v>
      </c>
      <c r="C12292" t="s">
        <v>1558</v>
      </c>
    </row>
    <row r="12293" spans="1:6" x14ac:dyDescent="0.2">
      <c r="A12293" t="s">
        <v>47</v>
      </c>
      <c r="B12293">
        <v>29.8</v>
      </c>
      <c r="C12293">
        <v>-0.05</v>
      </c>
    </row>
    <row r="12294" spans="1:6" x14ac:dyDescent="0.2">
      <c r="A12294" t="s">
        <v>47</v>
      </c>
      <c r="B12294">
        <v>30</v>
      </c>
      <c r="C12294">
        <v>0.03</v>
      </c>
    </row>
    <row r="12295" spans="1:6" x14ac:dyDescent="0.2">
      <c r="A12295" t="s">
        <v>47</v>
      </c>
      <c r="B12295">
        <v>30</v>
      </c>
      <c r="C12295">
        <v>0.1</v>
      </c>
    </row>
    <row r="12296" spans="1:6" x14ac:dyDescent="0.2">
      <c r="A12296" t="s">
        <v>47</v>
      </c>
      <c r="B12296">
        <v>29.95</v>
      </c>
      <c r="C12296" t="s">
        <v>2830</v>
      </c>
    </row>
    <row r="12297" spans="1:6" x14ac:dyDescent="0.2">
      <c r="A12297" t="s">
        <v>36</v>
      </c>
      <c r="B12297" t="s">
        <v>2325</v>
      </c>
      <c r="C12297" t="s">
        <v>1100</v>
      </c>
      <c r="D12297">
        <v>1</v>
      </c>
      <c r="E12297" t="s">
        <v>1562</v>
      </c>
      <c r="F12297" t="s">
        <v>1782</v>
      </c>
    </row>
    <row r="12298" spans="1:6" x14ac:dyDescent="0.2">
      <c r="A12298" t="s">
        <v>97</v>
      </c>
      <c r="B12298" t="s">
        <v>1545</v>
      </c>
      <c r="C12298">
        <v>0.05</v>
      </c>
      <c r="D12298" t="s">
        <v>1567</v>
      </c>
      <c r="E12298" t="s">
        <v>1568</v>
      </c>
    </row>
    <row r="12299" spans="1:6" x14ac:dyDescent="0.2">
      <c r="A12299" t="s">
        <v>94</v>
      </c>
      <c r="B12299" t="s">
        <v>1545</v>
      </c>
      <c r="C12299">
        <v>0.03</v>
      </c>
      <c r="D12299" t="s">
        <v>1567</v>
      </c>
      <c r="E12299" t="s">
        <v>1633</v>
      </c>
    </row>
    <row r="12300" spans="1:6" x14ac:dyDescent="0.2">
      <c r="A12300" t="s">
        <v>87</v>
      </c>
      <c r="B12300" t="s">
        <v>1546</v>
      </c>
      <c r="C12300" t="s">
        <v>1547</v>
      </c>
      <c r="D12300" t="s">
        <v>1548</v>
      </c>
    </row>
    <row r="12301" spans="1:6" x14ac:dyDescent="0.2">
      <c r="A12301" t="s">
        <v>1549</v>
      </c>
      <c r="B12301" t="s">
        <v>1550</v>
      </c>
      <c r="C12301" t="s">
        <v>1551</v>
      </c>
      <c r="D12301" t="s">
        <v>1552</v>
      </c>
    </row>
    <row r="12302" spans="1:6" x14ac:dyDescent="0.2">
      <c r="A12302" t="s">
        <v>859</v>
      </c>
      <c r="B12302" t="s">
        <v>1553</v>
      </c>
      <c r="C12302" t="s">
        <v>1554</v>
      </c>
    </row>
    <row r="12303" spans="1:6" x14ac:dyDescent="0.2">
      <c r="A12303" t="s">
        <v>1555</v>
      </c>
      <c r="B12303" t="s">
        <v>1550</v>
      </c>
      <c r="C12303" t="s">
        <v>1551</v>
      </c>
      <c r="D12303" t="s">
        <v>1556</v>
      </c>
    </row>
    <row r="12304" spans="1:6" x14ac:dyDescent="0.2">
      <c r="A12304" t="s">
        <v>87</v>
      </c>
      <c r="B12304" t="s">
        <v>1698</v>
      </c>
    </row>
    <row r="12305" spans="1:6" x14ac:dyDescent="0.2">
      <c r="A12305" t="s">
        <v>2575</v>
      </c>
      <c r="B12305">
        <v>7.95</v>
      </c>
      <c r="C12305" t="s">
        <v>1608</v>
      </c>
      <c r="D12305">
        <v>0.05</v>
      </c>
    </row>
    <row r="12306" spans="1:6" x14ac:dyDescent="0.2">
      <c r="A12306" t="s">
        <v>34</v>
      </c>
      <c r="B12306">
        <v>19.2</v>
      </c>
      <c r="C12306" t="s">
        <v>1608</v>
      </c>
      <c r="D12306">
        <v>0.01</v>
      </c>
    </row>
    <row r="12307" spans="1:6" x14ac:dyDescent="0.2">
      <c r="A12307" t="s">
        <v>96</v>
      </c>
      <c r="B12307">
        <v>18.5</v>
      </c>
      <c r="C12307" t="s">
        <v>1608</v>
      </c>
      <c r="D12307">
        <v>0.01</v>
      </c>
    </row>
    <row r="12308" spans="1:6" x14ac:dyDescent="0.2">
      <c r="A12308" t="s">
        <v>29</v>
      </c>
      <c r="B12308">
        <v>6.95</v>
      </c>
      <c r="C12308" t="s">
        <v>1608</v>
      </c>
      <c r="D12308">
        <v>0.05</v>
      </c>
    </row>
    <row r="12309" spans="1:6" x14ac:dyDescent="0.2">
      <c r="A12309" t="s">
        <v>189</v>
      </c>
      <c r="B12309" t="s">
        <v>1545</v>
      </c>
      <c r="C12309">
        <v>0.03</v>
      </c>
      <c r="D12309" t="s">
        <v>1568</v>
      </c>
    </row>
    <row r="12310" spans="1:6" x14ac:dyDescent="0.2">
      <c r="A12310" t="s">
        <v>133</v>
      </c>
      <c r="B12310" t="s">
        <v>1545</v>
      </c>
      <c r="C12310">
        <v>5.0000000000000001E-3</v>
      </c>
    </row>
    <row r="12311" spans="1:6" x14ac:dyDescent="0.2">
      <c r="A12311" t="s">
        <v>29</v>
      </c>
      <c r="B12311">
        <v>3.3</v>
      </c>
      <c r="C12311" t="s">
        <v>1608</v>
      </c>
      <c r="D12311">
        <v>0.1</v>
      </c>
    </row>
    <row r="12312" spans="1:6" x14ac:dyDescent="0.2">
      <c r="A12312" t="s">
        <v>2576</v>
      </c>
      <c r="B12312">
        <v>0.35</v>
      </c>
      <c r="C12312" t="s">
        <v>1608</v>
      </c>
      <c r="D12312">
        <v>0.05</v>
      </c>
      <c r="E12312" t="s">
        <v>1787</v>
      </c>
      <c r="F12312" t="s">
        <v>2577</v>
      </c>
    </row>
    <row r="12313" spans="1:6" x14ac:dyDescent="0.2">
      <c r="A12313" t="s">
        <v>29</v>
      </c>
      <c r="B12313">
        <v>0.1</v>
      </c>
      <c r="C12313" t="s">
        <v>1608</v>
      </c>
      <c r="D12313">
        <v>1.4999999999999999E-2</v>
      </c>
    </row>
    <row r="12314" spans="1:6" x14ac:dyDescent="0.2">
      <c r="A12314" t="s">
        <v>1618</v>
      </c>
      <c r="B12314">
        <v>19</v>
      </c>
      <c r="C12314" t="s">
        <v>1608</v>
      </c>
      <c r="D12314">
        <v>0.02</v>
      </c>
    </row>
    <row r="12315" spans="1:6" x14ac:dyDescent="0.2">
      <c r="A12315" t="s">
        <v>95</v>
      </c>
      <c r="B12315" t="s">
        <v>1545</v>
      </c>
      <c r="C12315" t="s">
        <v>1584</v>
      </c>
      <c r="D12315">
        <v>3</v>
      </c>
    </row>
    <row r="12316" spans="1:6" x14ac:dyDescent="0.2">
      <c r="A12316" t="s">
        <v>36</v>
      </c>
      <c r="B12316" t="s">
        <v>2578</v>
      </c>
    </row>
    <row r="12317" spans="1:6" x14ac:dyDescent="0.2">
      <c r="A12317" t="s">
        <v>29</v>
      </c>
      <c r="B12317">
        <v>0.5</v>
      </c>
      <c r="C12317" t="s">
        <v>1608</v>
      </c>
      <c r="D12317">
        <v>0.1</v>
      </c>
    </row>
    <row r="12318" spans="1:6" x14ac:dyDescent="0.2">
      <c r="A12318" t="s">
        <v>29</v>
      </c>
      <c r="B12318">
        <v>0.5</v>
      </c>
      <c r="C12318" t="s">
        <v>1608</v>
      </c>
      <c r="D12318">
        <v>0.05</v>
      </c>
    </row>
    <row r="12319" spans="1:6" x14ac:dyDescent="0.2">
      <c r="A12319" t="s">
        <v>36</v>
      </c>
      <c r="B12319" t="s">
        <v>1562</v>
      </c>
      <c r="C12319" t="s">
        <v>2559</v>
      </c>
      <c r="D12319" t="s">
        <v>1562</v>
      </c>
      <c r="E12319" t="s">
        <v>1618</v>
      </c>
    </row>
    <row r="12320" spans="1:6" x14ac:dyDescent="0.2">
      <c r="A12320" t="s">
        <v>2579</v>
      </c>
      <c r="B12320" t="s">
        <v>1618</v>
      </c>
      <c r="C12320" t="s">
        <v>2580</v>
      </c>
      <c r="D12320" t="s">
        <v>1562</v>
      </c>
      <c r="E12320" t="s">
        <v>1563</v>
      </c>
    </row>
    <row r="12321" spans="1:6" x14ac:dyDescent="0.2">
      <c r="A12321" t="s">
        <v>32</v>
      </c>
      <c r="B12321" t="s">
        <v>2581</v>
      </c>
    </row>
    <row r="12322" spans="1:6" x14ac:dyDescent="0.2">
      <c r="A12322" t="s">
        <v>87</v>
      </c>
      <c r="B12322" t="s">
        <v>1698</v>
      </c>
    </row>
    <row r="12323" spans="1:6" x14ac:dyDescent="0.2">
      <c r="A12323" t="s">
        <v>2575</v>
      </c>
      <c r="B12323">
        <v>7.95</v>
      </c>
      <c r="C12323" t="s">
        <v>1608</v>
      </c>
      <c r="D12323">
        <v>0.05</v>
      </c>
    </row>
    <row r="12324" spans="1:6" x14ac:dyDescent="0.2">
      <c r="A12324" t="s">
        <v>34</v>
      </c>
      <c r="B12324">
        <v>19.2</v>
      </c>
      <c r="C12324" t="s">
        <v>1608</v>
      </c>
      <c r="D12324">
        <v>0.01</v>
      </c>
    </row>
    <row r="12325" spans="1:6" x14ac:dyDescent="0.2">
      <c r="A12325" t="s">
        <v>96</v>
      </c>
      <c r="B12325">
        <v>18.5</v>
      </c>
      <c r="C12325" t="s">
        <v>1608</v>
      </c>
      <c r="D12325">
        <v>0.01</v>
      </c>
    </row>
    <row r="12326" spans="1:6" x14ac:dyDescent="0.2">
      <c r="A12326" t="s">
        <v>29</v>
      </c>
      <c r="B12326">
        <v>6.95</v>
      </c>
      <c r="C12326" t="s">
        <v>1608</v>
      </c>
      <c r="D12326">
        <v>0.05</v>
      </c>
    </row>
    <row r="12327" spans="1:6" x14ac:dyDescent="0.2">
      <c r="A12327" t="s">
        <v>189</v>
      </c>
      <c r="B12327" t="s">
        <v>1545</v>
      </c>
      <c r="C12327">
        <v>0.03</v>
      </c>
      <c r="D12327" t="s">
        <v>1568</v>
      </c>
    </row>
    <row r="12328" spans="1:6" x14ac:dyDescent="0.2">
      <c r="A12328" t="s">
        <v>133</v>
      </c>
      <c r="B12328" t="s">
        <v>1545</v>
      </c>
      <c r="C12328">
        <v>5.0000000000000001E-3</v>
      </c>
    </row>
    <row r="12329" spans="1:6" x14ac:dyDescent="0.2">
      <c r="A12329" t="s">
        <v>29</v>
      </c>
      <c r="B12329">
        <v>3.3</v>
      </c>
      <c r="C12329" t="s">
        <v>1608</v>
      </c>
      <c r="D12329">
        <v>0.1</v>
      </c>
    </row>
    <row r="12330" spans="1:6" x14ac:dyDescent="0.2">
      <c r="A12330" t="s">
        <v>2576</v>
      </c>
      <c r="B12330">
        <v>0.35</v>
      </c>
      <c r="C12330" t="s">
        <v>1608</v>
      </c>
      <c r="D12330">
        <v>0.05</v>
      </c>
      <c r="E12330" t="s">
        <v>1787</v>
      </c>
      <c r="F12330" t="s">
        <v>2577</v>
      </c>
    </row>
    <row r="12331" spans="1:6" x14ac:dyDescent="0.2">
      <c r="A12331" t="s">
        <v>29</v>
      </c>
      <c r="B12331">
        <v>0.1</v>
      </c>
      <c r="C12331" t="s">
        <v>1608</v>
      </c>
      <c r="D12331">
        <v>1.4999999999999999E-2</v>
      </c>
    </row>
    <row r="12332" spans="1:6" x14ac:dyDescent="0.2">
      <c r="A12332" t="s">
        <v>1618</v>
      </c>
      <c r="B12332">
        <v>19</v>
      </c>
      <c r="C12332" t="s">
        <v>1608</v>
      </c>
      <c r="D12332">
        <v>0.02</v>
      </c>
    </row>
    <row r="12333" spans="1:6" x14ac:dyDescent="0.2">
      <c r="A12333" t="s">
        <v>95</v>
      </c>
      <c r="B12333" t="s">
        <v>1545</v>
      </c>
      <c r="C12333" t="s">
        <v>1584</v>
      </c>
      <c r="D12333">
        <v>3</v>
      </c>
    </row>
    <row r="12334" spans="1:6" x14ac:dyDescent="0.2">
      <c r="A12334" t="s">
        <v>36</v>
      </c>
      <c r="B12334" t="s">
        <v>2578</v>
      </c>
    </row>
    <row r="12335" spans="1:6" x14ac:dyDescent="0.2">
      <c r="A12335" t="s">
        <v>29</v>
      </c>
      <c r="B12335">
        <v>0.5</v>
      </c>
      <c r="C12335" t="s">
        <v>1608</v>
      </c>
      <c r="D12335">
        <v>0.1</v>
      </c>
    </row>
    <row r="12336" spans="1:6" x14ac:dyDescent="0.2">
      <c r="A12336" t="s">
        <v>29</v>
      </c>
      <c r="B12336">
        <v>0.5</v>
      </c>
      <c r="C12336" t="s">
        <v>1608</v>
      </c>
      <c r="D12336">
        <v>0.05</v>
      </c>
    </row>
    <row r="12337" spans="1:5" x14ac:dyDescent="0.2">
      <c r="A12337" t="s">
        <v>36</v>
      </c>
      <c r="B12337" t="s">
        <v>1562</v>
      </c>
      <c r="C12337" t="s">
        <v>2559</v>
      </c>
      <c r="D12337" t="s">
        <v>1562</v>
      </c>
      <c r="E12337" t="s">
        <v>1618</v>
      </c>
    </row>
    <row r="12338" spans="1:5" x14ac:dyDescent="0.2">
      <c r="A12338" t="s">
        <v>2579</v>
      </c>
      <c r="B12338" t="s">
        <v>1618</v>
      </c>
      <c r="C12338" t="s">
        <v>2580</v>
      </c>
      <c r="D12338" t="s">
        <v>1562</v>
      </c>
      <c r="E12338" t="s">
        <v>1563</v>
      </c>
    </row>
    <row r="12339" spans="1:5" x14ac:dyDescent="0.2">
      <c r="A12339" t="s">
        <v>32</v>
      </c>
      <c r="B12339" t="s">
        <v>2581</v>
      </c>
    </row>
    <row r="12340" spans="1:5" x14ac:dyDescent="0.2">
      <c r="A12340" t="s">
        <v>91</v>
      </c>
      <c r="B12340">
        <v>17.100000000000001</v>
      </c>
      <c r="C12340" t="s">
        <v>1558</v>
      </c>
    </row>
    <row r="12341" spans="1:5" x14ac:dyDescent="0.2">
      <c r="A12341" t="s">
        <v>48</v>
      </c>
      <c r="B12341">
        <v>5.5</v>
      </c>
      <c r="C12341" t="s">
        <v>1558</v>
      </c>
    </row>
    <row r="12342" spans="1:5" x14ac:dyDescent="0.2">
      <c r="A12342" t="s">
        <v>95</v>
      </c>
      <c r="B12342" t="s">
        <v>1545</v>
      </c>
      <c r="C12342" t="s">
        <v>1593</v>
      </c>
      <c r="D12342">
        <v>0.2</v>
      </c>
    </row>
    <row r="12343" spans="1:5" x14ac:dyDescent="0.2">
      <c r="A12343" t="s">
        <v>154</v>
      </c>
      <c r="B12343">
        <v>0.2</v>
      </c>
      <c r="C12343">
        <v>0.1</v>
      </c>
    </row>
    <row r="12344" spans="1:5" x14ac:dyDescent="0.2">
      <c r="A12344" t="s">
        <v>97</v>
      </c>
      <c r="B12344" t="s">
        <v>1545</v>
      </c>
      <c r="C12344">
        <v>0.03</v>
      </c>
      <c r="D12344" t="s">
        <v>1567</v>
      </c>
      <c r="E12344" t="s">
        <v>1568</v>
      </c>
    </row>
    <row r="12345" spans="1:5" x14ac:dyDescent="0.2">
      <c r="A12345" t="s">
        <v>94</v>
      </c>
      <c r="B12345" t="s">
        <v>1545</v>
      </c>
      <c r="C12345">
        <v>0.02</v>
      </c>
      <c r="D12345" t="s">
        <v>1567</v>
      </c>
      <c r="E12345" t="s">
        <v>1568</v>
      </c>
    </row>
    <row r="12346" spans="1:5" x14ac:dyDescent="0.2">
      <c r="A12346" t="s">
        <v>133</v>
      </c>
      <c r="B12346" t="s">
        <v>1545</v>
      </c>
      <c r="C12346">
        <v>5.0000000000000001E-3</v>
      </c>
    </row>
    <row r="12347" spans="1:5" x14ac:dyDescent="0.2">
      <c r="A12347" t="s">
        <v>47</v>
      </c>
      <c r="B12347">
        <v>4.4000000000000004</v>
      </c>
      <c r="C12347">
        <v>0.02</v>
      </c>
    </row>
    <row r="12348" spans="1:5" x14ac:dyDescent="0.2">
      <c r="A12348" t="s">
        <v>92</v>
      </c>
      <c r="B12348">
        <v>0.05</v>
      </c>
      <c r="C12348">
        <v>0.1</v>
      </c>
    </row>
    <row r="12349" spans="1:5" x14ac:dyDescent="0.2">
      <c r="A12349" t="s">
        <v>48</v>
      </c>
      <c r="B12349">
        <v>2</v>
      </c>
      <c r="C12349" t="s">
        <v>1558</v>
      </c>
    </row>
    <row r="12350" spans="1:5" x14ac:dyDescent="0.2">
      <c r="A12350" t="s">
        <v>47</v>
      </c>
      <c r="B12350">
        <v>15.8</v>
      </c>
      <c r="C12350" t="s">
        <v>1557</v>
      </c>
    </row>
    <row r="12351" spans="1:5" x14ac:dyDescent="0.2">
      <c r="A12351" t="s">
        <v>87</v>
      </c>
      <c r="B12351" t="s">
        <v>1546</v>
      </c>
      <c r="C12351" t="s">
        <v>1547</v>
      </c>
      <c r="D12351" t="s">
        <v>1682</v>
      </c>
    </row>
    <row r="12352" spans="1:5" x14ac:dyDescent="0.2">
      <c r="A12352" t="s">
        <v>29</v>
      </c>
      <c r="B12352">
        <v>7.7</v>
      </c>
      <c r="C12352" t="s">
        <v>1557</v>
      </c>
    </row>
    <row r="12353" spans="1:5" x14ac:dyDescent="0.2">
      <c r="A12353" t="s">
        <v>47</v>
      </c>
      <c r="B12353">
        <v>3</v>
      </c>
      <c r="C12353">
        <v>0.02</v>
      </c>
    </row>
    <row r="12354" spans="1:5" x14ac:dyDescent="0.2">
      <c r="A12354" t="s">
        <v>97</v>
      </c>
      <c r="B12354" t="s">
        <v>1545</v>
      </c>
      <c r="C12354">
        <v>0.03</v>
      </c>
      <c r="D12354" t="s">
        <v>1567</v>
      </c>
      <c r="E12354" t="s">
        <v>1568</v>
      </c>
    </row>
    <row r="12355" spans="1:5" x14ac:dyDescent="0.2">
      <c r="A12355" t="s">
        <v>91</v>
      </c>
      <c r="B12355">
        <v>17.100000000000001</v>
      </c>
      <c r="C12355" t="s">
        <v>1558</v>
      </c>
    </row>
    <row r="12356" spans="1:5" x14ac:dyDescent="0.2">
      <c r="A12356" t="s">
        <v>48</v>
      </c>
      <c r="B12356">
        <v>5.5</v>
      </c>
      <c r="C12356" t="s">
        <v>1558</v>
      </c>
    </row>
    <row r="12357" spans="1:5" x14ac:dyDescent="0.2">
      <c r="A12357" t="s">
        <v>95</v>
      </c>
      <c r="B12357" t="s">
        <v>1545</v>
      </c>
      <c r="C12357" t="s">
        <v>1593</v>
      </c>
      <c r="D12357">
        <v>0.2</v>
      </c>
    </row>
    <row r="12358" spans="1:5" x14ac:dyDescent="0.2">
      <c r="A12358" t="s">
        <v>154</v>
      </c>
      <c r="B12358">
        <v>0.2</v>
      </c>
      <c r="C12358">
        <v>0.1</v>
      </c>
    </row>
    <row r="12359" spans="1:5" x14ac:dyDescent="0.2">
      <c r="A12359" t="s">
        <v>97</v>
      </c>
      <c r="B12359" t="s">
        <v>1545</v>
      </c>
      <c r="C12359">
        <v>0.03</v>
      </c>
      <c r="D12359" t="s">
        <v>1567</v>
      </c>
      <c r="E12359" t="s">
        <v>1568</v>
      </c>
    </row>
    <row r="12360" spans="1:5" x14ac:dyDescent="0.2">
      <c r="A12360" t="s">
        <v>94</v>
      </c>
      <c r="B12360" t="s">
        <v>1545</v>
      </c>
      <c r="C12360">
        <v>0.02</v>
      </c>
      <c r="D12360" t="s">
        <v>1567</v>
      </c>
      <c r="E12360" t="s">
        <v>1568</v>
      </c>
    </row>
    <row r="12361" spans="1:5" x14ac:dyDescent="0.2">
      <c r="A12361" t="s">
        <v>133</v>
      </c>
      <c r="B12361" t="s">
        <v>1545</v>
      </c>
      <c r="C12361">
        <v>5.0000000000000001E-3</v>
      </c>
    </row>
    <row r="12362" spans="1:5" x14ac:dyDescent="0.2">
      <c r="A12362" t="s">
        <v>47</v>
      </c>
      <c r="B12362">
        <v>4.4000000000000004</v>
      </c>
      <c r="C12362">
        <v>0.02</v>
      </c>
    </row>
    <row r="12363" spans="1:5" x14ac:dyDescent="0.2">
      <c r="A12363" t="s">
        <v>92</v>
      </c>
      <c r="B12363">
        <v>0.05</v>
      </c>
      <c r="C12363">
        <v>0.1</v>
      </c>
    </row>
    <row r="12364" spans="1:5" x14ac:dyDescent="0.2">
      <c r="A12364" t="s">
        <v>48</v>
      </c>
      <c r="B12364">
        <v>2</v>
      </c>
      <c r="C12364" t="s">
        <v>1558</v>
      </c>
    </row>
    <row r="12365" spans="1:5" x14ac:dyDescent="0.2">
      <c r="A12365" t="s">
        <v>47</v>
      </c>
      <c r="B12365">
        <v>15.8</v>
      </c>
      <c r="C12365" t="s">
        <v>1557</v>
      </c>
    </row>
    <row r="12366" spans="1:5" x14ac:dyDescent="0.2">
      <c r="A12366" t="s">
        <v>87</v>
      </c>
      <c r="B12366" t="s">
        <v>1546</v>
      </c>
      <c r="C12366" t="s">
        <v>1547</v>
      </c>
      <c r="D12366" t="s">
        <v>1682</v>
      </c>
    </row>
    <row r="12367" spans="1:5" x14ac:dyDescent="0.2">
      <c r="A12367" t="s">
        <v>29</v>
      </c>
      <c r="B12367">
        <v>7.7</v>
      </c>
      <c r="C12367" t="s">
        <v>1558</v>
      </c>
    </row>
    <row r="12368" spans="1:5" x14ac:dyDescent="0.2">
      <c r="A12368" t="s">
        <v>47</v>
      </c>
      <c r="B12368">
        <v>3.6</v>
      </c>
      <c r="C12368">
        <v>0.02</v>
      </c>
    </row>
    <row r="12369" spans="1:5" x14ac:dyDescent="0.2">
      <c r="A12369" t="s">
        <v>97</v>
      </c>
      <c r="B12369" t="s">
        <v>1545</v>
      </c>
      <c r="C12369">
        <v>0.03</v>
      </c>
      <c r="D12369" t="s">
        <v>1567</v>
      </c>
      <c r="E12369" t="s">
        <v>1568</v>
      </c>
    </row>
    <row r="12370" spans="1:5" x14ac:dyDescent="0.2">
      <c r="A12370" t="s">
        <v>91</v>
      </c>
      <c r="B12370">
        <v>18</v>
      </c>
      <c r="C12370" t="s">
        <v>1557</v>
      </c>
    </row>
    <row r="12371" spans="1:5" x14ac:dyDescent="0.2">
      <c r="A12371" t="s">
        <v>29</v>
      </c>
      <c r="B12371">
        <v>4.5</v>
      </c>
      <c r="C12371" t="s">
        <v>1558</v>
      </c>
    </row>
    <row r="12372" spans="1:5" x14ac:dyDescent="0.2">
      <c r="A12372" t="s">
        <v>29</v>
      </c>
      <c r="B12372">
        <v>3</v>
      </c>
      <c r="C12372" t="s">
        <v>1557</v>
      </c>
    </row>
    <row r="12373" spans="1:5" x14ac:dyDescent="0.2">
      <c r="A12373" t="s">
        <v>34</v>
      </c>
      <c r="B12373">
        <v>2.5</v>
      </c>
      <c r="C12373" t="s">
        <v>1557</v>
      </c>
    </row>
    <row r="12374" spans="1:5" x14ac:dyDescent="0.2">
      <c r="A12374" t="s">
        <v>34</v>
      </c>
      <c r="B12374">
        <v>15.2</v>
      </c>
      <c r="C12374" t="s">
        <v>1665</v>
      </c>
    </row>
    <row r="12375" spans="1:5" x14ac:dyDescent="0.2">
      <c r="A12375" t="s">
        <v>29</v>
      </c>
      <c r="B12375">
        <v>0.35</v>
      </c>
      <c r="C12375" t="s">
        <v>1557</v>
      </c>
    </row>
    <row r="12376" spans="1:5" x14ac:dyDescent="0.2">
      <c r="A12376" t="s">
        <v>94</v>
      </c>
      <c r="B12376" t="s">
        <v>1545</v>
      </c>
      <c r="C12376">
        <v>0.02</v>
      </c>
      <c r="D12376" t="s">
        <v>1567</v>
      </c>
      <c r="E12376" t="s">
        <v>1568</v>
      </c>
    </row>
    <row r="12377" spans="1:5" x14ac:dyDescent="0.2">
      <c r="A12377" t="s">
        <v>133</v>
      </c>
      <c r="B12377" t="s">
        <v>1545</v>
      </c>
      <c r="C12377">
        <v>5.0000000000000001E-3</v>
      </c>
    </row>
    <row r="12378" spans="1:5" x14ac:dyDescent="0.2">
      <c r="A12378" t="s">
        <v>87</v>
      </c>
      <c r="B12378" t="s">
        <v>1546</v>
      </c>
      <c r="C12378" t="s">
        <v>1547</v>
      </c>
      <c r="D12378" t="s">
        <v>1682</v>
      </c>
    </row>
    <row r="12379" spans="1:5" x14ac:dyDescent="0.2">
      <c r="A12379" t="s">
        <v>91</v>
      </c>
      <c r="B12379">
        <v>17.100000000000001</v>
      </c>
      <c r="C12379" t="s">
        <v>1558</v>
      </c>
    </row>
    <row r="12380" spans="1:5" x14ac:dyDescent="0.2">
      <c r="A12380" t="s">
        <v>48</v>
      </c>
      <c r="B12380">
        <v>5.5</v>
      </c>
      <c r="C12380" t="s">
        <v>1558</v>
      </c>
    </row>
    <row r="12381" spans="1:5" x14ac:dyDescent="0.2">
      <c r="A12381" t="s">
        <v>95</v>
      </c>
      <c r="B12381" t="s">
        <v>1545</v>
      </c>
      <c r="C12381" t="s">
        <v>1593</v>
      </c>
      <c r="D12381">
        <v>0.2</v>
      </c>
    </row>
    <row r="12382" spans="1:5" x14ac:dyDescent="0.2">
      <c r="A12382" t="s">
        <v>154</v>
      </c>
      <c r="B12382">
        <v>0.2</v>
      </c>
      <c r="C12382">
        <v>0.1</v>
      </c>
    </row>
    <row r="12383" spans="1:5" x14ac:dyDescent="0.2">
      <c r="A12383" t="s">
        <v>97</v>
      </c>
      <c r="B12383" t="s">
        <v>1545</v>
      </c>
      <c r="C12383">
        <v>0.03</v>
      </c>
      <c r="D12383" t="s">
        <v>1567</v>
      </c>
      <c r="E12383" t="s">
        <v>1568</v>
      </c>
    </row>
    <row r="12384" spans="1:5" x14ac:dyDescent="0.2">
      <c r="A12384" t="s">
        <v>94</v>
      </c>
      <c r="B12384" t="s">
        <v>1545</v>
      </c>
      <c r="C12384">
        <v>0.02</v>
      </c>
      <c r="D12384" t="s">
        <v>1567</v>
      </c>
      <c r="E12384" t="s">
        <v>1568</v>
      </c>
    </row>
    <row r="12385" spans="1:5" x14ac:dyDescent="0.2">
      <c r="A12385" t="s">
        <v>133</v>
      </c>
      <c r="B12385" t="s">
        <v>1545</v>
      </c>
      <c r="C12385">
        <v>5.0000000000000001E-3</v>
      </c>
    </row>
    <row r="12386" spans="1:5" x14ac:dyDescent="0.2">
      <c r="A12386" t="s">
        <v>47</v>
      </c>
      <c r="B12386">
        <v>4.4000000000000004</v>
      </c>
      <c r="C12386">
        <v>0.02</v>
      </c>
    </row>
    <row r="12387" spans="1:5" x14ac:dyDescent="0.2">
      <c r="A12387" t="s">
        <v>92</v>
      </c>
      <c r="B12387">
        <v>0.05</v>
      </c>
      <c r="C12387">
        <v>0.1</v>
      </c>
    </row>
    <row r="12388" spans="1:5" x14ac:dyDescent="0.2">
      <c r="A12388" t="s">
        <v>48</v>
      </c>
      <c r="B12388">
        <v>2</v>
      </c>
      <c r="C12388" t="s">
        <v>1558</v>
      </c>
    </row>
    <row r="12389" spans="1:5" x14ac:dyDescent="0.2">
      <c r="A12389" t="s">
        <v>47</v>
      </c>
      <c r="B12389">
        <v>15.8</v>
      </c>
      <c r="C12389" t="s">
        <v>1557</v>
      </c>
    </row>
    <row r="12390" spans="1:5" x14ac:dyDescent="0.2">
      <c r="A12390" t="s">
        <v>87</v>
      </c>
      <c r="B12390" t="s">
        <v>1546</v>
      </c>
      <c r="C12390" t="s">
        <v>1547</v>
      </c>
      <c r="D12390" t="s">
        <v>1682</v>
      </c>
    </row>
    <row r="12391" spans="1:5" x14ac:dyDescent="0.2">
      <c r="A12391" t="s">
        <v>91</v>
      </c>
      <c r="B12391">
        <v>17.100000000000001</v>
      </c>
      <c r="C12391" t="s">
        <v>1558</v>
      </c>
    </row>
    <row r="12392" spans="1:5" x14ac:dyDescent="0.2">
      <c r="A12392" t="s">
        <v>48</v>
      </c>
      <c r="B12392">
        <v>5.5</v>
      </c>
      <c r="C12392" t="s">
        <v>1558</v>
      </c>
    </row>
    <row r="12393" spans="1:5" x14ac:dyDescent="0.2">
      <c r="A12393" t="s">
        <v>95</v>
      </c>
      <c r="B12393" t="s">
        <v>1545</v>
      </c>
      <c r="C12393" t="s">
        <v>1593</v>
      </c>
      <c r="D12393">
        <v>0.2</v>
      </c>
    </row>
    <row r="12394" spans="1:5" x14ac:dyDescent="0.2">
      <c r="A12394" t="s">
        <v>154</v>
      </c>
      <c r="B12394">
        <v>0.2</v>
      </c>
      <c r="C12394">
        <v>0.1</v>
      </c>
    </row>
    <row r="12395" spans="1:5" x14ac:dyDescent="0.2">
      <c r="A12395" t="s">
        <v>97</v>
      </c>
      <c r="B12395" t="s">
        <v>1545</v>
      </c>
      <c r="C12395">
        <v>0.03</v>
      </c>
      <c r="D12395" t="s">
        <v>1567</v>
      </c>
      <c r="E12395" t="s">
        <v>1568</v>
      </c>
    </row>
    <row r="12396" spans="1:5" x14ac:dyDescent="0.2">
      <c r="A12396" t="s">
        <v>94</v>
      </c>
      <c r="B12396" t="s">
        <v>1545</v>
      </c>
      <c r="C12396">
        <v>0.02</v>
      </c>
      <c r="D12396" t="s">
        <v>1567</v>
      </c>
      <c r="E12396" t="s">
        <v>1568</v>
      </c>
    </row>
    <row r="12397" spans="1:5" x14ac:dyDescent="0.2">
      <c r="A12397" t="s">
        <v>133</v>
      </c>
      <c r="B12397" t="s">
        <v>1545</v>
      </c>
      <c r="C12397">
        <v>5.0000000000000001E-3</v>
      </c>
    </row>
    <row r="12398" spans="1:5" x14ac:dyDescent="0.2">
      <c r="A12398" t="s">
        <v>47</v>
      </c>
      <c r="B12398">
        <v>4.4000000000000004</v>
      </c>
      <c r="C12398">
        <v>0.02</v>
      </c>
    </row>
    <row r="12399" spans="1:5" x14ac:dyDescent="0.2">
      <c r="A12399" t="s">
        <v>92</v>
      </c>
      <c r="B12399">
        <v>0.05</v>
      </c>
      <c r="C12399">
        <v>0.1</v>
      </c>
    </row>
    <row r="12400" spans="1:5" x14ac:dyDescent="0.2">
      <c r="A12400" t="s">
        <v>48</v>
      </c>
      <c r="B12400">
        <v>2</v>
      </c>
      <c r="C12400" t="s">
        <v>1558</v>
      </c>
    </row>
    <row r="12401" spans="1:5" x14ac:dyDescent="0.2">
      <c r="A12401" t="s">
        <v>47</v>
      </c>
      <c r="B12401">
        <v>15.8</v>
      </c>
      <c r="C12401" t="s">
        <v>1557</v>
      </c>
    </row>
    <row r="12402" spans="1:5" x14ac:dyDescent="0.2">
      <c r="A12402" t="s">
        <v>87</v>
      </c>
      <c r="B12402" t="s">
        <v>1546</v>
      </c>
      <c r="C12402" t="s">
        <v>1547</v>
      </c>
      <c r="D12402" t="s">
        <v>1682</v>
      </c>
    </row>
    <row r="12403" spans="1:5" x14ac:dyDescent="0.2">
      <c r="A12403" t="s">
        <v>29</v>
      </c>
      <c r="B12403">
        <v>7.7</v>
      </c>
      <c r="C12403" t="s">
        <v>1557</v>
      </c>
    </row>
    <row r="12404" spans="1:5" x14ac:dyDescent="0.2">
      <c r="A12404" t="s">
        <v>47</v>
      </c>
      <c r="B12404">
        <v>5.5</v>
      </c>
      <c r="C12404">
        <v>0.02</v>
      </c>
    </row>
    <row r="12405" spans="1:5" x14ac:dyDescent="0.2">
      <c r="A12405" t="s">
        <v>97</v>
      </c>
      <c r="B12405" t="s">
        <v>1545</v>
      </c>
      <c r="C12405">
        <v>0.03</v>
      </c>
      <c r="D12405" t="s">
        <v>1567</v>
      </c>
      <c r="E12405" t="s">
        <v>1568</v>
      </c>
    </row>
    <row r="12406" spans="1:5" x14ac:dyDescent="0.2">
      <c r="A12406" t="s">
        <v>91</v>
      </c>
      <c r="B12406">
        <v>17.100000000000001</v>
      </c>
      <c r="C12406" t="s">
        <v>1558</v>
      </c>
    </row>
    <row r="12407" spans="1:5" x14ac:dyDescent="0.2">
      <c r="A12407" t="s">
        <v>48</v>
      </c>
      <c r="B12407">
        <v>5.5</v>
      </c>
      <c r="C12407" t="s">
        <v>1558</v>
      </c>
    </row>
    <row r="12408" spans="1:5" x14ac:dyDescent="0.2">
      <c r="A12408" t="s">
        <v>95</v>
      </c>
      <c r="B12408" t="s">
        <v>1545</v>
      </c>
      <c r="C12408" t="s">
        <v>1593</v>
      </c>
      <c r="D12408">
        <v>0.2</v>
      </c>
    </row>
    <row r="12409" spans="1:5" x14ac:dyDescent="0.2">
      <c r="A12409" t="s">
        <v>154</v>
      </c>
      <c r="B12409">
        <v>0.2</v>
      </c>
      <c r="C12409">
        <v>0.1</v>
      </c>
    </row>
    <row r="12410" spans="1:5" x14ac:dyDescent="0.2">
      <c r="A12410" t="s">
        <v>97</v>
      </c>
      <c r="B12410" t="s">
        <v>1545</v>
      </c>
      <c r="C12410">
        <v>0.03</v>
      </c>
      <c r="D12410" t="s">
        <v>1567</v>
      </c>
      <c r="E12410" t="s">
        <v>1568</v>
      </c>
    </row>
    <row r="12411" spans="1:5" x14ac:dyDescent="0.2">
      <c r="A12411" t="s">
        <v>94</v>
      </c>
      <c r="B12411" t="s">
        <v>1545</v>
      </c>
      <c r="C12411">
        <v>0.02</v>
      </c>
      <c r="D12411" t="s">
        <v>1567</v>
      </c>
      <c r="E12411" t="s">
        <v>1568</v>
      </c>
    </row>
    <row r="12412" spans="1:5" x14ac:dyDescent="0.2">
      <c r="A12412" t="s">
        <v>133</v>
      </c>
      <c r="B12412" t="s">
        <v>1545</v>
      </c>
      <c r="C12412">
        <v>5.0000000000000001E-3</v>
      </c>
    </row>
    <row r="12413" spans="1:5" x14ac:dyDescent="0.2">
      <c r="A12413" t="s">
        <v>47</v>
      </c>
      <c r="B12413">
        <v>4.4000000000000004</v>
      </c>
      <c r="C12413">
        <v>0.02</v>
      </c>
    </row>
    <row r="12414" spans="1:5" x14ac:dyDescent="0.2">
      <c r="A12414" t="s">
        <v>92</v>
      </c>
      <c r="B12414">
        <v>0.05</v>
      </c>
      <c r="C12414">
        <v>0.1</v>
      </c>
    </row>
    <row r="12415" spans="1:5" x14ac:dyDescent="0.2">
      <c r="A12415" t="s">
        <v>48</v>
      </c>
      <c r="B12415">
        <v>2</v>
      </c>
      <c r="C12415" t="s">
        <v>1558</v>
      </c>
    </row>
    <row r="12416" spans="1:5" x14ac:dyDescent="0.2">
      <c r="A12416" t="s">
        <v>47</v>
      </c>
      <c r="B12416">
        <v>15.8</v>
      </c>
      <c r="C12416" t="s">
        <v>1557</v>
      </c>
    </row>
    <row r="12417" spans="1:5" x14ac:dyDescent="0.2">
      <c r="A12417" t="s">
        <v>87</v>
      </c>
      <c r="B12417" t="s">
        <v>1546</v>
      </c>
      <c r="C12417" t="s">
        <v>1547</v>
      </c>
      <c r="D12417" t="s">
        <v>1682</v>
      </c>
    </row>
    <row r="12418" spans="1:5" x14ac:dyDescent="0.2">
      <c r="A12418" t="s">
        <v>2831</v>
      </c>
      <c r="B12418">
        <v>14.935</v>
      </c>
      <c r="C12418" t="s">
        <v>1562</v>
      </c>
      <c r="D12418">
        <v>1.7999999999999999E-2</v>
      </c>
    </row>
    <row r="12419" spans="1:5" x14ac:dyDescent="0.2">
      <c r="A12419" t="s">
        <v>2397</v>
      </c>
      <c r="B12419" t="s">
        <v>2789</v>
      </c>
      <c r="C12419" t="s">
        <v>2832</v>
      </c>
    </row>
    <row r="12420" spans="1:5" x14ac:dyDescent="0.2">
      <c r="A12420" t="s">
        <v>2833</v>
      </c>
      <c r="B12420">
        <v>0.05</v>
      </c>
      <c r="C12420" t="s">
        <v>1567</v>
      </c>
      <c r="D12420" t="s">
        <v>1568</v>
      </c>
    </row>
    <row r="12421" spans="1:5" x14ac:dyDescent="0.2">
      <c r="A12421" t="s">
        <v>95</v>
      </c>
      <c r="B12421" t="s">
        <v>2834</v>
      </c>
      <c r="C12421" t="s">
        <v>1594</v>
      </c>
      <c r="D12421" t="s">
        <v>1762</v>
      </c>
      <c r="E12421">
        <v>3</v>
      </c>
    </row>
    <row r="12422" spans="1:5" x14ac:dyDescent="0.2">
      <c r="A12422" t="s">
        <v>29</v>
      </c>
      <c r="B12422">
        <v>41.3</v>
      </c>
      <c r="C12422" t="s">
        <v>1608</v>
      </c>
      <c r="D12422">
        <v>0.05</v>
      </c>
    </row>
    <row r="12423" spans="1:5" x14ac:dyDescent="0.2">
      <c r="A12423" t="s">
        <v>1549</v>
      </c>
      <c r="B12423" t="s">
        <v>1550</v>
      </c>
      <c r="C12423" t="s">
        <v>1551</v>
      </c>
      <c r="D12423" t="s">
        <v>1552</v>
      </c>
    </row>
    <row r="12424" spans="1:5" x14ac:dyDescent="0.2">
      <c r="A12424" t="s">
        <v>859</v>
      </c>
      <c r="B12424" t="s">
        <v>1553</v>
      </c>
      <c r="C12424" t="s">
        <v>1554</v>
      </c>
    </row>
    <row r="12425" spans="1:5" x14ac:dyDescent="0.2">
      <c r="A12425" t="s">
        <v>1569</v>
      </c>
      <c r="B12425" t="s">
        <v>1570</v>
      </c>
      <c r="C12425" t="s">
        <v>1571</v>
      </c>
    </row>
    <row r="12426" spans="1:5" x14ac:dyDescent="0.2">
      <c r="A12426" t="s">
        <v>1569</v>
      </c>
      <c r="B12426" t="s">
        <v>1572</v>
      </c>
      <c r="C12426" t="s">
        <v>1573</v>
      </c>
      <c r="D12426" t="s">
        <v>1571</v>
      </c>
    </row>
    <row r="12427" spans="1:5" x14ac:dyDescent="0.2">
      <c r="A12427" t="s">
        <v>2835</v>
      </c>
      <c r="B12427" t="s">
        <v>2836</v>
      </c>
    </row>
    <row r="12428" spans="1:5" x14ac:dyDescent="0.2">
      <c r="A12428" t="s">
        <v>2835</v>
      </c>
      <c r="B12428" t="s">
        <v>2837</v>
      </c>
    </row>
    <row r="12429" spans="1:5" x14ac:dyDescent="0.2">
      <c r="A12429" t="s">
        <v>2835</v>
      </c>
      <c r="B12429" t="s">
        <v>2838</v>
      </c>
    </row>
    <row r="12430" spans="1:5" x14ac:dyDescent="0.2">
      <c r="A12430" t="s">
        <v>2839</v>
      </c>
      <c r="B12430" t="s">
        <v>2836</v>
      </c>
    </row>
    <row r="12431" spans="1:5" x14ac:dyDescent="0.2">
      <c r="A12431" t="s">
        <v>2839</v>
      </c>
      <c r="B12431" t="s">
        <v>2837</v>
      </c>
    </row>
    <row r="12432" spans="1:5" x14ac:dyDescent="0.2">
      <c r="A12432" t="s">
        <v>2839</v>
      </c>
      <c r="B12432" t="s">
        <v>2838</v>
      </c>
    </row>
    <row r="12433" spans="1:5" x14ac:dyDescent="0.2">
      <c r="A12433" t="s">
        <v>97</v>
      </c>
      <c r="B12433">
        <v>0.05</v>
      </c>
      <c r="C12433" t="s">
        <v>2840</v>
      </c>
    </row>
    <row r="12434" spans="1:5" x14ac:dyDescent="0.2">
      <c r="A12434" t="s">
        <v>94</v>
      </c>
      <c r="B12434">
        <v>3.5000000000000003E-2</v>
      </c>
      <c r="C12434" t="s">
        <v>1568</v>
      </c>
    </row>
    <row r="12435" spans="1:5" x14ac:dyDescent="0.2">
      <c r="A12435" t="s">
        <v>2841</v>
      </c>
      <c r="B12435" t="s">
        <v>2836</v>
      </c>
    </row>
    <row r="12436" spans="1:5" x14ac:dyDescent="0.2">
      <c r="A12436" t="s">
        <v>2841</v>
      </c>
      <c r="B12436" t="s">
        <v>2837</v>
      </c>
    </row>
    <row r="12437" spans="1:5" x14ac:dyDescent="0.2">
      <c r="A12437" t="s">
        <v>2841</v>
      </c>
      <c r="B12437" t="s">
        <v>2838</v>
      </c>
    </row>
    <row r="12438" spans="1:5" x14ac:dyDescent="0.2">
      <c r="A12438" t="s">
        <v>2842</v>
      </c>
      <c r="B12438">
        <v>9.01</v>
      </c>
      <c r="C12438" t="s">
        <v>1613</v>
      </c>
      <c r="D12438">
        <v>2.5000000000000001E-2</v>
      </c>
      <c r="E12438">
        <v>-1</v>
      </c>
    </row>
    <row r="12439" spans="1:5" x14ac:dyDescent="0.2">
      <c r="A12439" t="s">
        <v>2842</v>
      </c>
      <c r="B12439">
        <v>9.01</v>
      </c>
      <c r="C12439" t="s">
        <v>1613</v>
      </c>
      <c r="D12439">
        <v>2.5000000000000001E-2</v>
      </c>
      <c r="E12439">
        <v>-2</v>
      </c>
    </row>
    <row r="12440" spans="1:5" x14ac:dyDescent="0.2">
      <c r="A12440" t="s">
        <v>2842</v>
      </c>
      <c r="B12440">
        <v>9.01</v>
      </c>
      <c r="C12440" t="s">
        <v>1613</v>
      </c>
      <c r="D12440">
        <v>2.5000000000000001E-2</v>
      </c>
      <c r="E12440">
        <v>-3</v>
      </c>
    </row>
    <row r="12441" spans="1:5" x14ac:dyDescent="0.2">
      <c r="A12441" t="s">
        <v>664</v>
      </c>
      <c r="B12441">
        <v>0.06</v>
      </c>
      <c r="C12441" t="s">
        <v>2843</v>
      </c>
    </row>
    <row r="12442" spans="1:5" x14ac:dyDescent="0.2">
      <c r="A12442" t="s">
        <v>705</v>
      </c>
    </row>
    <row r="12443" spans="1:5" x14ac:dyDescent="0.2">
      <c r="A12443" t="s">
        <v>706</v>
      </c>
    </row>
    <row r="12444" spans="1:5" x14ac:dyDescent="0.2">
      <c r="A12444" t="s">
        <v>707</v>
      </c>
    </row>
    <row r="12445" spans="1:5" x14ac:dyDescent="0.2">
      <c r="A12445" t="s">
        <v>95</v>
      </c>
      <c r="B12445" t="s">
        <v>2844</v>
      </c>
    </row>
    <row r="12446" spans="1:5" x14ac:dyDescent="0.2">
      <c r="A12446" t="s">
        <v>95</v>
      </c>
      <c r="B12446" t="s">
        <v>2012</v>
      </c>
    </row>
    <row r="12447" spans="1:5" x14ac:dyDescent="0.2">
      <c r="A12447" t="s">
        <v>1549</v>
      </c>
      <c r="B12447" t="s">
        <v>1550</v>
      </c>
      <c r="C12447" t="s">
        <v>1551</v>
      </c>
      <c r="D12447" t="s">
        <v>1552</v>
      </c>
    </row>
    <row r="12448" spans="1:5" x14ac:dyDescent="0.2">
      <c r="A12448" t="s">
        <v>859</v>
      </c>
      <c r="B12448" t="s">
        <v>1553</v>
      </c>
      <c r="C12448" t="s">
        <v>1554</v>
      </c>
    </row>
    <row r="12449" spans="1:5" x14ac:dyDescent="0.2">
      <c r="A12449" t="s">
        <v>1555</v>
      </c>
      <c r="B12449" t="s">
        <v>1550</v>
      </c>
      <c r="C12449" t="s">
        <v>1551</v>
      </c>
      <c r="D12449" t="s">
        <v>1556</v>
      </c>
    </row>
    <row r="12450" spans="1:5" x14ac:dyDescent="0.2">
      <c r="A12450" t="s">
        <v>2835</v>
      </c>
      <c r="B12450" t="s">
        <v>2836</v>
      </c>
    </row>
    <row r="12451" spans="1:5" x14ac:dyDescent="0.2">
      <c r="A12451" t="s">
        <v>2835</v>
      </c>
      <c r="B12451" t="s">
        <v>2837</v>
      </c>
    </row>
    <row r="12452" spans="1:5" x14ac:dyDescent="0.2">
      <c r="A12452" t="s">
        <v>2835</v>
      </c>
      <c r="B12452" t="s">
        <v>2838</v>
      </c>
    </row>
    <row r="12453" spans="1:5" x14ac:dyDescent="0.2">
      <c r="A12453" t="s">
        <v>2839</v>
      </c>
      <c r="B12453" t="s">
        <v>2836</v>
      </c>
    </row>
    <row r="12454" spans="1:5" x14ac:dyDescent="0.2">
      <c r="A12454" t="s">
        <v>2839</v>
      </c>
      <c r="B12454" t="s">
        <v>2837</v>
      </c>
    </row>
    <row r="12455" spans="1:5" x14ac:dyDescent="0.2">
      <c r="A12455" t="s">
        <v>2839</v>
      </c>
      <c r="B12455" t="s">
        <v>2838</v>
      </c>
    </row>
    <row r="12456" spans="1:5" x14ac:dyDescent="0.2">
      <c r="A12456" t="s">
        <v>97</v>
      </c>
      <c r="B12456">
        <v>0.05</v>
      </c>
      <c r="C12456" t="s">
        <v>2840</v>
      </c>
    </row>
    <row r="12457" spans="1:5" x14ac:dyDescent="0.2">
      <c r="A12457" t="s">
        <v>94</v>
      </c>
      <c r="B12457">
        <v>3.5000000000000003E-2</v>
      </c>
      <c r="C12457" t="s">
        <v>1568</v>
      </c>
    </row>
    <row r="12458" spans="1:5" x14ac:dyDescent="0.2">
      <c r="A12458" t="s">
        <v>2841</v>
      </c>
      <c r="B12458" t="s">
        <v>2836</v>
      </c>
    </row>
    <row r="12459" spans="1:5" x14ac:dyDescent="0.2">
      <c r="A12459" t="s">
        <v>2841</v>
      </c>
      <c r="B12459" t="s">
        <v>2837</v>
      </c>
    </row>
    <row r="12460" spans="1:5" x14ac:dyDescent="0.2">
      <c r="A12460" t="s">
        <v>2841</v>
      </c>
      <c r="B12460" t="s">
        <v>2838</v>
      </c>
    </row>
    <row r="12461" spans="1:5" x14ac:dyDescent="0.2">
      <c r="A12461" t="s">
        <v>2842</v>
      </c>
      <c r="B12461">
        <v>9.01</v>
      </c>
      <c r="C12461" t="s">
        <v>1613</v>
      </c>
      <c r="D12461">
        <v>2.5000000000000001E-2</v>
      </c>
      <c r="E12461">
        <v>-1</v>
      </c>
    </row>
    <row r="12462" spans="1:5" x14ac:dyDescent="0.2">
      <c r="A12462" t="s">
        <v>2842</v>
      </c>
      <c r="B12462">
        <v>9.01</v>
      </c>
      <c r="C12462" t="s">
        <v>1613</v>
      </c>
      <c r="D12462">
        <v>2.5000000000000001E-2</v>
      </c>
      <c r="E12462">
        <v>-2</v>
      </c>
    </row>
    <row r="12463" spans="1:5" x14ac:dyDescent="0.2">
      <c r="A12463" t="s">
        <v>2842</v>
      </c>
      <c r="B12463">
        <v>9.01</v>
      </c>
      <c r="C12463" t="s">
        <v>1613</v>
      </c>
      <c r="D12463">
        <v>2.5000000000000001E-2</v>
      </c>
      <c r="E12463">
        <v>-3</v>
      </c>
    </row>
    <row r="12464" spans="1:5" x14ac:dyDescent="0.2">
      <c r="A12464" t="s">
        <v>664</v>
      </c>
      <c r="B12464">
        <v>0.06</v>
      </c>
      <c r="C12464" t="s">
        <v>2843</v>
      </c>
    </row>
    <row r="12465" spans="1:4" x14ac:dyDescent="0.2">
      <c r="A12465" t="s">
        <v>705</v>
      </c>
    </row>
    <row r="12466" spans="1:4" x14ac:dyDescent="0.2">
      <c r="A12466" t="s">
        <v>706</v>
      </c>
    </row>
    <row r="12467" spans="1:4" x14ac:dyDescent="0.2">
      <c r="A12467" t="s">
        <v>707</v>
      </c>
    </row>
    <row r="12468" spans="1:4" x14ac:dyDescent="0.2">
      <c r="A12468" t="s">
        <v>95</v>
      </c>
      <c r="B12468" t="s">
        <v>2844</v>
      </c>
    </row>
    <row r="12469" spans="1:4" x14ac:dyDescent="0.2">
      <c r="A12469" t="s">
        <v>95</v>
      </c>
      <c r="B12469" t="s">
        <v>2012</v>
      </c>
    </row>
    <row r="12470" spans="1:4" x14ac:dyDescent="0.2">
      <c r="A12470" t="s">
        <v>1549</v>
      </c>
      <c r="B12470" t="s">
        <v>1550</v>
      </c>
      <c r="C12470" t="s">
        <v>1551</v>
      </c>
      <c r="D12470" t="s">
        <v>1552</v>
      </c>
    </row>
    <row r="12471" spans="1:4" x14ac:dyDescent="0.2">
      <c r="A12471" t="s">
        <v>859</v>
      </c>
      <c r="B12471" t="s">
        <v>1553</v>
      </c>
      <c r="C12471" t="s">
        <v>1554</v>
      </c>
    </row>
    <row r="12472" spans="1:4" x14ac:dyDescent="0.2">
      <c r="A12472" t="s">
        <v>1555</v>
      </c>
      <c r="B12472" t="s">
        <v>1550</v>
      </c>
      <c r="C12472" t="s">
        <v>1551</v>
      </c>
      <c r="D12472" t="s">
        <v>1556</v>
      </c>
    </row>
    <row r="12473" spans="1:4" x14ac:dyDescent="0.2">
      <c r="A12473" t="s">
        <v>1569</v>
      </c>
      <c r="B12473" t="s">
        <v>1570</v>
      </c>
      <c r="C12473" t="s">
        <v>1571</v>
      </c>
    </row>
    <row r="12474" spans="1:4" x14ac:dyDescent="0.2">
      <c r="A12474" t="s">
        <v>1569</v>
      </c>
      <c r="B12474" t="s">
        <v>1572</v>
      </c>
      <c r="C12474" t="s">
        <v>1573</v>
      </c>
      <c r="D12474" t="s">
        <v>1571</v>
      </c>
    </row>
    <row r="12475" spans="1:4" x14ac:dyDescent="0.2">
      <c r="A12475" t="s">
        <v>2835</v>
      </c>
      <c r="B12475" t="s">
        <v>2836</v>
      </c>
    </row>
    <row r="12476" spans="1:4" x14ac:dyDescent="0.2">
      <c r="A12476" t="s">
        <v>2835</v>
      </c>
      <c r="B12476" t="s">
        <v>2837</v>
      </c>
    </row>
    <row r="12477" spans="1:4" x14ac:dyDescent="0.2">
      <c r="A12477" t="s">
        <v>2835</v>
      </c>
      <c r="B12477" t="s">
        <v>2838</v>
      </c>
    </row>
    <row r="12478" spans="1:4" x14ac:dyDescent="0.2">
      <c r="A12478" t="s">
        <v>2839</v>
      </c>
      <c r="B12478" t="s">
        <v>2836</v>
      </c>
    </row>
    <row r="12479" spans="1:4" x14ac:dyDescent="0.2">
      <c r="A12479" t="s">
        <v>2839</v>
      </c>
      <c r="B12479" t="s">
        <v>2837</v>
      </c>
    </row>
    <row r="12480" spans="1:4" x14ac:dyDescent="0.2">
      <c r="A12480" t="s">
        <v>2839</v>
      </c>
      <c r="B12480" t="s">
        <v>2838</v>
      </c>
    </row>
    <row r="12481" spans="1:5" x14ac:dyDescent="0.2">
      <c r="A12481" t="s">
        <v>97</v>
      </c>
      <c r="B12481">
        <v>0.05</v>
      </c>
      <c r="C12481" t="s">
        <v>2840</v>
      </c>
    </row>
    <row r="12482" spans="1:5" x14ac:dyDescent="0.2">
      <c r="A12482" t="s">
        <v>94</v>
      </c>
      <c r="B12482">
        <v>3.5000000000000003E-2</v>
      </c>
      <c r="C12482" t="s">
        <v>1568</v>
      </c>
    </row>
    <row r="12483" spans="1:5" x14ac:dyDescent="0.2">
      <c r="A12483" t="s">
        <v>2841</v>
      </c>
      <c r="B12483" t="s">
        <v>2836</v>
      </c>
    </row>
    <row r="12484" spans="1:5" x14ac:dyDescent="0.2">
      <c r="A12484" t="s">
        <v>2841</v>
      </c>
      <c r="B12484" t="s">
        <v>2837</v>
      </c>
    </row>
    <row r="12485" spans="1:5" x14ac:dyDescent="0.2">
      <c r="A12485" t="s">
        <v>2841</v>
      </c>
      <c r="B12485" t="s">
        <v>2838</v>
      </c>
    </row>
    <row r="12486" spans="1:5" x14ac:dyDescent="0.2">
      <c r="A12486" t="s">
        <v>705</v>
      </c>
    </row>
    <row r="12487" spans="1:5" x14ac:dyDescent="0.2">
      <c r="A12487" t="s">
        <v>706</v>
      </c>
    </row>
    <row r="12488" spans="1:5" x14ac:dyDescent="0.2">
      <c r="A12488" t="s">
        <v>707</v>
      </c>
    </row>
    <row r="12489" spans="1:5" x14ac:dyDescent="0.2">
      <c r="A12489" t="s">
        <v>95</v>
      </c>
      <c r="B12489" t="s">
        <v>2844</v>
      </c>
    </row>
    <row r="12490" spans="1:5" x14ac:dyDescent="0.2">
      <c r="A12490" t="s">
        <v>95</v>
      </c>
      <c r="B12490" t="s">
        <v>2012</v>
      </c>
    </row>
    <row r="12491" spans="1:5" x14ac:dyDescent="0.2">
      <c r="A12491" t="s">
        <v>2842</v>
      </c>
      <c r="B12491">
        <v>9.01</v>
      </c>
      <c r="C12491" t="s">
        <v>1613</v>
      </c>
      <c r="D12491">
        <v>2.5000000000000001E-2</v>
      </c>
      <c r="E12491">
        <v>-1</v>
      </c>
    </row>
    <row r="12492" spans="1:5" x14ac:dyDescent="0.2">
      <c r="A12492" t="s">
        <v>2842</v>
      </c>
      <c r="B12492">
        <v>9.01</v>
      </c>
      <c r="C12492" t="s">
        <v>1613</v>
      </c>
      <c r="D12492">
        <v>2.5000000000000001E-2</v>
      </c>
      <c r="E12492">
        <v>-2</v>
      </c>
    </row>
    <row r="12493" spans="1:5" x14ac:dyDescent="0.2">
      <c r="A12493" t="s">
        <v>2842</v>
      </c>
      <c r="B12493">
        <v>9.01</v>
      </c>
      <c r="C12493" t="s">
        <v>1613</v>
      </c>
      <c r="D12493">
        <v>2.5000000000000001E-2</v>
      </c>
      <c r="E12493">
        <v>-3</v>
      </c>
    </row>
    <row r="12494" spans="1:5" x14ac:dyDescent="0.2">
      <c r="A12494" t="s">
        <v>664</v>
      </c>
      <c r="B12494">
        <v>0.06</v>
      </c>
      <c r="C12494" t="s">
        <v>2843</v>
      </c>
    </row>
    <row r="12495" spans="1:5" x14ac:dyDescent="0.2">
      <c r="A12495" t="s">
        <v>1549</v>
      </c>
      <c r="B12495" t="s">
        <v>1550</v>
      </c>
      <c r="C12495" t="s">
        <v>1551</v>
      </c>
      <c r="D12495" t="s">
        <v>1552</v>
      </c>
    </row>
    <row r="12496" spans="1:5" x14ac:dyDescent="0.2">
      <c r="A12496" t="s">
        <v>859</v>
      </c>
      <c r="B12496" t="s">
        <v>1553</v>
      </c>
      <c r="C12496" t="s">
        <v>1554</v>
      </c>
    </row>
    <row r="12497" spans="1:4" x14ac:dyDescent="0.2">
      <c r="A12497" t="s">
        <v>1555</v>
      </c>
      <c r="B12497" t="s">
        <v>1550</v>
      </c>
      <c r="C12497" t="s">
        <v>1551</v>
      </c>
      <c r="D12497" t="s">
        <v>1556</v>
      </c>
    </row>
    <row r="12498" spans="1:4" x14ac:dyDescent="0.2">
      <c r="A12498" t="s">
        <v>2835</v>
      </c>
      <c r="B12498" t="s">
        <v>2836</v>
      </c>
    </row>
    <row r="12499" spans="1:4" x14ac:dyDescent="0.2">
      <c r="A12499" t="s">
        <v>2835</v>
      </c>
      <c r="B12499" t="s">
        <v>2837</v>
      </c>
    </row>
    <row r="12500" spans="1:4" x14ac:dyDescent="0.2">
      <c r="A12500" t="s">
        <v>2835</v>
      </c>
      <c r="B12500" t="s">
        <v>2838</v>
      </c>
    </row>
    <row r="12501" spans="1:4" x14ac:dyDescent="0.2">
      <c r="A12501" t="s">
        <v>2839</v>
      </c>
      <c r="B12501" t="s">
        <v>2836</v>
      </c>
    </row>
    <row r="12502" spans="1:4" x14ac:dyDescent="0.2">
      <c r="A12502" t="s">
        <v>2839</v>
      </c>
      <c r="B12502" t="s">
        <v>2837</v>
      </c>
    </row>
    <row r="12503" spans="1:4" x14ac:dyDescent="0.2">
      <c r="A12503" t="s">
        <v>2839</v>
      </c>
      <c r="B12503" t="s">
        <v>2838</v>
      </c>
    </row>
    <row r="12504" spans="1:4" x14ac:dyDescent="0.2">
      <c r="A12504" t="s">
        <v>97</v>
      </c>
      <c r="B12504">
        <v>0.05</v>
      </c>
      <c r="C12504" t="s">
        <v>2840</v>
      </c>
    </row>
    <row r="12505" spans="1:4" x14ac:dyDescent="0.2">
      <c r="A12505" t="s">
        <v>94</v>
      </c>
      <c r="B12505">
        <v>3.5000000000000003E-2</v>
      </c>
      <c r="C12505" t="s">
        <v>1568</v>
      </c>
    </row>
    <row r="12506" spans="1:4" x14ac:dyDescent="0.2">
      <c r="A12506" t="s">
        <v>2841</v>
      </c>
      <c r="B12506" t="s">
        <v>2836</v>
      </c>
    </row>
    <row r="12507" spans="1:4" x14ac:dyDescent="0.2">
      <c r="A12507" t="s">
        <v>2841</v>
      </c>
      <c r="B12507" t="s">
        <v>2837</v>
      </c>
    </row>
    <row r="12508" spans="1:4" x14ac:dyDescent="0.2">
      <c r="A12508" t="s">
        <v>2841</v>
      </c>
      <c r="B12508" t="s">
        <v>2838</v>
      </c>
    </row>
    <row r="12509" spans="1:4" x14ac:dyDescent="0.2">
      <c r="A12509" t="s">
        <v>705</v>
      </c>
    </row>
    <row r="12510" spans="1:4" x14ac:dyDescent="0.2">
      <c r="A12510" t="s">
        <v>706</v>
      </c>
    </row>
    <row r="12511" spans="1:4" x14ac:dyDescent="0.2">
      <c r="A12511" t="s">
        <v>707</v>
      </c>
    </row>
    <row r="12512" spans="1:4" x14ac:dyDescent="0.2">
      <c r="A12512" t="s">
        <v>95</v>
      </c>
      <c r="B12512" t="s">
        <v>2844</v>
      </c>
    </row>
    <row r="12513" spans="1:5" x14ac:dyDescent="0.2">
      <c r="A12513" t="s">
        <v>95</v>
      </c>
      <c r="B12513" t="s">
        <v>2012</v>
      </c>
    </row>
    <row r="12514" spans="1:5" x14ac:dyDescent="0.2">
      <c r="A12514" t="s">
        <v>2842</v>
      </c>
      <c r="B12514">
        <v>9.01</v>
      </c>
      <c r="C12514" t="s">
        <v>1613</v>
      </c>
      <c r="D12514">
        <v>2.5000000000000001E-2</v>
      </c>
      <c r="E12514">
        <v>-1</v>
      </c>
    </row>
    <row r="12515" spans="1:5" x14ac:dyDescent="0.2">
      <c r="A12515" t="s">
        <v>2842</v>
      </c>
      <c r="B12515">
        <v>9.01</v>
      </c>
      <c r="C12515" t="s">
        <v>1613</v>
      </c>
      <c r="D12515">
        <v>2.5000000000000001E-2</v>
      </c>
      <c r="E12515">
        <v>-2</v>
      </c>
    </row>
    <row r="12516" spans="1:5" x14ac:dyDescent="0.2">
      <c r="A12516" t="s">
        <v>2842</v>
      </c>
      <c r="B12516">
        <v>9.01</v>
      </c>
      <c r="C12516" t="s">
        <v>1613</v>
      </c>
      <c r="D12516">
        <v>2.5000000000000001E-2</v>
      </c>
      <c r="E12516">
        <v>-3</v>
      </c>
    </row>
    <row r="12517" spans="1:5" x14ac:dyDescent="0.2">
      <c r="A12517" t="s">
        <v>664</v>
      </c>
      <c r="B12517">
        <v>0.06</v>
      </c>
      <c r="C12517" t="s">
        <v>2843</v>
      </c>
    </row>
    <row r="12518" spans="1:5" x14ac:dyDescent="0.2">
      <c r="A12518" t="s">
        <v>1549</v>
      </c>
      <c r="B12518" t="s">
        <v>1550</v>
      </c>
      <c r="C12518" t="s">
        <v>1551</v>
      </c>
      <c r="D12518" t="s">
        <v>1552</v>
      </c>
    </row>
    <row r="12519" spans="1:5" x14ac:dyDescent="0.2">
      <c r="A12519" t="s">
        <v>859</v>
      </c>
      <c r="B12519" t="s">
        <v>1553</v>
      </c>
      <c r="C12519" t="s">
        <v>1554</v>
      </c>
    </row>
    <row r="12520" spans="1:5" x14ac:dyDescent="0.2">
      <c r="A12520" t="s">
        <v>1555</v>
      </c>
      <c r="B12520" t="s">
        <v>1550</v>
      </c>
      <c r="C12520" t="s">
        <v>1551</v>
      </c>
      <c r="D12520" t="s">
        <v>1556</v>
      </c>
    </row>
    <row r="12521" spans="1:5" x14ac:dyDescent="0.2">
      <c r="A12521" t="s">
        <v>1569</v>
      </c>
      <c r="B12521" t="s">
        <v>1570</v>
      </c>
      <c r="C12521" t="s">
        <v>1571</v>
      </c>
    </row>
    <row r="12522" spans="1:5" x14ac:dyDescent="0.2">
      <c r="A12522" t="s">
        <v>1569</v>
      </c>
      <c r="B12522" t="s">
        <v>1572</v>
      </c>
      <c r="C12522" t="s">
        <v>1573</v>
      </c>
      <c r="D12522" t="s">
        <v>1571</v>
      </c>
    </row>
    <row r="12523" spans="1:5" x14ac:dyDescent="0.2">
      <c r="A12523" t="s">
        <v>91</v>
      </c>
      <c r="B12523">
        <v>17.100000000000001</v>
      </c>
      <c r="C12523" t="s">
        <v>1558</v>
      </c>
    </row>
    <row r="12524" spans="1:5" x14ac:dyDescent="0.2">
      <c r="A12524" t="s">
        <v>48</v>
      </c>
      <c r="B12524">
        <v>5.5</v>
      </c>
      <c r="C12524" t="s">
        <v>1558</v>
      </c>
    </row>
    <row r="12525" spans="1:5" x14ac:dyDescent="0.2">
      <c r="A12525" t="s">
        <v>95</v>
      </c>
      <c r="B12525" t="s">
        <v>1545</v>
      </c>
      <c r="C12525" t="s">
        <v>1593</v>
      </c>
      <c r="D12525">
        <v>0.2</v>
      </c>
    </row>
    <row r="12526" spans="1:5" x14ac:dyDescent="0.2">
      <c r="A12526" t="s">
        <v>154</v>
      </c>
      <c r="B12526">
        <v>0.2</v>
      </c>
      <c r="C12526">
        <v>0.1</v>
      </c>
    </row>
    <row r="12527" spans="1:5" x14ac:dyDescent="0.2">
      <c r="A12527" t="s">
        <v>97</v>
      </c>
      <c r="B12527" t="s">
        <v>1545</v>
      </c>
      <c r="C12527">
        <v>0.03</v>
      </c>
      <c r="D12527" t="s">
        <v>1567</v>
      </c>
      <c r="E12527" t="s">
        <v>1568</v>
      </c>
    </row>
    <row r="12528" spans="1:5" x14ac:dyDescent="0.2">
      <c r="A12528" t="s">
        <v>94</v>
      </c>
      <c r="B12528" t="s">
        <v>1545</v>
      </c>
      <c r="C12528">
        <v>0.02</v>
      </c>
      <c r="D12528" t="s">
        <v>1567</v>
      </c>
      <c r="E12528" t="s">
        <v>1568</v>
      </c>
    </row>
    <row r="12529" spans="1:6" x14ac:dyDescent="0.2">
      <c r="A12529" t="s">
        <v>133</v>
      </c>
      <c r="B12529" t="s">
        <v>1545</v>
      </c>
      <c r="C12529">
        <v>5.0000000000000001E-3</v>
      </c>
    </row>
    <row r="12530" spans="1:6" x14ac:dyDescent="0.2">
      <c r="A12530" t="s">
        <v>47</v>
      </c>
      <c r="B12530">
        <v>4.4000000000000004</v>
      </c>
      <c r="C12530">
        <v>0.02</v>
      </c>
    </row>
    <row r="12531" spans="1:6" x14ac:dyDescent="0.2">
      <c r="A12531" t="s">
        <v>92</v>
      </c>
      <c r="B12531">
        <v>0.05</v>
      </c>
      <c r="C12531">
        <v>0.1</v>
      </c>
    </row>
    <row r="12532" spans="1:6" x14ac:dyDescent="0.2">
      <c r="A12532" t="s">
        <v>48</v>
      </c>
      <c r="B12532">
        <v>2</v>
      </c>
      <c r="C12532" t="s">
        <v>1558</v>
      </c>
    </row>
    <row r="12533" spans="1:6" x14ac:dyDescent="0.2">
      <c r="A12533" t="s">
        <v>47</v>
      </c>
      <c r="B12533">
        <v>15.8</v>
      </c>
      <c r="C12533" t="s">
        <v>1557</v>
      </c>
    </row>
    <row r="12534" spans="1:6" x14ac:dyDescent="0.2">
      <c r="A12534" t="s">
        <v>87</v>
      </c>
      <c r="B12534" t="s">
        <v>1546</v>
      </c>
      <c r="C12534" t="s">
        <v>1547</v>
      </c>
      <c r="D12534" t="s">
        <v>1682</v>
      </c>
    </row>
    <row r="12535" spans="1:6" x14ac:dyDescent="0.2">
      <c r="A12535" t="s">
        <v>87</v>
      </c>
      <c r="B12535" t="s">
        <v>1698</v>
      </c>
    </row>
    <row r="12536" spans="1:6" x14ac:dyDescent="0.2">
      <c r="A12536" t="s">
        <v>2575</v>
      </c>
      <c r="B12536">
        <v>7.95</v>
      </c>
      <c r="C12536" t="s">
        <v>1608</v>
      </c>
      <c r="D12536">
        <v>0.05</v>
      </c>
    </row>
    <row r="12537" spans="1:6" x14ac:dyDescent="0.2">
      <c r="A12537" t="s">
        <v>34</v>
      </c>
      <c r="B12537">
        <v>19.2</v>
      </c>
      <c r="C12537" t="s">
        <v>1608</v>
      </c>
      <c r="D12537">
        <v>0.01</v>
      </c>
    </row>
    <row r="12538" spans="1:6" x14ac:dyDescent="0.2">
      <c r="A12538" t="s">
        <v>96</v>
      </c>
      <c r="B12538">
        <v>18.5</v>
      </c>
      <c r="C12538" t="s">
        <v>1608</v>
      </c>
      <c r="D12538">
        <v>0.01</v>
      </c>
    </row>
    <row r="12539" spans="1:6" x14ac:dyDescent="0.2">
      <c r="A12539" t="s">
        <v>29</v>
      </c>
      <c r="B12539">
        <v>6.95</v>
      </c>
      <c r="C12539" t="s">
        <v>1608</v>
      </c>
      <c r="D12539">
        <v>0.05</v>
      </c>
    </row>
    <row r="12540" spans="1:6" x14ac:dyDescent="0.2">
      <c r="A12540" t="s">
        <v>189</v>
      </c>
      <c r="B12540" t="s">
        <v>1545</v>
      </c>
      <c r="C12540">
        <v>0.03</v>
      </c>
      <c r="D12540" t="s">
        <v>1568</v>
      </c>
    </row>
    <row r="12541" spans="1:6" x14ac:dyDescent="0.2">
      <c r="A12541" t="s">
        <v>133</v>
      </c>
      <c r="B12541" t="s">
        <v>1545</v>
      </c>
      <c r="C12541">
        <v>5.0000000000000001E-3</v>
      </c>
    </row>
    <row r="12542" spans="1:6" x14ac:dyDescent="0.2">
      <c r="A12542" t="s">
        <v>29</v>
      </c>
      <c r="B12542">
        <v>3.3</v>
      </c>
      <c r="C12542" t="s">
        <v>1608</v>
      </c>
      <c r="D12542">
        <v>0.1</v>
      </c>
    </row>
    <row r="12543" spans="1:6" x14ac:dyDescent="0.2">
      <c r="A12543" t="s">
        <v>2576</v>
      </c>
      <c r="B12543">
        <v>0.35</v>
      </c>
      <c r="C12543" t="s">
        <v>1608</v>
      </c>
      <c r="D12543">
        <v>0.05</v>
      </c>
      <c r="E12543" t="s">
        <v>1787</v>
      </c>
      <c r="F12543" t="s">
        <v>2577</v>
      </c>
    </row>
    <row r="12544" spans="1:6" x14ac:dyDescent="0.2">
      <c r="A12544" t="s">
        <v>29</v>
      </c>
      <c r="B12544">
        <v>0.1</v>
      </c>
      <c r="C12544" t="s">
        <v>1608</v>
      </c>
      <c r="D12544">
        <v>1.4999999999999999E-2</v>
      </c>
    </row>
    <row r="12545" spans="1:5" x14ac:dyDescent="0.2">
      <c r="A12545" t="s">
        <v>1618</v>
      </c>
      <c r="B12545">
        <v>19</v>
      </c>
      <c r="C12545" t="s">
        <v>1608</v>
      </c>
      <c r="D12545">
        <v>0.02</v>
      </c>
    </row>
    <row r="12546" spans="1:5" x14ac:dyDescent="0.2">
      <c r="A12546" t="s">
        <v>95</v>
      </c>
      <c r="B12546" t="s">
        <v>1545</v>
      </c>
      <c r="C12546" t="s">
        <v>1584</v>
      </c>
      <c r="D12546">
        <v>3</v>
      </c>
    </row>
    <row r="12547" spans="1:5" x14ac:dyDescent="0.2">
      <c r="A12547" t="s">
        <v>36</v>
      </c>
      <c r="B12547" t="s">
        <v>2578</v>
      </c>
    </row>
    <row r="12548" spans="1:5" x14ac:dyDescent="0.2">
      <c r="A12548" t="s">
        <v>29</v>
      </c>
      <c r="B12548">
        <v>0.5</v>
      </c>
      <c r="C12548" t="s">
        <v>1608</v>
      </c>
      <c r="D12548">
        <v>0.1</v>
      </c>
    </row>
    <row r="12549" spans="1:5" x14ac:dyDescent="0.2">
      <c r="A12549" t="s">
        <v>29</v>
      </c>
      <c r="B12549">
        <v>0.5</v>
      </c>
      <c r="C12549" t="s">
        <v>1608</v>
      </c>
      <c r="D12549">
        <v>0.05</v>
      </c>
    </row>
    <row r="12550" spans="1:5" x14ac:dyDescent="0.2">
      <c r="A12550" t="s">
        <v>36</v>
      </c>
      <c r="B12550" t="s">
        <v>1562</v>
      </c>
      <c r="C12550" t="s">
        <v>2559</v>
      </c>
      <c r="D12550" t="s">
        <v>1562</v>
      </c>
      <c r="E12550" t="s">
        <v>1618</v>
      </c>
    </row>
    <row r="12551" spans="1:5" x14ac:dyDescent="0.2">
      <c r="A12551" t="s">
        <v>2579</v>
      </c>
      <c r="B12551" t="s">
        <v>1618</v>
      </c>
      <c r="C12551" t="s">
        <v>2580</v>
      </c>
      <c r="D12551" t="s">
        <v>1562</v>
      </c>
      <c r="E12551" t="s">
        <v>1563</v>
      </c>
    </row>
    <row r="12552" spans="1:5" x14ac:dyDescent="0.2">
      <c r="A12552" t="s">
        <v>32</v>
      </c>
      <c r="B12552" t="s">
        <v>2581</v>
      </c>
    </row>
    <row r="12553" spans="1:5" x14ac:dyDescent="0.2">
      <c r="A12553" t="s">
        <v>87</v>
      </c>
      <c r="B12553" t="s">
        <v>1698</v>
      </c>
    </row>
    <row r="12554" spans="1:5" x14ac:dyDescent="0.2">
      <c r="A12554" t="s">
        <v>2575</v>
      </c>
      <c r="B12554">
        <v>7.95</v>
      </c>
      <c r="C12554" t="s">
        <v>1608</v>
      </c>
      <c r="D12554">
        <v>0.05</v>
      </c>
    </row>
    <row r="12555" spans="1:5" x14ac:dyDescent="0.2">
      <c r="A12555" t="s">
        <v>34</v>
      </c>
      <c r="B12555">
        <v>19.2</v>
      </c>
      <c r="C12555" t="s">
        <v>1608</v>
      </c>
      <c r="D12555">
        <v>0.01</v>
      </c>
    </row>
    <row r="12556" spans="1:5" x14ac:dyDescent="0.2">
      <c r="A12556" t="s">
        <v>96</v>
      </c>
      <c r="B12556">
        <v>18.5</v>
      </c>
      <c r="C12556" t="s">
        <v>1608</v>
      </c>
      <c r="D12556">
        <v>0.01</v>
      </c>
    </row>
    <row r="12557" spans="1:5" x14ac:dyDescent="0.2">
      <c r="A12557" t="s">
        <v>29</v>
      </c>
      <c r="B12557">
        <v>6.95</v>
      </c>
      <c r="C12557" t="s">
        <v>1608</v>
      </c>
      <c r="D12557">
        <v>0.05</v>
      </c>
    </row>
    <row r="12558" spans="1:5" x14ac:dyDescent="0.2">
      <c r="A12558" t="s">
        <v>189</v>
      </c>
      <c r="B12558" t="s">
        <v>1545</v>
      </c>
      <c r="C12558">
        <v>0.03</v>
      </c>
      <c r="D12558" t="s">
        <v>1568</v>
      </c>
    </row>
    <row r="12559" spans="1:5" x14ac:dyDescent="0.2">
      <c r="A12559" t="s">
        <v>133</v>
      </c>
      <c r="B12559" t="s">
        <v>1545</v>
      </c>
      <c r="C12559">
        <v>5.0000000000000001E-3</v>
      </c>
    </row>
    <row r="12560" spans="1:5" x14ac:dyDescent="0.2">
      <c r="A12560" t="s">
        <v>29</v>
      </c>
      <c r="B12560">
        <v>3.3</v>
      </c>
      <c r="C12560" t="s">
        <v>1608</v>
      </c>
      <c r="D12560">
        <v>0.1</v>
      </c>
    </row>
    <row r="12561" spans="1:6" x14ac:dyDescent="0.2">
      <c r="A12561" t="s">
        <v>2576</v>
      </c>
      <c r="B12561">
        <v>0.35</v>
      </c>
      <c r="C12561" t="s">
        <v>1608</v>
      </c>
      <c r="D12561">
        <v>0.05</v>
      </c>
      <c r="E12561" t="s">
        <v>1787</v>
      </c>
      <c r="F12561" t="s">
        <v>2577</v>
      </c>
    </row>
    <row r="12562" spans="1:6" x14ac:dyDescent="0.2">
      <c r="A12562" t="s">
        <v>29</v>
      </c>
      <c r="B12562">
        <v>0.1</v>
      </c>
      <c r="C12562" t="s">
        <v>1608</v>
      </c>
      <c r="D12562">
        <v>1.4999999999999999E-2</v>
      </c>
    </row>
    <row r="12563" spans="1:6" x14ac:dyDescent="0.2">
      <c r="A12563" t="s">
        <v>1618</v>
      </c>
      <c r="B12563">
        <v>19</v>
      </c>
      <c r="C12563" t="s">
        <v>1608</v>
      </c>
      <c r="D12563">
        <v>0.02</v>
      </c>
    </row>
    <row r="12564" spans="1:6" x14ac:dyDescent="0.2">
      <c r="A12564" t="s">
        <v>95</v>
      </c>
      <c r="B12564" t="s">
        <v>1545</v>
      </c>
      <c r="C12564" t="s">
        <v>1584</v>
      </c>
      <c r="D12564">
        <v>3</v>
      </c>
    </row>
    <row r="12565" spans="1:6" x14ac:dyDescent="0.2">
      <c r="A12565" t="s">
        <v>36</v>
      </c>
      <c r="B12565" t="s">
        <v>2578</v>
      </c>
    </row>
    <row r="12566" spans="1:6" x14ac:dyDescent="0.2">
      <c r="A12566" t="s">
        <v>29</v>
      </c>
      <c r="B12566">
        <v>0.5</v>
      </c>
      <c r="C12566" t="s">
        <v>1608</v>
      </c>
      <c r="D12566">
        <v>0.1</v>
      </c>
    </row>
    <row r="12567" spans="1:6" x14ac:dyDescent="0.2">
      <c r="A12567" t="s">
        <v>29</v>
      </c>
      <c r="B12567">
        <v>0.5</v>
      </c>
      <c r="C12567" t="s">
        <v>1608</v>
      </c>
      <c r="D12567">
        <v>0.05</v>
      </c>
    </row>
    <row r="12568" spans="1:6" x14ac:dyDescent="0.2">
      <c r="A12568" t="s">
        <v>36</v>
      </c>
      <c r="B12568" t="s">
        <v>1562</v>
      </c>
      <c r="C12568" t="s">
        <v>2559</v>
      </c>
      <c r="D12568" t="s">
        <v>1562</v>
      </c>
      <c r="E12568" t="s">
        <v>1618</v>
      </c>
    </row>
    <row r="12569" spans="1:6" x14ac:dyDescent="0.2">
      <c r="A12569" t="s">
        <v>2579</v>
      </c>
      <c r="B12569" t="s">
        <v>1618</v>
      </c>
      <c r="C12569" t="s">
        <v>2580</v>
      </c>
      <c r="D12569" t="s">
        <v>1562</v>
      </c>
      <c r="E12569" t="s">
        <v>1563</v>
      </c>
    </row>
    <row r="12570" spans="1:6" x14ac:dyDescent="0.2">
      <c r="A12570" t="s">
        <v>32</v>
      </c>
      <c r="B12570" t="s">
        <v>2581</v>
      </c>
    </row>
    <row r="12571" spans="1:6" x14ac:dyDescent="0.2">
      <c r="A12571" t="s">
        <v>87</v>
      </c>
      <c r="B12571" t="s">
        <v>1698</v>
      </c>
    </row>
    <row r="12572" spans="1:6" x14ac:dyDescent="0.2">
      <c r="A12572" t="s">
        <v>2575</v>
      </c>
      <c r="B12572">
        <v>7.95</v>
      </c>
      <c r="C12572" t="s">
        <v>1608</v>
      </c>
      <c r="D12572">
        <v>0.05</v>
      </c>
    </row>
    <row r="12573" spans="1:6" x14ac:dyDescent="0.2">
      <c r="A12573" t="s">
        <v>34</v>
      </c>
      <c r="B12573">
        <v>19.2</v>
      </c>
      <c r="C12573" t="s">
        <v>1608</v>
      </c>
      <c r="D12573">
        <v>0.01</v>
      </c>
    </row>
    <row r="12574" spans="1:6" x14ac:dyDescent="0.2">
      <c r="A12574" t="s">
        <v>96</v>
      </c>
      <c r="B12574">
        <v>18.5</v>
      </c>
      <c r="C12574" t="s">
        <v>1608</v>
      </c>
      <c r="D12574">
        <v>0.01</v>
      </c>
    </row>
    <row r="12575" spans="1:6" x14ac:dyDescent="0.2">
      <c r="A12575" t="s">
        <v>29</v>
      </c>
      <c r="B12575">
        <v>6.95</v>
      </c>
      <c r="C12575" t="s">
        <v>1608</v>
      </c>
      <c r="D12575">
        <v>0.05</v>
      </c>
    </row>
    <row r="12576" spans="1:6" x14ac:dyDescent="0.2">
      <c r="A12576" t="s">
        <v>189</v>
      </c>
      <c r="B12576" t="s">
        <v>1545</v>
      </c>
      <c r="C12576">
        <v>0.03</v>
      </c>
      <c r="D12576" t="s">
        <v>1568</v>
      </c>
    </row>
    <row r="12577" spans="1:6" x14ac:dyDescent="0.2">
      <c r="A12577" t="s">
        <v>133</v>
      </c>
      <c r="B12577" t="s">
        <v>1545</v>
      </c>
      <c r="C12577">
        <v>5.0000000000000001E-3</v>
      </c>
    </row>
    <row r="12578" spans="1:6" x14ac:dyDescent="0.2">
      <c r="A12578" t="s">
        <v>29</v>
      </c>
      <c r="B12578">
        <v>3.3</v>
      </c>
      <c r="C12578" t="s">
        <v>1608</v>
      </c>
      <c r="D12578">
        <v>0.1</v>
      </c>
    </row>
    <row r="12579" spans="1:6" x14ac:dyDescent="0.2">
      <c r="A12579" t="s">
        <v>2576</v>
      </c>
      <c r="B12579">
        <v>0.35</v>
      </c>
      <c r="C12579" t="s">
        <v>1608</v>
      </c>
      <c r="D12579">
        <v>0.05</v>
      </c>
      <c r="E12579" t="s">
        <v>1787</v>
      </c>
      <c r="F12579" t="s">
        <v>2577</v>
      </c>
    </row>
    <row r="12580" spans="1:6" x14ac:dyDescent="0.2">
      <c r="A12580" t="s">
        <v>29</v>
      </c>
      <c r="B12580">
        <v>0.1</v>
      </c>
      <c r="C12580" t="s">
        <v>1608</v>
      </c>
      <c r="D12580">
        <v>1.4999999999999999E-2</v>
      </c>
    </row>
    <row r="12581" spans="1:6" x14ac:dyDescent="0.2">
      <c r="A12581" t="s">
        <v>1618</v>
      </c>
      <c r="B12581">
        <v>19</v>
      </c>
      <c r="C12581" t="s">
        <v>1608</v>
      </c>
      <c r="D12581">
        <v>0.02</v>
      </c>
    </row>
    <row r="12582" spans="1:6" x14ac:dyDescent="0.2">
      <c r="A12582" t="s">
        <v>95</v>
      </c>
      <c r="B12582" t="s">
        <v>1545</v>
      </c>
      <c r="C12582" t="s">
        <v>1584</v>
      </c>
      <c r="D12582">
        <v>3</v>
      </c>
    </row>
    <row r="12583" spans="1:6" x14ac:dyDescent="0.2">
      <c r="A12583" t="s">
        <v>36</v>
      </c>
      <c r="B12583" t="s">
        <v>2578</v>
      </c>
    </row>
    <row r="12584" spans="1:6" x14ac:dyDescent="0.2">
      <c r="A12584" t="s">
        <v>29</v>
      </c>
      <c r="B12584">
        <v>0.5</v>
      </c>
      <c r="C12584" t="s">
        <v>1608</v>
      </c>
      <c r="D12584">
        <v>0.1</v>
      </c>
    </row>
    <row r="12585" spans="1:6" x14ac:dyDescent="0.2">
      <c r="A12585" t="s">
        <v>29</v>
      </c>
      <c r="B12585">
        <v>0.5</v>
      </c>
      <c r="C12585" t="s">
        <v>1608</v>
      </c>
      <c r="D12585">
        <v>0.05</v>
      </c>
    </row>
    <row r="12586" spans="1:6" x14ac:dyDescent="0.2">
      <c r="A12586" t="s">
        <v>36</v>
      </c>
      <c r="B12586" t="s">
        <v>1562</v>
      </c>
      <c r="C12586" t="s">
        <v>2559</v>
      </c>
      <c r="D12586" t="s">
        <v>1562</v>
      </c>
      <c r="E12586" t="s">
        <v>1618</v>
      </c>
    </row>
    <row r="12587" spans="1:6" x14ac:dyDescent="0.2">
      <c r="A12587" t="s">
        <v>2579</v>
      </c>
      <c r="B12587" t="s">
        <v>1618</v>
      </c>
      <c r="C12587" t="s">
        <v>2580</v>
      </c>
      <c r="D12587" t="s">
        <v>1562</v>
      </c>
      <c r="E12587" t="s">
        <v>1563</v>
      </c>
    </row>
    <row r="12588" spans="1:6" x14ac:dyDescent="0.2">
      <c r="A12588" t="s">
        <v>32</v>
      </c>
      <c r="B12588" t="s">
        <v>2581</v>
      </c>
    </row>
    <row r="12589" spans="1:6" x14ac:dyDescent="0.2">
      <c r="A12589" t="s">
        <v>87</v>
      </c>
      <c r="B12589" t="s">
        <v>1698</v>
      </c>
    </row>
    <row r="12590" spans="1:6" x14ac:dyDescent="0.2">
      <c r="A12590" t="s">
        <v>2575</v>
      </c>
      <c r="B12590">
        <v>7.95</v>
      </c>
      <c r="C12590" t="s">
        <v>1608</v>
      </c>
      <c r="D12590">
        <v>0.05</v>
      </c>
    </row>
    <row r="12591" spans="1:6" x14ac:dyDescent="0.2">
      <c r="A12591" t="s">
        <v>34</v>
      </c>
      <c r="B12591">
        <v>19.2</v>
      </c>
      <c r="C12591" t="s">
        <v>1608</v>
      </c>
      <c r="D12591">
        <v>0.01</v>
      </c>
    </row>
    <row r="12592" spans="1:6" x14ac:dyDescent="0.2">
      <c r="A12592" t="s">
        <v>96</v>
      </c>
      <c r="B12592">
        <v>18.5</v>
      </c>
      <c r="C12592" t="s">
        <v>1608</v>
      </c>
      <c r="D12592">
        <v>0.01</v>
      </c>
    </row>
    <row r="12593" spans="1:6" x14ac:dyDescent="0.2">
      <c r="A12593" t="s">
        <v>29</v>
      </c>
      <c r="B12593">
        <v>6.95</v>
      </c>
      <c r="C12593" t="s">
        <v>1608</v>
      </c>
      <c r="D12593">
        <v>0.05</v>
      </c>
    </row>
    <row r="12594" spans="1:6" x14ac:dyDescent="0.2">
      <c r="A12594" t="s">
        <v>189</v>
      </c>
      <c r="B12594" t="s">
        <v>1545</v>
      </c>
      <c r="C12594">
        <v>0.03</v>
      </c>
      <c r="D12594" t="s">
        <v>1568</v>
      </c>
    </row>
    <row r="12595" spans="1:6" x14ac:dyDescent="0.2">
      <c r="A12595" t="s">
        <v>133</v>
      </c>
      <c r="B12595" t="s">
        <v>1545</v>
      </c>
      <c r="C12595">
        <v>5.0000000000000001E-3</v>
      </c>
    </row>
    <row r="12596" spans="1:6" x14ac:dyDescent="0.2">
      <c r="A12596" t="s">
        <v>29</v>
      </c>
      <c r="B12596">
        <v>3.3</v>
      </c>
      <c r="C12596" t="s">
        <v>1608</v>
      </c>
      <c r="D12596">
        <v>0.1</v>
      </c>
    </row>
    <row r="12597" spans="1:6" x14ac:dyDescent="0.2">
      <c r="A12597" t="s">
        <v>2576</v>
      </c>
      <c r="B12597">
        <v>0.35</v>
      </c>
      <c r="C12597" t="s">
        <v>1608</v>
      </c>
      <c r="D12597">
        <v>0.05</v>
      </c>
      <c r="E12597" t="s">
        <v>1787</v>
      </c>
      <c r="F12597" t="s">
        <v>2577</v>
      </c>
    </row>
    <row r="12598" spans="1:6" x14ac:dyDescent="0.2">
      <c r="A12598" t="s">
        <v>29</v>
      </c>
      <c r="B12598">
        <v>0.1</v>
      </c>
      <c r="C12598" t="s">
        <v>1608</v>
      </c>
      <c r="D12598">
        <v>1.4999999999999999E-2</v>
      </c>
    </row>
    <row r="12599" spans="1:6" x14ac:dyDescent="0.2">
      <c r="A12599" t="s">
        <v>1618</v>
      </c>
      <c r="B12599">
        <v>19</v>
      </c>
      <c r="C12599" t="s">
        <v>1608</v>
      </c>
      <c r="D12599">
        <v>0.02</v>
      </c>
    </row>
    <row r="12600" spans="1:6" x14ac:dyDescent="0.2">
      <c r="A12600" t="s">
        <v>95</v>
      </c>
      <c r="B12600" t="s">
        <v>1545</v>
      </c>
      <c r="C12600" t="s">
        <v>1584</v>
      </c>
      <c r="D12600">
        <v>3</v>
      </c>
    </row>
    <row r="12601" spans="1:6" x14ac:dyDescent="0.2">
      <c r="A12601" t="s">
        <v>36</v>
      </c>
      <c r="B12601" t="s">
        <v>2578</v>
      </c>
    </row>
    <row r="12602" spans="1:6" x14ac:dyDescent="0.2">
      <c r="A12602" t="s">
        <v>29</v>
      </c>
      <c r="B12602">
        <v>0.5</v>
      </c>
      <c r="C12602" t="s">
        <v>1608</v>
      </c>
      <c r="D12602">
        <v>0.1</v>
      </c>
    </row>
    <row r="12603" spans="1:6" x14ac:dyDescent="0.2">
      <c r="A12603" t="s">
        <v>29</v>
      </c>
      <c r="B12603">
        <v>0.5</v>
      </c>
      <c r="C12603" t="s">
        <v>1608</v>
      </c>
      <c r="D12603">
        <v>0.05</v>
      </c>
    </row>
    <row r="12604" spans="1:6" x14ac:dyDescent="0.2">
      <c r="A12604" t="s">
        <v>36</v>
      </c>
      <c r="B12604" t="s">
        <v>1562</v>
      </c>
      <c r="C12604" t="s">
        <v>2559</v>
      </c>
      <c r="D12604" t="s">
        <v>1562</v>
      </c>
      <c r="E12604" t="s">
        <v>1618</v>
      </c>
    </row>
    <row r="12605" spans="1:6" x14ac:dyDescent="0.2">
      <c r="A12605" t="s">
        <v>2579</v>
      </c>
      <c r="B12605" t="s">
        <v>1618</v>
      </c>
      <c r="C12605" t="s">
        <v>2580</v>
      </c>
      <c r="D12605" t="s">
        <v>1562</v>
      </c>
      <c r="E12605" t="s">
        <v>1563</v>
      </c>
    </row>
    <row r="12606" spans="1:6" x14ac:dyDescent="0.2">
      <c r="A12606" t="s">
        <v>32</v>
      </c>
      <c r="B12606" t="s">
        <v>2581</v>
      </c>
    </row>
    <row r="12607" spans="1:6" x14ac:dyDescent="0.2">
      <c r="A12607" t="s">
        <v>27</v>
      </c>
      <c r="B12607">
        <v>54.6</v>
      </c>
      <c r="C12607">
        <v>0.1</v>
      </c>
    </row>
    <row r="12608" spans="1:6" x14ac:dyDescent="0.2">
      <c r="A12608" t="s">
        <v>29</v>
      </c>
      <c r="B12608">
        <v>6.8</v>
      </c>
      <c r="C12608" t="s">
        <v>1580</v>
      </c>
    </row>
    <row r="12609" spans="1:4" x14ac:dyDescent="0.2">
      <c r="A12609" t="s">
        <v>1766</v>
      </c>
      <c r="B12609" t="s">
        <v>1618</v>
      </c>
      <c r="C12609">
        <v>33</v>
      </c>
      <c r="D12609" t="s">
        <v>1667</v>
      </c>
    </row>
    <row r="12610" spans="1:4" x14ac:dyDescent="0.2">
      <c r="A12610" t="s">
        <v>1579</v>
      </c>
      <c r="B12610">
        <v>8.8000000000000007</v>
      </c>
      <c r="C12610" t="s">
        <v>1608</v>
      </c>
      <c r="D12610">
        <v>0.2</v>
      </c>
    </row>
    <row r="12611" spans="1:4" x14ac:dyDescent="0.2">
      <c r="A12611" t="s">
        <v>1766</v>
      </c>
      <c r="B12611" t="s">
        <v>1618</v>
      </c>
      <c r="C12611">
        <v>32.700000000000003</v>
      </c>
      <c r="D12611" t="s">
        <v>1667</v>
      </c>
    </row>
    <row r="12612" spans="1:4" x14ac:dyDescent="0.2">
      <c r="A12612" t="s">
        <v>47</v>
      </c>
      <c r="B12612">
        <v>30</v>
      </c>
      <c r="C12612">
        <v>0.2</v>
      </c>
    </row>
    <row r="12613" spans="1:4" x14ac:dyDescent="0.2">
      <c r="A12613" t="s">
        <v>47</v>
      </c>
      <c r="B12613">
        <v>29.5</v>
      </c>
      <c r="C12613" t="s">
        <v>1580</v>
      </c>
    </row>
    <row r="12614" spans="1:4" x14ac:dyDescent="0.2">
      <c r="A12614" t="s">
        <v>47</v>
      </c>
      <c r="B12614">
        <v>9.5</v>
      </c>
      <c r="C12614" t="s">
        <v>1580</v>
      </c>
    </row>
    <row r="12615" spans="1:4" x14ac:dyDescent="0.2">
      <c r="A12615" t="s">
        <v>97</v>
      </c>
      <c r="B12615" t="s">
        <v>1545</v>
      </c>
      <c r="C12615">
        <v>0.1</v>
      </c>
    </row>
    <row r="12616" spans="1:4" x14ac:dyDescent="0.2">
      <c r="A12616" t="s">
        <v>34</v>
      </c>
      <c r="B12616">
        <v>34</v>
      </c>
      <c r="C12616" t="s">
        <v>1580</v>
      </c>
    </row>
    <row r="12617" spans="1:4" x14ac:dyDescent="0.2">
      <c r="A12617" t="s">
        <v>97</v>
      </c>
      <c r="B12617" t="s">
        <v>1767</v>
      </c>
      <c r="C12617" t="s">
        <v>1768</v>
      </c>
      <c r="D12617" t="s">
        <v>1568</v>
      </c>
    </row>
    <row r="12618" spans="1:4" x14ac:dyDescent="0.2">
      <c r="A12618" t="s">
        <v>97</v>
      </c>
      <c r="B12618">
        <v>0.05</v>
      </c>
      <c r="C12618" t="s">
        <v>1567</v>
      </c>
      <c r="D12618" t="s">
        <v>1633</v>
      </c>
    </row>
    <row r="12619" spans="1:4" x14ac:dyDescent="0.2">
      <c r="A12619" t="s">
        <v>36</v>
      </c>
      <c r="B12619" t="s">
        <v>1769</v>
      </c>
    </row>
    <row r="12620" spans="1:4" x14ac:dyDescent="0.2">
      <c r="A12620" t="s">
        <v>32</v>
      </c>
      <c r="B12620">
        <v>37.5</v>
      </c>
      <c r="C12620" t="s">
        <v>1562</v>
      </c>
      <c r="D12620">
        <v>39.5</v>
      </c>
    </row>
    <row r="12621" spans="1:4" x14ac:dyDescent="0.2">
      <c r="A12621" t="s">
        <v>95</v>
      </c>
      <c r="B12621" t="s">
        <v>1629</v>
      </c>
      <c r="C12621">
        <v>25</v>
      </c>
    </row>
    <row r="12622" spans="1:4" x14ac:dyDescent="0.2">
      <c r="A12622" t="s">
        <v>34</v>
      </c>
      <c r="B12622" t="s">
        <v>1545</v>
      </c>
      <c r="C12622">
        <v>20</v>
      </c>
    </row>
    <row r="12623" spans="1:4" x14ac:dyDescent="0.2">
      <c r="A12623" t="s">
        <v>29</v>
      </c>
      <c r="B12623" t="s">
        <v>1545</v>
      </c>
      <c r="C12623">
        <v>0.2</v>
      </c>
    </row>
    <row r="12624" spans="1:4" x14ac:dyDescent="0.2">
      <c r="A12624" t="s">
        <v>133</v>
      </c>
      <c r="B12624">
        <v>0.03</v>
      </c>
    </row>
    <row r="12625" spans="1:6" x14ac:dyDescent="0.2">
      <c r="A12625" t="s">
        <v>87</v>
      </c>
    </row>
    <row r="12626" spans="1:6" x14ac:dyDescent="0.2">
      <c r="A12626" t="s">
        <v>87</v>
      </c>
      <c r="B12626" t="s">
        <v>1698</v>
      </c>
    </row>
    <row r="12627" spans="1:6" x14ac:dyDescent="0.2">
      <c r="A12627" t="s">
        <v>1549</v>
      </c>
      <c r="B12627" t="s">
        <v>1550</v>
      </c>
      <c r="C12627" t="s">
        <v>1551</v>
      </c>
      <c r="D12627" t="s">
        <v>1552</v>
      </c>
    </row>
    <row r="12628" spans="1:6" x14ac:dyDescent="0.2">
      <c r="A12628" t="s">
        <v>859</v>
      </c>
      <c r="B12628" t="s">
        <v>1553</v>
      </c>
      <c r="C12628" t="s">
        <v>1554</v>
      </c>
    </row>
    <row r="12629" spans="1:6" x14ac:dyDescent="0.2">
      <c r="A12629" t="s">
        <v>1555</v>
      </c>
      <c r="B12629" t="s">
        <v>1550</v>
      </c>
      <c r="C12629" t="s">
        <v>1551</v>
      </c>
      <c r="D12629" t="s">
        <v>1556</v>
      </c>
    </row>
    <row r="12630" spans="1:6" x14ac:dyDescent="0.2">
      <c r="A12630" t="s">
        <v>91</v>
      </c>
      <c r="B12630">
        <v>44.3</v>
      </c>
      <c r="C12630" t="s">
        <v>1557</v>
      </c>
    </row>
    <row r="12631" spans="1:6" x14ac:dyDescent="0.2">
      <c r="A12631" t="s">
        <v>48</v>
      </c>
      <c r="B12631">
        <v>39.299999999999997</v>
      </c>
      <c r="C12631" t="s">
        <v>1557</v>
      </c>
    </row>
    <row r="12632" spans="1:6" x14ac:dyDescent="0.2">
      <c r="A12632" t="s">
        <v>48</v>
      </c>
      <c r="B12632">
        <v>5</v>
      </c>
      <c r="C12632" t="s">
        <v>1557</v>
      </c>
    </row>
    <row r="12633" spans="1:6" x14ac:dyDescent="0.2">
      <c r="A12633" t="s">
        <v>48</v>
      </c>
      <c r="B12633">
        <v>32.299999999999997</v>
      </c>
      <c r="C12633" t="s">
        <v>1632</v>
      </c>
    </row>
    <row r="12634" spans="1:6" x14ac:dyDescent="0.2">
      <c r="A12634" t="s">
        <v>47</v>
      </c>
      <c r="B12634">
        <v>29.8</v>
      </c>
      <c r="C12634">
        <v>-0.05</v>
      </c>
    </row>
    <row r="12635" spans="1:6" x14ac:dyDescent="0.2">
      <c r="A12635" t="s">
        <v>47</v>
      </c>
      <c r="B12635">
        <v>30</v>
      </c>
      <c r="C12635">
        <v>0.03</v>
      </c>
    </row>
    <row r="12636" spans="1:6" x14ac:dyDescent="0.2">
      <c r="A12636" t="s">
        <v>47</v>
      </c>
      <c r="B12636">
        <v>30</v>
      </c>
      <c r="C12636">
        <v>0.1</v>
      </c>
    </row>
    <row r="12637" spans="1:6" x14ac:dyDescent="0.2">
      <c r="A12637" t="s">
        <v>47</v>
      </c>
      <c r="B12637">
        <v>29.95</v>
      </c>
      <c r="C12637" t="s">
        <v>2830</v>
      </c>
    </row>
    <row r="12638" spans="1:6" x14ac:dyDescent="0.2">
      <c r="A12638" t="s">
        <v>36</v>
      </c>
      <c r="B12638" t="s">
        <v>2325</v>
      </c>
      <c r="C12638" t="s">
        <v>1100</v>
      </c>
      <c r="D12638">
        <v>1</v>
      </c>
      <c r="E12638" t="s">
        <v>1562</v>
      </c>
      <c r="F12638" t="s">
        <v>1782</v>
      </c>
    </row>
    <row r="12639" spans="1:6" x14ac:dyDescent="0.2">
      <c r="A12639" t="s">
        <v>97</v>
      </c>
      <c r="B12639" t="s">
        <v>1545</v>
      </c>
      <c r="C12639">
        <v>0.05</v>
      </c>
      <c r="D12639" t="s">
        <v>1567</v>
      </c>
      <c r="E12639" t="s">
        <v>1568</v>
      </c>
    </row>
    <row r="12640" spans="1:6" x14ac:dyDescent="0.2">
      <c r="A12640" t="s">
        <v>94</v>
      </c>
      <c r="B12640" t="s">
        <v>1545</v>
      </c>
      <c r="C12640">
        <v>0.03</v>
      </c>
      <c r="D12640" t="s">
        <v>1567</v>
      </c>
      <c r="E12640" t="s">
        <v>1633</v>
      </c>
    </row>
    <row r="12641" spans="1:4" x14ac:dyDescent="0.2">
      <c r="A12641" t="s">
        <v>87</v>
      </c>
      <c r="B12641" t="s">
        <v>1546</v>
      </c>
      <c r="C12641" t="s">
        <v>1547</v>
      </c>
      <c r="D12641" t="s">
        <v>1548</v>
      </c>
    </row>
    <row r="12642" spans="1:4" x14ac:dyDescent="0.2">
      <c r="A12642" t="s">
        <v>1549</v>
      </c>
      <c r="B12642" t="s">
        <v>1550</v>
      </c>
      <c r="C12642" t="s">
        <v>1551</v>
      </c>
      <c r="D12642" t="s">
        <v>1552</v>
      </c>
    </row>
    <row r="12643" spans="1:4" x14ac:dyDescent="0.2">
      <c r="A12643" t="s">
        <v>859</v>
      </c>
      <c r="B12643" t="s">
        <v>1553</v>
      </c>
      <c r="C12643" t="s">
        <v>1554</v>
      </c>
    </row>
    <row r="12644" spans="1:4" x14ac:dyDescent="0.2">
      <c r="A12644" t="s">
        <v>1555</v>
      </c>
      <c r="B12644" t="s">
        <v>1550</v>
      </c>
      <c r="C12644" t="s">
        <v>1551</v>
      </c>
      <c r="D12644" t="s">
        <v>1556</v>
      </c>
    </row>
    <row r="12645" spans="1:4" x14ac:dyDescent="0.2">
      <c r="A12645" t="s">
        <v>27</v>
      </c>
      <c r="B12645">
        <v>54.6</v>
      </c>
      <c r="C12645">
        <v>0.1</v>
      </c>
    </row>
    <row r="12646" spans="1:4" x14ac:dyDescent="0.2">
      <c r="A12646" t="s">
        <v>29</v>
      </c>
      <c r="B12646">
        <v>6.8</v>
      </c>
      <c r="C12646" t="s">
        <v>1580</v>
      </c>
    </row>
    <row r="12647" spans="1:4" x14ac:dyDescent="0.2">
      <c r="A12647" t="s">
        <v>1766</v>
      </c>
      <c r="B12647" t="s">
        <v>1618</v>
      </c>
      <c r="C12647">
        <v>33</v>
      </c>
      <c r="D12647" t="s">
        <v>1667</v>
      </c>
    </row>
    <row r="12648" spans="1:4" x14ac:dyDescent="0.2">
      <c r="A12648" t="s">
        <v>1579</v>
      </c>
      <c r="B12648">
        <v>8.8000000000000007</v>
      </c>
      <c r="C12648" t="s">
        <v>1608</v>
      </c>
      <c r="D12648">
        <v>0.2</v>
      </c>
    </row>
    <row r="12649" spans="1:4" x14ac:dyDescent="0.2">
      <c r="A12649" t="s">
        <v>1766</v>
      </c>
      <c r="B12649" t="s">
        <v>1618</v>
      </c>
      <c r="C12649">
        <v>32.700000000000003</v>
      </c>
      <c r="D12649" t="s">
        <v>1667</v>
      </c>
    </row>
    <row r="12650" spans="1:4" x14ac:dyDescent="0.2">
      <c r="A12650" t="s">
        <v>47</v>
      </c>
      <c r="B12650">
        <v>30</v>
      </c>
      <c r="C12650">
        <v>0.2</v>
      </c>
    </row>
    <row r="12651" spans="1:4" x14ac:dyDescent="0.2">
      <c r="A12651" t="s">
        <v>47</v>
      </c>
      <c r="B12651">
        <v>29.5</v>
      </c>
      <c r="C12651" t="s">
        <v>1580</v>
      </c>
    </row>
    <row r="12652" spans="1:4" x14ac:dyDescent="0.2">
      <c r="A12652" t="s">
        <v>47</v>
      </c>
      <c r="B12652">
        <v>9.5</v>
      </c>
      <c r="C12652" t="s">
        <v>1580</v>
      </c>
    </row>
    <row r="12653" spans="1:4" x14ac:dyDescent="0.2">
      <c r="A12653" t="s">
        <v>97</v>
      </c>
      <c r="B12653" t="s">
        <v>1545</v>
      </c>
      <c r="C12653">
        <v>0.1</v>
      </c>
    </row>
    <row r="12654" spans="1:4" x14ac:dyDescent="0.2">
      <c r="A12654" t="s">
        <v>34</v>
      </c>
      <c r="B12654">
        <v>34</v>
      </c>
      <c r="C12654" t="s">
        <v>1580</v>
      </c>
    </row>
    <row r="12655" spans="1:4" x14ac:dyDescent="0.2">
      <c r="A12655" t="s">
        <v>97</v>
      </c>
      <c r="B12655" t="s">
        <v>1767</v>
      </c>
      <c r="C12655" t="s">
        <v>1768</v>
      </c>
      <c r="D12655" t="s">
        <v>1568</v>
      </c>
    </row>
    <row r="12656" spans="1:4" x14ac:dyDescent="0.2">
      <c r="A12656" t="s">
        <v>97</v>
      </c>
      <c r="B12656">
        <v>0.05</v>
      </c>
      <c r="C12656" t="s">
        <v>1567</v>
      </c>
      <c r="D12656" t="s">
        <v>1633</v>
      </c>
    </row>
    <row r="12657" spans="1:4" x14ac:dyDescent="0.2">
      <c r="A12657" t="s">
        <v>36</v>
      </c>
      <c r="B12657" t="s">
        <v>1769</v>
      </c>
    </row>
    <row r="12658" spans="1:4" x14ac:dyDescent="0.2">
      <c r="A12658" t="s">
        <v>32</v>
      </c>
      <c r="B12658">
        <v>37.5</v>
      </c>
      <c r="C12658" t="s">
        <v>1562</v>
      </c>
      <c r="D12658">
        <v>39.5</v>
      </c>
    </row>
    <row r="12659" spans="1:4" x14ac:dyDescent="0.2">
      <c r="A12659" t="s">
        <v>95</v>
      </c>
      <c r="B12659" t="s">
        <v>1629</v>
      </c>
      <c r="C12659">
        <v>25</v>
      </c>
    </row>
    <row r="12660" spans="1:4" x14ac:dyDescent="0.2">
      <c r="A12660" t="s">
        <v>34</v>
      </c>
      <c r="B12660" t="s">
        <v>1545</v>
      </c>
      <c r="C12660">
        <v>20</v>
      </c>
    </row>
    <row r="12661" spans="1:4" x14ac:dyDescent="0.2">
      <c r="A12661" t="s">
        <v>29</v>
      </c>
      <c r="B12661" t="s">
        <v>1545</v>
      </c>
      <c r="C12661">
        <v>0.2</v>
      </c>
    </row>
    <row r="12662" spans="1:4" x14ac:dyDescent="0.2">
      <c r="A12662" t="s">
        <v>133</v>
      </c>
      <c r="B12662">
        <v>0.03</v>
      </c>
    </row>
    <row r="12663" spans="1:4" x14ac:dyDescent="0.2">
      <c r="A12663" t="s">
        <v>87</v>
      </c>
      <c r="B12663" t="s">
        <v>1698</v>
      </c>
    </row>
    <row r="12664" spans="1:4" x14ac:dyDescent="0.2">
      <c r="A12664" t="s">
        <v>1569</v>
      </c>
      <c r="B12664" t="s">
        <v>1570</v>
      </c>
      <c r="C12664" t="s">
        <v>1571</v>
      </c>
    </row>
    <row r="12665" spans="1:4" x14ac:dyDescent="0.2">
      <c r="A12665" t="s">
        <v>1569</v>
      </c>
      <c r="B12665" t="s">
        <v>1572</v>
      </c>
      <c r="C12665" t="s">
        <v>1573</v>
      </c>
      <c r="D12665" t="s">
        <v>1571</v>
      </c>
    </row>
    <row r="12666" spans="1:4" x14ac:dyDescent="0.2">
      <c r="A12666" t="s">
        <v>91</v>
      </c>
      <c r="B12666">
        <v>54.5</v>
      </c>
      <c r="C12666" t="s">
        <v>1558</v>
      </c>
    </row>
    <row r="12667" spans="1:4" x14ac:dyDescent="0.2">
      <c r="A12667" t="s">
        <v>48</v>
      </c>
      <c r="B12667">
        <v>48</v>
      </c>
      <c r="C12667" t="s">
        <v>1559</v>
      </c>
    </row>
    <row r="12668" spans="1:4" x14ac:dyDescent="0.2">
      <c r="A12668" t="s">
        <v>48</v>
      </c>
      <c r="B12668">
        <v>6.5</v>
      </c>
      <c r="C12668" t="s">
        <v>1558</v>
      </c>
    </row>
    <row r="12669" spans="1:4" x14ac:dyDescent="0.2">
      <c r="A12669" t="s">
        <v>48</v>
      </c>
      <c r="B12669">
        <v>41.3</v>
      </c>
      <c r="C12669" t="s">
        <v>1559</v>
      </c>
    </row>
    <row r="12670" spans="1:4" x14ac:dyDescent="0.2">
      <c r="A12670" t="s">
        <v>154</v>
      </c>
      <c r="B12670">
        <v>0.2</v>
      </c>
      <c r="C12670" t="s">
        <v>1558</v>
      </c>
    </row>
    <row r="12671" spans="1:4" x14ac:dyDescent="0.2">
      <c r="A12671" t="s">
        <v>47</v>
      </c>
      <c r="B12671">
        <v>29.8</v>
      </c>
      <c r="C12671">
        <v>-0.05</v>
      </c>
    </row>
    <row r="12672" spans="1:4" x14ac:dyDescent="0.2">
      <c r="A12672" t="s">
        <v>1776</v>
      </c>
      <c r="B12672" t="s">
        <v>1635</v>
      </c>
      <c r="C12672" t="s">
        <v>1775</v>
      </c>
    </row>
    <row r="12673" spans="1:6" x14ac:dyDescent="0.2">
      <c r="A12673" t="s">
        <v>95</v>
      </c>
      <c r="B12673" t="s">
        <v>1545</v>
      </c>
      <c r="C12673" t="s">
        <v>1584</v>
      </c>
      <c r="D12673">
        <v>12</v>
      </c>
    </row>
    <row r="12674" spans="1:6" x14ac:dyDescent="0.2">
      <c r="A12674" t="s">
        <v>36</v>
      </c>
      <c r="B12674" t="s">
        <v>1780</v>
      </c>
      <c r="C12674" t="s">
        <v>1100</v>
      </c>
      <c r="D12674">
        <v>1</v>
      </c>
      <c r="E12674" t="s">
        <v>1562</v>
      </c>
      <c r="F12674" t="s">
        <v>1782</v>
      </c>
    </row>
    <row r="12675" spans="1:6" x14ac:dyDescent="0.2">
      <c r="A12675" t="s">
        <v>97</v>
      </c>
      <c r="B12675" t="s">
        <v>1545</v>
      </c>
      <c r="C12675">
        <v>0.05</v>
      </c>
      <c r="D12675" t="s">
        <v>1567</v>
      </c>
      <c r="E12675" t="s">
        <v>1568</v>
      </c>
    </row>
    <row r="12676" spans="1:6" x14ac:dyDescent="0.2">
      <c r="A12676" t="s">
        <v>97</v>
      </c>
      <c r="B12676" t="s">
        <v>1545</v>
      </c>
      <c r="C12676">
        <v>0.05</v>
      </c>
      <c r="D12676" t="s">
        <v>1567</v>
      </c>
      <c r="E12676" t="s">
        <v>1568</v>
      </c>
    </row>
    <row r="12677" spans="1:6" x14ac:dyDescent="0.2">
      <c r="A12677" t="s">
        <v>87</v>
      </c>
      <c r="B12677" t="s">
        <v>1546</v>
      </c>
      <c r="C12677" t="s">
        <v>1547</v>
      </c>
      <c r="D12677" t="s">
        <v>1548</v>
      </c>
    </row>
    <row r="12678" spans="1:6" x14ac:dyDescent="0.2">
      <c r="A12678" t="s">
        <v>1569</v>
      </c>
      <c r="B12678" t="s">
        <v>1570</v>
      </c>
      <c r="C12678" t="s">
        <v>1571</v>
      </c>
    </row>
    <row r="12679" spans="1:6" x14ac:dyDescent="0.2">
      <c r="A12679" t="s">
        <v>1569</v>
      </c>
      <c r="B12679" t="s">
        <v>1572</v>
      </c>
      <c r="C12679" t="s">
        <v>1573</v>
      </c>
      <c r="D12679" t="s">
        <v>1571</v>
      </c>
    </row>
    <row r="12680" spans="1:6" x14ac:dyDescent="0.2">
      <c r="A12680" t="s">
        <v>34</v>
      </c>
      <c r="B12680">
        <v>37.4</v>
      </c>
      <c r="C12680">
        <v>0.05</v>
      </c>
    </row>
    <row r="12681" spans="1:6" x14ac:dyDescent="0.2">
      <c r="A12681" t="s">
        <v>29</v>
      </c>
      <c r="B12681">
        <v>5.8</v>
      </c>
      <c r="C12681" t="s">
        <v>1558</v>
      </c>
    </row>
    <row r="12682" spans="1:6" x14ac:dyDescent="0.2">
      <c r="A12682" t="s">
        <v>47</v>
      </c>
      <c r="B12682">
        <v>8.5</v>
      </c>
      <c r="C12682">
        <v>0.2</v>
      </c>
    </row>
    <row r="12683" spans="1:6" x14ac:dyDescent="0.2">
      <c r="A12683" t="s">
        <v>48</v>
      </c>
      <c r="B12683">
        <v>48.5</v>
      </c>
      <c r="C12683" t="s">
        <v>1558</v>
      </c>
    </row>
    <row r="12684" spans="1:6" x14ac:dyDescent="0.2">
      <c r="A12684" t="s">
        <v>48</v>
      </c>
      <c r="B12684">
        <v>43.5</v>
      </c>
      <c r="C12684">
        <v>0.3</v>
      </c>
    </row>
    <row r="12685" spans="1:6" x14ac:dyDescent="0.2">
      <c r="A12685" t="s">
        <v>47</v>
      </c>
      <c r="B12685" t="s">
        <v>2845</v>
      </c>
    </row>
    <row r="12686" spans="1:6" x14ac:dyDescent="0.2">
      <c r="A12686" t="s">
        <v>47</v>
      </c>
      <c r="B12686">
        <v>35</v>
      </c>
      <c r="C12686">
        <v>-0.2</v>
      </c>
    </row>
    <row r="12687" spans="1:6" x14ac:dyDescent="0.2">
      <c r="A12687" t="s">
        <v>97</v>
      </c>
      <c r="B12687">
        <v>0.1</v>
      </c>
    </row>
    <row r="12688" spans="1:6" x14ac:dyDescent="0.2">
      <c r="A12688" t="s">
        <v>97</v>
      </c>
      <c r="B12688">
        <v>0.05</v>
      </c>
      <c r="C12688" t="s">
        <v>1567</v>
      </c>
      <c r="D12688" t="s">
        <v>1568</v>
      </c>
      <c r="E12688" t="s">
        <v>2846</v>
      </c>
    </row>
    <row r="12689" spans="1:5" x14ac:dyDescent="0.2">
      <c r="A12689" t="s">
        <v>95</v>
      </c>
      <c r="B12689" t="s">
        <v>1629</v>
      </c>
      <c r="C12689">
        <v>16</v>
      </c>
    </row>
    <row r="12690" spans="1:5" x14ac:dyDescent="0.2">
      <c r="A12690" t="s">
        <v>95</v>
      </c>
      <c r="B12690" t="s">
        <v>1629</v>
      </c>
      <c r="C12690">
        <v>30</v>
      </c>
    </row>
    <row r="12691" spans="1:5" x14ac:dyDescent="0.2">
      <c r="A12691" t="s">
        <v>87</v>
      </c>
    </row>
    <row r="12692" spans="1:5" x14ac:dyDescent="0.2">
      <c r="A12692" t="s">
        <v>29</v>
      </c>
      <c r="B12692">
        <v>5</v>
      </c>
      <c r="C12692">
        <v>0.5</v>
      </c>
    </row>
    <row r="12693" spans="1:5" x14ac:dyDescent="0.2">
      <c r="A12693" t="s">
        <v>95</v>
      </c>
      <c r="B12693" t="s">
        <v>2787</v>
      </c>
      <c r="C12693">
        <v>10</v>
      </c>
    </row>
    <row r="12694" spans="1:5" x14ac:dyDescent="0.2">
      <c r="A12694" t="s">
        <v>556</v>
      </c>
      <c r="B12694">
        <v>36</v>
      </c>
      <c r="C12694">
        <f>-0.2/-0.05</f>
        <v>4</v>
      </c>
    </row>
    <row r="12695" spans="1:5" x14ac:dyDescent="0.2">
      <c r="A12695" t="s">
        <v>34</v>
      </c>
      <c r="B12695" t="s">
        <v>2847</v>
      </c>
    </row>
    <row r="12696" spans="1:5" x14ac:dyDescent="0.2">
      <c r="A12696" t="s">
        <v>29</v>
      </c>
      <c r="B12696">
        <v>3</v>
      </c>
      <c r="C12696">
        <v>0.1</v>
      </c>
    </row>
    <row r="12697" spans="1:5" x14ac:dyDescent="0.2">
      <c r="A12697" t="s">
        <v>49</v>
      </c>
      <c r="B12697">
        <v>0.5</v>
      </c>
      <c r="C12697" t="s">
        <v>1559</v>
      </c>
    </row>
    <row r="12698" spans="1:5" x14ac:dyDescent="0.2">
      <c r="A12698" t="s">
        <v>98</v>
      </c>
      <c r="B12698">
        <v>5.0000000000000001E-3</v>
      </c>
    </row>
    <row r="12699" spans="1:5" x14ac:dyDescent="0.2">
      <c r="A12699" t="s">
        <v>246</v>
      </c>
      <c r="B12699">
        <v>1.4999999999999999E-2</v>
      </c>
    </row>
    <row r="12700" spans="1:5" x14ac:dyDescent="0.2">
      <c r="A12700" t="s">
        <v>97</v>
      </c>
      <c r="B12700">
        <v>0.05</v>
      </c>
      <c r="C12700" t="s">
        <v>1567</v>
      </c>
      <c r="D12700" t="s">
        <v>1568</v>
      </c>
      <c r="E12700" t="s">
        <v>2848</v>
      </c>
    </row>
    <row r="12701" spans="1:5" x14ac:dyDescent="0.2">
      <c r="A12701" t="s">
        <v>94</v>
      </c>
    </row>
    <row r="12702" spans="1:5" x14ac:dyDescent="0.2">
      <c r="A12702" t="s">
        <v>95</v>
      </c>
      <c r="B12702" t="s">
        <v>1629</v>
      </c>
      <c r="C12702">
        <v>12.5</v>
      </c>
    </row>
    <row r="12703" spans="1:5" x14ac:dyDescent="0.2">
      <c r="A12703" t="s">
        <v>95</v>
      </c>
      <c r="B12703" t="s">
        <v>1629</v>
      </c>
      <c r="C12703">
        <v>25</v>
      </c>
    </row>
    <row r="12704" spans="1:5" x14ac:dyDescent="0.2">
      <c r="A12704" t="s">
        <v>34</v>
      </c>
      <c r="B12704">
        <v>18.149999999999999</v>
      </c>
      <c r="C12704">
        <v>0.1</v>
      </c>
    </row>
    <row r="12705" spans="1:4" x14ac:dyDescent="0.2">
      <c r="A12705" t="s">
        <v>92</v>
      </c>
      <c r="B12705">
        <v>2.5</v>
      </c>
      <c r="C12705" t="s">
        <v>1608</v>
      </c>
      <c r="D12705">
        <v>0.05</v>
      </c>
    </row>
    <row r="12706" spans="1:4" x14ac:dyDescent="0.2">
      <c r="A12706" t="s">
        <v>29</v>
      </c>
      <c r="B12706">
        <v>2</v>
      </c>
      <c r="C12706">
        <v>-0.1</v>
      </c>
    </row>
    <row r="12707" spans="1:4" x14ac:dyDescent="0.2">
      <c r="A12707" t="s">
        <v>47</v>
      </c>
      <c r="B12707" t="s">
        <v>2849</v>
      </c>
    </row>
    <row r="12708" spans="1:4" x14ac:dyDescent="0.2">
      <c r="A12708" t="s">
        <v>48</v>
      </c>
      <c r="B12708" t="s">
        <v>2591</v>
      </c>
    </row>
    <row r="12709" spans="1:4" x14ac:dyDescent="0.2">
      <c r="A12709" t="s">
        <v>2850</v>
      </c>
      <c r="B12709" t="s">
        <v>2851</v>
      </c>
    </row>
    <row r="12710" spans="1:4" x14ac:dyDescent="0.2">
      <c r="A12710" t="s">
        <v>1549</v>
      </c>
      <c r="B12710" t="s">
        <v>1550</v>
      </c>
      <c r="C12710" t="s">
        <v>1551</v>
      </c>
      <c r="D12710" t="s">
        <v>1552</v>
      </c>
    </row>
    <row r="12711" spans="1:4" x14ac:dyDescent="0.2">
      <c r="A12711" t="s">
        <v>859</v>
      </c>
      <c r="B12711" t="s">
        <v>1553</v>
      </c>
      <c r="C12711" t="s">
        <v>1554</v>
      </c>
    </row>
    <row r="12712" spans="1:4" x14ac:dyDescent="0.2">
      <c r="A12712" t="s">
        <v>91</v>
      </c>
      <c r="B12712">
        <v>44.3</v>
      </c>
      <c r="C12712" t="s">
        <v>1558</v>
      </c>
    </row>
    <row r="12713" spans="1:4" x14ac:dyDescent="0.2">
      <c r="A12713" t="s">
        <v>48</v>
      </c>
      <c r="B12713">
        <v>39.299999999999997</v>
      </c>
      <c r="C12713" t="s">
        <v>1558</v>
      </c>
    </row>
    <row r="12714" spans="1:4" x14ac:dyDescent="0.2">
      <c r="A12714" t="s">
        <v>48</v>
      </c>
      <c r="B12714">
        <v>5</v>
      </c>
      <c r="C12714" t="s">
        <v>1558</v>
      </c>
    </row>
    <row r="12715" spans="1:4" x14ac:dyDescent="0.2">
      <c r="A12715" t="s">
        <v>48</v>
      </c>
      <c r="B12715">
        <v>32.299999999999997</v>
      </c>
      <c r="C12715" t="s">
        <v>1632</v>
      </c>
    </row>
    <row r="12716" spans="1:4" x14ac:dyDescent="0.2">
      <c r="A12716" t="s">
        <v>154</v>
      </c>
      <c r="B12716">
        <v>1</v>
      </c>
      <c r="C12716" t="s">
        <v>1558</v>
      </c>
    </row>
    <row r="12717" spans="1:4" x14ac:dyDescent="0.2">
      <c r="A12717" t="s">
        <v>47</v>
      </c>
      <c r="B12717">
        <v>29.8</v>
      </c>
      <c r="C12717">
        <v>-0.05</v>
      </c>
    </row>
    <row r="12718" spans="1:4" x14ac:dyDescent="0.2">
      <c r="A12718" t="s">
        <v>47</v>
      </c>
      <c r="B12718">
        <v>30</v>
      </c>
      <c r="C12718">
        <v>0.03</v>
      </c>
    </row>
    <row r="12719" spans="1:4" x14ac:dyDescent="0.2">
      <c r="A12719" t="s">
        <v>47</v>
      </c>
      <c r="B12719">
        <v>30</v>
      </c>
      <c r="C12719">
        <v>0.1</v>
      </c>
    </row>
    <row r="12720" spans="1:4" x14ac:dyDescent="0.2">
      <c r="A12720" t="s">
        <v>47</v>
      </c>
      <c r="B12720">
        <v>29.95</v>
      </c>
      <c r="C12720" t="s">
        <v>2830</v>
      </c>
    </row>
    <row r="12721" spans="1:6" x14ac:dyDescent="0.2">
      <c r="A12721" t="s">
        <v>36</v>
      </c>
      <c r="B12721" t="s">
        <v>2325</v>
      </c>
      <c r="C12721" t="s">
        <v>1100</v>
      </c>
      <c r="D12721">
        <v>1</v>
      </c>
      <c r="E12721" t="s">
        <v>1562</v>
      </c>
      <c r="F12721" t="s">
        <v>1782</v>
      </c>
    </row>
    <row r="12722" spans="1:6" x14ac:dyDescent="0.2">
      <c r="A12722" t="s">
        <v>97</v>
      </c>
      <c r="B12722" t="s">
        <v>1545</v>
      </c>
      <c r="C12722">
        <v>0.05</v>
      </c>
      <c r="D12722" t="s">
        <v>1567</v>
      </c>
      <c r="E12722" t="s">
        <v>1568</v>
      </c>
    </row>
    <row r="12723" spans="1:6" x14ac:dyDescent="0.2">
      <c r="A12723" t="s">
        <v>94</v>
      </c>
      <c r="B12723" t="s">
        <v>1545</v>
      </c>
      <c r="C12723">
        <v>0.05</v>
      </c>
      <c r="D12723" t="s">
        <v>1567</v>
      </c>
      <c r="E12723" t="s">
        <v>1633</v>
      </c>
    </row>
    <row r="12724" spans="1:6" x14ac:dyDescent="0.2">
      <c r="A12724" t="s">
        <v>87</v>
      </c>
      <c r="B12724" t="s">
        <v>1546</v>
      </c>
      <c r="C12724" t="s">
        <v>1547</v>
      </c>
      <c r="D12724" t="s">
        <v>1548</v>
      </c>
    </row>
    <row r="12725" spans="1:6" x14ac:dyDescent="0.2">
      <c r="A12725" t="s">
        <v>1549</v>
      </c>
      <c r="B12725" t="s">
        <v>1550</v>
      </c>
      <c r="C12725" t="s">
        <v>1551</v>
      </c>
      <c r="D12725" t="s">
        <v>1552</v>
      </c>
    </row>
    <row r="12726" spans="1:6" x14ac:dyDescent="0.2">
      <c r="A12726" t="s">
        <v>859</v>
      </c>
      <c r="B12726" t="s">
        <v>1553</v>
      </c>
      <c r="C12726" t="s">
        <v>1554</v>
      </c>
    </row>
    <row r="12727" spans="1:6" x14ac:dyDescent="0.2">
      <c r="A12727" t="s">
        <v>1555</v>
      </c>
      <c r="B12727" t="s">
        <v>1550</v>
      </c>
      <c r="C12727" t="s">
        <v>1551</v>
      </c>
      <c r="D12727" t="s">
        <v>1556</v>
      </c>
    </row>
    <row r="12728" spans="1:6" x14ac:dyDescent="0.2">
      <c r="A12728" t="s">
        <v>27</v>
      </c>
      <c r="B12728">
        <v>46.3</v>
      </c>
      <c r="C12728">
        <v>0.2</v>
      </c>
    </row>
    <row r="12729" spans="1:6" x14ac:dyDescent="0.2">
      <c r="A12729" t="s">
        <v>34</v>
      </c>
      <c r="B12729">
        <v>14</v>
      </c>
      <c r="C12729">
        <v>-0.04</v>
      </c>
    </row>
    <row r="12730" spans="1:6" x14ac:dyDescent="0.2">
      <c r="A12730" t="s">
        <v>96</v>
      </c>
      <c r="B12730">
        <v>9</v>
      </c>
      <c r="C12730">
        <v>-1.4999999999999999E-2</v>
      </c>
    </row>
    <row r="12731" spans="1:6" x14ac:dyDescent="0.2">
      <c r="A12731" t="s">
        <v>29</v>
      </c>
      <c r="B12731">
        <v>18.399999999999999</v>
      </c>
      <c r="C12731" t="s">
        <v>1608</v>
      </c>
      <c r="D12731">
        <v>0.1</v>
      </c>
    </row>
    <row r="12732" spans="1:6" x14ac:dyDescent="0.2">
      <c r="A12732" t="s">
        <v>29</v>
      </c>
      <c r="B12732">
        <v>13.5</v>
      </c>
      <c r="C12732" t="s">
        <v>1608</v>
      </c>
      <c r="D12732">
        <v>0.1</v>
      </c>
    </row>
    <row r="12733" spans="1:6" x14ac:dyDescent="0.2">
      <c r="A12733" t="s">
        <v>91</v>
      </c>
      <c r="B12733">
        <v>8</v>
      </c>
      <c r="C12733" t="s">
        <v>1558</v>
      </c>
    </row>
    <row r="12734" spans="1:6" x14ac:dyDescent="0.2">
      <c r="A12734" t="s">
        <v>48</v>
      </c>
      <c r="B12734">
        <v>2</v>
      </c>
      <c r="C12734" t="s">
        <v>1558</v>
      </c>
    </row>
    <row r="12735" spans="1:6" x14ac:dyDescent="0.2">
      <c r="A12735" t="s">
        <v>34</v>
      </c>
      <c r="B12735">
        <v>25.04</v>
      </c>
      <c r="C12735">
        <v>-0.02</v>
      </c>
    </row>
    <row r="12736" spans="1:6" x14ac:dyDescent="0.2">
      <c r="A12736" t="s">
        <v>34</v>
      </c>
      <c r="B12736">
        <v>24.97</v>
      </c>
      <c r="C12736" t="s">
        <v>1655</v>
      </c>
    </row>
    <row r="12737" spans="1:5" x14ac:dyDescent="0.2">
      <c r="A12737" t="s">
        <v>34</v>
      </c>
      <c r="B12737">
        <v>18</v>
      </c>
      <c r="C12737" t="s">
        <v>1620</v>
      </c>
    </row>
    <row r="12738" spans="1:5" x14ac:dyDescent="0.2">
      <c r="A12738" t="s">
        <v>189</v>
      </c>
      <c r="B12738" t="s">
        <v>1545</v>
      </c>
      <c r="C12738">
        <v>0.03</v>
      </c>
      <c r="D12738" t="s">
        <v>1567</v>
      </c>
      <c r="E12738" t="s">
        <v>1568</v>
      </c>
    </row>
    <row r="12739" spans="1:5" x14ac:dyDescent="0.2">
      <c r="A12739" t="s">
        <v>98</v>
      </c>
      <c r="B12739" t="s">
        <v>1545</v>
      </c>
      <c r="C12739">
        <v>0.02</v>
      </c>
    </row>
    <row r="12740" spans="1:5" x14ac:dyDescent="0.2">
      <c r="A12740" t="s">
        <v>133</v>
      </c>
      <c r="B12740" t="s">
        <v>1545</v>
      </c>
      <c r="C12740">
        <v>5.0000000000000001E-3</v>
      </c>
    </row>
    <row r="12741" spans="1:5" x14ac:dyDescent="0.2">
      <c r="A12741" t="s">
        <v>153</v>
      </c>
      <c r="B12741">
        <v>17.5</v>
      </c>
      <c r="C12741" t="s">
        <v>1655</v>
      </c>
    </row>
    <row r="12742" spans="1:5" x14ac:dyDescent="0.2">
      <c r="A12742" t="s">
        <v>1704</v>
      </c>
      <c r="B12742">
        <v>0.1</v>
      </c>
      <c r="C12742">
        <f>0.035/-0.015</f>
        <v>-2.3333333333333335</v>
      </c>
    </row>
    <row r="12743" spans="1:5" x14ac:dyDescent="0.2">
      <c r="A12743" t="s">
        <v>47</v>
      </c>
      <c r="B12743">
        <v>17.3</v>
      </c>
      <c r="C12743" t="s">
        <v>1655</v>
      </c>
    </row>
    <row r="12744" spans="1:5" x14ac:dyDescent="0.2">
      <c r="A12744" t="s">
        <v>29</v>
      </c>
      <c r="B12744">
        <v>0.5</v>
      </c>
      <c r="C12744" t="s">
        <v>1557</v>
      </c>
    </row>
    <row r="12745" spans="1:5" x14ac:dyDescent="0.2">
      <c r="A12745" t="s">
        <v>87</v>
      </c>
      <c r="B12745" t="s">
        <v>1546</v>
      </c>
      <c r="C12745" t="s">
        <v>1547</v>
      </c>
      <c r="D12745" t="s">
        <v>1548</v>
      </c>
    </row>
    <row r="12746" spans="1:5" x14ac:dyDescent="0.2">
      <c r="A12746" t="s">
        <v>1549</v>
      </c>
      <c r="B12746" t="s">
        <v>1550</v>
      </c>
      <c r="C12746" t="s">
        <v>1551</v>
      </c>
      <c r="D12746" t="s">
        <v>1552</v>
      </c>
    </row>
    <row r="12747" spans="1:5" x14ac:dyDescent="0.2">
      <c r="A12747" t="s">
        <v>859</v>
      </c>
      <c r="B12747" t="s">
        <v>1553</v>
      </c>
      <c r="C12747" t="s">
        <v>1554</v>
      </c>
    </row>
    <row r="12748" spans="1:5" x14ac:dyDescent="0.2">
      <c r="A12748" t="s">
        <v>91</v>
      </c>
      <c r="B12748">
        <v>8</v>
      </c>
      <c r="C12748" t="s">
        <v>1558</v>
      </c>
    </row>
    <row r="12749" spans="1:5" x14ac:dyDescent="0.2">
      <c r="A12749" t="s">
        <v>48</v>
      </c>
      <c r="B12749">
        <v>2</v>
      </c>
      <c r="C12749" t="s">
        <v>1558</v>
      </c>
    </row>
    <row r="12750" spans="1:5" x14ac:dyDescent="0.2">
      <c r="A12750" t="s">
        <v>34</v>
      </c>
      <c r="B12750">
        <v>25.04</v>
      </c>
      <c r="C12750">
        <v>-0.02</v>
      </c>
    </row>
    <row r="12751" spans="1:5" x14ac:dyDescent="0.2">
      <c r="A12751" t="s">
        <v>34</v>
      </c>
      <c r="B12751">
        <v>24.97</v>
      </c>
      <c r="C12751" t="s">
        <v>1655</v>
      </c>
    </row>
    <row r="12752" spans="1:5" x14ac:dyDescent="0.2">
      <c r="A12752" t="s">
        <v>34</v>
      </c>
      <c r="B12752">
        <v>18</v>
      </c>
      <c r="C12752" t="s">
        <v>1620</v>
      </c>
    </row>
    <row r="12753" spans="1:5" x14ac:dyDescent="0.2">
      <c r="A12753" t="s">
        <v>189</v>
      </c>
      <c r="B12753" t="s">
        <v>1545</v>
      </c>
      <c r="C12753">
        <v>0.03</v>
      </c>
      <c r="D12753" t="s">
        <v>1567</v>
      </c>
      <c r="E12753" t="s">
        <v>1568</v>
      </c>
    </row>
    <row r="12754" spans="1:5" x14ac:dyDescent="0.2">
      <c r="A12754" t="s">
        <v>98</v>
      </c>
      <c r="B12754" t="s">
        <v>1545</v>
      </c>
      <c r="C12754">
        <v>0.02</v>
      </c>
    </row>
    <row r="12755" spans="1:5" x14ac:dyDescent="0.2">
      <c r="A12755" t="s">
        <v>133</v>
      </c>
      <c r="B12755" t="s">
        <v>1545</v>
      </c>
      <c r="C12755">
        <v>5.0000000000000001E-3</v>
      </c>
    </row>
    <row r="12756" spans="1:5" x14ac:dyDescent="0.2">
      <c r="A12756" t="s">
        <v>153</v>
      </c>
      <c r="B12756">
        <v>17.5</v>
      </c>
      <c r="C12756" t="s">
        <v>1655</v>
      </c>
    </row>
    <row r="12757" spans="1:5" x14ac:dyDescent="0.2">
      <c r="A12757" t="s">
        <v>1704</v>
      </c>
      <c r="B12757">
        <v>0.1</v>
      </c>
      <c r="C12757">
        <f>0.035/-0.015</f>
        <v>-2.3333333333333335</v>
      </c>
    </row>
    <row r="12758" spans="1:5" x14ac:dyDescent="0.2">
      <c r="A12758" t="s">
        <v>47</v>
      </c>
      <c r="B12758">
        <v>17.3</v>
      </c>
      <c r="C12758" t="s">
        <v>1655</v>
      </c>
    </row>
    <row r="12759" spans="1:5" x14ac:dyDescent="0.2">
      <c r="A12759" t="s">
        <v>29</v>
      </c>
      <c r="B12759">
        <v>0.5</v>
      </c>
      <c r="C12759" t="s">
        <v>1557</v>
      </c>
    </row>
    <row r="12760" spans="1:5" x14ac:dyDescent="0.2">
      <c r="A12760" t="s">
        <v>87</v>
      </c>
      <c r="B12760" t="s">
        <v>1546</v>
      </c>
      <c r="C12760" t="s">
        <v>1547</v>
      </c>
      <c r="D12760" t="s">
        <v>1548</v>
      </c>
    </row>
    <row r="12761" spans="1:5" x14ac:dyDescent="0.2">
      <c r="A12761" t="s">
        <v>1549</v>
      </c>
      <c r="B12761" t="s">
        <v>1550</v>
      </c>
      <c r="C12761" t="s">
        <v>1551</v>
      </c>
      <c r="D12761" t="s">
        <v>1552</v>
      </c>
    </row>
    <row r="12762" spans="1:5" x14ac:dyDescent="0.2">
      <c r="A12762" t="s">
        <v>859</v>
      </c>
      <c r="B12762" t="s">
        <v>1553</v>
      </c>
      <c r="C12762" t="s">
        <v>1554</v>
      </c>
    </row>
    <row r="12763" spans="1:5" x14ac:dyDescent="0.2">
      <c r="A12763" t="s">
        <v>91</v>
      </c>
      <c r="B12763">
        <v>8</v>
      </c>
      <c r="C12763" t="s">
        <v>1558</v>
      </c>
    </row>
    <row r="12764" spans="1:5" x14ac:dyDescent="0.2">
      <c r="A12764" t="s">
        <v>48</v>
      </c>
      <c r="B12764">
        <v>2</v>
      </c>
      <c r="C12764" t="s">
        <v>1558</v>
      </c>
    </row>
    <row r="12765" spans="1:5" x14ac:dyDescent="0.2">
      <c r="A12765" t="s">
        <v>34</v>
      </c>
      <c r="B12765">
        <v>25.04</v>
      </c>
      <c r="C12765">
        <v>-0.02</v>
      </c>
    </row>
    <row r="12766" spans="1:5" x14ac:dyDescent="0.2">
      <c r="A12766" t="s">
        <v>34</v>
      </c>
      <c r="B12766">
        <v>24.97</v>
      </c>
      <c r="C12766">
        <f>+-0.02</f>
        <v>-0.02</v>
      </c>
    </row>
    <row r="12767" spans="1:5" x14ac:dyDescent="0.2">
      <c r="A12767" t="s">
        <v>34</v>
      </c>
      <c r="B12767">
        <v>18</v>
      </c>
      <c r="C12767" t="s">
        <v>1620</v>
      </c>
    </row>
    <row r="12768" spans="1:5" x14ac:dyDescent="0.2">
      <c r="A12768" t="s">
        <v>189</v>
      </c>
      <c r="B12768" t="s">
        <v>1545</v>
      </c>
      <c r="C12768">
        <v>0.03</v>
      </c>
      <c r="D12768" t="s">
        <v>1567</v>
      </c>
      <c r="E12768" t="s">
        <v>1568</v>
      </c>
    </row>
    <row r="12769" spans="1:4" x14ac:dyDescent="0.2">
      <c r="A12769" t="s">
        <v>98</v>
      </c>
      <c r="B12769" t="s">
        <v>1545</v>
      </c>
      <c r="C12769">
        <v>0.02</v>
      </c>
    </row>
    <row r="12770" spans="1:4" x14ac:dyDescent="0.2">
      <c r="A12770" t="s">
        <v>133</v>
      </c>
      <c r="B12770" t="s">
        <v>1545</v>
      </c>
      <c r="C12770">
        <v>5.0000000000000001E-3</v>
      </c>
    </row>
    <row r="12771" spans="1:4" x14ac:dyDescent="0.2">
      <c r="A12771" t="s">
        <v>153</v>
      </c>
      <c r="B12771">
        <v>17.5</v>
      </c>
      <c r="C12771" t="s">
        <v>1655</v>
      </c>
    </row>
    <row r="12772" spans="1:4" x14ac:dyDescent="0.2">
      <c r="A12772" t="s">
        <v>1704</v>
      </c>
      <c r="B12772">
        <v>0.1</v>
      </c>
      <c r="C12772">
        <f>0.035/-0.015</f>
        <v>-2.3333333333333335</v>
      </c>
    </row>
    <row r="12773" spans="1:4" x14ac:dyDescent="0.2">
      <c r="A12773" t="s">
        <v>47</v>
      </c>
      <c r="B12773">
        <v>17.3</v>
      </c>
      <c r="C12773" t="s">
        <v>1655</v>
      </c>
    </row>
    <row r="12774" spans="1:4" x14ac:dyDescent="0.2">
      <c r="A12774" t="s">
        <v>29</v>
      </c>
      <c r="B12774">
        <v>0.5</v>
      </c>
      <c r="C12774" t="s">
        <v>1557</v>
      </c>
    </row>
    <row r="12775" spans="1:4" x14ac:dyDescent="0.2">
      <c r="A12775" t="s">
        <v>87</v>
      </c>
      <c r="B12775" t="s">
        <v>1546</v>
      </c>
      <c r="C12775" t="s">
        <v>1547</v>
      </c>
      <c r="D12775" t="s">
        <v>1548</v>
      </c>
    </row>
    <row r="12776" spans="1:4" x14ac:dyDescent="0.2">
      <c r="A12776" t="s">
        <v>1549</v>
      </c>
      <c r="B12776" t="s">
        <v>1550</v>
      </c>
      <c r="C12776" t="s">
        <v>1551</v>
      </c>
      <c r="D12776" t="s">
        <v>1552</v>
      </c>
    </row>
    <row r="12777" spans="1:4" x14ac:dyDescent="0.2">
      <c r="A12777" t="s">
        <v>859</v>
      </c>
      <c r="B12777" t="s">
        <v>1553</v>
      </c>
      <c r="C12777" t="s">
        <v>1554</v>
      </c>
    </row>
    <row r="12778" spans="1:4" x14ac:dyDescent="0.2">
      <c r="A12778" t="s">
        <v>1569</v>
      </c>
      <c r="B12778" t="s">
        <v>1570</v>
      </c>
      <c r="C12778" t="s">
        <v>1571</v>
      </c>
    </row>
    <row r="12779" spans="1:4" x14ac:dyDescent="0.2">
      <c r="A12779" t="s">
        <v>1569</v>
      </c>
      <c r="B12779" t="s">
        <v>1572</v>
      </c>
      <c r="C12779" t="s">
        <v>1573</v>
      </c>
      <c r="D12779" t="s">
        <v>1571</v>
      </c>
    </row>
    <row r="12780" spans="1:4" x14ac:dyDescent="0.2">
      <c r="A12780" t="s">
        <v>87</v>
      </c>
      <c r="B12780" t="s">
        <v>1698</v>
      </c>
    </row>
    <row r="12781" spans="1:4" x14ac:dyDescent="0.2">
      <c r="A12781" t="s">
        <v>2575</v>
      </c>
      <c r="B12781">
        <v>7.95</v>
      </c>
      <c r="C12781" t="s">
        <v>1608</v>
      </c>
      <c r="D12781">
        <v>0.05</v>
      </c>
    </row>
    <row r="12782" spans="1:4" x14ac:dyDescent="0.2">
      <c r="A12782" t="s">
        <v>34</v>
      </c>
      <c r="B12782">
        <v>19.2</v>
      </c>
      <c r="C12782" t="s">
        <v>1608</v>
      </c>
      <c r="D12782">
        <v>0.01</v>
      </c>
    </row>
    <row r="12783" spans="1:4" x14ac:dyDescent="0.2">
      <c r="A12783" t="s">
        <v>96</v>
      </c>
      <c r="B12783">
        <v>18.5</v>
      </c>
      <c r="C12783" t="s">
        <v>1608</v>
      </c>
      <c r="D12783">
        <v>0.01</v>
      </c>
    </row>
    <row r="12784" spans="1:4" x14ac:dyDescent="0.2">
      <c r="A12784" t="s">
        <v>29</v>
      </c>
      <c r="B12784">
        <v>6.95</v>
      </c>
      <c r="C12784" t="s">
        <v>1608</v>
      </c>
      <c r="D12784">
        <v>0.05</v>
      </c>
    </row>
    <row r="12785" spans="1:6" x14ac:dyDescent="0.2">
      <c r="A12785" t="s">
        <v>189</v>
      </c>
      <c r="B12785" t="s">
        <v>1545</v>
      </c>
      <c r="C12785">
        <v>0.03</v>
      </c>
      <c r="D12785" t="s">
        <v>1568</v>
      </c>
    </row>
    <row r="12786" spans="1:6" x14ac:dyDescent="0.2">
      <c r="A12786" t="s">
        <v>133</v>
      </c>
      <c r="B12786" t="s">
        <v>1545</v>
      </c>
      <c r="C12786">
        <v>5.0000000000000001E-3</v>
      </c>
    </row>
    <row r="12787" spans="1:6" x14ac:dyDescent="0.2">
      <c r="A12787" t="s">
        <v>29</v>
      </c>
      <c r="B12787">
        <v>3.3</v>
      </c>
      <c r="C12787" t="s">
        <v>1608</v>
      </c>
      <c r="D12787">
        <v>0.1</v>
      </c>
    </row>
    <row r="12788" spans="1:6" x14ac:dyDescent="0.2">
      <c r="A12788" t="s">
        <v>2576</v>
      </c>
      <c r="B12788">
        <v>0.35</v>
      </c>
      <c r="C12788" t="s">
        <v>1608</v>
      </c>
      <c r="D12788">
        <v>0.05</v>
      </c>
      <c r="E12788" t="s">
        <v>1787</v>
      </c>
      <c r="F12788" t="s">
        <v>2577</v>
      </c>
    </row>
    <row r="12789" spans="1:6" x14ac:dyDescent="0.2">
      <c r="A12789" t="s">
        <v>29</v>
      </c>
      <c r="B12789">
        <v>0.1</v>
      </c>
      <c r="C12789" t="s">
        <v>1608</v>
      </c>
      <c r="D12789">
        <v>1.4999999999999999E-2</v>
      </c>
    </row>
    <row r="12790" spans="1:6" x14ac:dyDescent="0.2">
      <c r="A12790" t="s">
        <v>1618</v>
      </c>
      <c r="B12790">
        <v>19</v>
      </c>
      <c r="C12790" t="s">
        <v>1608</v>
      </c>
      <c r="D12790">
        <v>0.02</v>
      </c>
    </row>
    <row r="12791" spans="1:6" x14ac:dyDescent="0.2">
      <c r="A12791" t="s">
        <v>95</v>
      </c>
      <c r="B12791" t="s">
        <v>1545</v>
      </c>
      <c r="C12791" t="s">
        <v>1584</v>
      </c>
      <c r="D12791">
        <v>3</v>
      </c>
    </row>
    <row r="12792" spans="1:6" x14ac:dyDescent="0.2">
      <c r="A12792" t="s">
        <v>36</v>
      </c>
      <c r="B12792" t="s">
        <v>2578</v>
      </c>
    </row>
    <row r="12793" spans="1:6" x14ac:dyDescent="0.2">
      <c r="A12793" t="s">
        <v>29</v>
      </c>
      <c r="B12793">
        <v>0.5</v>
      </c>
      <c r="C12793" t="s">
        <v>1608</v>
      </c>
      <c r="D12793">
        <v>0.1</v>
      </c>
    </row>
    <row r="12794" spans="1:6" x14ac:dyDescent="0.2">
      <c r="A12794" t="s">
        <v>29</v>
      </c>
      <c r="B12794">
        <v>0.5</v>
      </c>
      <c r="C12794" t="s">
        <v>1608</v>
      </c>
      <c r="D12794">
        <v>0.05</v>
      </c>
    </row>
    <row r="12795" spans="1:6" x14ac:dyDescent="0.2">
      <c r="A12795" t="s">
        <v>36</v>
      </c>
      <c r="B12795" t="s">
        <v>1562</v>
      </c>
      <c r="C12795" t="s">
        <v>2559</v>
      </c>
      <c r="D12795" t="s">
        <v>1562</v>
      </c>
      <c r="E12795" t="s">
        <v>1618</v>
      </c>
    </row>
    <row r="12796" spans="1:6" x14ac:dyDescent="0.2">
      <c r="A12796" t="s">
        <v>2579</v>
      </c>
      <c r="B12796" t="s">
        <v>1618</v>
      </c>
      <c r="C12796" t="s">
        <v>2580</v>
      </c>
      <c r="D12796" t="s">
        <v>1562</v>
      </c>
      <c r="E12796" t="s">
        <v>1563</v>
      </c>
    </row>
    <row r="12797" spans="1:6" x14ac:dyDescent="0.2">
      <c r="A12797" t="s">
        <v>32</v>
      </c>
      <c r="B12797" t="s">
        <v>2581</v>
      </c>
    </row>
    <row r="12798" spans="1:6" x14ac:dyDescent="0.2">
      <c r="A12798" t="s">
        <v>29</v>
      </c>
      <c r="B12798">
        <v>2</v>
      </c>
      <c r="C12798" t="s">
        <v>1557</v>
      </c>
    </row>
    <row r="12799" spans="1:6" x14ac:dyDescent="0.2">
      <c r="A12799" t="s">
        <v>48</v>
      </c>
      <c r="B12799">
        <v>3</v>
      </c>
      <c r="C12799">
        <v>0.2</v>
      </c>
    </row>
    <row r="12800" spans="1:6" x14ac:dyDescent="0.2">
      <c r="A12800" t="s">
        <v>29</v>
      </c>
      <c r="B12800">
        <v>1.2</v>
      </c>
      <c r="C12800" t="s">
        <v>1557</v>
      </c>
    </row>
    <row r="12801" spans="1:6" x14ac:dyDescent="0.2">
      <c r="A12801" t="s">
        <v>29</v>
      </c>
      <c r="B12801">
        <v>0.35</v>
      </c>
      <c r="C12801" t="s">
        <v>1557</v>
      </c>
    </row>
    <row r="12802" spans="1:6" x14ac:dyDescent="0.2">
      <c r="A12802" t="s">
        <v>34</v>
      </c>
      <c r="B12802">
        <v>23.1</v>
      </c>
      <c r="C12802" t="s">
        <v>1665</v>
      </c>
    </row>
    <row r="12803" spans="1:6" x14ac:dyDescent="0.2">
      <c r="A12803" t="s">
        <v>34</v>
      </c>
      <c r="B12803">
        <v>2.5</v>
      </c>
      <c r="C12803" t="s">
        <v>1557</v>
      </c>
    </row>
    <row r="12804" spans="1:6" x14ac:dyDescent="0.2">
      <c r="A12804" t="s">
        <v>47</v>
      </c>
      <c r="B12804">
        <v>22.4</v>
      </c>
      <c r="C12804" t="s">
        <v>1575</v>
      </c>
    </row>
    <row r="12805" spans="1:6" x14ac:dyDescent="0.2">
      <c r="A12805" t="s">
        <v>47</v>
      </c>
      <c r="B12805">
        <v>4.8</v>
      </c>
      <c r="C12805" t="s">
        <v>1559</v>
      </c>
    </row>
    <row r="12806" spans="1:6" x14ac:dyDescent="0.2">
      <c r="A12806" t="s">
        <v>47</v>
      </c>
      <c r="B12806">
        <v>2.8</v>
      </c>
      <c r="C12806">
        <v>-0.35</v>
      </c>
    </row>
    <row r="12807" spans="1:6" x14ac:dyDescent="0.2">
      <c r="A12807" t="s">
        <v>95</v>
      </c>
      <c r="B12807" t="s">
        <v>1545</v>
      </c>
      <c r="C12807" t="s">
        <v>1584</v>
      </c>
      <c r="D12807">
        <v>3</v>
      </c>
    </row>
    <row r="12808" spans="1:6" x14ac:dyDescent="0.2">
      <c r="A12808" t="s">
        <v>189</v>
      </c>
      <c r="B12808" t="s">
        <v>1545</v>
      </c>
      <c r="C12808">
        <v>2.5000000000000001E-2</v>
      </c>
      <c r="D12808" t="s">
        <v>1567</v>
      </c>
      <c r="E12808" t="s">
        <v>1568</v>
      </c>
    </row>
    <row r="12809" spans="1:6" x14ac:dyDescent="0.2">
      <c r="A12809" t="s">
        <v>133</v>
      </c>
      <c r="B12809" t="s">
        <v>1545</v>
      </c>
      <c r="C12809">
        <v>7.0000000000000001E-3</v>
      </c>
    </row>
    <row r="12810" spans="1:6" x14ac:dyDescent="0.2">
      <c r="A12810" t="s">
        <v>36</v>
      </c>
      <c r="B12810" t="s">
        <v>2584</v>
      </c>
      <c r="C12810" t="s">
        <v>1100</v>
      </c>
      <c r="D12810">
        <v>0.75</v>
      </c>
      <c r="E12810" t="s">
        <v>1562</v>
      </c>
      <c r="F12810" t="s">
        <v>1563</v>
      </c>
    </row>
    <row r="12811" spans="1:6" x14ac:dyDescent="0.2">
      <c r="A12811" t="s">
        <v>87</v>
      </c>
      <c r="B12811" t="s">
        <v>1546</v>
      </c>
      <c r="C12811" t="s">
        <v>1547</v>
      </c>
      <c r="D12811" t="s">
        <v>1548</v>
      </c>
    </row>
    <row r="12812" spans="1:6" x14ac:dyDescent="0.2">
      <c r="A12812" t="s">
        <v>1549</v>
      </c>
      <c r="B12812" t="s">
        <v>1550</v>
      </c>
      <c r="C12812" t="s">
        <v>1551</v>
      </c>
      <c r="D12812" t="s">
        <v>1552</v>
      </c>
    </row>
    <row r="12813" spans="1:6" x14ac:dyDescent="0.2">
      <c r="A12813" t="s">
        <v>859</v>
      </c>
      <c r="B12813" t="s">
        <v>1553</v>
      </c>
      <c r="C12813" t="s">
        <v>1554</v>
      </c>
    </row>
    <row r="12814" spans="1:6" x14ac:dyDescent="0.2">
      <c r="A12814" t="s">
        <v>1555</v>
      </c>
      <c r="B12814" t="s">
        <v>1550</v>
      </c>
      <c r="C12814" t="s">
        <v>1551</v>
      </c>
      <c r="D12814" t="s">
        <v>1556</v>
      </c>
    </row>
    <row r="12815" spans="1:6" x14ac:dyDescent="0.2">
      <c r="A12815" t="s">
        <v>1569</v>
      </c>
      <c r="B12815" t="s">
        <v>1570</v>
      </c>
      <c r="C12815" t="s">
        <v>1571</v>
      </c>
    </row>
    <row r="12816" spans="1:6" x14ac:dyDescent="0.2">
      <c r="A12816" t="s">
        <v>1569</v>
      </c>
      <c r="B12816" t="s">
        <v>1572</v>
      </c>
      <c r="C12816" t="s">
        <v>1573</v>
      </c>
      <c r="D12816" t="s">
        <v>1571</v>
      </c>
    </row>
    <row r="12817" spans="1:5" x14ac:dyDescent="0.2">
      <c r="A12817" t="s">
        <v>27</v>
      </c>
      <c r="B12817">
        <v>55.5</v>
      </c>
      <c r="C12817">
        <v>0.1</v>
      </c>
    </row>
    <row r="12818" spans="1:5" x14ac:dyDescent="0.2">
      <c r="A12818" t="s">
        <v>29</v>
      </c>
      <c r="B12818" t="s">
        <v>2852</v>
      </c>
    </row>
    <row r="12819" spans="1:5" x14ac:dyDescent="0.2">
      <c r="A12819" t="s">
        <v>1766</v>
      </c>
      <c r="B12819" t="s">
        <v>1618</v>
      </c>
      <c r="C12819">
        <v>32.4</v>
      </c>
      <c r="D12819" t="s">
        <v>1608</v>
      </c>
      <c r="E12819">
        <v>0.1</v>
      </c>
    </row>
    <row r="12820" spans="1:5" x14ac:dyDescent="0.2">
      <c r="A12820" t="s">
        <v>1579</v>
      </c>
      <c r="B12820" t="s">
        <v>2853</v>
      </c>
      <c r="C12820">
        <v>0.1</v>
      </c>
    </row>
    <row r="12821" spans="1:5" x14ac:dyDescent="0.2">
      <c r="A12821" t="s">
        <v>47</v>
      </c>
      <c r="B12821">
        <v>30</v>
      </c>
      <c r="C12821">
        <v>0.2</v>
      </c>
    </row>
    <row r="12822" spans="1:5" x14ac:dyDescent="0.2">
      <c r="A12822" t="s">
        <v>47</v>
      </c>
      <c r="B12822">
        <v>29.5</v>
      </c>
      <c r="C12822" t="s">
        <v>1580</v>
      </c>
    </row>
    <row r="12823" spans="1:5" x14ac:dyDescent="0.2">
      <c r="A12823" t="s">
        <v>47</v>
      </c>
      <c r="B12823">
        <v>8.5</v>
      </c>
      <c r="C12823">
        <v>0.2</v>
      </c>
    </row>
    <row r="12824" spans="1:5" x14ac:dyDescent="0.2">
      <c r="A12824" t="s">
        <v>97</v>
      </c>
      <c r="B12824" t="s">
        <v>1545</v>
      </c>
      <c r="C12824">
        <v>0.1</v>
      </c>
    </row>
    <row r="12825" spans="1:5" x14ac:dyDescent="0.2">
      <c r="A12825" t="s">
        <v>34</v>
      </c>
      <c r="B12825">
        <v>34</v>
      </c>
      <c r="C12825" t="s">
        <v>1580</v>
      </c>
    </row>
    <row r="12826" spans="1:5" x14ac:dyDescent="0.2">
      <c r="A12826" t="s">
        <v>97</v>
      </c>
      <c r="B12826">
        <v>0.05</v>
      </c>
      <c r="C12826" t="s">
        <v>1567</v>
      </c>
      <c r="D12826" t="s">
        <v>1633</v>
      </c>
      <c r="E12826" t="s">
        <v>2854</v>
      </c>
    </row>
    <row r="12827" spans="1:5" x14ac:dyDescent="0.2">
      <c r="A12827" t="s">
        <v>36</v>
      </c>
      <c r="B12827" t="s">
        <v>1769</v>
      </c>
    </row>
    <row r="12828" spans="1:5" x14ac:dyDescent="0.2">
      <c r="A12828" t="s">
        <v>32</v>
      </c>
      <c r="B12828">
        <v>35.200000000000003</v>
      </c>
      <c r="C12828" t="s">
        <v>1562</v>
      </c>
      <c r="D12828">
        <v>37.200000000000003</v>
      </c>
    </row>
    <row r="12829" spans="1:5" x14ac:dyDescent="0.2">
      <c r="A12829" t="s">
        <v>2855</v>
      </c>
      <c r="B12829" t="s">
        <v>1629</v>
      </c>
      <c r="C12829">
        <v>12.5</v>
      </c>
    </row>
    <row r="12830" spans="1:5" x14ac:dyDescent="0.2">
      <c r="A12830" t="s">
        <v>87</v>
      </c>
      <c r="B12830" t="s">
        <v>1698</v>
      </c>
    </row>
    <row r="12831" spans="1:5" x14ac:dyDescent="0.2">
      <c r="A12831" t="s">
        <v>27</v>
      </c>
      <c r="B12831" t="s">
        <v>2856</v>
      </c>
    </row>
    <row r="12832" spans="1:5" x14ac:dyDescent="0.2">
      <c r="A12832" t="s">
        <v>1618</v>
      </c>
      <c r="B12832">
        <v>15.15</v>
      </c>
      <c r="C12832">
        <v>0.1</v>
      </c>
    </row>
    <row r="12833" spans="1:4" x14ac:dyDescent="0.2">
      <c r="A12833" t="s">
        <v>97</v>
      </c>
      <c r="B12833">
        <v>0.05</v>
      </c>
      <c r="C12833" t="s">
        <v>1568</v>
      </c>
      <c r="D12833" t="s">
        <v>2857</v>
      </c>
    </row>
    <row r="12834" spans="1:4" x14ac:dyDescent="0.2">
      <c r="A12834" t="s">
        <v>97</v>
      </c>
      <c r="B12834">
        <v>0.05</v>
      </c>
      <c r="C12834" t="s">
        <v>1568</v>
      </c>
      <c r="D12834" t="s">
        <v>2846</v>
      </c>
    </row>
    <row r="12835" spans="1:4" x14ac:dyDescent="0.2">
      <c r="A12835" t="s">
        <v>97</v>
      </c>
      <c r="B12835">
        <v>0.1</v>
      </c>
      <c r="C12835" t="s">
        <v>2858</v>
      </c>
    </row>
    <row r="12836" spans="1:4" x14ac:dyDescent="0.2">
      <c r="A12836" t="s">
        <v>97</v>
      </c>
      <c r="B12836">
        <v>0.1</v>
      </c>
      <c r="C12836" t="s">
        <v>2859</v>
      </c>
    </row>
    <row r="12837" spans="1:4" x14ac:dyDescent="0.2">
      <c r="A12837" t="s">
        <v>98</v>
      </c>
      <c r="B12837">
        <v>5.0000000000000001E-3</v>
      </c>
    </row>
    <row r="12838" spans="1:4" x14ac:dyDescent="0.2">
      <c r="A12838" t="s">
        <v>246</v>
      </c>
    </row>
    <row r="12839" spans="1:4" x14ac:dyDescent="0.2">
      <c r="A12839" t="s">
        <v>95</v>
      </c>
      <c r="B12839" t="s">
        <v>2787</v>
      </c>
      <c r="C12839">
        <v>10</v>
      </c>
    </row>
    <row r="12840" spans="1:4" x14ac:dyDescent="0.2">
      <c r="A12840" t="s">
        <v>29</v>
      </c>
      <c r="B12840">
        <v>1.35</v>
      </c>
      <c r="C12840" t="s">
        <v>1630</v>
      </c>
    </row>
    <row r="12841" spans="1:4" x14ac:dyDescent="0.2">
      <c r="A12841" t="s">
        <v>97</v>
      </c>
      <c r="B12841">
        <v>0.1</v>
      </c>
      <c r="C12841" t="s">
        <v>1567</v>
      </c>
      <c r="D12841" t="s">
        <v>1568</v>
      </c>
    </row>
    <row r="12842" spans="1:4" x14ac:dyDescent="0.2">
      <c r="A12842" t="s">
        <v>49</v>
      </c>
      <c r="B12842" t="s">
        <v>2860</v>
      </c>
    </row>
    <row r="12843" spans="1:4" x14ac:dyDescent="0.2">
      <c r="A12843" t="s">
        <v>1549</v>
      </c>
      <c r="B12843" t="s">
        <v>1550</v>
      </c>
      <c r="C12843" t="s">
        <v>1551</v>
      </c>
      <c r="D12843" t="s">
        <v>1552</v>
      </c>
    </row>
    <row r="12844" spans="1:4" x14ac:dyDescent="0.2">
      <c r="A12844" t="s">
        <v>859</v>
      </c>
      <c r="B12844" t="s">
        <v>1553</v>
      </c>
      <c r="C12844" t="s">
        <v>1554</v>
      </c>
    </row>
    <row r="12845" spans="1:4" x14ac:dyDescent="0.2">
      <c r="A12845" t="s">
        <v>1555</v>
      </c>
      <c r="B12845" t="s">
        <v>1550</v>
      </c>
      <c r="C12845" t="s">
        <v>1551</v>
      </c>
      <c r="D12845" t="s">
        <v>1556</v>
      </c>
    </row>
    <row r="12846" spans="1:4" x14ac:dyDescent="0.2">
      <c r="A12846" t="s">
        <v>91</v>
      </c>
      <c r="B12846">
        <v>55.2</v>
      </c>
      <c r="C12846" t="s">
        <v>1557</v>
      </c>
    </row>
    <row r="12847" spans="1:4" x14ac:dyDescent="0.2">
      <c r="A12847" t="s">
        <v>48</v>
      </c>
      <c r="B12847">
        <v>48</v>
      </c>
      <c r="C12847" t="s">
        <v>1557</v>
      </c>
    </row>
    <row r="12848" spans="1:4" x14ac:dyDescent="0.2">
      <c r="A12848" t="s">
        <v>2552</v>
      </c>
      <c r="B12848">
        <v>4.2</v>
      </c>
      <c r="C12848" t="s">
        <v>1557</v>
      </c>
    </row>
    <row r="12849" spans="1:6" x14ac:dyDescent="0.2">
      <c r="A12849" t="s">
        <v>48</v>
      </c>
      <c r="B12849">
        <v>41.3</v>
      </c>
      <c r="C12849" t="s">
        <v>1559</v>
      </c>
    </row>
    <row r="12850" spans="1:6" x14ac:dyDescent="0.2">
      <c r="A12850" t="s">
        <v>47</v>
      </c>
      <c r="B12850">
        <v>29.8</v>
      </c>
      <c r="C12850">
        <v>-0.05</v>
      </c>
    </row>
    <row r="12851" spans="1:6" x14ac:dyDescent="0.2">
      <c r="A12851" t="s">
        <v>1776</v>
      </c>
      <c r="B12851" t="s">
        <v>1635</v>
      </c>
      <c r="C12851">
        <v>2.5000000000000001E-2</v>
      </c>
    </row>
    <row r="12852" spans="1:6" x14ac:dyDescent="0.2">
      <c r="A12852" t="s">
        <v>1776</v>
      </c>
      <c r="B12852" t="s">
        <v>1635</v>
      </c>
      <c r="C12852" t="s">
        <v>1777</v>
      </c>
      <c r="D12852" t="s">
        <v>1778</v>
      </c>
      <c r="E12852" t="s">
        <v>1758</v>
      </c>
      <c r="F12852" t="s">
        <v>1779</v>
      </c>
    </row>
    <row r="12853" spans="1:6" x14ac:dyDescent="0.2">
      <c r="A12853" t="s">
        <v>95</v>
      </c>
      <c r="B12853" t="s">
        <v>1545</v>
      </c>
      <c r="C12853" t="s">
        <v>1584</v>
      </c>
      <c r="D12853">
        <v>12</v>
      </c>
    </row>
    <row r="12854" spans="1:6" x14ac:dyDescent="0.2">
      <c r="A12854" t="s">
        <v>36</v>
      </c>
      <c r="B12854" t="s">
        <v>1780</v>
      </c>
      <c r="C12854" t="s">
        <v>1100</v>
      </c>
      <c r="D12854">
        <v>1</v>
      </c>
      <c r="E12854" t="s">
        <v>1562</v>
      </c>
      <c r="F12854" t="s">
        <v>1782</v>
      </c>
    </row>
    <row r="12855" spans="1:6" x14ac:dyDescent="0.2">
      <c r="A12855" t="s">
        <v>87</v>
      </c>
    </row>
    <row r="12856" spans="1:6" x14ac:dyDescent="0.2">
      <c r="A12856" t="s">
        <v>97</v>
      </c>
      <c r="B12856" t="s">
        <v>1545</v>
      </c>
      <c r="C12856">
        <v>0.05</v>
      </c>
      <c r="D12856" t="s">
        <v>1567</v>
      </c>
      <c r="E12856" t="s">
        <v>1568</v>
      </c>
    </row>
    <row r="12857" spans="1:6" x14ac:dyDescent="0.2">
      <c r="A12857" t="s">
        <v>97</v>
      </c>
      <c r="B12857" t="s">
        <v>1545</v>
      </c>
      <c r="C12857">
        <v>0.05</v>
      </c>
      <c r="D12857" t="s">
        <v>1567</v>
      </c>
      <c r="E12857" t="s">
        <v>1568</v>
      </c>
    </row>
    <row r="12858" spans="1:6" x14ac:dyDescent="0.2">
      <c r="A12858" t="s">
        <v>87</v>
      </c>
      <c r="B12858" t="s">
        <v>1546</v>
      </c>
      <c r="C12858" t="s">
        <v>1547</v>
      </c>
      <c r="D12858" t="s">
        <v>1548</v>
      </c>
    </row>
    <row r="12859" spans="1:6" x14ac:dyDescent="0.2">
      <c r="A12859" t="s">
        <v>97</v>
      </c>
      <c r="B12859" t="s">
        <v>1545</v>
      </c>
      <c r="C12859">
        <v>0.05</v>
      </c>
      <c r="D12859" t="s">
        <v>1568</v>
      </c>
    </row>
    <row r="12860" spans="1:6" x14ac:dyDescent="0.2">
      <c r="A12860" t="s">
        <v>47</v>
      </c>
      <c r="B12860">
        <v>8.5</v>
      </c>
      <c r="C12860">
        <v>0.1</v>
      </c>
    </row>
    <row r="12861" spans="1:6" x14ac:dyDescent="0.2">
      <c r="A12861" t="s">
        <v>47</v>
      </c>
      <c r="B12861">
        <v>9</v>
      </c>
      <c r="C12861">
        <v>-0.1</v>
      </c>
    </row>
    <row r="12862" spans="1:6" x14ac:dyDescent="0.2">
      <c r="A12862" t="s">
        <v>48</v>
      </c>
      <c r="B12862">
        <v>1</v>
      </c>
      <c r="C12862">
        <v>0.1</v>
      </c>
    </row>
    <row r="12863" spans="1:6" x14ac:dyDescent="0.2">
      <c r="A12863" t="s">
        <v>1549</v>
      </c>
      <c r="B12863" t="s">
        <v>1550</v>
      </c>
      <c r="C12863" t="s">
        <v>1551</v>
      </c>
      <c r="D12863" t="s">
        <v>1552</v>
      </c>
    </row>
    <row r="12864" spans="1:6" x14ac:dyDescent="0.2">
      <c r="A12864" t="s">
        <v>859</v>
      </c>
      <c r="B12864" t="s">
        <v>1553</v>
      </c>
      <c r="C12864" t="s">
        <v>1554</v>
      </c>
    </row>
    <row r="12865" spans="1:5" x14ac:dyDescent="0.2">
      <c r="A12865" t="s">
        <v>1555</v>
      </c>
      <c r="B12865" t="s">
        <v>1550</v>
      </c>
      <c r="C12865" t="s">
        <v>1551</v>
      </c>
      <c r="D12865" t="s">
        <v>1556</v>
      </c>
    </row>
    <row r="12866" spans="1:5" x14ac:dyDescent="0.2">
      <c r="A12866" t="s">
        <v>27</v>
      </c>
      <c r="B12866">
        <v>55.5</v>
      </c>
      <c r="C12866">
        <v>0.1</v>
      </c>
    </row>
    <row r="12867" spans="1:5" x14ac:dyDescent="0.2">
      <c r="A12867" t="s">
        <v>29</v>
      </c>
      <c r="B12867" t="s">
        <v>2861</v>
      </c>
    </row>
    <row r="12868" spans="1:5" x14ac:dyDescent="0.2">
      <c r="A12868" t="s">
        <v>1766</v>
      </c>
      <c r="B12868" t="s">
        <v>1618</v>
      </c>
      <c r="C12868">
        <v>32.4</v>
      </c>
      <c r="D12868" t="s">
        <v>1608</v>
      </c>
      <c r="E12868">
        <v>0.1</v>
      </c>
    </row>
    <row r="12869" spans="1:5" x14ac:dyDescent="0.2">
      <c r="A12869" t="s">
        <v>1579</v>
      </c>
      <c r="B12869">
        <v>8.8000000000000007</v>
      </c>
      <c r="C12869" t="s">
        <v>1608</v>
      </c>
      <c r="D12869">
        <v>0.2</v>
      </c>
    </row>
    <row r="12870" spans="1:5" x14ac:dyDescent="0.2">
      <c r="A12870" t="s">
        <v>47</v>
      </c>
      <c r="B12870">
        <v>30</v>
      </c>
      <c r="C12870">
        <v>0.2</v>
      </c>
    </row>
    <row r="12871" spans="1:5" x14ac:dyDescent="0.2">
      <c r="A12871" t="s">
        <v>47</v>
      </c>
      <c r="B12871">
        <v>29.5</v>
      </c>
      <c r="C12871" t="s">
        <v>1580</v>
      </c>
    </row>
    <row r="12872" spans="1:5" x14ac:dyDescent="0.2">
      <c r="A12872" t="s">
        <v>47</v>
      </c>
      <c r="B12872">
        <v>8.5</v>
      </c>
      <c r="C12872">
        <v>0.2</v>
      </c>
    </row>
    <row r="12873" spans="1:5" x14ac:dyDescent="0.2">
      <c r="A12873" t="s">
        <v>97</v>
      </c>
      <c r="B12873" t="s">
        <v>1545</v>
      </c>
      <c r="C12873">
        <v>0.1</v>
      </c>
    </row>
    <row r="12874" spans="1:5" x14ac:dyDescent="0.2">
      <c r="A12874" t="s">
        <v>34</v>
      </c>
      <c r="B12874">
        <v>34</v>
      </c>
      <c r="C12874" t="s">
        <v>1580</v>
      </c>
    </row>
    <row r="12875" spans="1:5" x14ac:dyDescent="0.2">
      <c r="A12875" t="s">
        <v>97</v>
      </c>
      <c r="B12875">
        <v>0.05</v>
      </c>
      <c r="C12875" t="s">
        <v>1567</v>
      </c>
      <c r="D12875" t="s">
        <v>1633</v>
      </c>
      <c r="E12875" t="s">
        <v>2854</v>
      </c>
    </row>
    <row r="12876" spans="1:5" x14ac:dyDescent="0.2">
      <c r="A12876" t="s">
        <v>36</v>
      </c>
      <c r="B12876" t="s">
        <v>1769</v>
      </c>
    </row>
    <row r="12877" spans="1:5" x14ac:dyDescent="0.2">
      <c r="A12877" t="s">
        <v>32</v>
      </c>
      <c r="B12877">
        <v>35.200000000000003</v>
      </c>
      <c r="C12877" t="s">
        <v>1562</v>
      </c>
      <c r="D12877">
        <v>37.200000000000003</v>
      </c>
    </row>
    <row r="12878" spans="1:5" x14ac:dyDescent="0.2">
      <c r="A12878" t="s">
        <v>2855</v>
      </c>
      <c r="B12878" t="s">
        <v>1629</v>
      </c>
      <c r="C12878">
        <v>12.5</v>
      </c>
    </row>
    <row r="12879" spans="1:5" x14ac:dyDescent="0.2">
      <c r="A12879" t="s">
        <v>87</v>
      </c>
      <c r="B12879" t="s">
        <v>1698</v>
      </c>
    </row>
    <row r="12880" spans="1:5" x14ac:dyDescent="0.2">
      <c r="A12880" t="s">
        <v>27</v>
      </c>
      <c r="B12880" t="s">
        <v>2856</v>
      </c>
    </row>
    <row r="12881" spans="1:4" x14ac:dyDescent="0.2">
      <c r="A12881" t="s">
        <v>1618</v>
      </c>
      <c r="B12881">
        <v>15.15</v>
      </c>
      <c r="C12881">
        <v>0.1</v>
      </c>
    </row>
    <row r="12882" spans="1:4" x14ac:dyDescent="0.2">
      <c r="A12882" t="s">
        <v>97</v>
      </c>
      <c r="B12882">
        <v>0.05</v>
      </c>
      <c r="C12882" t="s">
        <v>1568</v>
      </c>
      <c r="D12882" t="s">
        <v>2857</v>
      </c>
    </row>
    <row r="12883" spans="1:4" x14ac:dyDescent="0.2">
      <c r="A12883" t="s">
        <v>97</v>
      </c>
      <c r="B12883">
        <v>0.05</v>
      </c>
      <c r="C12883" t="s">
        <v>1568</v>
      </c>
      <c r="D12883" t="s">
        <v>2846</v>
      </c>
    </row>
    <row r="12884" spans="1:4" x14ac:dyDescent="0.2">
      <c r="A12884" t="s">
        <v>97</v>
      </c>
      <c r="B12884">
        <v>0.1</v>
      </c>
      <c r="C12884" t="s">
        <v>2858</v>
      </c>
    </row>
    <row r="12885" spans="1:4" x14ac:dyDescent="0.2">
      <c r="A12885" t="s">
        <v>97</v>
      </c>
      <c r="B12885">
        <v>0.1</v>
      </c>
      <c r="C12885" t="s">
        <v>2859</v>
      </c>
    </row>
    <row r="12886" spans="1:4" x14ac:dyDescent="0.2">
      <c r="A12886" t="s">
        <v>98</v>
      </c>
      <c r="B12886">
        <v>5.0000000000000001E-3</v>
      </c>
    </row>
    <row r="12887" spans="1:4" x14ac:dyDescent="0.2">
      <c r="A12887" t="s">
        <v>246</v>
      </c>
    </row>
    <row r="12888" spans="1:4" x14ac:dyDescent="0.2">
      <c r="A12888" t="s">
        <v>95</v>
      </c>
      <c r="B12888" t="s">
        <v>2787</v>
      </c>
      <c r="C12888">
        <v>10</v>
      </c>
    </row>
    <row r="12889" spans="1:4" x14ac:dyDescent="0.2">
      <c r="A12889" t="s">
        <v>29</v>
      </c>
      <c r="B12889">
        <v>1.35</v>
      </c>
      <c r="C12889" t="s">
        <v>1630</v>
      </c>
    </row>
    <row r="12890" spans="1:4" x14ac:dyDescent="0.2">
      <c r="A12890" t="s">
        <v>97</v>
      </c>
      <c r="B12890">
        <v>0.1</v>
      </c>
      <c r="C12890" t="s">
        <v>1567</v>
      </c>
      <c r="D12890" t="s">
        <v>1568</v>
      </c>
    </row>
    <row r="12891" spans="1:4" x14ac:dyDescent="0.2">
      <c r="A12891" t="s">
        <v>49</v>
      </c>
      <c r="B12891" t="s">
        <v>2860</v>
      </c>
    </row>
    <row r="12892" spans="1:4" x14ac:dyDescent="0.2">
      <c r="A12892" t="s">
        <v>1549</v>
      </c>
      <c r="B12892" t="s">
        <v>1550</v>
      </c>
      <c r="C12892" t="s">
        <v>1551</v>
      </c>
      <c r="D12892" t="s">
        <v>1552</v>
      </c>
    </row>
    <row r="12893" spans="1:4" x14ac:dyDescent="0.2">
      <c r="A12893" t="s">
        <v>859</v>
      </c>
      <c r="B12893" t="s">
        <v>1553</v>
      </c>
      <c r="C12893" t="s">
        <v>1554</v>
      </c>
    </row>
    <row r="12894" spans="1:4" x14ac:dyDescent="0.2">
      <c r="A12894" t="s">
        <v>1555</v>
      </c>
      <c r="B12894" t="s">
        <v>1550</v>
      </c>
      <c r="C12894" t="s">
        <v>1551</v>
      </c>
      <c r="D12894" t="s">
        <v>1556</v>
      </c>
    </row>
    <row r="12895" spans="1:4" x14ac:dyDescent="0.2">
      <c r="A12895" t="s">
        <v>2600</v>
      </c>
      <c r="B12895">
        <v>0.05</v>
      </c>
    </row>
    <row r="12896" spans="1:4" x14ac:dyDescent="0.2">
      <c r="A12896" t="s">
        <v>29</v>
      </c>
      <c r="B12896">
        <v>5.8</v>
      </c>
      <c r="C12896" t="s">
        <v>1580</v>
      </c>
    </row>
    <row r="12897" spans="1:4" x14ac:dyDescent="0.2">
      <c r="A12897" t="s">
        <v>47</v>
      </c>
      <c r="B12897">
        <v>5.5</v>
      </c>
      <c r="C12897">
        <v>-0.1</v>
      </c>
    </row>
    <row r="12898" spans="1:4" x14ac:dyDescent="0.2">
      <c r="A12898" t="s">
        <v>48</v>
      </c>
      <c r="B12898">
        <v>48.5</v>
      </c>
      <c r="C12898" t="s">
        <v>1580</v>
      </c>
    </row>
    <row r="12899" spans="1:4" x14ac:dyDescent="0.2">
      <c r="A12899" t="s">
        <v>48</v>
      </c>
      <c r="B12899">
        <v>43.5</v>
      </c>
      <c r="C12899">
        <v>0.3</v>
      </c>
    </row>
    <row r="12900" spans="1:4" x14ac:dyDescent="0.2">
      <c r="A12900" t="s">
        <v>47</v>
      </c>
      <c r="B12900">
        <v>33.1</v>
      </c>
      <c r="C12900">
        <v>-0.2</v>
      </c>
    </row>
    <row r="12901" spans="1:4" x14ac:dyDescent="0.2">
      <c r="A12901" t="s">
        <v>47</v>
      </c>
      <c r="B12901" t="s">
        <v>2571</v>
      </c>
    </row>
    <row r="12902" spans="1:4" x14ac:dyDescent="0.2">
      <c r="A12902" t="s">
        <v>97</v>
      </c>
      <c r="B12902">
        <v>0.1</v>
      </c>
    </row>
    <row r="12903" spans="1:4" x14ac:dyDescent="0.2">
      <c r="A12903" t="s">
        <v>97</v>
      </c>
      <c r="B12903">
        <v>0.2</v>
      </c>
      <c r="C12903" t="s">
        <v>1567</v>
      </c>
      <c r="D12903" t="s">
        <v>1568</v>
      </c>
    </row>
    <row r="12904" spans="1:4" x14ac:dyDescent="0.2">
      <c r="A12904" t="s">
        <v>95</v>
      </c>
      <c r="B12904" t="s">
        <v>1629</v>
      </c>
      <c r="C12904">
        <v>16</v>
      </c>
    </row>
    <row r="12905" spans="1:4" x14ac:dyDescent="0.2">
      <c r="A12905" t="s">
        <v>95</v>
      </c>
      <c r="B12905" t="s">
        <v>1629</v>
      </c>
      <c r="C12905">
        <v>30</v>
      </c>
    </row>
    <row r="12906" spans="1:4" x14ac:dyDescent="0.2">
      <c r="A12906" t="s">
        <v>29</v>
      </c>
      <c r="B12906" t="s">
        <v>2653</v>
      </c>
      <c r="C12906">
        <v>0.5</v>
      </c>
    </row>
    <row r="12907" spans="1:4" x14ac:dyDescent="0.2">
      <c r="A12907" t="s">
        <v>556</v>
      </c>
      <c r="B12907">
        <v>36</v>
      </c>
      <c r="C12907">
        <f>-0.2/-0.05</f>
        <v>4</v>
      </c>
    </row>
    <row r="12908" spans="1:4" x14ac:dyDescent="0.2">
      <c r="A12908" t="s">
        <v>95</v>
      </c>
      <c r="B12908" t="s">
        <v>2787</v>
      </c>
      <c r="C12908">
        <v>10</v>
      </c>
    </row>
    <row r="12909" spans="1:4" x14ac:dyDescent="0.2">
      <c r="A12909" t="s">
        <v>2590</v>
      </c>
      <c r="B12909">
        <f>-0.2/-0.05</f>
        <v>4</v>
      </c>
    </row>
    <row r="12910" spans="1:4" x14ac:dyDescent="0.2">
      <c r="A12910" t="s">
        <v>29</v>
      </c>
      <c r="B12910">
        <v>3</v>
      </c>
      <c r="C12910">
        <v>0.1</v>
      </c>
    </row>
    <row r="12911" spans="1:4" x14ac:dyDescent="0.2">
      <c r="A12911" t="s">
        <v>29</v>
      </c>
      <c r="B12911">
        <v>2</v>
      </c>
      <c r="C12911" t="s">
        <v>1630</v>
      </c>
    </row>
    <row r="12912" spans="1:4" x14ac:dyDescent="0.2">
      <c r="A12912" t="s">
        <v>2794</v>
      </c>
      <c r="B12912">
        <v>0.1</v>
      </c>
    </row>
    <row r="12913" spans="1:4" x14ac:dyDescent="0.2">
      <c r="A12913" t="s">
        <v>49</v>
      </c>
      <c r="B12913">
        <v>0.5</v>
      </c>
      <c r="C12913" t="s">
        <v>1578</v>
      </c>
    </row>
    <row r="12914" spans="1:4" x14ac:dyDescent="0.2">
      <c r="A12914" t="s">
        <v>98</v>
      </c>
      <c r="B12914">
        <v>5.0000000000000001E-3</v>
      </c>
    </row>
    <row r="12915" spans="1:4" x14ac:dyDescent="0.2">
      <c r="A12915" t="s">
        <v>246</v>
      </c>
      <c r="B12915">
        <v>1.4999999999999999E-2</v>
      </c>
    </row>
    <row r="12916" spans="1:4" x14ac:dyDescent="0.2">
      <c r="A12916" t="s">
        <v>94</v>
      </c>
      <c r="B12916">
        <v>0.1</v>
      </c>
      <c r="C12916" t="s">
        <v>1567</v>
      </c>
      <c r="D12916" t="s">
        <v>1568</v>
      </c>
    </row>
    <row r="12917" spans="1:4" x14ac:dyDescent="0.2">
      <c r="A12917" t="s">
        <v>97</v>
      </c>
      <c r="B12917">
        <v>0.05</v>
      </c>
      <c r="C12917" t="s">
        <v>1567</v>
      </c>
      <c r="D12917" t="s">
        <v>1568</v>
      </c>
    </row>
    <row r="12918" spans="1:4" x14ac:dyDescent="0.2">
      <c r="A12918" t="s">
        <v>95</v>
      </c>
      <c r="B12918" t="s">
        <v>1629</v>
      </c>
      <c r="C12918">
        <v>12.5</v>
      </c>
    </row>
    <row r="12919" spans="1:4" x14ac:dyDescent="0.2">
      <c r="A12919" t="s">
        <v>95</v>
      </c>
      <c r="B12919" t="s">
        <v>1629</v>
      </c>
      <c r="C12919">
        <v>25</v>
      </c>
    </row>
    <row r="12920" spans="1:4" x14ac:dyDescent="0.2">
      <c r="A12920" t="s">
        <v>2593</v>
      </c>
      <c r="B12920">
        <v>0.05</v>
      </c>
    </row>
    <row r="12921" spans="1:4" x14ac:dyDescent="0.2">
      <c r="A12921" t="s">
        <v>1549</v>
      </c>
      <c r="B12921" t="s">
        <v>1550</v>
      </c>
      <c r="C12921" t="s">
        <v>1551</v>
      </c>
      <c r="D12921" t="s">
        <v>1552</v>
      </c>
    </row>
    <row r="12922" spans="1:4" x14ac:dyDescent="0.2">
      <c r="A12922" t="s">
        <v>859</v>
      </c>
      <c r="B12922" t="s">
        <v>1553</v>
      </c>
      <c r="C12922" t="s">
        <v>1554</v>
      </c>
    </row>
    <row r="12923" spans="1:4" x14ac:dyDescent="0.2">
      <c r="A12923" t="s">
        <v>1555</v>
      </c>
      <c r="B12923" t="s">
        <v>1550</v>
      </c>
      <c r="C12923" t="s">
        <v>1551</v>
      </c>
      <c r="D12923" t="s">
        <v>1556</v>
      </c>
    </row>
    <row r="12924" spans="1:4" x14ac:dyDescent="0.2">
      <c r="A12924" t="s">
        <v>1569</v>
      </c>
      <c r="B12924" t="s">
        <v>1570</v>
      </c>
      <c r="C12924" t="s">
        <v>1571</v>
      </c>
    </row>
    <row r="12925" spans="1:4" x14ac:dyDescent="0.2">
      <c r="A12925" t="s">
        <v>1569</v>
      </c>
      <c r="B12925" t="s">
        <v>1572</v>
      </c>
      <c r="C12925" t="s">
        <v>1573</v>
      </c>
      <c r="D12925" t="s">
        <v>1571</v>
      </c>
    </row>
    <row r="12926" spans="1:4" x14ac:dyDescent="0.2">
      <c r="A12926" t="s">
        <v>2600</v>
      </c>
      <c r="B12926">
        <v>0.05</v>
      </c>
    </row>
    <row r="12927" spans="1:4" x14ac:dyDescent="0.2">
      <c r="A12927" t="s">
        <v>29</v>
      </c>
      <c r="B12927">
        <v>5.8</v>
      </c>
      <c r="C12927" t="s">
        <v>1580</v>
      </c>
    </row>
    <row r="12928" spans="1:4" x14ac:dyDescent="0.2">
      <c r="A12928" t="s">
        <v>47</v>
      </c>
      <c r="B12928">
        <v>5.5</v>
      </c>
      <c r="C12928">
        <v>-0.1</v>
      </c>
    </row>
    <row r="12929" spans="1:6" x14ac:dyDescent="0.2">
      <c r="A12929" t="s">
        <v>48</v>
      </c>
      <c r="B12929">
        <v>48.5</v>
      </c>
      <c r="C12929" t="s">
        <v>1580</v>
      </c>
    </row>
    <row r="12930" spans="1:6" x14ac:dyDescent="0.2">
      <c r="A12930" t="s">
        <v>48</v>
      </c>
      <c r="B12930">
        <v>43.5</v>
      </c>
      <c r="C12930">
        <v>0.3</v>
      </c>
    </row>
    <row r="12931" spans="1:6" x14ac:dyDescent="0.2">
      <c r="A12931" t="s">
        <v>47</v>
      </c>
      <c r="B12931">
        <v>33.1</v>
      </c>
      <c r="C12931">
        <v>-0.2</v>
      </c>
    </row>
    <row r="12932" spans="1:6" x14ac:dyDescent="0.2">
      <c r="A12932" t="s">
        <v>47</v>
      </c>
      <c r="B12932" t="s">
        <v>2571</v>
      </c>
    </row>
    <row r="12933" spans="1:6" x14ac:dyDescent="0.2">
      <c r="A12933" t="s">
        <v>97</v>
      </c>
      <c r="B12933">
        <v>0.1</v>
      </c>
    </row>
    <row r="12934" spans="1:6" x14ac:dyDescent="0.2">
      <c r="A12934" t="s">
        <v>97</v>
      </c>
      <c r="B12934">
        <v>0.2</v>
      </c>
      <c r="C12934" t="s">
        <v>1567</v>
      </c>
      <c r="D12934" t="s">
        <v>1568</v>
      </c>
    </row>
    <row r="12935" spans="1:6" x14ac:dyDescent="0.2">
      <c r="A12935" t="s">
        <v>95</v>
      </c>
      <c r="B12935" t="s">
        <v>1629</v>
      </c>
      <c r="C12935">
        <v>16</v>
      </c>
    </row>
    <row r="12936" spans="1:6" x14ac:dyDescent="0.2">
      <c r="A12936" t="s">
        <v>95</v>
      </c>
      <c r="B12936" t="s">
        <v>1629</v>
      </c>
      <c r="C12936">
        <v>30</v>
      </c>
    </row>
    <row r="12937" spans="1:6" x14ac:dyDescent="0.2">
      <c r="A12937" t="s">
        <v>29</v>
      </c>
      <c r="B12937" t="s">
        <v>2653</v>
      </c>
      <c r="C12937">
        <v>0.5</v>
      </c>
    </row>
    <row r="12938" spans="1:6" x14ac:dyDescent="0.2">
      <c r="A12938" t="s">
        <v>556</v>
      </c>
      <c r="B12938">
        <v>36</v>
      </c>
      <c r="C12938">
        <f>-0.2/-0.05</f>
        <v>4</v>
      </c>
      <c r="D12938" t="s">
        <v>2809</v>
      </c>
      <c r="E12938" t="s">
        <v>2810</v>
      </c>
      <c r="F12938" t="s">
        <v>2811</v>
      </c>
    </row>
    <row r="12939" spans="1:6" x14ac:dyDescent="0.2">
      <c r="A12939" t="s">
        <v>95</v>
      </c>
      <c r="B12939" t="s">
        <v>2787</v>
      </c>
      <c r="C12939">
        <v>10</v>
      </c>
    </row>
    <row r="12940" spans="1:6" x14ac:dyDescent="0.2">
      <c r="A12940" t="s">
        <v>2590</v>
      </c>
      <c r="B12940">
        <f>-0.2/-0.05</f>
        <v>4</v>
      </c>
    </row>
    <row r="12941" spans="1:6" x14ac:dyDescent="0.2">
      <c r="A12941" t="s">
        <v>29</v>
      </c>
      <c r="B12941">
        <v>3</v>
      </c>
      <c r="C12941">
        <v>0.1</v>
      </c>
    </row>
    <row r="12942" spans="1:6" x14ac:dyDescent="0.2">
      <c r="A12942" t="s">
        <v>29</v>
      </c>
      <c r="B12942">
        <v>2</v>
      </c>
      <c r="C12942" t="s">
        <v>1630</v>
      </c>
    </row>
    <row r="12943" spans="1:6" x14ac:dyDescent="0.2">
      <c r="A12943" t="s">
        <v>2794</v>
      </c>
      <c r="B12943">
        <v>0.1</v>
      </c>
    </row>
    <row r="12944" spans="1:6" x14ac:dyDescent="0.2">
      <c r="A12944" t="s">
        <v>49</v>
      </c>
      <c r="B12944">
        <v>0.5</v>
      </c>
      <c r="C12944" t="s">
        <v>1578</v>
      </c>
    </row>
    <row r="12945" spans="1:4" x14ac:dyDescent="0.2">
      <c r="A12945" t="s">
        <v>98</v>
      </c>
      <c r="B12945">
        <v>5.0000000000000001E-3</v>
      </c>
    </row>
    <row r="12946" spans="1:4" x14ac:dyDescent="0.2">
      <c r="A12946" t="s">
        <v>246</v>
      </c>
      <c r="B12946">
        <v>1.4999999999999999E-2</v>
      </c>
    </row>
    <row r="12947" spans="1:4" x14ac:dyDescent="0.2">
      <c r="A12947" t="s">
        <v>94</v>
      </c>
      <c r="B12947">
        <v>0.1</v>
      </c>
      <c r="C12947" t="s">
        <v>1567</v>
      </c>
      <c r="D12947" t="s">
        <v>1568</v>
      </c>
    </row>
    <row r="12948" spans="1:4" x14ac:dyDescent="0.2">
      <c r="A12948" t="s">
        <v>97</v>
      </c>
      <c r="B12948">
        <v>0.05</v>
      </c>
      <c r="C12948" t="s">
        <v>1567</v>
      </c>
      <c r="D12948" t="s">
        <v>1568</v>
      </c>
    </row>
    <row r="12949" spans="1:4" x14ac:dyDescent="0.2">
      <c r="A12949" t="s">
        <v>95</v>
      </c>
      <c r="B12949" t="s">
        <v>1629</v>
      </c>
      <c r="C12949">
        <v>12.5</v>
      </c>
    </row>
    <row r="12950" spans="1:4" x14ac:dyDescent="0.2">
      <c r="A12950" t="s">
        <v>95</v>
      </c>
      <c r="B12950" t="s">
        <v>1629</v>
      </c>
      <c r="C12950">
        <v>25</v>
      </c>
    </row>
    <row r="12951" spans="1:4" x14ac:dyDescent="0.2">
      <c r="A12951" t="s">
        <v>2593</v>
      </c>
      <c r="B12951">
        <v>0.05</v>
      </c>
    </row>
    <row r="12952" spans="1:4" x14ac:dyDescent="0.2">
      <c r="A12952" t="s">
        <v>1549</v>
      </c>
      <c r="B12952" t="s">
        <v>1550</v>
      </c>
      <c r="C12952" t="s">
        <v>1551</v>
      </c>
      <c r="D12952" t="s">
        <v>1552</v>
      </c>
    </row>
    <row r="12953" spans="1:4" x14ac:dyDescent="0.2">
      <c r="A12953" t="s">
        <v>859</v>
      </c>
      <c r="B12953" t="s">
        <v>1553</v>
      </c>
      <c r="C12953" t="s">
        <v>1554</v>
      </c>
    </row>
    <row r="12954" spans="1:4" x14ac:dyDescent="0.2">
      <c r="A12954" t="s">
        <v>1555</v>
      </c>
      <c r="B12954" t="s">
        <v>1550</v>
      </c>
      <c r="C12954" t="s">
        <v>1551</v>
      </c>
      <c r="D12954" t="s">
        <v>1556</v>
      </c>
    </row>
    <row r="12955" spans="1:4" x14ac:dyDescent="0.2">
      <c r="A12955" t="s">
        <v>1569</v>
      </c>
      <c r="B12955" t="s">
        <v>1570</v>
      </c>
      <c r="C12955" t="s">
        <v>1571</v>
      </c>
    </row>
    <row r="12956" spans="1:4" x14ac:dyDescent="0.2">
      <c r="A12956" t="s">
        <v>1569</v>
      </c>
      <c r="B12956" t="s">
        <v>1572</v>
      </c>
      <c r="C12956" t="s">
        <v>1573</v>
      </c>
      <c r="D12956" t="s">
        <v>1571</v>
      </c>
    </row>
    <row r="12957" spans="1:4" x14ac:dyDescent="0.2">
      <c r="A12957" t="s">
        <v>1569</v>
      </c>
      <c r="B12957" t="s">
        <v>1570</v>
      </c>
      <c r="C12957" t="s">
        <v>1571</v>
      </c>
    </row>
    <row r="12958" spans="1:4" x14ac:dyDescent="0.2">
      <c r="A12958" t="s">
        <v>1569</v>
      </c>
      <c r="B12958" t="s">
        <v>1572</v>
      </c>
      <c r="C12958" t="s">
        <v>1573</v>
      </c>
      <c r="D12958" t="s">
        <v>1571</v>
      </c>
    </row>
    <row r="12959" spans="1:4" x14ac:dyDescent="0.2">
      <c r="A12959" t="s">
        <v>2862</v>
      </c>
      <c r="B12959" t="s">
        <v>1550</v>
      </c>
      <c r="C12959" t="s">
        <v>2863</v>
      </c>
    </row>
    <row r="12960" spans="1:4" x14ac:dyDescent="0.2">
      <c r="A12960" t="s">
        <v>1569</v>
      </c>
      <c r="B12960" t="s">
        <v>1570</v>
      </c>
      <c r="C12960" t="s">
        <v>1571</v>
      </c>
    </row>
    <row r="12961" spans="1:6" x14ac:dyDescent="0.2">
      <c r="A12961" t="s">
        <v>1569</v>
      </c>
      <c r="B12961" t="s">
        <v>1572</v>
      </c>
      <c r="C12961" t="s">
        <v>1573</v>
      </c>
      <c r="D12961" t="s">
        <v>1571</v>
      </c>
    </row>
    <row r="12962" spans="1:6" x14ac:dyDescent="0.2">
      <c r="A12962" t="s">
        <v>2600</v>
      </c>
      <c r="B12962">
        <v>0.05</v>
      </c>
    </row>
    <row r="12963" spans="1:6" x14ac:dyDescent="0.2">
      <c r="A12963" t="s">
        <v>29</v>
      </c>
      <c r="B12963">
        <v>5.8</v>
      </c>
      <c r="C12963" t="s">
        <v>1580</v>
      </c>
    </row>
    <row r="12964" spans="1:6" x14ac:dyDescent="0.2">
      <c r="A12964" t="s">
        <v>47</v>
      </c>
      <c r="B12964">
        <v>5.5</v>
      </c>
      <c r="C12964">
        <v>-0.1</v>
      </c>
    </row>
    <row r="12965" spans="1:6" x14ac:dyDescent="0.2">
      <c r="A12965" t="s">
        <v>48</v>
      </c>
      <c r="B12965">
        <v>48.5</v>
      </c>
      <c r="C12965" t="s">
        <v>1580</v>
      </c>
    </row>
    <row r="12966" spans="1:6" x14ac:dyDescent="0.2">
      <c r="A12966" t="s">
        <v>48</v>
      </c>
      <c r="B12966">
        <v>43.5</v>
      </c>
      <c r="C12966">
        <v>0.3</v>
      </c>
    </row>
    <row r="12967" spans="1:6" x14ac:dyDescent="0.2">
      <c r="A12967" t="s">
        <v>47</v>
      </c>
      <c r="B12967">
        <v>33.1</v>
      </c>
      <c r="C12967">
        <v>-0.2</v>
      </c>
    </row>
    <row r="12968" spans="1:6" x14ac:dyDescent="0.2">
      <c r="A12968" t="s">
        <v>47</v>
      </c>
      <c r="B12968" t="s">
        <v>2571</v>
      </c>
    </row>
    <row r="12969" spans="1:6" x14ac:dyDescent="0.2">
      <c r="A12969" t="s">
        <v>97</v>
      </c>
      <c r="B12969">
        <v>0.1</v>
      </c>
    </row>
    <row r="12970" spans="1:6" x14ac:dyDescent="0.2">
      <c r="A12970" t="s">
        <v>97</v>
      </c>
      <c r="B12970">
        <v>0.2</v>
      </c>
      <c r="C12970" t="s">
        <v>1567</v>
      </c>
      <c r="D12970" t="s">
        <v>1568</v>
      </c>
    </row>
    <row r="12971" spans="1:6" x14ac:dyDescent="0.2">
      <c r="A12971" t="s">
        <v>95</v>
      </c>
      <c r="B12971" t="s">
        <v>1629</v>
      </c>
      <c r="C12971">
        <v>16</v>
      </c>
    </row>
    <row r="12972" spans="1:6" x14ac:dyDescent="0.2">
      <c r="A12972" t="s">
        <v>95</v>
      </c>
      <c r="B12972" t="s">
        <v>1629</v>
      </c>
      <c r="C12972">
        <v>30</v>
      </c>
    </row>
    <row r="12973" spans="1:6" x14ac:dyDescent="0.2">
      <c r="A12973" t="s">
        <v>29</v>
      </c>
      <c r="B12973" t="s">
        <v>2653</v>
      </c>
      <c r="C12973">
        <v>0.5</v>
      </c>
    </row>
    <row r="12974" spans="1:6" x14ac:dyDescent="0.2">
      <c r="A12974" t="s">
        <v>556</v>
      </c>
      <c r="B12974">
        <v>36</v>
      </c>
      <c r="C12974">
        <f>-0.2/-0.05</f>
        <v>4</v>
      </c>
      <c r="D12974" t="s">
        <v>2809</v>
      </c>
      <c r="E12974" t="s">
        <v>2810</v>
      </c>
      <c r="F12974" t="s">
        <v>2864</v>
      </c>
    </row>
    <row r="12975" spans="1:6" x14ac:dyDescent="0.2">
      <c r="A12975" t="s">
        <v>95</v>
      </c>
      <c r="B12975" t="s">
        <v>2787</v>
      </c>
      <c r="C12975">
        <v>10</v>
      </c>
    </row>
    <row r="12976" spans="1:6" x14ac:dyDescent="0.2">
      <c r="A12976" t="s">
        <v>2590</v>
      </c>
      <c r="B12976">
        <f>-0.2/-0.05</f>
        <v>4</v>
      </c>
    </row>
    <row r="12977" spans="1:5" x14ac:dyDescent="0.2">
      <c r="A12977" t="s">
        <v>29</v>
      </c>
      <c r="B12977">
        <v>3</v>
      </c>
      <c r="C12977">
        <v>0.1</v>
      </c>
    </row>
    <row r="12978" spans="1:5" x14ac:dyDescent="0.2">
      <c r="A12978" t="s">
        <v>29</v>
      </c>
      <c r="B12978">
        <v>2</v>
      </c>
      <c r="C12978" t="s">
        <v>1630</v>
      </c>
    </row>
    <row r="12979" spans="1:5" x14ac:dyDescent="0.2">
      <c r="A12979" t="s">
        <v>2793</v>
      </c>
      <c r="B12979">
        <v>0.1</v>
      </c>
    </row>
    <row r="12980" spans="1:5" x14ac:dyDescent="0.2">
      <c r="A12980" t="s">
        <v>49</v>
      </c>
      <c r="B12980">
        <v>0.5</v>
      </c>
      <c r="C12980" t="s">
        <v>1578</v>
      </c>
    </row>
    <row r="12981" spans="1:5" x14ac:dyDescent="0.2">
      <c r="A12981" t="s">
        <v>98</v>
      </c>
      <c r="B12981">
        <v>5.0000000000000001E-3</v>
      </c>
    </row>
    <row r="12982" spans="1:5" x14ac:dyDescent="0.2">
      <c r="A12982" t="s">
        <v>246</v>
      </c>
      <c r="B12982">
        <v>1.4999999999999999E-2</v>
      </c>
    </row>
    <row r="12983" spans="1:5" x14ac:dyDescent="0.2">
      <c r="A12983" t="s">
        <v>94</v>
      </c>
      <c r="B12983">
        <v>0.1</v>
      </c>
      <c r="C12983" t="s">
        <v>1567</v>
      </c>
      <c r="D12983" t="s">
        <v>1568</v>
      </c>
    </row>
    <row r="12984" spans="1:5" x14ac:dyDescent="0.2">
      <c r="A12984" t="s">
        <v>97</v>
      </c>
      <c r="B12984">
        <v>0.05</v>
      </c>
      <c r="C12984" t="s">
        <v>1567</v>
      </c>
      <c r="D12984" t="s">
        <v>1568</v>
      </c>
    </row>
    <row r="12985" spans="1:5" x14ac:dyDescent="0.2">
      <c r="A12985" t="s">
        <v>95</v>
      </c>
      <c r="B12985" t="s">
        <v>1629</v>
      </c>
      <c r="C12985">
        <v>12.5</v>
      </c>
    </row>
    <row r="12986" spans="1:5" x14ac:dyDescent="0.2">
      <c r="A12986" t="s">
        <v>95</v>
      </c>
      <c r="B12986" t="s">
        <v>1629</v>
      </c>
      <c r="C12986">
        <v>25</v>
      </c>
    </row>
    <row r="12987" spans="1:5" x14ac:dyDescent="0.2">
      <c r="A12987" t="s">
        <v>1549</v>
      </c>
      <c r="B12987" t="s">
        <v>1550</v>
      </c>
      <c r="C12987" t="s">
        <v>1551</v>
      </c>
      <c r="D12987" t="s">
        <v>1552</v>
      </c>
    </row>
    <row r="12988" spans="1:5" x14ac:dyDescent="0.2">
      <c r="A12988" t="s">
        <v>859</v>
      </c>
      <c r="B12988" t="s">
        <v>1553</v>
      </c>
      <c r="C12988" t="s">
        <v>1554</v>
      </c>
    </row>
    <row r="12989" spans="1:5" x14ac:dyDescent="0.2">
      <c r="A12989" t="s">
        <v>1555</v>
      </c>
      <c r="B12989" t="s">
        <v>1550</v>
      </c>
      <c r="C12989" t="s">
        <v>1551</v>
      </c>
      <c r="D12989" t="s">
        <v>1556</v>
      </c>
    </row>
    <row r="12990" spans="1:5" x14ac:dyDescent="0.2">
      <c r="A12990" t="s">
        <v>91</v>
      </c>
      <c r="B12990">
        <v>54</v>
      </c>
      <c r="C12990" t="s">
        <v>1557</v>
      </c>
    </row>
    <row r="12991" spans="1:5" x14ac:dyDescent="0.2">
      <c r="A12991" s="8">
        <v>1</v>
      </c>
      <c r="B12991" t="s">
        <v>87</v>
      </c>
      <c r="C12991" t="s">
        <v>96</v>
      </c>
      <c r="D12991">
        <v>33.6</v>
      </c>
      <c r="E12991" t="s">
        <v>1819</v>
      </c>
    </row>
    <row r="12992" spans="1:5" x14ac:dyDescent="0.2">
      <c r="A12992" t="s">
        <v>29</v>
      </c>
      <c r="B12992">
        <v>5.5</v>
      </c>
      <c r="C12992" t="s">
        <v>1558</v>
      </c>
    </row>
    <row r="12993" spans="1:6" x14ac:dyDescent="0.2">
      <c r="A12993" t="s">
        <v>29</v>
      </c>
      <c r="B12993">
        <v>28.9</v>
      </c>
      <c r="C12993" t="s">
        <v>1558</v>
      </c>
    </row>
    <row r="12994" spans="1:6" x14ac:dyDescent="0.2">
      <c r="A12994" t="s">
        <v>29</v>
      </c>
      <c r="B12994">
        <v>30.5</v>
      </c>
      <c r="C12994" t="s">
        <v>1558</v>
      </c>
    </row>
    <row r="12995" spans="1:6" x14ac:dyDescent="0.2">
      <c r="A12995" t="s">
        <v>48</v>
      </c>
      <c r="B12995">
        <v>48.5</v>
      </c>
      <c r="C12995" t="s">
        <v>1558</v>
      </c>
    </row>
    <row r="12996" spans="1:6" x14ac:dyDescent="0.2">
      <c r="A12996" t="s">
        <v>150</v>
      </c>
      <c r="B12996">
        <v>43.5</v>
      </c>
      <c r="C12996" t="s">
        <v>1592</v>
      </c>
    </row>
    <row r="12997" spans="1:6" x14ac:dyDescent="0.2">
      <c r="A12997" t="s">
        <v>150</v>
      </c>
      <c r="B12997">
        <v>8.5</v>
      </c>
      <c r="C12997" t="s">
        <v>1558</v>
      </c>
    </row>
    <row r="12998" spans="1:6" x14ac:dyDescent="0.2">
      <c r="A12998" t="s">
        <v>47</v>
      </c>
      <c r="B12998">
        <v>33.4</v>
      </c>
      <c r="C12998">
        <v>-0.05</v>
      </c>
    </row>
    <row r="12999" spans="1:6" x14ac:dyDescent="0.2">
      <c r="A12999" t="s">
        <v>32</v>
      </c>
      <c r="B12999">
        <v>5</v>
      </c>
      <c r="C12999" t="s">
        <v>1557</v>
      </c>
    </row>
    <row r="13000" spans="1:6" x14ac:dyDescent="0.2">
      <c r="A13000" t="s">
        <v>47</v>
      </c>
      <c r="B13000">
        <v>33.46</v>
      </c>
      <c r="C13000">
        <v>0.02</v>
      </c>
    </row>
    <row r="13001" spans="1:6" x14ac:dyDescent="0.2">
      <c r="A13001" t="s">
        <v>47</v>
      </c>
      <c r="B13001">
        <v>33.6</v>
      </c>
      <c r="C13001" t="s">
        <v>1819</v>
      </c>
      <c r="D13001" t="s">
        <v>2367</v>
      </c>
    </row>
    <row r="13002" spans="1:6" x14ac:dyDescent="0.2">
      <c r="A13002" t="s">
        <v>36</v>
      </c>
      <c r="B13002" t="s">
        <v>2509</v>
      </c>
      <c r="C13002" t="s">
        <v>1100</v>
      </c>
      <c r="D13002">
        <v>0.5</v>
      </c>
      <c r="E13002" t="s">
        <v>1562</v>
      </c>
      <c r="F13002" t="s">
        <v>1782</v>
      </c>
    </row>
    <row r="13003" spans="1:6" x14ac:dyDescent="0.2">
      <c r="A13003" t="s">
        <v>97</v>
      </c>
      <c r="B13003" t="s">
        <v>1545</v>
      </c>
      <c r="C13003">
        <v>0.05</v>
      </c>
      <c r="D13003" t="s">
        <v>1567</v>
      </c>
      <c r="E13003" t="s">
        <v>1568</v>
      </c>
    </row>
    <row r="13004" spans="1:6" x14ac:dyDescent="0.2">
      <c r="A13004" t="s">
        <v>94</v>
      </c>
      <c r="B13004" t="s">
        <v>1545</v>
      </c>
      <c r="C13004">
        <v>0.03</v>
      </c>
      <c r="D13004" t="s">
        <v>1567</v>
      </c>
      <c r="E13004" t="s">
        <v>1633</v>
      </c>
    </row>
    <row r="13005" spans="1:6" x14ac:dyDescent="0.2">
      <c r="A13005" t="s">
        <v>133</v>
      </c>
      <c r="B13005" t="s">
        <v>1545</v>
      </c>
      <c r="C13005">
        <v>0.03</v>
      </c>
    </row>
    <row r="13006" spans="1:6" x14ac:dyDescent="0.2">
      <c r="A13006" t="s">
        <v>95</v>
      </c>
      <c r="B13006" t="s">
        <v>1584</v>
      </c>
      <c r="C13006">
        <v>4</v>
      </c>
      <c r="D13006" t="s">
        <v>1594</v>
      </c>
      <c r="E13006">
        <v>1</v>
      </c>
    </row>
    <row r="13007" spans="1:6" x14ac:dyDescent="0.2">
      <c r="A13007" t="s">
        <v>29</v>
      </c>
      <c r="B13007">
        <v>5</v>
      </c>
      <c r="C13007" t="s">
        <v>1595</v>
      </c>
      <c r="D13007">
        <v>0.02</v>
      </c>
    </row>
    <row r="13008" spans="1:6" x14ac:dyDescent="0.2">
      <c r="A13008" t="s">
        <v>47</v>
      </c>
      <c r="B13008">
        <v>33.6</v>
      </c>
      <c r="C13008">
        <v>0.1</v>
      </c>
    </row>
    <row r="13009" spans="1:4" x14ac:dyDescent="0.2">
      <c r="A13009" t="s">
        <v>87</v>
      </c>
      <c r="B13009" t="s">
        <v>1546</v>
      </c>
      <c r="C13009" t="s">
        <v>1547</v>
      </c>
      <c r="D13009" t="s">
        <v>1548</v>
      </c>
    </row>
    <row r="13010" spans="1:4" x14ac:dyDescent="0.2">
      <c r="A13010" t="s">
        <v>1549</v>
      </c>
      <c r="B13010" t="s">
        <v>1550</v>
      </c>
      <c r="C13010" t="s">
        <v>1551</v>
      </c>
      <c r="D13010" t="s">
        <v>1552</v>
      </c>
    </row>
    <row r="13011" spans="1:4" x14ac:dyDescent="0.2">
      <c r="A13011" t="s">
        <v>859</v>
      </c>
      <c r="B13011" t="s">
        <v>1553</v>
      </c>
      <c r="C13011" t="s">
        <v>1554</v>
      </c>
    </row>
    <row r="13012" spans="1:4" x14ac:dyDescent="0.2">
      <c r="A13012" t="s">
        <v>1555</v>
      </c>
      <c r="B13012" t="s">
        <v>1550</v>
      </c>
      <c r="C13012" t="s">
        <v>1551</v>
      </c>
      <c r="D13012" t="s">
        <v>1556</v>
      </c>
    </row>
    <row r="13013" spans="1:4" x14ac:dyDescent="0.2">
      <c r="A13013" t="s">
        <v>2600</v>
      </c>
      <c r="B13013">
        <v>0.05</v>
      </c>
    </row>
    <row r="13014" spans="1:4" x14ac:dyDescent="0.2">
      <c r="A13014" t="s">
        <v>29</v>
      </c>
      <c r="B13014">
        <v>5.8</v>
      </c>
      <c r="C13014" t="s">
        <v>1580</v>
      </c>
    </row>
    <row r="13015" spans="1:4" x14ac:dyDescent="0.2">
      <c r="A13015" t="s">
        <v>47</v>
      </c>
      <c r="B13015">
        <v>5.5</v>
      </c>
      <c r="C13015">
        <v>-0.1</v>
      </c>
    </row>
    <row r="13016" spans="1:4" x14ac:dyDescent="0.2">
      <c r="A13016" t="s">
        <v>48</v>
      </c>
      <c r="B13016">
        <v>48.5</v>
      </c>
      <c r="C13016" t="s">
        <v>1580</v>
      </c>
    </row>
    <row r="13017" spans="1:4" x14ac:dyDescent="0.2">
      <c r="A13017" t="s">
        <v>48</v>
      </c>
      <c r="B13017">
        <v>43.5</v>
      </c>
      <c r="C13017">
        <v>0.3</v>
      </c>
    </row>
    <row r="13018" spans="1:4" x14ac:dyDescent="0.2">
      <c r="A13018" t="s">
        <v>47</v>
      </c>
      <c r="B13018">
        <v>33.1</v>
      </c>
      <c r="C13018">
        <v>-0.2</v>
      </c>
    </row>
    <row r="13019" spans="1:4" x14ac:dyDescent="0.2">
      <c r="A13019" t="s">
        <v>47</v>
      </c>
      <c r="B13019" t="s">
        <v>2571</v>
      </c>
    </row>
    <row r="13020" spans="1:4" x14ac:dyDescent="0.2">
      <c r="A13020" t="s">
        <v>97</v>
      </c>
      <c r="B13020">
        <v>0.1</v>
      </c>
    </row>
    <row r="13021" spans="1:4" x14ac:dyDescent="0.2">
      <c r="A13021" t="s">
        <v>97</v>
      </c>
      <c r="B13021">
        <v>0.2</v>
      </c>
      <c r="C13021" t="s">
        <v>1567</v>
      </c>
      <c r="D13021" t="s">
        <v>1568</v>
      </c>
    </row>
    <row r="13022" spans="1:4" x14ac:dyDescent="0.2">
      <c r="A13022" t="s">
        <v>95</v>
      </c>
      <c r="B13022" t="s">
        <v>1629</v>
      </c>
      <c r="C13022">
        <v>16</v>
      </c>
    </row>
    <row r="13023" spans="1:4" x14ac:dyDescent="0.2">
      <c r="A13023" t="s">
        <v>95</v>
      </c>
      <c r="B13023" t="s">
        <v>1629</v>
      </c>
      <c r="C13023">
        <v>30</v>
      </c>
    </row>
    <row r="13024" spans="1:4" x14ac:dyDescent="0.2">
      <c r="A13024" t="s">
        <v>29</v>
      </c>
      <c r="B13024" t="s">
        <v>2653</v>
      </c>
      <c r="C13024">
        <v>0.5</v>
      </c>
    </row>
    <row r="13025" spans="1:6" x14ac:dyDescent="0.2">
      <c r="A13025" t="s">
        <v>556</v>
      </c>
      <c r="B13025">
        <v>36</v>
      </c>
      <c r="C13025">
        <f>-0.2/-0.05</f>
        <v>4</v>
      </c>
      <c r="D13025" t="s">
        <v>2809</v>
      </c>
      <c r="E13025" t="s">
        <v>2810</v>
      </c>
      <c r="F13025" t="s">
        <v>2864</v>
      </c>
    </row>
    <row r="13026" spans="1:6" x14ac:dyDescent="0.2">
      <c r="A13026" t="s">
        <v>95</v>
      </c>
      <c r="B13026" t="s">
        <v>2787</v>
      </c>
      <c r="C13026">
        <v>10</v>
      </c>
    </row>
    <row r="13027" spans="1:6" x14ac:dyDescent="0.2">
      <c r="A13027" t="s">
        <v>2590</v>
      </c>
      <c r="B13027">
        <f>-0.2/-0.05</f>
        <v>4</v>
      </c>
    </row>
    <row r="13028" spans="1:6" x14ac:dyDescent="0.2">
      <c r="A13028" t="s">
        <v>29</v>
      </c>
      <c r="B13028">
        <v>3</v>
      </c>
      <c r="C13028">
        <v>0.1</v>
      </c>
    </row>
    <row r="13029" spans="1:6" x14ac:dyDescent="0.2">
      <c r="A13029" t="s">
        <v>29</v>
      </c>
      <c r="B13029">
        <v>2</v>
      </c>
      <c r="C13029" t="s">
        <v>1630</v>
      </c>
    </row>
    <row r="13030" spans="1:6" x14ac:dyDescent="0.2">
      <c r="A13030" t="s">
        <v>2793</v>
      </c>
      <c r="B13030">
        <v>0.1</v>
      </c>
    </row>
    <row r="13031" spans="1:6" x14ac:dyDescent="0.2">
      <c r="A13031" t="s">
        <v>49</v>
      </c>
      <c r="B13031">
        <v>0.5</v>
      </c>
      <c r="C13031" t="s">
        <v>1578</v>
      </c>
    </row>
    <row r="13032" spans="1:6" x14ac:dyDescent="0.2">
      <c r="A13032" t="s">
        <v>98</v>
      </c>
      <c r="B13032">
        <v>5.0000000000000001E-3</v>
      </c>
    </row>
    <row r="13033" spans="1:6" x14ac:dyDescent="0.2">
      <c r="A13033" t="s">
        <v>246</v>
      </c>
      <c r="B13033">
        <v>1.4999999999999999E-2</v>
      </c>
    </row>
    <row r="13034" spans="1:6" x14ac:dyDescent="0.2">
      <c r="A13034" t="s">
        <v>94</v>
      </c>
      <c r="B13034">
        <v>0.1</v>
      </c>
      <c r="C13034" t="s">
        <v>1567</v>
      </c>
      <c r="D13034" t="s">
        <v>1568</v>
      </c>
    </row>
    <row r="13035" spans="1:6" x14ac:dyDescent="0.2">
      <c r="A13035" t="s">
        <v>97</v>
      </c>
      <c r="B13035">
        <v>0.05</v>
      </c>
      <c r="C13035" t="s">
        <v>1567</v>
      </c>
      <c r="D13035" t="s">
        <v>1568</v>
      </c>
    </row>
    <row r="13036" spans="1:6" x14ac:dyDescent="0.2">
      <c r="A13036" t="s">
        <v>95</v>
      </c>
      <c r="B13036" t="s">
        <v>1629</v>
      </c>
      <c r="C13036">
        <v>12.5</v>
      </c>
    </row>
    <row r="13037" spans="1:6" x14ac:dyDescent="0.2">
      <c r="A13037" t="s">
        <v>95</v>
      </c>
      <c r="B13037" t="s">
        <v>1629</v>
      </c>
      <c r="C13037">
        <v>25</v>
      </c>
    </row>
    <row r="13038" spans="1:6" x14ac:dyDescent="0.2">
      <c r="A13038" t="s">
        <v>1549</v>
      </c>
      <c r="B13038" t="s">
        <v>1550</v>
      </c>
      <c r="C13038" t="s">
        <v>1551</v>
      </c>
      <c r="D13038" t="s">
        <v>1552</v>
      </c>
    </row>
    <row r="13039" spans="1:6" x14ac:dyDescent="0.2">
      <c r="A13039" t="s">
        <v>859</v>
      </c>
      <c r="B13039" t="s">
        <v>1553</v>
      </c>
      <c r="C13039" t="s">
        <v>1554</v>
      </c>
    </row>
    <row r="13040" spans="1:6" x14ac:dyDescent="0.2">
      <c r="A13040" t="s">
        <v>1555</v>
      </c>
      <c r="B13040" t="s">
        <v>1550</v>
      </c>
      <c r="C13040" t="s">
        <v>1551</v>
      </c>
      <c r="D13040" t="s">
        <v>1556</v>
      </c>
    </row>
    <row r="13041" spans="1:4" x14ac:dyDescent="0.2">
      <c r="A13041" t="s">
        <v>1569</v>
      </c>
      <c r="B13041" t="s">
        <v>1570</v>
      </c>
      <c r="C13041" t="s">
        <v>1571</v>
      </c>
    </row>
    <row r="13042" spans="1:4" x14ac:dyDescent="0.2">
      <c r="A13042" t="s">
        <v>1569</v>
      </c>
      <c r="B13042" t="s">
        <v>1572</v>
      </c>
      <c r="C13042" t="s">
        <v>1573</v>
      </c>
      <c r="D13042" t="s">
        <v>1571</v>
      </c>
    </row>
    <row r="13043" spans="1:4" x14ac:dyDescent="0.2">
      <c r="A13043" t="s">
        <v>1569</v>
      </c>
      <c r="B13043" t="s">
        <v>1570</v>
      </c>
      <c r="C13043" t="s">
        <v>1571</v>
      </c>
    </row>
    <row r="13044" spans="1:4" x14ac:dyDescent="0.2">
      <c r="A13044" t="s">
        <v>1569</v>
      </c>
      <c r="B13044" t="s">
        <v>1572</v>
      </c>
      <c r="C13044" t="s">
        <v>1573</v>
      </c>
      <c r="D13044" t="s">
        <v>1571</v>
      </c>
    </row>
    <row r="13045" spans="1:4" x14ac:dyDescent="0.2">
      <c r="A13045" t="s">
        <v>2862</v>
      </c>
      <c r="B13045" t="s">
        <v>1550</v>
      </c>
      <c r="C13045" t="s">
        <v>2863</v>
      </c>
    </row>
    <row r="13046" spans="1:4" x14ac:dyDescent="0.2">
      <c r="A13046" t="s">
        <v>1569</v>
      </c>
      <c r="B13046" t="s">
        <v>1570</v>
      </c>
      <c r="C13046" t="s">
        <v>1571</v>
      </c>
    </row>
    <row r="13047" spans="1:4" x14ac:dyDescent="0.2">
      <c r="A13047" t="s">
        <v>1569</v>
      </c>
      <c r="B13047" t="s">
        <v>1572</v>
      </c>
      <c r="C13047" t="s">
        <v>1573</v>
      </c>
      <c r="D13047" t="s">
        <v>1571</v>
      </c>
    </row>
    <row r="13048" spans="1:4" x14ac:dyDescent="0.2">
      <c r="A13048">
        <v>54</v>
      </c>
      <c r="B13048" t="s">
        <v>1580</v>
      </c>
    </row>
    <row r="13049" spans="1:4" x14ac:dyDescent="0.2">
      <c r="A13049">
        <v>5.5</v>
      </c>
      <c r="B13049" t="s">
        <v>1580</v>
      </c>
    </row>
    <row r="13050" spans="1:4" x14ac:dyDescent="0.2">
      <c r="A13050">
        <v>8.5</v>
      </c>
      <c r="B13050" t="s">
        <v>1580</v>
      </c>
    </row>
    <row r="13051" spans="1:4" x14ac:dyDescent="0.2">
      <c r="A13051">
        <v>28.9</v>
      </c>
      <c r="B13051" t="s">
        <v>1578</v>
      </c>
    </row>
    <row r="13052" spans="1:4" x14ac:dyDescent="0.2">
      <c r="A13052">
        <v>30.5</v>
      </c>
      <c r="B13052" t="s">
        <v>1700</v>
      </c>
    </row>
    <row r="13053" spans="1:4" x14ac:dyDescent="0.2">
      <c r="A13053">
        <v>43.5</v>
      </c>
      <c r="B13053" t="s">
        <v>1592</v>
      </c>
    </row>
    <row r="13054" spans="1:4" x14ac:dyDescent="0.2">
      <c r="A13054">
        <v>48.5</v>
      </c>
      <c r="B13054" t="s">
        <v>1580</v>
      </c>
    </row>
    <row r="13055" spans="1:4" x14ac:dyDescent="0.2">
      <c r="A13055" t="s">
        <v>2865</v>
      </c>
      <c r="B13055">
        <v>0.3</v>
      </c>
      <c r="C13055">
        <v>0.05</v>
      </c>
    </row>
    <row r="13056" spans="1:4" x14ac:dyDescent="0.2">
      <c r="A13056">
        <v>5</v>
      </c>
      <c r="B13056" t="s">
        <v>2223</v>
      </c>
    </row>
    <row r="13057" spans="1:5" x14ac:dyDescent="0.2">
      <c r="A13057" t="s">
        <v>2866</v>
      </c>
      <c r="B13057">
        <v>0.05</v>
      </c>
    </row>
    <row r="13058" spans="1:5" x14ac:dyDescent="0.2">
      <c r="A13058" t="s">
        <v>2796</v>
      </c>
      <c r="B13058">
        <v>-0.05</v>
      </c>
    </row>
    <row r="13059" spans="1:5" x14ac:dyDescent="0.2">
      <c r="A13059" t="s">
        <v>2797</v>
      </c>
      <c r="B13059">
        <v>0.1</v>
      </c>
    </row>
    <row r="13060" spans="1:5" x14ac:dyDescent="0.2">
      <c r="A13060" t="s">
        <v>2867</v>
      </c>
      <c r="B13060">
        <f>0.005/0.025</f>
        <v>0.19999999999999998</v>
      </c>
    </row>
    <row r="13061" spans="1:5" x14ac:dyDescent="0.2">
      <c r="A13061" t="s">
        <v>2868</v>
      </c>
      <c r="B13061" t="s">
        <v>2869</v>
      </c>
    </row>
    <row r="13062" spans="1:5" x14ac:dyDescent="0.2">
      <c r="A13062" s="8">
        <v>1</v>
      </c>
      <c r="B13062" t="s">
        <v>87</v>
      </c>
      <c r="C13062" t="s">
        <v>2476</v>
      </c>
      <c r="D13062" t="s">
        <v>2868</v>
      </c>
    </row>
    <row r="13063" spans="1:5" x14ac:dyDescent="0.2">
      <c r="A13063" t="s">
        <v>2870</v>
      </c>
      <c r="B13063" t="s">
        <v>2871</v>
      </c>
      <c r="C13063">
        <v>0.1</v>
      </c>
    </row>
    <row r="13064" spans="1:5" x14ac:dyDescent="0.2">
      <c r="A13064" t="s">
        <v>36</v>
      </c>
      <c r="B13064" t="s">
        <v>2801</v>
      </c>
    </row>
    <row r="13065" spans="1:5" x14ac:dyDescent="0.2">
      <c r="A13065" t="s">
        <v>97</v>
      </c>
      <c r="B13065" t="s">
        <v>1545</v>
      </c>
      <c r="C13065" t="s">
        <v>2872</v>
      </c>
      <c r="D13065" t="s">
        <v>1568</v>
      </c>
    </row>
    <row r="13066" spans="1:5" x14ac:dyDescent="0.2">
      <c r="A13066" t="s">
        <v>94</v>
      </c>
      <c r="B13066" t="s">
        <v>1545</v>
      </c>
      <c r="C13066">
        <v>0.03</v>
      </c>
      <c r="D13066" t="s">
        <v>1567</v>
      </c>
      <c r="E13066" t="s">
        <v>1633</v>
      </c>
    </row>
    <row r="13067" spans="1:5" x14ac:dyDescent="0.2">
      <c r="A13067" t="s">
        <v>133</v>
      </c>
      <c r="B13067" t="s">
        <v>1545</v>
      </c>
      <c r="C13067">
        <v>0.03</v>
      </c>
    </row>
    <row r="13068" spans="1:5" x14ac:dyDescent="0.2">
      <c r="A13068" t="s">
        <v>95</v>
      </c>
      <c r="B13068" t="s">
        <v>2802</v>
      </c>
    </row>
    <row r="13069" spans="1:5" x14ac:dyDescent="0.2">
      <c r="A13069" t="s">
        <v>95</v>
      </c>
      <c r="B13069" t="s">
        <v>2873</v>
      </c>
    </row>
    <row r="13070" spans="1:5" x14ac:dyDescent="0.2">
      <c r="A13070" t="s">
        <v>95</v>
      </c>
      <c r="B13070" t="s">
        <v>2803</v>
      </c>
    </row>
    <row r="13071" spans="1:5" x14ac:dyDescent="0.2">
      <c r="A13071" t="s">
        <v>95</v>
      </c>
      <c r="B13071" t="s">
        <v>2233</v>
      </c>
    </row>
    <row r="13072" spans="1:5" x14ac:dyDescent="0.2">
      <c r="A13072" t="s">
        <v>95</v>
      </c>
      <c r="B13072" t="s">
        <v>2804</v>
      </c>
    </row>
    <row r="13073" spans="1:4" x14ac:dyDescent="0.2">
      <c r="A13073" t="s">
        <v>95</v>
      </c>
      <c r="B13073" t="s">
        <v>2012</v>
      </c>
    </row>
    <row r="13074" spans="1:4" x14ac:dyDescent="0.2">
      <c r="A13074" t="s">
        <v>87</v>
      </c>
      <c r="B13074" t="s">
        <v>1546</v>
      </c>
      <c r="C13074" t="s">
        <v>1547</v>
      </c>
    </row>
    <row r="13075" spans="1:4" x14ac:dyDescent="0.2">
      <c r="A13075" t="s">
        <v>1569</v>
      </c>
      <c r="B13075" t="s">
        <v>1570</v>
      </c>
      <c r="C13075" t="s">
        <v>1571</v>
      </c>
    </row>
    <row r="13076" spans="1:4" x14ac:dyDescent="0.2">
      <c r="A13076" t="s">
        <v>1569</v>
      </c>
      <c r="B13076" t="s">
        <v>1572</v>
      </c>
      <c r="C13076" t="s">
        <v>1573</v>
      </c>
      <c r="D13076" t="s">
        <v>1571</v>
      </c>
    </row>
    <row r="13077" spans="1:4" x14ac:dyDescent="0.2">
      <c r="A13077">
        <v>54</v>
      </c>
      <c r="B13077" t="s">
        <v>1580</v>
      </c>
    </row>
    <row r="13078" spans="1:4" x14ac:dyDescent="0.2">
      <c r="A13078">
        <v>5.5</v>
      </c>
      <c r="B13078" t="s">
        <v>1580</v>
      </c>
    </row>
    <row r="13079" spans="1:4" x14ac:dyDescent="0.2">
      <c r="A13079">
        <v>8.5</v>
      </c>
      <c r="B13079" t="s">
        <v>1580</v>
      </c>
    </row>
    <row r="13080" spans="1:4" x14ac:dyDescent="0.2">
      <c r="A13080">
        <v>28.9</v>
      </c>
      <c r="B13080" t="s">
        <v>1578</v>
      </c>
    </row>
    <row r="13081" spans="1:4" x14ac:dyDescent="0.2">
      <c r="A13081">
        <v>30.5</v>
      </c>
      <c r="B13081" t="s">
        <v>1700</v>
      </c>
    </row>
    <row r="13082" spans="1:4" x14ac:dyDescent="0.2">
      <c r="A13082">
        <v>43.5</v>
      </c>
      <c r="B13082" t="s">
        <v>1592</v>
      </c>
    </row>
    <row r="13083" spans="1:4" x14ac:dyDescent="0.2">
      <c r="A13083">
        <v>48.5</v>
      </c>
      <c r="B13083" t="s">
        <v>1580</v>
      </c>
    </row>
    <row r="13084" spans="1:4" x14ac:dyDescent="0.2">
      <c r="A13084" t="s">
        <v>2865</v>
      </c>
      <c r="B13084">
        <v>0.3</v>
      </c>
      <c r="C13084">
        <v>0.05</v>
      </c>
    </row>
    <row r="13085" spans="1:4" x14ac:dyDescent="0.2">
      <c r="A13085">
        <v>5</v>
      </c>
      <c r="B13085" t="s">
        <v>2223</v>
      </c>
    </row>
    <row r="13086" spans="1:4" x14ac:dyDescent="0.2">
      <c r="A13086" t="s">
        <v>2866</v>
      </c>
      <c r="B13086">
        <v>0.05</v>
      </c>
    </row>
    <row r="13087" spans="1:4" x14ac:dyDescent="0.2">
      <c r="A13087" t="s">
        <v>2796</v>
      </c>
      <c r="B13087">
        <v>-0.05</v>
      </c>
    </row>
    <row r="13088" spans="1:4" x14ac:dyDescent="0.2">
      <c r="A13088" t="s">
        <v>2797</v>
      </c>
      <c r="B13088">
        <v>0.1</v>
      </c>
    </row>
    <row r="13089" spans="1:5" x14ac:dyDescent="0.2">
      <c r="A13089" t="s">
        <v>2867</v>
      </c>
      <c r="B13089">
        <f>0.005/0.025</f>
        <v>0.19999999999999998</v>
      </c>
    </row>
    <row r="13090" spans="1:5" x14ac:dyDescent="0.2">
      <c r="A13090" t="s">
        <v>2868</v>
      </c>
      <c r="B13090" t="s">
        <v>2869</v>
      </c>
    </row>
    <row r="13091" spans="1:5" x14ac:dyDescent="0.2">
      <c r="A13091" s="8">
        <v>1</v>
      </c>
      <c r="B13091" t="s">
        <v>87</v>
      </c>
      <c r="C13091" t="s">
        <v>2476</v>
      </c>
      <c r="D13091" t="s">
        <v>2868</v>
      </c>
    </row>
    <row r="13092" spans="1:5" x14ac:dyDescent="0.2">
      <c r="A13092" t="s">
        <v>2870</v>
      </c>
      <c r="B13092" t="s">
        <v>2871</v>
      </c>
      <c r="C13092">
        <v>0.1</v>
      </c>
    </row>
    <row r="13093" spans="1:5" x14ac:dyDescent="0.2">
      <c r="A13093" t="s">
        <v>36</v>
      </c>
      <c r="B13093" t="s">
        <v>2801</v>
      </c>
    </row>
    <row r="13094" spans="1:5" x14ac:dyDescent="0.2">
      <c r="A13094" t="s">
        <v>97</v>
      </c>
      <c r="B13094" t="s">
        <v>1545</v>
      </c>
      <c r="C13094" t="s">
        <v>2872</v>
      </c>
      <c r="D13094" t="s">
        <v>1568</v>
      </c>
    </row>
    <row r="13095" spans="1:5" x14ac:dyDescent="0.2">
      <c r="A13095" t="s">
        <v>94</v>
      </c>
      <c r="B13095" t="s">
        <v>1545</v>
      </c>
      <c r="C13095">
        <v>0.03</v>
      </c>
      <c r="D13095" t="s">
        <v>1567</v>
      </c>
      <c r="E13095" t="s">
        <v>1633</v>
      </c>
    </row>
    <row r="13096" spans="1:5" x14ac:dyDescent="0.2">
      <c r="A13096" t="s">
        <v>133</v>
      </c>
      <c r="B13096" t="s">
        <v>1545</v>
      </c>
      <c r="C13096">
        <v>0.03</v>
      </c>
    </row>
    <row r="13097" spans="1:5" x14ac:dyDescent="0.2">
      <c r="A13097" t="s">
        <v>95</v>
      </c>
      <c r="B13097" t="s">
        <v>2802</v>
      </c>
    </row>
    <row r="13098" spans="1:5" x14ac:dyDescent="0.2">
      <c r="A13098" t="s">
        <v>95</v>
      </c>
      <c r="B13098" t="s">
        <v>2873</v>
      </c>
    </row>
    <row r="13099" spans="1:5" x14ac:dyDescent="0.2">
      <c r="A13099" t="s">
        <v>95</v>
      </c>
      <c r="B13099" t="s">
        <v>2803</v>
      </c>
    </row>
    <row r="13100" spans="1:5" x14ac:dyDescent="0.2">
      <c r="A13100" t="s">
        <v>95</v>
      </c>
      <c r="B13100" t="s">
        <v>2233</v>
      </c>
    </row>
    <row r="13101" spans="1:5" x14ac:dyDescent="0.2">
      <c r="A13101" t="s">
        <v>95</v>
      </c>
      <c r="B13101" t="s">
        <v>2804</v>
      </c>
    </row>
    <row r="13102" spans="1:5" x14ac:dyDescent="0.2">
      <c r="A13102" t="s">
        <v>95</v>
      </c>
      <c r="B13102" t="s">
        <v>2012</v>
      </c>
    </row>
    <row r="13103" spans="1:5" x14ac:dyDescent="0.2">
      <c r="A13103" t="s">
        <v>87</v>
      </c>
      <c r="B13103" t="s">
        <v>1546</v>
      </c>
      <c r="C13103" t="s">
        <v>1547</v>
      </c>
    </row>
    <row r="13104" spans="1:5" x14ac:dyDescent="0.2">
      <c r="A13104" t="s">
        <v>1569</v>
      </c>
      <c r="B13104" t="s">
        <v>1570</v>
      </c>
      <c r="C13104" t="s">
        <v>1571</v>
      </c>
    </row>
    <row r="13105" spans="1:4" x14ac:dyDescent="0.2">
      <c r="A13105" t="s">
        <v>1569</v>
      </c>
      <c r="B13105" t="s">
        <v>1572</v>
      </c>
      <c r="C13105" t="s">
        <v>1573</v>
      </c>
      <c r="D13105" t="s">
        <v>1571</v>
      </c>
    </row>
    <row r="13106" spans="1:4" x14ac:dyDescent="0.2">
      <c r="A13106" t="s">
        <v>1569</v>
      </c>
      <c r="B13106" t="s">
        <v>1570</v>
      </c>
      <c r="C13106" t="s">
        <v>1571</v>
      </c>
    </row>
    <row r="13107" spans="1:4" x14ac:dyDescent="0.2">
      <c r="A13107" t="s">
        <v>1569</v>
      </c>
      <c r="B13107" t="s">
        <v>1572</v>
      </c>
      <c r="C13107" t="s">
        <v>1573</v>
      </c>
      <c r="D13107" t="s">
        <v>1571</v>
      </c>
    </row>
    <row r="13108" spans="1:4" x14ac:dyDescent="0.2">
      <c r="A13108">
        <v>54</v>
      </c>
      <c r="B13108" t="s">
        <v>1580</v>
      </c>
    </row>
    <row r="13109" spans="1:4" x14ac:dyDescent="0.2">
      <c r="A13109">
        <v>5.5</v>
      </c>
      <c r="B13109" t="s">
        <v>1580</v>
      </c>
    </row>
    <row r="13110" spans="1:4" x14ac:dyDescent="0.2">
      <c r="A13110">
        <v>8.5</v>
      </c>
      <c r="B13110" t="s">
        <v>1580</v>
      </c>
    </row>
    <row r="13111" spans="1:4" x14ac:dyDescent="0.2">
      <c r="A13111">
        <v>28.9</v>
      </c>
      <c r="B13111" t="s">
        <v>1578</v>
      </c>
    </row>
    <row r="13112" spans="1:4" x14ac:dyDescent="0.2">
      <c r="A13112">
        <v>30.5</v>
      </c>
      <c r="B13112" t="s">
        <v>1700</v>
      </c>
    </row>
    <row r="13113" spans="1:4" x14ac:dyDescent="0.2">
      <c r="A13113">
        <v>43.5</v>
      </c>
      <c r="B13113" t="s">
        <v>1592</v>
      </c>
    </row>
    <row r="13114" spans="1:4" x14ac:dyDescent="0.2">
      <c r="A13114">
        <v>48.5</v>
      </c>
      <c r="B13114" t="s">
        <v>1580</v>
      </c>
    </row>
    <row r="13115" spans="1:4" x14ac:dyDescent="0.2">
      <c r="A13115" t="s">
        <v>2865</v>
      </c>
      <c r="B13115">
        <v>0.3</v>
      </c>
      <c r="C13115">
        <v>0.05</v>
      </c>
    </row>
    <row r="13116" spans="1:4" x14ac:dyDescent="0.2">
      <c r="A13116">
        <v>5</v>
      </c>
      <c r="B13116" t="s">
        <v>2223</v>
      </c>
    </row>
    <row r="13117" spans="1:4" x14ac:dyDescent="0.2">
      <c r="A13117" t="s">
        <v>2866</v>
      </c>
      <c r="B13117">
        <v>0.05</v>
      </c>
    </row>
    <row r="13118" spans="1:4" x14ac:dyDescent="0.2">
      <c r="A13118" t="s">
        <v>2796</v>
      </c>
      <c r="B13118">
        <v>-0.05</v>
      </c>
    </row>
    <row r="13119" spans="1:4" x14ac:dyDescent="0.2">
      <c r="A13119" t="s">
        <v>2797</v>
      </c>
      <c r="B13119">
        <v>0.1</v>
      </c>
    </row>
    <row r="13120" spans="1:4" x14ac:dyDescent="0.2">
      <c r="A13120" t="s">
        <v>2867</v>
      </c>
      <c r="B13120">
        <f>0.005/0.025</f>
        <v>0.19999999999999998</v>
      </c>
    </row>
    <row r="13121" spans="1:5" x14ac:dyDescent="0.2">
      <c r="A13121" t="s">
        <v>2868</v>
      </c>
      <c r="B13121" t="s">
        <v>2869</v>
      </c>
    </row>
    <row r="13122" spans="1:5" x14ac:dyDescent="0.2">
      <c r="A13122" s="8">
        <v>1</v>
      </c>
      <c r="B13122" t="s">
        <v>87</v>
      </c>
      <c r="C13122" t="s">
        <v>2476</v>
      </c>
      <c r="D13122" t="s">
        <v>2868</v>
      </c>
    </row>
    <row r="13123" spans="1:5" x14ac:dyDescent="0.2">
      <c r="A13123" t="s">
        <v>2870</v>
      </c>
      <c r="B13123" t="s">
        <v>2871</v>
      </c>
      <c r="C13123">
        <v>0.1</v>
      </c>
    </row>
    <row r="13124" spans="1:5" x14ac:dyDescent="0.2">
      <c r="A13124" t="s">
        <v>36</v>
      </c>
      <c r="B13124" t="s">
        <v>2801</v>
      </c>
    </row>
    <row r="13125" spans="1:5" x14ac:dyDescent="0.2">
      <c r="A13125" t="s">
        <v>97</v>
      </c>
      <c r="B13125" t="s">
        <v>1545</v>
      </c>
      <c r="C13125" t="s">
        <v>2872</v>
      </c>
      <c r="D13125" t="s">
        <v>1568</v>
      </c>
    </row>
    <row r="13126" spans="1:5" x14ac:dyDescent="0.2">
      <c r="A13126" t="s">
        <v>94</v>
      </c>
      <c r="B13126" t="s">
        <v>1545</v>
      </c>
      <c r="C13126">
        <v>0.03</v>
      </c>
      <c r="D13126" t="s">
        <v>1567</v>
      </c>
      <c r="E13126" t="s">
        <v>1633</v>
      </c>
    </row>
    <row r="13127" spans="1:5" x14ac:dyDescent="0.2">
      <c r="A13127" t="s">
        <v>133</v>
      </c>
      <c r="B13127" t="s">
        <v>1545</v>
      </c>
      <c r="C13127">
        <v>0.03</v>
      </c>
    </row>
    <row r="13128" spans="1:5" x14ac:dyDescent="0.2">
      <c r="A13128" t="s">
        <v>95</v>
      </c>
      <c r="B13128" t="s">
        <v>2802</v>
      </c>
    </row>
    <row r="13129" spans="1:5" x14ac:dyDescent="0.2">
      <c r="A13129" t="s">
        <v>95</v>
      </c>
      <c r="B13129" t="s">
        <v>2873</v>
      </c>
    </row>
    <row r="13130" spans="1:5" x14ac:dyDescent="0.2">
      <c r="A13130" t="s">
        <v>95</v>
      </c>
      <c r="B13130" t="s">
        <v>2803</v>
      </c>
    </row>
    <row r="13131" spans="1:5" x14ac:dyDescent="0.2">
      <c r="A13131" t="s">
        <v>95</v>
      </c>
      <c r="B13131" t="s">
        <v>2233</v>
      </c>
    </row>
    <row r="13132" spans="1:5" x14ac:dyDescent="0.2">
      <c r="A13132" t="s">
        <v>95</v>
      </c>
      <c r="B13132" t="s">
        <v>2804</v>
      </c>
    </row>
    <row r="13133" spans="1:5" x14ac:dyDescent="0.2">
      <c r="A13133" t="s">
        <v>95</v>
      </c>
      <c r="B13133" t="s">
        <v>2012</v>
      </c>
    </row>
    <row r="13134" spans="1:5" x14ac:dyDescent="0.2">
      <c r="A13134" t="s">
        <v>87</v>
      </c>
      <c r="B13134" t="s">
        <v>1546</v>
      </c>
      <c r="C13134" t="s">
        <v>1547</v>
      </c>
    </row>
    <row r="13135" spans="1:5" x14ac:dyDescent="0.2">
      <c r="A13135" t="s">
        <v>1549</v>
      </c>
      <c r="B13135" t="s">
        <v>1550</v>
      </c>
      <c r="C13135" t="s">
        <v>1551</v>
      </c>
      <c r="D13135" t="s">
        <v>1552</v>
      </c>
    </row>
    <row r="13136" spans="1:5" x14ac:dyDescent="0.2">
      <c r="A13136" t="s">
        <v>859</v>
      </c>
      <c r="B13136" t="s">
        <v>1553</v>
      </c>
      <c r="C13136" t="s">
        <v>1554</v>
      </c>
    </row>
    <row r="13137" spans="1:4" x14ac:dyDescent="0.2">
      <c r="A13137" t="s">
        <v>1569</v>
      </c>
      <c r="B13137" t="s">
        <v>1570</v>
      </c>
      <c r="C13137" t="s">
        <v>1571</v>
      </c>
    </row>
    <row r="13138" spans="1:4" x14ac:dyDescent="0.2">
      <c r="A13138" t="s">
        <v>1569</v>
      </c>
      <c r="B13138" t="s">
        <v>1572</v>
      </c>
      <c r="C13138" t="s">
        <v>1573</v>
      </c>
      <c r="D13138" t="s">
        <v>1571</v>
      </c>
    </row>
    <row r="13139" spans="1:4" x14ac:dyDescent="0.2">
      <c r="A13139" t="s">
        <v>2600</v>
      </c>
      <c r="B13139">
        <v>0.05</v>
      </c>
    </row>
    <row r="13140" spans="1:4" x14ac:dyDescent="0.2">
      <c r="A13140" t="s">
        <v>29</v>
      </c>
      <c r="B13140">
        <v>5.8</v>
      </c>
      <c r="C13140" t="s">
        <v>1580</v>
      </c>
    </row>
    <row r="13141" spans="1:4" x14ac:dyDescent="0.2">
      <c r="A13141" t="s">
        <v>47</v>
      </c>
      <c r="B13141" t="s">
        <v>2874</v>
      </c>
    </row>
    <row r="13142" spans="1:4" x14ac:dyDescent="0.2">
      <c r="A13142" t="s">
        <v>48</v>
      </c>
      <c r="B13142">
        <v>48.5</v>
      </c>
      <c r="C13142" t="s">
        <v>1580</v>
      </c>
    </row>
    <row r="13143" spans="1:4" x14ac:dyDescent="0.2">
      <c r="A13143" t="s">
        <v>48</v>
      </c>
      <c r="B13143">
        <v>43.5</v>
      </c>
      <c r="C13143">
        <f>+-0.025</f>
        <v>-2.5000000000000001E-2</v>
      </c>
    </row>
    <row r="13144" spans="1:4" x14ac:dyDescent="0.2">
      <c r="A13144" t="s">
        <v>48</v>
      </c>
      <c r="B13144">
        <v>43.5</v>
      </c>
      <c r="C13144">
        <f>+-0.025</f>
        <v>-2.5000000000000001E-2</v>
      </c>
    </row>
    <row r="13145" spans="1:4" x14ac:dyDescent="0.2">
      <c r="A13145" t="s">
        <v>2337</v>
      </c>
      <c r="B13145" t="s">
        <v>780</v>
      </c>
      <c r="C13145" t="s">
        <v>2805</v>
      </c>
      <c r="D13145" t="s">
        <v>2806</v>
      </c>
    </row>
    <row r="13146" spans="1:4" x14ac:dyDescent="0.2">
      <c r="A13146" t="s">
        <v>47</v>
      </c>
      <c r="B13146">
        <v>33.1</v>
      </c>
      <c r="C13146">
        <v>-0.2</v>
      </c>
    </row>
    <row r="13147" spans="1:4" x14ac:dyDescent="0.2">
      <c r="A13147" t="s">
        <v>47</v>
      </c>
      <c r="B13147" t="s">
        <v>2571</v>
      </c>
    </row>
    <row r="13148" spans="1:4" x14ac:dyDescent="0.2">
      <c r="A13148" t="s">
        <v>2808</v>
      </c>
      <c r="B13148">
        <v>-0.05</v>
      </c>
    </row>
    <row r="13149" spans="1:4" x14ac:dyDescent="0.2">
      <c r="A13149" t="s">
        <v>97</v>
      </c>
      <c r="B13149">
        <v>0.05</v>
      </c>
      <c r="C13149" t="s">
        <v>1567</v>
      </c>
      <c r="D13149" t="s">
        <v>1568</v>
      </c>
    </row>
    <row r="13150" spans="1:4" x14ac:dyDescent="0.2">
      <c r="A13150" t="s">
        <v>95</v>
      </c>
      <c r="B13150" t="s">
        <v>1629</v>
      </c>
      <c r="C13150">
        <v>16</v>
      </c>
    </row>
    <row r="13151" spans="1:4" x14ac:dyDescent="0.2">
      <c r="A13151" t="s">
        <v>95</v>
      </c>
      <c r="B13151" t="s">
        <v>1629</v>
      </c>
      <c r="C13151">
        <v>30</v>
      </c>
    </row>
    <row r="13152" spans="1:4" x14ac:dyDescent="0.2">
      <c r="A13152" t="s">
        <v>29</v>
      </c>
      <c r="B13152" t="s">
        <v>2653</v>
      </c>
      <c r="C13152">
        <v>0.5</v>
      </c>
    </row>
    <row r="13153" spans="1:4" x14ac:dyDescent="0.2">
      <c r="A13153" t="s">
        <v>556</v>
      </c>
      <c r="B13153">
        <v>36</v>
      </c>
      <c r="C13153">
        <f>-0.2/-0.05</f>
        <v>4</v>
      </c>
    </row>
    <row r="13154" spans="1:4" x14ac:dyDescent="0.2">
      <c r="A13154" t="s">
        <v>95</v>
      </c>
      <c r="B13154" t="s">
        <v>2787</v>
      </c>
      <c r="C13154">
        <v>10</v>
      </c>
    </row>
    <row r="13155" spans="1:4" x14ac:dyDescent="0.2">
      <c r="A13155" t="s">
        <v>2590</v>
      </c>
      <c r="B13155">
        <f>-0.2/-0.05</f>
        <v>4</v>
      </c>
    </row>
    <row r="13156" spans="1:4" x14ac:dyDescent="0.2">
      <c r="A13156" t="s">
        <v>29</v>
      </c>
      <c r="B13156" t="s">
        <v>2875</v>
      </c>
      <c r="C13156">
        <v>0.05</v>
      </c>
    </row>
    <row r="13157" spans="1:4" x14ac:dyDescent="0.2">
      <c r="A13157" t="s">
        <v>29</v>
      </c>
      <c r="B13157">
        <v>3</v>
      </c>
      <c r="C13157">
        <v>0.1</v>
      </c>
    </row>
    <row r="13158" spans="1:4" x14ac:dyDescent="0.2">
      <c r="A13158" t="s">
        <v>29</v>
      </c>
      <c r="B13158" t="s">
        <v>2591</v>
      </c>
    </row>
    <row r="13159" spans="1:4" x14ac:dyDescent="0.2">
      <c r="A13159" t="s">
        <v>2794</v>
      </c>
      <c r="B13159">
        <v>0.1</v>
      </c>
    </row>
    <row r="13160" spans="1:4" x14ac:dyDescent="0.2">
      <c r="A13160" t="s">
        <v>49</v>
      </c>
      <c r="B13160">
        <v>0.5</v>
      </c>
      <c r="C13160" t="s">
        <v>1578</v>
      </c>
    </row>
    <row r="13161" spans="1:4" x14ac:dyDescent="0.2">
      <c r="A13161" t="s">
        <v>98</v>
      </c>
      <c r="B13161">
        <v>5.0000000000000001E-3</v>
      </c>
    </row>
    <row r="13162" spans="1:4" x14ac:dyDescent="0.2">
      <c r="A13162" t="s">
        <v>246</v>
      </c>
      <c r="B13162">
        <v>1.4999999999999999E-2</v>
      </c>
    </row>
    <row r="13163" spans="1:4" x14ac:dyDescent="0.2">
      <c r="A13163" t="s">
        <v>97</v>
      </c>
      <c r="B13163">
        <v>0.05</v>
      </c>
      <c r="C13163" t="s">
        <v>1567</v>
      </c>
      <c r="D13163" t="s">
        <v>1568</v>
      </c>
    </row>
    <row r="13164" spans="1:4" x14ac:dyDescent="0.2">
      <c r="A13164" t="s">
        <v>95</v>
      </c>
      <c r="B13164" t="s">
        <v>1629</v>
      </c>
      <c r="C13164">
        <v>12.5</v>
      </c>
    </row>
    <row r="13165" spans="1:4" x14ac:dyDescent="0.2">
      <c r="A13165" t="s">
        <v>95</v>
      </c>
      <c r="B13165" t="s">
        <v>1629</v>
      </c>
      <c r="C13165">
        <v>25</v>
      </c>
    </row>
    <row r="13166" spans="1:4" x14ac:dyDescent="0.2">
      <c r="A13166" t="s">
        <v>47</v>
      </c>
      <c r="B13166" t="s">
        <v>2876</v>
      </c>
    </row>
    <row r="13167" spans="1:4" x14ac:dyDescent="0.2">
      <c r="A13167" t="s">
        <v>48</v>
      </c>
      <c r="B13167" t="s">
        <v>2877</v>
      </c>
    </row>
    <row r="13168" spans="1:4" x14ac:dyDescent="0.2">
      <c r="A13168" t="s">
        <v>97</v>
      </c>
      <c r="B13168">
        <v>0.1</v>
      </c>
    </row>
    <row r="13169" spans="1:4" x14ac:dyDescent="0.2">
      <c r="A13169" t="s">
        <v>2807</v>
      </c>
      <c r="B13169">
        <f>0.02/0.004</f>
        <v>5</v>
      </c>
    </row>
    <row r="13170" spans="1:4" x14ac:dyDescent="0.2">
      <c r="A13170" t="s">
        <v>2807</v>
      </c>
      <c r="B13170">
        <v>0.02</v>
      </c>
    </row>
    <row r="13171" spans="1:4" x14ac:dyDescent="0.2">
      <c r="A13171" t="s">
        <v>683</v>
      </c>
    </row>
    <row r="13172" spans="1:4" x14ac:dyDescent="0.2">
      <c r="A13172" t="s">
        <v>2799</v>
      </c>
      <c r="B13172">
        <f>0.016/0.004</f>
        <v>4</v>
      </c>
    </row>
    <row r="13173" spans="1:4" x14ac:dyDescent="0.2">
      <c r="A13173" t="s">
        <v>2593</v>
      </c>
      <c r="B13173">
        <v>0.05</v>
      </c>
    </row>
    <row r="13174" spans="1:4" x14ac:dyDescent="0.2">
      <c r="A13174" t="s">
        <v>29</v>
      </c>
      <c r="B13174">
        <v>5.5</v>
      </c>
      <c r="C13174" t="s">
        <v>1580</v>
      </c>
    </row>
    <row r="13175" spans="1:4" x14ac:dyDescent="0.2">
      <c r="A13175" t="s">
        <v>29</v>
      </c>
      <c r="B13175">
        <v>43.5</v>
      </c>
      <c r="C13175" t="s">
        <v>1592</v>
      </c>
    </row>
    <row r="13176" spans="1:4" x14ac:dyDescent="0.2">
      <c r="A13176" t="s">
        <v>29</v>
      </c>
      <c r="B13176">
        <v>48.5</v>
      </c>
      <c r="C13176" t="s">
        <v>1580</v>
      </c>
    </row>
    <row r="13177" spans="1:4" x14ac:dyDescent="0.2">
      <c r="A13177" t="s">
        <v>96</v>
      </c>
      <c r="B13177">
        <v>33.4</v>
      </c>
      <c r="C13177">
        <v>-0.05</v>
      </c>
    </row>
    <row r="13178" spans="1:4" x14ac:dyDescent="0.2">
      <c r="A13178" t="s">
        <v>96</v>
      </c>
      <c r="B13178">
        <v>33.6</v>
      </c>
      <c r="C13178">
        <v>1.6E-2</v>
      </c>
    </row>
    <row r="13179" spans="1:4" x14ac:dyDescent="0.2">
      <c r="A13179" t="s">
        <v>2600</v>
      </c>
      <c r="B13179">
        <v>0.05</v>
      </c>
    </row>
    <row r="13180" spans="1:4" x14ac:dyDescent="0.2">
      <c r="A13180" t="s">
        <v>2431</v>
      </c>
      <c r="B13180" t="s">
        <v>2813</v>
      </c>
      <c r="C13180" t="s">
        <v>2814</v>
      </c>
    </row>
    <row r="13181" spans="1:4" x14ac:dyDescent="0.2">
      <c r="A13181" t="s">
        <v>2815</v>
      </c>
      <c r="B13181" t="s">
        <v>2816</v>
      </c>
    </row>
    <row r="13182" spans="1:4" x14ac:dyDescent="0.2">
      <c r="A13182" t="s">
        <v>87</v>
      </c>
      <c r="B13182" t="s">
        <v>1698</v>
      </c>
    </row>
    <row r="13183" spans="1:4" x14ac:dyDescent="0.2">
      <c r="A13183" t="s">
        <v>1549</v>
      </c>
      <c r="B13183" t="s">
        <v>1550</v>
      </c>
      <c r="C13183" t="s">
        <v>1551</v>
      </c>
      <c r="D13183" t="s">
        <v>1552</v>
      </c>
    </row>
    <row r="13184" spans="1:4" x14ac:dyDescent="0.2">
      <c r="A13184" t="s">
        <v>859</v>
      </c>
      <c r="B13184" t="s">
        <v>1553</v>
      </c>
      <c r="C13184" t="s">
        <v>1554</v>
      </c>
    </row>
    <row r="13185" spans="1:4" x14ac:dyDescent="0.2">
      <c r="A13185" t="s">
        <v>1569</v>
      </c>
      <c r="B13185" t="s">
        <v>1570</v>
      </c>
      <c r="C13185" t="s">
        <v>1571</v>
      </c>
    </row>
    <row r="13186" spans="1:4" x14ac:dyDescent="0.2">
      <c r="A13186" t="s">
        <v>1569</v>
      </c>
      <c r="B13186" t="s">
        <v>1572</v>
      </c>
      <c r="C13186" t="s">
        <v>1573</v>
      </c>
      <c r="D13186" t="s">
        <v>1571</v>
      </c>
    </row>
    <row r="13187" spans="1:4" x14ac:dyDescent="0.2">
      <c r="A13187" t="s">
        <v>1569</v>
      </c>
      <c r="B13187" t="s">
        <v>1570</v>
      </c>
      <c r="C13187" t="s">
        <v>1571</v>
      </c>
    </row>
    <row r="13188" spans="1:4" x14ac:dyDescent="0.2">
      <c r="A13188" t="s">
        <v>1569</v>
      </c>
      <c r="B13188" t="s">
        <v>1572</v>
      </c>
      <c r="C13188" t="s">
        <v>1573</v>
      </c>
      <c r="D13188" t="s">
        <v>1571</v>
      </c>
    </row>
    <row r="13189" spans="1:4" x14ac:dyDescent="0.2">
      <c r="A13189" t="s">
        <v>2600</v>
      </c>
      <c r="B13189">
        <v>0.05</v>
      </c>
    </row>
    <row r="13190" spans="1:4" x14ac:dyDescent="0.2">
      <c r="A13190" t="s">
        <v>29</v>
      </c>
      <c r="B13190">
        <v>5.8</v>
      </c>
      <c r="C13190" t="s">
        <v>1580</v>
      </c>
    </row>
    <row r="13191" spans="1:4" x14ac:dyDescent="0.2">
      <c r="A13191" t="s">
        <v>47</v>
      </c>
      <c r="B13191">
        <v>8.5</v>
      </c>
      <c r="C13191">
        <v>0.2</v>
      </c>
    </row>
    <row r="13192" spans="1:4" x14ac:dyDescent="0.2">
      <c r="A13192" t="s">
        <v>2112</v>
      </c>
      <c r="B13192">
        <v>-0.1</v>
      </c>
    </row>
    <row r="13193" spans="1:4" x14ac:dyDescent="0.2">
      <c r="A13193" t="s">
        <v>48</v>
      </c>
      <c r="B13193">
        <v>48.5</v>
      </c>
      <c r="C13193" t="s">
        <v>1580</v>
      </c>
    </row>
    <row r="13194" spans="1:4" x14ac:dyDescent="0.2">
      <c r="A13194" t="s">
        <v>48</v>
      </c>
      <c r="B13194">
        <v>43.5</v>
      </c>
      <c r="C13194">
        <v>0.3</v>
      </c>
    </row>
    <row r="13195" spans="1:4" x14ac:dyDescent="0.2">
      <c r="A13195" t="s">
        <v>47</v>
      </c>
      <c r="B13195">
        <v>33.1</v>
      </c>
      <c r="C13195">
        <v>-0.2</v>
      </c>
    </row>
    <row r="13196" spans="1:4" x14ac:dyDescent="0.2">
      <c r="A13196" t="s">
        <v>47</v>
      </c>
      <c r="B13196" t="s">
        <v>2571</v>
      </c>
    </row>
    <row r="13197" spans="1:4" x14ac:dyDescent="0.2">
      <c r="A13197" t="s">
        <v>97</v>
      </c>
      <c r="B13197">
        <v>0.1</v>
      </c>
    </row>
    <row r="13198" spans="1:4" x14ac:dyDescent="0.2">
      <c r="A13198" t="s">
        <v>97</v>
      </c>
      <c r="B13198">
        <v>0.05</v>
      </c>
      <c r="C13198" t="s">
        <v>1567</v>
      </c>
      <c r="D13198" t="s">
        <v>1568</v>
      </c>
    </row>
    <row r="13199" spans="1:4" x14ac:dyDescent="0.2">
      <c r="A13199" t="s">
        <v>95</v>
      </c>
      <c r="B13199" t="s">
        <v>1629</v>
      </c>
      <c r="C13199">
        <v>16</v>
      </c>
    </row>
    <row r="13200" spans="1:4" x14ac:dyDescent="0.2">
      <c r="A13200" t="s">
        <v>95</v>
      </c>
      <c r="B13200" t="s">
        <v>1629</v>
      </c>
      <c r="C13200">
        <v>30</v>
      </c>
    </row>
    <row r="13201" spans="1:6" x14ac:dyDescent="0.2">
      <c r="A13201" t="s">
        <v>87</v>
      </c>
    </row>
    <row r="13202" spans="1:6" x14ac:dyDescent="0.2">
      <c r="A13202" t="s">
        <v>29</v>
      </c>
      <c r="B13202" t="s">
        <v>2653</v>
      </c>
      <c r="C13202">
        <v>0.5</v>
      </c>
    </row>
    <row r="13203" spans="1:6" x14ac:dyDescent="0.2">
      <c r="A13203" t="s">
        <v>556</v>
      </c>
      <c r="B13203">
        <v>36</v>
      </c>
      <c r="C13203">
        <f>-0.2/-0.05</f>
        <v>4</v>
      </c>
      <c r="D13203" t="s">
        <v>2809</v>
      </c>
      <c r="E13203" t="s">
        <v>2810</v>
      </c>
      <c r="F13203" t="s">
        <v>2811</v>
      </c>
    </row>
    <row r="13204" spans="1:6" x14ac:dyDescent="0.2">
      <c r="A13204" t="s">
        <v>95</v>
      </c>
      <c r="B13204" t="s">
        <v>2787</v>
      </c>
      <c r="C13204">
        <v>10</v>
      </c>
    </row>
    <row r="13205" spans="1:6" x14ac:dyDescent="0.2">
      <c r="A13205" t="s">
        <v>2590</v>
      </c>
      <c r="B13205">
        <f>-0.2/-0.05</f>
        <v>4</v>
      </c>
    </row>
    <row r="13206" spans="1:6" x14ac:dyDescent="0.2">
      <c r="A13206" t="s">
        <v>29</v>
      </c>
      <c r="B13206" t="s">
        <v>2875</v>
      </c>
      <c r="C13206">
        <v>0.05</v>
      </c>
    </row>
    <row r="13207" spans="1:6" x14ac:dyDescent="0.2">
      <c r="A13207" t="s">
        <v>29</v>
      </c>
      <c r="B13207">
        <v>3</v>
      </c>
      <c r="C13207">
        <v>0.1</v>
      </c>
    </row>
    <row r="13208" spans="1:6" x14ac:dyDescent="0.2">
      <c r="A13208" t="s">
        <v>29</v>
      </c>
      <c r="B13208" t="s">
        <v>2877</v>
      </c>
    </row>
    <row r="13209" spans="1:6" x14ac:dyDescent="0.2">
      <c r="A13209" t="s">
        <v>726</v>
      </c>
    </row>
    <row r="13210" spans="1:6" x14ac:dyDescent="0.2">
      <c r="A13210" t="s">
        <v>49</v>
      </c>
      <c r="B13210">
        <v>0.5</v>
      </c>
      <c r="C13210" t="s">
        <v>1578</v>
      </c>
    </row>
    <row r="13211" spans="1:6" x14ac:dyDescent="0.2">
      <c r="A13211" t="s">
        <v>98</v>
      </c>
      <c r="B13211">
        <v>8.0000000000000002E-3</v>
      </c>
    </row>
    <row r="13212" spans="1:6" x14ac:dyDescent="0.2">
      <c r="A13212" t="s">
        <v>246</v>
      </c>
      <c r="B13212">
        <v>1.4999999999999999E-2</v>
      </c>
    </row>
    <row r="13213" spans="1:6" x14ac:dyDescent="0.2">
      <c r="A13213" t="s">
        <v>97</v>
      </c>
      <c r="B13213">
        <v>0.1</v>
      </c>
    </row>
    <row r="13214" spans="1:6" x14ac:dyDescent="0.2">
      <c r="A13214" t="s">
        <v>97</v>
      </c>
      <c r="B13214">
        <v>0.05</v>
      </c>
      <c r="C13214" t="s">
        <v>1567</v>
      </c>
      <c r="D13214" t="s">
        <v>1568</v>
      </c>
    </row>
    <row r="13215" spans="1:6" x14ac:dyDescent="0.2">
      <c r="A13215" t="s">
        <v>95</v>
      </c>
      <c r="B13215" t="s">
        <v>1629</v>
      </c>
      <c r="C13215">
        <v>12.5</v>
      </c>
    </row>
    <row r="13216" spans="1:6" x14ac:dyDescent="0.2">
      <c r="A13216" t="s">
        <v>95</v>
      </c>
      <c r="B13216" t="s">
        <v>1629</v>
      </c>
      <c r="C13216">
        <v>25</v>
      </c>
    </row>
    <row r="13217" spans="1:4" x14ac:dyDescent="0.2">
      <c r="A13217" t="s">
        <v>47</v>
      </c>
      <c r="B13217" t="s">
        <v>2849</v>
      </c>
    </row>
    <row r="13218" spans="1:4" x14ac:dyDescent="0.2">
      <c r="A13218" t="s">
        <v>92</v>
      </c>
      <c r="B13218">
        <v>2</v>
      </c>
      <c r="C13218" t="s">
        <v>1608</v>
      </c>
      <c r="D13218">
        <v>0.05</v>
      </c>
    </row>
    <row r="13219" spans="1:4" x14ac:dyDescent="0.2">
      <c r="A13219" t="s">
        <v>2593</v>
      </c>
      <c r="B13219">
        <v>0.05</v>
      </c>
    </row>
    <row r="13220" spans="1:4" x14ac:dyDescent="0.2">
      <c r="A13220" t="s">
        <v>1549</v>
      </c>
      <c r="B13220" t="s">
        <v>1550</v>
      </c>
      <c r="C13220" t="s">
        <v>1551</v>
      </c>
      <c r="D13220" t="s">
        <v>1552</v>
      </c>
    </row>
    <row r="13221" spans="1:4" x14ac:dyDescent="0.2">
      <c r="A13221" t="s">
        <v>859</v>
      </c>
      <c r="B13221" t="s">
        <v>1553</v>
      </c>
      <c r="C13221" t="s">
        <v>1554</v>
      </c>
    </row>
    <row r="13222" spans="1:4" x14ac:dyDescent="0.2">
      <c r="A13222" t="s">
        <v>1569</v>
      </c>
      <c r="B13222" t="s">
        <v>1570</v>
      </c>
      <c r="C13222" t="s">
        <v>1571</v>
      </c>
    </row>
    <row r="13223" spans="1:4" x14ac:dyDescent="0.2">
      <c r="A13223" t="s">
        <v>1569</v>
      </c>
      <c r="B13223" t="s">
        <v>1572</v>
      </c>
      <c r="C13223" t="s">
        <v>1573</v>
      </c>
      <c r="D13223" t="s">
        <v>1571</v>
      </c>
    </row>
    <row r="13224" spans="1:4" x14ac:dyDescent="0.2">
      <c r="A13224" t="s">
        <v>91</v>
      </c>
      <c r="B13224">
        <v>54</v>
      </c>
      <c r="C13224" t="s">
        <v>1580</v>
      </c>
    </row>
    <row r="13225" spans="1:4" x14ac:dyDescent="0.2">
      <c r="A13225" t="s">
        <v>29</v>
      </c>
      <c r="B13225">
        <v>5.5</v>
      </c>
      <c r="C13225" t="s">
        <v>1580</v>
      </c>
    </row>
    <row r="13226" spans="1:4" x14ac:dyDescent="0.2">
      <c r="A13226" t="s">
        <v>29</v>
      </c>
      <c r="B13226">
        <v>8.5</v>
      </c>
      <c r="C13226" t="s">
        <v>1580</v>
      </c>
    </row>
    <row r="13227" spans="1:4" x14ac:dyDescent="0.2">
      <c r="A13227" t="s">
        <v>29</v>
      </c>
      <c r="B13227">
        <v>28.9</v>
      </c>
      <c r="C13227" t="s">
        <v>1578</v>
      </c>
    </row>
    <row r="13228" spans="1:4" x14ac:dyDescent="0.2">
      <c r="A13228" t="s">
        <v>29</v>
      </c>
      <c r="B13228">
        <v>30.5</v>
      </c>
      <c r="C13228" t="s">
        <v>1700</v>
      </c>
    </row>
    <row r="13229" spans="1:4" x14ac:dyDescent="0.2">
      <c r="A13229" t="s">
        <v>29</v>
      </c>
      <c r="B13229">
        <v>1.2</v>
      </c>
      <c r="C13229">
        <v>-0.1</v>
      </c>
    </row>
    <row r="13230" spans="1:4" x14ac:dyDescent="0.2">
      <c r="A13230" t="s">
        <v>29</v>
      </c>
      <c r="B13230">
        <v>43.5</v>
      </c>
      <c r="C13230" t="s">
        <v>1592</v>
      </c>
    </row>
    <row r="13231" spans="1:4" x14ac:dyDescent="0.2">
      <c r="A13231" t="s">
        <v>29</v>
      </c>
      <c r="B13231">
        <v>48.5</v>
      </c>
      <c r="C13231" t="s">
        <v>1580</v>
      </c>
    </row>
    <row r="13232" spans="1:4" x14ac:dyDescent="0.2">
      <c r="A13232" t="s">
        <v>29</v>
      </c>
      <c r="B13232">
        <v>5</v>
      </c>
      <c r="C13232" t="s">
        <v>2223</v>
      </c>
    </row>
    <row r="13233" spans="1:5" x14ac:dyDescent="0.2">
      <c r="A13233" t="s">
        <v>29</v>
      </c>
      <c r="B13233">
        <v>5</v>
      </c>
      <c r="C13233" t="s">
        <v>2223</v>
      </c>
    </row>
    <row r="13234" spans="1:5" x14ac:dyDescent="0.2">
      <c r="A13234" t="s">
        <v>2795</v>
      </c>
      <c r="B13234">
        <v>0.05</v>
      </c>
    </row>
    <row r="13235" spans="1:5" x14ac:dyDescent="0.2">
      <c r="A13235" t="s">
        <v>2796</v>
      </c>
      <c r="B13235">
        <v>-0.05</v>
      </c>
    </row>
    <row r="13236" spans="1:5" x14ac:dyDescent="0.2">
      <c r="A13236" t="s">
        <v>2797</v>
      </c>
      <c r="B13236">
        <v>0.1</v>
      </c>
    </row>
    <row r="13237" spans="1:5" x14ac:dyDescent="0.2">
      <c r="A13237" t="s">
        <v>2798</v>
      </c>
      <c r="B13237">
        <v>33.46</v>
      </c>
      <c r="C13237">
        <f>0.005/0.025</f>
        <v>0.19999999999999998</v>
      </c>
    </row>
    <row r="13238" spans="1:5" x14ac:dyDescent="0.2">
      <c r="A13238" t="s">
        <v>2797</v>
      </c>
      <c r="B13238" t="s">
        <v>1819</v>
      </c>
      <c r="C13238" t="s">
        <v>2367</v>
      </c>
    </row>
    <row r="13239" spans="1:5" x14ac:dyDescent="0.2">
      <c r="A13239" s="8">
        <v>1</v>
      </c>
      <c r="B13239" t="s">
        <v>87</v>
      </c>
      <c r="C13239" t="s">
        <v>2799</v>
      </c>
      <c r="D13239" t="s">
        <v>1819</v>
      </c>
    </row>
    <row r="13240" spans="1:5" x14ac:dyDescent="0.2">
      <c r="A13240" t="s">
        <v>2800</v>
      </c>
      <c r="B13240">
        <v>0.1</v>
      </c>
    </row>
    <row r="13241" spans="1:5" x14ac:dyDescent="0.2">
      <c r="A13241" t="s">
        <v>36</v>
      </c>
      <c r="B13241" t="s">
        <v>2801</v>
      </c>
    </row>
    <row r="13242" spans="1:5" x14ac:dyDescent="0.2">
      <c r="A13242" t="s">
        <v>97</v>
      </c>
      <c r="B13242" t="s">
        <v>1545</v>
      </c>
      <c r="C13242">
        <v>0.05</v>
      </c>
      <c r="D13242" t="s">
        <v>1567</v>
      </c>
      <c r="E13242" t="s">
        <v>1568</v>
      </c>
    </row>
    <row r="13243" spans="1:5" x14ac:dyDescent="0.2">
      <c r="A13243" t="s">
        <v>94</v>
      </c>
      <c r="B13243" t="s">
        <v>1545</v>
      </c>
      <c r="C13243">
        <v>0.03</v>
      </c>
      <c r="D13243" t="s">
        <v>1567</v>
      </c>
      <c r="E13243" t="s">
        <v>1633</v>
      </c>
    </row>
    <row r="13244" spans="1:5" x14ac:dyDescent="0.2">
      <c r="A13244" t="s">
        <v>133</v>
      </c>
      <c r="B13244" t="s">
        <v>1545</v>
      </c>
      <c r="C13244">
        <v>0.03</v>
      </c>
    </row>
    <row r="13245" spans="1:5" x14ac:dyDescent="0.2">
      <c r="A13245" t="s">
        <v>95</v>
      </c>
      <c r="B13245" t="s">
        <v>2802</v>
      </c>
    </row>
    <row r="13246" spans="1:5" x14ac:dyDescent="0.2">
      <c r="A13246" t="s">
        <v>95</v>
      </c>
      <c r="B13246" t="s">
        <v>1584</v>
      </c>
      <c r="C13246" s="9">
        <v>45295</v>
      </c>
    </row>
    <row r="13247" spans="1:5" x14ac:dyDescent="0.2">
      <c r="A13247" t="s">
        <v>95</v>
      </c>
      <c r="B13247" t="s">
        <v>2803</v>
      </c>
    </row>
    <row r="13248" spans="1:5" x14ac:dyDescent="0.2">
      <c r="A13248" t="s">
        <v>95</v>
      </c>
      <c r="B13248" t="s">
        <v>2233</v>
      </c>
    </row>
    <row r="13249" spans="1:4" x14ac:dyDescent="0.2">
      <c r="A13249" t="s">
        <v>95</v>
      </c>
      <c r="B13249" t="s">
        <v>2804</v>
      </c>
    </row>
    <row r="13250" spans="1:4" x14ac:dyDescent="0.2">
      <c r="A13250" t="s">
        <v>95</v>
      </c>
      <c r="B13250" t="s">
        <v>2012</v>
      </c>
    </row>
    <row r="13251" spans="1:4" x14ac:dyDescent="0.2">
      <c r="A13251" t="s">
        <v>87</v>
      </c>
      <c r="B13251" t="s">
        <v>1546</v>
      </c>
      <c r="C13251" t="s">
        <v>1547</v>
      </c>
    </row>
    <row r="13252" spans="1:4" x14ac:dyDescent="0.2">
      <c r="A13252" t="s">
        <v>1549</v>
      </c>
      <c r="B13252" t="s">
        <v>1550</v>
      </c>
      <c r="C13252" t="s">
        <v>1551</v>
      </c>
      <c r="D13252" t="s">
        <v>1552</v>
      </c>
    </row>
    <row r="13253" spans="1:4" x14ac:dyDescent="0.2">
      <c r="A13253" t="s">
        <v>859</v>
      </c>
      <c r="B13253" t="s">
        <v>1553</v>
      </c>
      <c r="C13253" t="s">
        <v>1554</v>
      </c>
    </row>
    <row r="13254" spans="1:4" x14ac:dyDescent="0.2">
      <c r="A13254" t="s">
        <v>1569</v>
      </c>
      <c r="B13254" t="s">
        <v>1570</v>
      </c>
      <c r="C13254" t="s">
        <v>1571</v>
      </c>
    </row>
    <row r="13255" spans="1:4" x14ac:dyDescent="0.2">
      <c r="A13255" t="s">
        <v>1569</v>
      </c>
      <c r="B13255" t="s">
        <v>1572</v>
      </c>
      <c r="C13255" t="s">
        <v>1573</v>
      </c>
      <c r="D13255" t="s">
        <v>1571</v>
      </c>
    </row>
    <row r="13256" spans="1:4" x14ac:dyDescent="0.2">
      <c r="A13256" t="s">
        <v>1569</v>
      </c>
      <c r="B13256" t="s">
        <v>1570</v>
      </c>
      <c r="C13256" t="s">
        <v>1571</v>
      </c>
    </row>
    <row r="13257" spans="1:4" x14ac:dyDescent="0.2">
      <c r="A13257" t="s">
        <v>1569</v>
      </c>
      <c r="B13257" t="s">
        <v>1572</v>
      </c>
      <c r="C13257" t="s">
        <v>1573</v>
      </c>
      <c r="D13257" t="s">
        <v>1571</v>
      </c>
    </row>
    <row r="13258" spans="1:4" x14ac:dyDescent="0.2">
      <c r="A13258" t="s">
        <v>1569</v>
      </c>
      <c r="B13258" t="s">
        <v>1570</v>
      </c>
      <c r="C13258" t="s">
        <v>1571</v>
      </c>
    </row>
    <row r="13259" spans="1:4" x14ac:dyDescent="0.2">
      <c r="A13259" t="s">
        <v>1569</v>
      </c>
      <c r="B13259" t="s">
        <v>1572</v>
      </c>
      <c r="C13259" t="s">
        <v>1573</v>
      </c>
      <c r="D13259" t="s">
        <v>1571</v>
      </c>
    </row>
    <row r="13260" spans="1:4" x14ac:dyDescent="0.2">
      <c r="A13260" t="s">
        <v>91</v>
      </c>
      <c r="B13260">
        <v>54</v>
      </c>
      <c r="C13260" t="s">
        <v>1580</v>
      </c>
    </row>
    <row r="13261" spans="1:4" x14ac:dyDescent="0.2">
      <c r="A13261" t="s">
        <v>29</v>
      </c>
      <c r="B13261">
        <v>5.5</v>
      </c>
      <c r="C13261" t="s">
        <v>1580</v>
      </c>
    </row>
    <row r="13262" spans="1:4" x14ac:dyDescent="0.2">
      <c r="A13262" t="s">
        <v>29</v>
      </c>
      <c r="B13262">
        <v>8.5</v>
      </c>
      <c r="C13262" t="s">
        <v>1580</v>
      </c>
    </row>
    <row r="13263" spans="1:4" x14ac:dyDescent="0.2">
      <c r="A13263" t="s">
        <v>29</v>
      </c>
      <c r="B13263">
        <v>28.9</v>
      </c>
      <c r="C13263" t="s">
        <v>1578</v>
      </c>
    </row>
    <row r="13264" spans="1:4" x14ac:dyDescent="0.2">
      <c r="A13264" t="s">
        <v>29</v>
      </c>
      <c r="B13264">
        <v>30.5</v>
      </c>
      <c r="C13264" t="s">
        <v>1700</v>
      </c>
    </row>
    <row r="13265" spans="1:5" x14ac:dyDescent="0.2">
      <c r="A13265" t="s">
        <v>29</v>
      </c>
      <c r="B13265">
        <v>1.2</v>
      </c>
      <c r="C13265">
        <v>-0.1</v>
      </c>
    </row>
    <row r="13266" spans="1:5" x14ac:dyDescent="0.2">
      <c r="A13266" t="s">
        <v>29</v>
      </c>
      <c r="B13266">
        <v>43.5</v>
      </c>
      <c r="C13266" t="s">
        <v>1592</v>
      </c>
    </row>
    <row r="13267" spans="1:5" x14ac:dyDescent="0.2">
      <c r="A13267" t="s">
        <v>29</v>
      </c>
      <c r="B13267">
        <v>48.5</v>
      </c>
      <c r="C13267" t="s">
        <v>1580</v>
      </c>
    </row>
    <row r="13268" spans="1:5" x14ac:dyDescent="0.2">
      <c r="A13268" t="s">
        <v>29</v>
      </c>
      <c r="B13268">
        <v>5</v>
      </c>
      <c r="C13268" t="s">
        <v>2223</v>
      </c>
    </row>
    <row r="13269" spans="1:5" x14ac:dyDescent="0.2">
      <c r="A13269" t="s">
        <v>29</v>
      </c>
      <c r="B13269">
        <v>5</v>
      </c>
      <c r="C13269" t="s">
        <v>2223</v>
      </c>
    </row>
    <row r="13270" spans="1:5" x14ac:dyDescent="0.2">
      <c r="A13270" t="s">
        <v>2795</v>
      </c>
      <c r="B13270">
        <v>0.05</v>
      </c>
    </row>
    <row r="13271" spans="1:5" x14ac:dyDescent="0.2">
      <c r="A13271" t="s">
        <v>2796</v>
      </c>
      <c r="B13271">
        <v>-0.05</v>
      </c>
    </row>
    <row r="13272" spans="1:5" x14ac:dyDescent="0.2">
      <c r="A13272" t="s">
        <v>2797</v>
      </c>
      <c r="B13272">
        <v>0.1</v>
      </c>
    </row>
    <row r="13273" spans="1:5" x14ac:dyDescent="0.2">
      <c r="A13273" t="s">
        <v>2798</v>
      </c>
      <c r="B13273">
        <v>33.46</v>
      </c>
      <c r="C13273">
        <f>0.005/0.025</f>
        <v>0.19999999999999998</v>
      </c>
    </row>
    <row r="13274" spans="1:5" x14ac:dyDescent="0.2">
      <c r="A13274" t="s">
        <v>2797</v>
      </c>
      <c r="B13274" t="s">
        <v>1819</v>
      </c>
      <c r="C13274" t="s">
        <v>2367</v>
      </c>
    </row>
    <row r="13275" spans="1:5" x14ac:dyDescent="0.2">
      <c r="A13275" s="8">
        <v>1</v>
      </c>
      <c r="B13275" t="s">
        <v>87</v>
      </c>
      <c r="C13275" t="s">
        <v>2799</v>
      </c>
      <c r="D13275" t="s">
        <v>1819</v>
      </c>
    </row>
    <row r="13276" spans="1:5" x14ac:dyDescent="0.2">
      <c r="A13276" t="s">
        <v>2800</v>
      </c>
      <c r="B13276">
        <v>0.1</v>
      </c>
    </row>
    <row r="13277" spans="1:5" x14ac:dyDescent="0.2">
      <c r="A13277" t="s">
        <v>36</v>
      </c>
      <c r="B13277" t="s">
        <v>2801</v>
      </c>
    </row>
    <row r="13278" spans="1:5" x14ac:dyDescent="0.2">
      <c r="A13278" t="s">
        <v>97</v>
      </c>
      <c r="B13278" t="s">
        <v>1545</v>
      </c>
      <c r="C13278">
        <v>0.05</v>
      </c>
      <c r="D13278" t="s">
        <v>1567</v>
      </c>
      <c r="E13278" t="s">
        <v>1568</v>
      </c>
    </row>
    <row r="13279" spans="1:5" x14ac:dyDescent="0.2">
      <c r="A13279" t="s">
        <v>94</v>
      </c>
      <c r="B13279" t="s">
        <v>1545</v>
      </c>
      <c r="C13279">
        <v>0.03</v>
      </c>
      <c r="D13279" t="s">
        <v>1567</v>
      </c>
      <c r="E13279" t="s">
        <v>1633</v>
      </c>
    </row>
    <row r="13280" spans="1:5" x14ac:dyDescent="0.2">
      <c r="A13280" t="s">
        <v>133</v>
      </c>
      <c r="B13280" t="s">
        <v>1545</v>
      </c>
      <c r="C13280">
        <v>0.03</v>
      </c>
    </row>
    <row r="13281" spans="1:4" x14ac:dyDescent="0.2">
      <c r="A13281" t="s">
        <v>95</v>
      </c>
      <c r="B13281" t="s">
        <v>2802</v>
      </c>
    </row>
    <row r="13282" spans="1:4" x14ac:dyDescent="0.2">
      <c r="A13282" t="s">
        <v>95</v>
      </c>
      <c r="B13282" t="s">
        <v>1584</v>
      </c>
      <c r="C13282" s="9">
        <v>45295</v>
      </c>
    </row>
    <row r="13283" spans="1:4" x14ac:dyDescent="0.2">
      <c r="A13283" t="s">
        <v>95</v>
      </c>
      <c r="B13283" t="s">
        <v>2803</v>
      </c>
    </row>
    <row r="13284" spans="1:4" x14ac:dyDescent="0.2">
      <c r="A13284" t="s">
        <v>95</v>
      </c>
      <c r="B13284" t="s">
        <v>2233</v>
      </c>
    </row>
    <row r="13285" spans="1:4" x14ac:dyDescent="0.2">
      <c r="A13285" t="s">
        <v>95</v>
      </c>
      <c r="B13285" t="s">
        <v>2804</v>
      </c>
    </row>
    <row r="13286" spans="1:4" x14ac:dyDescent="0.2">
      <c r="A13286" t="s">
        <v>95</v>
      </c>
      <c r="B13286" t="s">
        <v>2012</v>
      </c>
    </row>
    <row r="13287" spans="1:4" x14ac:dyDescent="0.2">
      <c r="A13287" t="s">
        <v>87</v>
      </c>
      <c r="B13287" t="s">
        <v>1546</v>
      </c>
      <c r="C13287" t="s">
        <v>1547</v>
      </c>
    </row>
    <row r="13288" spans="1:4" x14ac:dyDescent="0.2">
      <c r="A13288" t="s">
        <v>1549</v>
      </c>
      <c r="B13288" t="s">
        <v>1550</v>
      </c>
      <c r="C13288" t="s">
        <v>1551</v>
      </c>
      <c r="D13288" t="s">
        <v>1552</v>
      </c>
    </row>
    <row r="13289" spans="1:4" x14ac:dyDescent="0.2">
      <c r="A13289" t="s">
        <v>859</v>
      </c>
      <c r="B13289" t="s">
        <v>1553</v>
      </c>
      <c r="C13289" t="s">
        <v>1554</v>
      </c>
    </row>
    <row r="13290" spans="1:4" x14ac:dyDescent="0.2">
      <c r="A13290" t="s">
        <v>1569</v>
      </c>
      <c r="B13290" t="s">
        <v>1570</v>
      </c>
      <c r="C13290" t="s">
        <v>1571</v>
      </c>
    </row>
    <row r="13291" spans="1:4" x14ac:dyDescent="0.2">
      <c r="A13291" t="s">
        <v>1569</v>
      </c>
      <c r="B13291" t="s">
        <v>1572</v>
      </c>
      <c r="C13291" t="s">
        <v>1573</v>
      </c>
      <c r="D13291" t="s">
        <v>1571</v>
      </c>
    </row>
    <row r="13292" spans="1:4" x14ac:dyDescent="0.2">
      <c r="A13292" t="s">
        <v>1569</v>
      </c>
      <c r="B13292" t="s">
        <v>1570</v>
      </c>
      <c r="C13292" t="s">
        <v>1571</v>
      </c>
    </row>
    <row r="13293" spans="1:4" x14ac:dyDescent="0.2">
      <c r="A13293" t="s">
        <v>1569</v>
      </c>
      <c r="B13293" t="s">
        <v>1572</v>
      </c>
      <c r="C13293" t="s">
        <v>1573</v>
      </c>
      <c r="D13293" t="s">
        <v>1571</v>
      </c>
    </row>
    <row r="13294" spans="1:4" x14ac:dyDescent="0.2">
      <c r="A13294" t="s">
        <v>91</v>
      </c>
      <c r="B13294">
        <v>54</v>
      </c>
      <c r="C13294" t="s">
        <v>1580</v>
      </c>
    </row>
    <row r="13295" spans="1:4" x14ac:dyDescent="0.2">
      <c r="A13295" t="s">
        <v>29</v>
      </c>
      <c r="B13295">
        <v>5.5</v>
      </c>
      <c r="C13295" t="s">
        <v>1580</v>
      </c>
    </row>
    <row r="13296" spans="1:4" x14ac:dyDescent="0.2">
      <c r="A13296" t="s">
        <v>29</v>
      </c>
      <c r="B13296">
        <v>8.5</v>
      </c>
      <c r="C13296" t="s">
        <v>1580</v>
      </c>
    </row>
    <row r="13297" spans="1:5" x14ac:dyDescent="0.2">
      <c r="A13297" t="s">
        <v>29</v>
      </c>
      <c r="B13297">
        <v>28.9</v>
      </c>
      <c r="C13297" t="s">
        <v>1578</v>
      </c>
    </row>
    <row r="13298" spans="1:5" x14ac:dyDescent="0.2">
      <c r="A13298" t="s">
        <v>29</v>
      </c>
      <c r="B13298">
        <v>30.5</v>
      </c>
      <c r="C13298" t="s">
        <v>1700</v>
      </c>
    </row>
    <row r="13299" spans="1:5" x14ac:dyDescent="0.2">
      <c r="A13299" t="s">
        <v>29</v>
      </c>
      <c r="B13299">
        <v>1.2</v>
      </c>
      <c r="C13299">
        <v>-0.1</v>
      </c>
    </row>
    <row r="13300" spans="1:5" x14ac:dyDescent="0.2">
      <c r="A13300" t="s">
        <v>29</v>
      </c>
      <c r="B13300">
        <v>43.5</v>
      </c>
      <c r="C13300" t="s">
        <v>1592</v>
      </c>
    </row>
    <row r="13301" spans="1:5" x14ac:dyDescent="0.2">
      <c r="A13301" t="s">
        <v>29</v>
      </c>
      <c r="B13301">
        <v>48.5</v>
      </c>
      <c r="C13301" t="s">
        <v>1580</v>
      </c>
    </row>
    <row r="13302" spans="1:5" x14ac:dyDescent="0.2">
      <c r="A13302" t="s">
        <v>29</v>
      </c>
      <c r="B13302">
        <v>5</v>
      </c>
      <c r="C13302" t="s">
        <v>2223</v>
      </c>
    </row>
    <row r="13303" spans="1:5" x14ac:dyDescent="0.2">
      <c r="A13303" t="s">
        <v>2795</v>
      </c>
      <c r="B13303">
        <v>0.05</v>
      </c>
    </row>
    <row r="13304" spans="1:5" x14ac:dyDescent="0.2">
      <c r="A13304" t="s">
        <v>2796</v>
      </c>
      <c r="B13304">
        <v>-0.05</v>
      </c>
    </row>
    <row r="13305" spans="1:5" x14ac:dyDescent="0.2">
      <c r="A13305" t="s">
        <v>2797</v>
      </c>
      <c r="B13305">
        <v>0.1</v>
      </c>
    </row>
    <row r="13306" spans="1:5" x14ac:dyDescent="0.2">
      <c r="A13306" t="s">
        <v>2798</v>
      </c>
      <c r="B13306">
        <v>33.46</v>
      </c>
      <c r="C13306">
        <f>0.005/0.025</f>
        <v>0.19999999999999998</v>
      </c>
    </row>
    <row r="13307" spans="1:5" x14ac:dyDescent="0.2">
      <c r="A13307" t="s">
        <v>2797</v>
      </c>
      <c r="B13307" t="s">
        <v>1819</v>
      </c>
      <c r="C13307" t="s">
        <v>2367</v>
      </c>
    </row>
    <row r="13308" spans="1:5" x14ac:dyDescent="0.2">
      <c r="A13308" s="8">
        <v>1</v>
      </c>
      <c r="B13308" t="s">
        <v>87</v>
      </c>
      <c r="C13308" t="s">
        <v>2799</v>
      </c>
      <c r="D13308" t="s">
        <v>1819</v>
      </c>
    </row>
    <row r="13309" spans="1:5" x14ac:dyDescent="0.2">
      <c r="A13309" t="s">
        <v>2800</v>
      </c>
      <c r="B13309">
        <v>0.1</v>
      </c>
    </row>
    <row r="13310" spans="1:5" x14ac:dyDescent="0.2">
      <c r="A13310" t="s">
        <v>36</v>
      </c>
      <c r="B13310" t="s">
        <v>2801</v>
      </c>
    </row>
    <row r="13311" spans="1:5" x14ac:dyDescent="0.2">
      <c r="A13311" t="s">
        <v>97</v>
      </c>
      <c r="B13311" t="s">
        <v>1545</v>
      </c>
      <c r="C13311">
        <v>0.05</v>
      </c>
      <c r="D13311" t="s">
        <v>1567</v>
      </c>
      <c r="E13311" t="s">
        <v>1568</v>
      </c>
    </row>
    <row r="13312" spans="1:5" x14ac:dyDescent="0.2">
      <c r="A13312" t="s">
        <v>94</v>
      </c>
      <c r="B13312" t="s">
        <v>1545</v>
      </c>
      <c r="C13312">
        <v>0.03</v>
      </c>
      <c r="D13312" t="s">
        <v>1567</v>
      </c>
      <c r="E13312" t="s">
        <v>1633</v>
      </c>
    </row>
    <row r="13313" spans="1:4" x14ac:dyDescent="0.2">
      <c r="A13313" t="s">
        <v>133</v>
      </c>
      <c r="B13313" t="s">
        <v>1545</v>
      </c>
      <c r="C13313">
        <v>0.03</v>
      </c>
    </row>
    <row r="13314" spans="1:4" x14ac:dyDescent="0.2">
      <c r="A13314" t="s">
        <v>95</v>
      </c>
      <c r="B13314" t="s">
        <v>2802</v>
      </c>
    </row>
    <row r="13315" spans="1:4" x14ac:dyDescent="0.2">
      <c r="A13315" t="s">
        <v>95</v>
      </c>
      <c r="B13315" t="s">
        <v>1584</v>
      </c>
      <c r="C13315" s="9">
        <v>45295</v>
      </c>
    </row>
    <row r="13316" spans="1:4" x14ac:dyDescent="0.2">
      <c r="A13316" t="s">
        <v>95</v>
      </c>
      <c r="B13316" t="s">
        <v>2803</v>
      </c>
    </row>
    <row r="13317" spans="1:4" x14ac:dyDescent="0.2">
      <c r="A13317" t="s">
        <v>95</v>
      </c>
      <c r="B13317" t="s">
        <v>2233</v>
      </c>
    </row>
    <row r="13318" spans="1:4" x14ac:dyDescent="0.2">
      <c r="A13318" t="s">
        <v>95</v>
      </c>
      <c r="B13318" t="s">
        <v>2804</v>
      </c>
    </row>
    <row r="13319" spans="1:4" x14ac:dyDescent="0.2">
      <c r="A13319" t="s">
        <v>95</v>
      </c>
      <c r="B13319" t="s">
        <v>2012</v>
      </c>
    </row>
    <row r="13320" spans="1:4" x14ac:dyDescent="0.2">
      <c r="A13320" t="s">
        <v>87</v>
      </c>
      <c r="B13320" t="s">
        <v>1546</v>
      </c>
      <c r="C13320" t="s">
        <v>1547</v>
      </c>
    </row>
    <row r="13321" spans="1:4" x14ac:dyDescent="0.2">
      <c r="A13321" t="s">
        <v>1549</v>
      </c>
      <c r="B13321" t="s">
        <v>1550</v>
      </c>
      <c r="C13321" t="s">
        <v>1551</v>
      </c>
      <c r="D13321" t="s">
        <v>1552</v>
      </c>
    </row>
    <row r="13322" spans="1:4" x14ac:dyDescent="0.2">
      <c r="A13322" t="s">
        <v>859</v>
      </c>
      <c r="B13322" t="s">
        <v>1553</v>
      </c>
      <c r="C13322" t="s">
        <v>1554</v>
      </c>
    </row>
    <row r="13323" spans="1:4" x14ac:dyDescent="0.2">
      <c r="A13323" t="s">
        <v>1569</v>
      </c>
      <c r="B13323" t="s">
        <v>1570</v>
      </c>
      <c r="C13323" t="s">
        <v>1571</v>
      </c>
    </row>
    <row r="13324" spans="1:4" x14ac:dyDescent="0.2">
      <c r="A13324" t="s">
        <v>1569</v>
      </c>
      <c r="B13324" t="s">
        <v>1572</v>
      </c>
      <c r="C13324" t="s">
        <v>1573</v>
      </c>
      <c r="D13324" t="s">
        <v>1571</v>
      </c>
    </row>
    <row r="13325" spans="1:4" x14ac:dyDescent="0.2">
      <c r="A13325" t="s">
        <v>1569</v>
      </c>
      <c r="B13325" t="s">
        <v>1570</v>
      </c>
      <c r="C13325" t="s">
        <v>1571</v>
      </c>
    </row>
    <row r="13326" spans="1:4" x14ac:dyDescent="0.2">
      <c r="A13326" t="s">
        <v>1569</v>
      </c>
      <c r="B13326" t="s">
        <v>1572</v>
      </c>
      <c r="C13326" t="s">
        <v>1573</v>
      </c>
      <c r="D13326" t="s">
        <v>1571</v>
      </c>
    </row>
    <row r="13327" spans="1:4" x14ac:dyDescent="0.2">
      <c r="A13327" t="s">
        <v>91</v>
      </c>
      <c r="B13327">
        <v>54</v>
      </c>
      <c r="C13327" t="s">
        <v>1580</v>
      </c>
    </row>
    <row r="13328" spans="1:4" x14ac:dyDescent="0.2">
      <c r="A13328" t="s">
        <v>29</v>
      </c>
      <c r="B13328">
        <v>5.5</v>
      </c>
      <c r="C13328" t="s">
        <v>1580</v>
      </c>
    </row>
    <row r="13329" spans="1:4" x14ac:dyDescent="0.2">
      <c r="A13329" t="s">
        <v>29</v>
      </c>
      <c r="B13329">
        <v>8.5</v>
      </c>
      <c r="C13329" t="s">
        <v>1580</v>
      </c>
    </row>
    <row r="13330" spans="1:4" x14ac:dyDescent="0.2">
      <c r="A13330" t="s">
        <v>29</v>
      </c>
      <c r="B13330">
        <v>28.9</v>
      </c>
      <c r="C13330" t="s">
        <v>1578</v>
      </c>
    </row>
    <row r="13331" spans="1:4" x14ac:dyDescent="0.2">
      <c r="A13331" t="s">
        <v>29</v>
      </c>
      <c r="B13331">
        <v>30.5</v>
      </c>
      <c r="C13331" t="s">
        <v>1700</v>
      </c>
    </row>
    <row r="13332" spans="1:4" x14ac:dyDescent="0.2">
      <c r="A13332" t="s">
        <v>29</v>
      </c>
      <c r="B13332">
        <v>1.2</v>
      </c>
      <c r="C13332">
        <v>-0.1</v>
      </c>
    </row>
    <row r="13333" spans="1:4" x14ac:dyDescent="0.2">
      <c r="A13333" t="s">
        <v>29</v>
      </c>
      <c r="B13333">
        <v>43.5</v>
      </c>
      <c r="C13333" t="s">
        <v>1592</v>
      </c>
    </row>
    <row r="13334" spans="1:4" x14ac:dyDescent="0.2">
      <c r="A13334" t="s">
        <v>29</v>
      </c>
      <c r="B13334">
        <v>48.5</v>
      </c>
      <c r="C13334" t="s">
        <v>1580</v>
      </c>
    </row>
    <row r="13335" spans="1:4" x14ac:dyDescent="0.2">
      <c r="A13335" t="s">
        <v>29</v>
      </c>
      <c r="B13335">
        <v>5</v>
      </c>
      <c r="C13335" t="s">
        <v>2223</v>
      </c>
    </row>
    <row r="13336" spans="1:4" x14ac:dyDescent="0.2">
      <c r="A13336" t="s">
        <v>29</v>
      </c>
      <c r="B13336">
        <v>5</v>
      </c>
      <c r="C13336" t="s">
        <v>2223</v>
      </c>
    </row>
    <row r="13337" spans="1:4" x14ac:dyDescent="0.2">
      <c r="A13337" t="s">
        <v>2795</v>
      </c>
      <c r="B13337">
        <v>0.05</v>
      </c>
    </row>
    <row r="13338" spans="1:4" x14ac:dyDescent="0.2">
      <c r="A13338" t="s">
        <v>2796</v>
      </c>
      <c r="B13338">
        <v>-0.05</v>
      </c>
    </row>
    <row r="13339" spans="1:4" x14ac:dyDescent="0.2">
      <c r="A13339" t="s">
        <v>2797</v>
      </c>
      <c r="B13339">
        <v>0.1</v>
      </c>
    </row>
    <row r="13340" spans="1:4" x14ac:dyDescent="0.2">
      <c r="A13340" t="s">
        <v>2798</v>
      </c>
      <c r="B13340">
        <v>33.46</v>
      </c>
      <c r="C13340">
        <f>0.005/0.025</f>
        <v>0.19999999999999998</v>
      </c>
    </row>
    <row r="13341" spans="1:4" x14ac:dyDescent="0.2">
      <c r="A13341" t="s">
        <v>2797</v>
      </c>
      <c r="B13341" t="s">
        <v>1819</v>
      </c>
      <c r="C13341" t="s">
        <v>2367</v>
      </c>
    </row>
    <row r="13342" spans="1:4" x14ac:dyDescent="0.2">
      <c r="A13342" s="8">
        <v>1</v>
      </c>
      <c r="B13342" t="s">
        <v>87</v>
      </c>
      <c r="C13342" t="s">
        <v>2799</v>
      </c>
      <c r="D13342" t="s">
        <v>1819</v>
      </c>
    </row>
    <row r="13343" spans="1:4" x14ac:dyDescent="0.2">
      <c r="A13343" t="s">
        <v>2800</v>
      </c>
      <c r="B13343">
        <v>0.1</v>
      </c>
    </row>
    <row r="13344" spans="1:4" x14ac:dyDescent="0.2">
      <c r="A13344" t="s">
        <v>36</v>
      </c>
      <c r="B13344" t="s">
        <v>2801</v>
      </c>
    </row>
    <row r="13345" spans="1:5" x14ac:dyDescent="0.2">
      <c r="A13345" t="s">
        <v>97</v>
      </c>
      <c r="B13345" t="s">
        <v>1545</v>
      </c>
      <c r="C13345">
        <v>0.05</v>
      </c>
      <c r="D13345" t="s">
        <v>1567</v>
      </c>
      <c r="E13345" t="s">
        <v>1568</v>
      </c>
    </row>
    <row r="13346" spans="1:5" x14ac:dyDescent="0.2">
      <c r="A13346" t="s">
        <v>94</v>
      </c>
      <c r="B13346" t="s">
        <v>1545</v>
      </c>
      <c r="C13346">
        <v>0.03</v>
      </c>
      <c r="D13346" t="s">
        <v>1567</v>
      </c>
      <c r="E13346" t="s">
        <v>1633</v>
      </c>
    </row>
    <row r="13347" spans="1:5" x14ac:dyDescent="0.2">
      <c r="A13347" t="s">
        <v>133</v>
      </c>
      <c r="B13347" t="s">
        <v>1545</v>
      </c>
      <c r="C13347">
        <v>0.03</v>
      </c>
    </row>
    <row r="13348" spans="1:5" x14ac:dyDescent="0.2">
      <c r="A13348" t="s">
        <v>95</v>
      </c>
      <c r="B13348" t="s">
        <v>2802</v>
      </c>
    </row>
    <row r="13349" spans="1:5" x14ac:dyDescent="0.2">
      <c r="A13349" t="s">
        <v>95</v>
      </c>
      <c r="B13349" t="s">
        <v>1584</v>
      </c>
      <c r="C13349" s="9">
        <v>45295</v>
      </c>
    </row>
    <row r="13350" spans="1:5" x14ac:dyDescent="0.2">
      <c r="A13350" t="s">
        <v>95</v>
      </c>
      <c r="B13350" t="s">
        <v>2803</v>
      </c>
    </row>
    <row r="13351" spans="1:5" x14ac:dyDescent="0.2">
      <c r="A13351" t="s">
        <v>95</v>
      </c>
      <c r="B13351" t="s">
        <v>2233</v>
      </c>
    </row>
    <row r="13352" spans="1:5" x14ac:dyDescent="0.2">
      <c r="A13352" t="s">
        <v>95</v>
      </c>
      <c r="B13352" t="s">
        <v>2804</v>
      </c>
    </row>
    <row r="13353" spans="1:5" x14ac:dyDescent="0.2">
      <c r="A13353" t="s">
        <v>95</v>
      </c>
      <c r="B13353" t="s">
        <v>2012</v>
      </c>
    </row>
    <row r="13354" spans="1:5" x14ac:dyDescent="0.2">
      <c r="A13354" t="s">
        <v>87</v>
      </c>
      <c r="B13354" t="s">
        <v>1546</v>
      </c>
      <c r="C13354" t="s">
        <v>1547</v>
      </c>
    </row>
    <row r="13355" spans="1:5" x14ac:dyDescent="0.2">
      <c r="A13355" t="s">
        <v>1549</v>
      </c>
      <c r="B13355" t="s">
        <v>1550</v>
      </c>
      <c r="C13355" t="s">
        <v>1551</v>
      </c>
      <c r="D13355" t="s">
        <v>1552</v>
      </c>
    </row>
    <row r="13356" spans="1:5" x14ac:dyDescent="0.2">
      <c r="A13356" t="s">
        <v>859</v>
      </c>
      <c r="B13356" t="s">
        <v>1553</v>
      </c>
      <c r="C13356" t="s">
        <v>1554</v>
      </c>
    </row>
    <row r="13357" spans="1:5" x14ac:dyDescent="0.2">
      <c r="A13357" t="s">
        <v>1569</v>
      </c>
      <c r="B13357" t="s">
        <v>1570</v>
      </c>
      <c r="C13357" t="s">
        <v>1571</v>
      </c>
    </row>
    <row r="13358" spans="1:5" x14ac:dyDescent="0.2">
      <c r="A13358" t="s">
        <v>1569</v>
      </c>
      <c r="B13358" t="s">
        <v>1572</v>
      </c>
      <c r="C13358" t="s">
        <v>1573</v>
      </c>
      <c r="D13358" t="s">
        <v>1571</v>
      </c>
    </row>
    <row r="13359" spans="1:5" x14ac:dyDescent="0.2">
      <c r="A13359" t="s">
        <v>2600</v>
      </c>
      <c r="B13359">
        <v>0.05</v>
      </c>
    </row>
    <row r="13360" spans="1:5" x14ac:dyDescent="0.2">
      <c r="A13360" t="s">
        <v>95</v>
      </c>
      <c r="B13360" t="s">
        <v>2787</v>
      </c>
      <c r="C13360">
        <v>10</v>
      </c>
    </row>
    <row r="13361" spans="1:5" x14ac:dyDescent="0.2">
      <c r="A13361" t="s">
        <v>29</v>
      </c>
      <c r="B13361">
        <v>43.5</v>
      </c>
      <c r="C13361" t="s">
        <v>1608</v>
      </c>
      <c r="D13361">
        <v>2.5000000000000001E-2</v>
      </c>
    </row>
    <row r="13362" spans="1:5" x14ac:dyDescent="0.2">
      <c r="A13362" t="s">
        <v>29</v>
      </c>
      <c r="B13362">
        <v>43.5</v>
      </c>
      <c r="C13362" t="s">
        <v>1608</v>
      </c>
      <c r="D13362">
        <v>2.5000000000000001E-2</v>
      </c>
    </row>
    <row r="13363" spans="1:5" x14ac:dyDescent="0.2">
      <c r="A13363" t="s">
        <v>2337</v>
      </c>
      <c r="B13363" t="s">
        <v>780</v>
      </c>
      <c r="C13363" t="s">
        <v>2805</v>
      </c>
      <c r="D13363" t="s">
        <v>2806</v>
      </c>
    </row>
    <row r="13364" spans="1:5" x14ac:dyDescent="0.2">
      <c r="A13364" t="s">
        <v>95</v>
      </c>
      <c r="B13364" t="s">
        <v>1584</v>
      </c>
      <c r="C13364">
        <v>4</v>
      </c>
      <c r="D13364" t="s">
        <v>1594</v>
      </c>
      <c r="E13364">
        <v>1</v>
      </c>
    </row>
    <row r="13365" spans="1:5" x14ac:dyDescent="0.2">
      <c r="A13365" t="s">
        <v>2808</v>
      </c>
      <c r="B13365">
        <v>-0.05</v>
      </c>
    </row>
    <row r="13366" spans="1:5" x14ac:dyDescent="0.2">
      <c r="A13366" t="s">
        <v>47</v>
      </c>
      <c r="B13366">
        <v>33.46</v>
      </c>
      <c r="C13366">
        <f>0.02/0.004</f>
        <v>5</v>
      </c>
    </row>
    <row r="13367" spans="1:5" x14ac:dyDescent="0.2">
      <c r="A13367" t="s">
        <v>2807</v>
      </c>
      <c r="B13367">
        <v>0.02</v>
      </c>
    </row>
    <row r="13368" spans="1:5" x14ac:dyDescent="0.2">
      <c r="A13368" t="s">
        <v>47</v>
      </c>
      <c r="B13368">
        <v>33.6</v>
      </c>
      <c r="C13368">
        <v>0.01</v>
      </c>
    </row>
    <row r="13369" spans="1:5" x14ac:dyDescent="0.2">
      <c r="A13369">
        <v>33.6</v>
      </c>
      <c r="B13369">
        <f>0.016/0.004</f>
        <v>4</v>
      </c>
    </row>
    <row r="13370" spans="1:5" x14ac:dyDescent="0.2">
      <c r="A13370" t="s">
        <v>683</v>
      </c>
    </row>
    <row r="13371" spans="1:5" x14ac:dyDescent="0.2">
      <c r="A13371" t="s">
        <v>47</v>
      </c>
      <c r="B13371">
        <v>12</v>
      </c>
      <c r="C13371">
        <v>-0.1</v>
      </c>
    </row>
    <row r="13372" spans="1:5" x14ac:dyDescent="0.2">
      <c r="A13372" t="s">
        <v>47</v>
      </c>
      <c r="B13372">
        <v>8.5</v>
      </c>
      <c r="C13372">
        <v>0.2</v>
      </c>
    </row>
    <row r="13373" spans="1:5" x14ac:dyDescent="0.2">
      <c r="A13373" t="s">
        <v>34</v>
      </c>
      <c r="B13373">
        <v>18.149999999999999</v>
      </c>
      <c r="C13373">
        <v>0.1</v>
      </c>
    </row>
    <row r="13374" spans="1:5" x14ac:dyDescent="0.2">
      <c r="A13374" t="s">
        <v>29</v>
      </c>
      <c r="B13374">
        <v>48.5</v>
      </c>
      <c r="C13374" t="s">
        <v>1608</v>
      </c>
      <c r="D13374">
        <v>0.1</v>
      </c>
    </row>
    <row r="13375" spans="1:5" x14ac:dyDescent="0.2">
      <c r="A13375" t="s">
        <v>29</v>
      </c>
      <c r="B13375">
        <v>8.5</v>
      </c>
      <c r="C13375" t="s">
        <v>1608</v>
      </c>
      <c r="D13375">
        <v>0.1</v>
      </c>
    </row>
    <row r="13376" spans="1:5" x14ac:dyDescent="0.2">
      <c r="A13376" t="s">
        <v>29</v>
      </c>
      <c r="B13376" t="s">
        <v>2653</v>
      </c>
      <c r="C13376">
        <v>0.5</v>
      </c>
    </row>
    <row r="13377" spans="1:7" x14ac:dyDescent="0.2">
      <c r="A13377" t="s">
        <v>29</v>
      </c>
      <c r="B13377">
        <v>2.65</v>
      </c>
      <c r="C13377" t="s">
        <v>1608</v>
      </c>
      <c r="D13377">
        <v>0.05</v>
      </c>
    </row>
    <row r="13378" spans="1:7" x14ac:dyDescent="0.2">
      <c r="A13378" t="s">
        <v>29</v>
      </c>
      <c r="B13378">
        <v>5.5</v>
      </c>
      <c r="C13378" t="s">
        <v>1608</v>
      </c>
      <c r="D13378">
        <v>0.1</v>
      </c>
    </row>
    <row r="13379" spans="1:7" x14ac:dyDescent="0.2">
      <c r="A13379" t="s">
        <v>32</v>
      </c>
      <c r="B13379">
        <v>5</v>
      </c>
      <c r="C13379" t="s">
        <v>1608</v>
      </c>
      <c r="D13379">
        <v>0.1</v>
      </c>
    </row>
    <row r="13380" spans="1:7" x14ac:dyDescent="0.2">
      <c r="A13380" t="s">
        <v>574</v>
      </c>
      <c r="B13380">
        <v>0.3</v>
      </c>
      <c r="C13380" t="s">
        <v>1608</v>
      </c>
      <c r="D13380">
        <v>0.05</v>
      </c>
    </row>
    <row r="13381" spans="1:7" x14ac:dyDescent="0.2">
      <c r="A13381" t="s">
        <v>29</v>
      </c>
      <c r="B13381">
        <v>3</v>
      </c>
      <c r="C13381">
        <v>0.1</v>
      </c>
    </row>
    <row r="13382" spans="1:7" x14ac:dyDescent="0.2">
      <c r="A13382" t="s">
        <v>29</v>
      </c>
      <c r="B13382">
        <v>1</v>
      </c>
      <c r="C13382">
        <v>0.2</v>
      </c>
    </row>
    <row r="13383" spans="1:7" x14ac:dyDescent="0.2">
      <c r="A13383" t="s">
        <v>96</v>
      </c>
      <c r="B13383">
        <v>33.6</v>
      </c>
      <c r="C13383">
        <v>0.1</v>
      </c>
    </row>
    <row r="13384" spans="1:7" x14ac:dyDescent="0.2">
      <c r="A13384" t="s">
        <v>556</v>
      </c>
      <c r="B13384">
        <v>36</v>
      </c>
      <c r="C13384">
        <v>-0.2</v>
      </c>
      <c r="D13384" t="s">
        <v>2878</v>
      </c>
      <c r="E13384" t="s">
        <v>2618</v>
      </c>
      <c r="F13384" t="s">
        <v>1546</v>
      </c>
      <c r="G13384" t="s">
        <v>2879</v>
      </c>
    </row>
    <row r="13385" spans="1:7" x14ac:dyDescent="0.2">
      <c r="A13385" t="s">
        <v>626</v>
      </c>
      <c r="B13385" t="s">
        <v>1618</v>
      </c>
      <c r="C13385">
        <v>37</v>
      </c>
      <c r="D13385">
        <v>-0.2</v>
      </c>
    </row>
    <row r="13386" spans="1:7" x14ac:dyDescent="0.2">
      <c r="A13386" t="s">
        <v>184</v>
      </c>
      <c r="B13386">
        <v>36.1</v>
      </c>
      <c r="C13386">
        <v>0.1</v>
      </c>
    </row>
    <row r="13387" spans="1:7" x14ac:dyDescent="0.2">
      <c r="A13387" t="s">
        <v>2880</v>
      </c>
      <c r="B13387" t="s">
        <v>2509</v>
      </c>
      <c r="C13387" t="s">
        <v>1100</v>
      </c>
      <c r="D13387">
        <v>0.5</v>
      </c>
      <c r="E13387" t="s">
        <v>1562</v>
      </c>
      <c r="F13387" t="s">
        <v>1782</v>
      </c>
    </row>
    <row r="13388" spans="1:7" x14ac:dyDescent="0.2">
      <c r="A13388" t="s">
        <v>97</v>
      </c>
      <c r="B13388">
        <v>0.05</v>
      </c>
      <c r="C13388" t="s">
        <v>1567</v>
      </c>
      <c r="D13388" t="s">
        <v>1568</v>
      </c>
    </row>
    <row r="13389" spans="1:7" x14ac:dyDescent="0.2">
      <c r="A13389" t="s">
        <v>97</v>
      </c>
      <c r="B13389">
        <v>0.05</v>
      </c>
      <c r="C13389" t="s">
        <v>1567</v>
      </c>
      <c r="D13389" t="s">
        <v>1568</v>
      </c>
    </row>
    <row r="13390" spans="1:7" x14ac:dyDescent="0.2">
      <c r="A13390" t="s">
        <v>97</v>
      </c>
      <c r="B13390">
        <v>0.1</v>
      </c>
    </row>
    <row r="13391" spans="1:7" x14ac:dyDescent="0.2">
      <c r="A13391" t="s">
        <v>36</v>
      </c>
      <c r="B13391" t="s">
        <v>2801</v>
      </c>
    </row>
    <row r="13392" spans="1:7" x14ac:dyDescent="0.2">
      <c r="A13392" t="s">
        <v>49</v>
      </c>
      <c r="B13392">
        <v>0.5</v>
      </c>
      <c r="C13392" t="s">
        <v>1608</v>
      </c>
      <c r="D13392">
        <v>0.2</v>
      </c>
    </row>
    <row r="13393" spans="1:4" x14ac:dyDescent="0.2">
      <c r="A13393" t="s">
        <v>2600</v>
      </c>
      <c r="B13393">
        <v>0.05</v>
      </c>
    </row>
    <row r="13394" spans="1:4" x14ac:dyDescent="0.2">
      <c r="A13394" t="s">
        <v>94</v>
      </c>
      <c r="B13394">
        <v>0.03</v>
      </c>
      <c r="C13394" t="s">
        <v>1594</v>
      </c>
      <c r="D13394" t="s">
        <v>1633</v>
      </c>
    </row>
    <row r="13395" spans="1:4" x14ac:dyDescent="0.2">
      <c r="A13395" t="s">
        <v>133</v>
      </c>
      <c r="B13395">
        <v>0.03</v>
      </c>
    </row>
    <row r="13396" spans="1:4" x14ac:dyDescent="0.2">
      <c r="A13396" t="s">
        <v>98</v>
      </c>
      <c r="B13396">
        <v>8.0000000000000002E-3</v>
      </c>
    </row>
    <row r="13397" spans="1:4" x14ac:dyDescent="0.2">
      <c r="A13397" t="s">
        <v>246</v>
      </c>
      <c r="B13397">
        <v>1.4999999999999999E-2</v>
      </c>
    </row>
    <row r="13398" spans="1:4" x14ac:dyDescent="0.2">
      <c r="A13398" t="s">
        <v>92</v>
      </c>
      <c r="B13398">
        <v>2</v>
      </c>
      <c r="C13398" t="s">
        <v>1608</v>
      </c>
      <c r="D13398">
        <v>0.05</v>
      </c>
    </row>
    <row r="13399" spans="1:4" x14ac:dyDescent="0.2">
      <c r="A13399" t="s">
        <v>95</v>
      </c>
      <c r="B13399" t="s">
        <v>1629</v>
      </c>
      <c r="C13399">
        <v>12.5</v>
      </c>
    </row>
    <row r="13400" spans="1:4" x14ac:dyDescent="0.2">
      <c r="A13400" t="s">
        <v>95</v>
      </c>
      <c r="B13400" t="s">
        <v>1629</v>
      </c>
      <c r="C13400">
        <v>16</v>
      </c>
    </row>
    <row r="13401" spans="1:4" x14ac:dyDescent="0.2">
      <c r="A13401" t="s">
        <v>95</v>
      </c>
      <c r="B13401" t="s">
        <v>1629</v>
      </c>
      <c r="C13401">
        <v>20</v>
      </c>
    </row>
    <row r="13402" spans="1:4" x14ac:dyDescent="0.2">
      <c r="A13402" t="s">
        <v>95</v>
      </c>
      <c r="B13402" t="s">
        <v>1629</v>
      </c>
      <c r="C13402">
        <v>25</v>
      </c>
    </row>
    <row r="13403" spans="1:4" x14ac:dyDescent="0.2">
      <c r="A13403" t="s">
        <v>87</v>
      </c>
      <c r="B13403" t="s">
        <v>1698</v>
      </c>
    </row>
    <row r="13404" spans="1:4" x14ac:dyDescent="0.2">
      <c r="A13404" t="s">
        <v>29</v>
      </c>
      <c r="B13404">
        <v>5.5</v>
      </c>
      <c r="C13404" t="s">
        <v>1580</v>
      </c>
    </row>
    <row r="13405" spans="1:4" x14ac:dyDescent="0.2">
      <c r="A13405" t="s">
        <v>29</v>
      </c>
      <c r="B13405">
        <v>43.5</v>
      </c>
      <c r="C13405" t="s">
        <v>1592</v>
      </c>
    </row>
    <row r="13406" spans="1:4" x14ac:dyDescent="0.2">
      <c r="A13406" t="s">
        <v>29</v>
      </c>
      <c r="B13406">
        <v>48.5</v>
      </c>
      <c r="C13406" t="s">
        <v>1580</v>
      </c>
    </row>
    <row r="13407" spans="1:4" x14ac:dyDescent="0.2">
      <c r="A13407" t="s">
        <v>96</v>
      </c>
      <c r="B13407">
        <v>33.4</v>
      </c>
      <c r="C13407">
        <v>-0.05</v>
      </c>
    </row>
    <row r="13408" spans="1:4" x14ac:dyDescent="0.2">
      <c r="A13408" t="s">
        <v>96</v>
      </c>
      <c r="B13408">
        <v>33.6</v>
      </c>
      <c r="C13408">
        <v>1.6E-2</v>
      </c>
    </row>
    <row r="13409" spans="1:4" x14ac:dyDescent="0.2">
      <c r="A13409" t="s">
        <v>97</v>
      </c>
      <c r="B13409">
        <v>0.05</v>
      </c>
      <c r="C13409" t="s">
        <v>2868</v>
      </c>
    </row>
    <row r="13410" spans="1:4" x14ac:dyDescent="0.2">
      <c r="A13410" t="s">
        <v>2600</v>
      </c>
      <c r="B13410">
        <v>0.05</v>
      </c>
    </row>
    <row r="13411" spans="1:4" x14ac:dyDescent="0.2">
      <c r="A13411" t="s">
        <v>2431</v>
      </c>
      <c r="B13411" t="s">
        <v>2813</v>
      </c>
      <c r="C13411" t="s">
        <v>2814</v>
      </c>
    </row>
    <row r="13412" spans="1:4" x14ac:dyDescent="0.2">
      <c r="A13412" t="s">
        <v>2815</v>
      </c>
      <c r="B13412" t="s">
        <v>2816</v>
      </c>
    </row>
    <row r="13413" spans="1:4" x14ac:dyDescent="0.2">
      <c r="A13413" t="s">
        <v>1549</v>
      </c>
      <c r="B13413" t="s">
        <v>1550</v>
      </c>
      <c r="C13413" t="s">
        <v>1551</v>
      </c>
      <c r="D13413" t="s">
        <v>1552</v>
      </c>
    </row>
    <row r="13414" spans="1:4" x14ac:dyDescent="0.2">
      <c r="A13414" t="s">
        <v>859</v>
      </c>
      <c r="B13414" t="s">
        <v>1553</v>
      </c>
      <c r="C13414" t="s">
        <v>1554</v>
      </c>
    </row>
    <row r="13415" spans="1:4" x14ac:dyDescent="0.2">
      <c r="A13415" t="s">
        <v>1569</v>
      </c>
      <c r="B13415" t="s">
        <v>1570</v>
      </c>
      <c r="C13415" t="s">
        <v>1571</v>
      </c>
    </row>
    <row r="13416" spans="1:4" x14ac:dyDescent="0.2">
      <c r="A13416" t="s">
        <v>1569</v>
      </c>
      <c r="B13416" t="s">
        <v>1572</v>
      </c>
      <c r="C13416" t="s">
        <v>1573</v>
      </c>
      <c r="D13416" t="s">
        <v>1571</v>
      </c>
    </row>
    <row r="13417" spans="1:4" x14ac:dyDescent="0.2">
      <c r="A13417" t="s">
        <v>1569</v>
      </c>
      <c r="B13417" t="s">
        <v>1570</v>
      </c>
      <c r="C13417" t="s">
        <v>1571</v>
      </c>
    </row>
    <row r="13418" spans="1:4" x14ac:dyDescent="0.2">
      <c r="A13418" t="s">
        <v>1569</v>
      </c>
      <c r="B13418" t="s">
        <v>1572</v>
      </c>
      <c r="C13418" t="s">
        <v>1573</v>
      </c>
      <c r="D13418" t="s">
        <v>1571</v>
      </c>
    </row>
    <row r="13419" spans="1:4" x14ac:dyDescent="0.2">
      <c r="A13419" t="s">
        <v>91</v>
      </c>
      <c r="B13419">
        <v>54</v>
      </c>
      <c r="C13419" t="s">
        <v>1580</v>
      </c>
    </row>
    <row r="13420" spans="1:4" x14ac:dyDescent="0.2">
      <c r="A13420" t="s">
        <v>29</v>
      </c>
      <c r="B13420">
        <v>5.5</v>
      </c>
      <c r="C13420" t="s">
        <v>1580</v>
      </c>
    </row>
    <row r="13421" spans="1:4" x14ac:dyDescent="0.2">
      <c r="A13421" t="s">
        <v>29</v>
      </c>
      <c r="B13421">
        <v>8.5</v>
      </c>
      <c r="C13421" t="s">
        <v>1580</v>
      </c>
    </row>
    <row r="13422" spans="1:4" x14ac:dyDescent="0.2">
      <c r="A13422" t="s">
        <v>29</v>
      </c>
      <c r="B13422">
        <v>28.9</v>
      </c>
      <c r="C13422" t="s">
        <v>1578</v>
      </c>
    </row>
    <row r="13423" spans="1:4" x14ac:dyDescent="0.2">
      <c r="A13423" t="s">
        <v>29</v>
      </c>
      <c r="B13423">
        <v>30.5</v>
      </c>
      <c r="C13423" t="s">
        <v>1700</v>
      </c>
    </row>
    <row r="13424" spans="1:4" x14ac:dyDescent="0.2">
      <c r="A13424" t="s">
        <v>29</v>
      </c>
      <c r="B13424">
        <v>1.2</v>
      </c>
      <c r="C13424">
        <v>-0.1</v>
      </c>
    </row>
    <row r="13425" spans="1:5" x14ac:dyDescent="0.2">
      <c r="A13425" t="s">
        <v>29</v>
      </c>
      <c r="B13425">
        <v>43.5</v>
      </c>
      <c r="C13425" t="s">
        <v>1592</v>
      </c>
    </row>
    <row r="13426" spans="1:5" x14ac:dyDescent="0.2">
      <c r="A13426" t="s">
        <v>29</v>
      </c>
      <c r="B13426">
        <v>48.5</v>
      </c>
      <c r="C13426" t="s">
        <v>1580</v>
      </c>
    </row>
    <row r="13427" spans="1:5" x14ac:dyDescent="0.2">
      <c r="A13427" t="s">
        <v>29</v>
      </c>
      <c r="B13427">
        <v>5</v>
      </c>
      <c r="C13427" t="s">
        <v>2223</v>
      </c>
    </row>
    <row r="13428" spans="1:5" x14ac:dyDescent="0.2">
      <c r="A13428" t="s">
        <v>29</v>
      </c>
      <c r="B13428">
        <v>5</v>
      </c>
      <c r="C13428" t="s">
        <v>2223</v>
      </c>
    </row>
    <row r="13429" spans="1:5" x14ac:dyDescent="0.2">
      <c r="A13429" t="s">
        <v>2795</v>
      </c>
      <c r="B13429">
        <v>0.05</v>
      </c>
    </row>
    <row r="13430" spans="1:5" x14ac:dyDescent="0.2">
      <c r="A13430" t="s">
        <v>2796</v>
      </c>
      <c r="B13430">
        <v>-0.05</v>
      </c>
    </row>
    <row r="13431" spans="1:5" x14ac:dyDescent="0.2">
      <c r="A13431" t="s">
        <v>2797</v>
      </c>
      <c r="B13431">
        <v>0.1</v>
      </c>
    </row>
    <row r="13432" spans="1:5" x14ac:dyDescent="0.2">
      <c r="A13432" t="s">
        <v>2798</v>
      </c>
      <c r="B13432">
        <v>33.46</v>
      </c>
      <c r="C13432">
        <f>0.005/0.025</f>
        <v>0.19999999999999998</v>
      </c>
    </row>
    <row r="13433" spans="1:5" x14ac:dyDescent="0.2">
      <c r="A13433" t="s">
        <v>2797</v>
      </c>
      <c r="B13433" t="s">
        <v>1819</v>
      </c>
      <c r="C13433" t="s">
        <v>2367</v>
      </c>
    </row>
    <row r="13434" spans="1:5" x14ac:dyDescent="0.2">
      <c r="A13434" s="8">
        <v>1</v>
      </c>
      <c r="B13434" t="s">
        <v>87</v>
      </c>
      <c r="C13434" t="s">
        <v>2799</v>
      </c>
      <c r="D13434" t="s">
        <v>1819</v>
      </c>
    </row>
    <row r="13435" spans="1:5" x14ac:dyDescent="0.2">
      <c r="A13435" t="s">
        <v>2800</v>
      </c>
      <c r="B13435">
        <v>0.1</v>
      </c>
    </row>
    <row r="13436" spans="1:5" x14ac:dyDescent="0.2">
      <c r="A13436" t="s">
        <v>36</v>
      </c>
      <c r="B13436" t="s">
        <v>2801</v>
      </c>
    </row>
    <row r="13437" spans="1:5" x14ac:dyDescent="0.2">
      <c r="A13437" t="s">
        <v>97</v>
      </c>
      <c r="B13437" t="s">
        <v>1545</v>
      </c>
      <c r="C13437">
        <v>0.05</v>
      </c>
      <c r="D13437" t="s">
        <v>1567</v>
      </c>
      <c r="E13437" t="s">
        <v>1568</v>
      </c>
    </row>
    <row r="13438" spans="1:5" x14ac:dyDescent="0.2">
      <c r="A13438" t="s">
        <v>94</v>
      </c>
      <c r="B13438" t="s">
        <v>1545</v>
      </c>
      <c r="C13438">
        <v>0.03</v>
      </c>
      <c r="D13438" t="s">
        <v>1567</v>
      </c>
      <c r="E13438" t="s">
        <v>1633</v>
      </c>
    </row>
    <row r="13439" spans="1:5" x14ac:dyDescent="0.2">
      <c r="A13439" t="s">
        <v>133</v>
      </c>
      <c r="B13439" t="s">
        <v>1545</v>
      </c>
      <c r="C13439">
        <v>0.03</v>
      </c>
    </row>
    <row r="13440" spans="1:5" x14ac:dyDescent="0.2">
      <c r="A13440" t="s">
        <v>95</v>
      </c>
      <c r="B13440" t="s">
        <v>2802</v>
      </c>
    </row>
    <row r="13441" spans="1:4" x14ac:dyDescent="0.2">
      <c r="A13441" t="s">
        <v>95</v>
      </c>
      <c r="B13441" t="s">
        <v>1584</v>
      </c>
      <c r="C13441" s="9">
        <v>45295</v>
      </c>
    </row>
    <row r="13442" spans="1:4" x14ac:dyDescent="0.2">
      <c r="A13442" t="s">
        <v>95</v>
      </c>
      <c r="B13442" t="s">
        <v>2803</v>
      </c>
    </row>
    <row r="13443" spans="1:4" x14ac:dyDescent="0.2">
      <c r="A13443" t="s">
        <v>95</v>
      </c>
      <c r="B13443" t="s">
        <v>2233</v>
      </c>
    </row>
    <row r="13444" spans="1:4" x14ac:dyDescent="0.2">
      <c r="A13444" t="s">
        <v>95</v>
      </c>
      <c r="B13444" t="s">
        <v>2804</v>
      </c>
    </row>
    <row r="13445" spans="1:4" x14ac:dyDescent="0.2">
      <c r="A13445" t="s">
        <v>95</v>
      </c>
      <c r="B13445" t="s">
        <v>2012</v>
      </c>
    </row>
    <row r="13446" spans="1:4" x14ac:dyDescent="0.2">
      <c r="A13446" t="s">
        <v>87</v>
      </c>
      <c r="B13446" t="s">
        <v>1546</v>
      </c>
      <c r="C13446" t="s">
        <v>1547</v>
      </c>
    </row>
    <row r="13447" spans="1:4" x14ac:dyDescent="0.2">
      <c r="A13447" t="s">
        <v>1549</v>
      </c>
      <c r="B13447" t="s">
        <v>1550</v>
      </c>
      <c r="C13447" t="s">
        <v>1551</v>
      </c>
      <c r="D13447" t="s">
        <v>1552</v>
      </c>
    </row>
    <row r="13448" spans="1:4" x14ac:dyDescent="0.2">
      <c r="A13448" t="s">
        <v>859</v>
      </c>
      <c r="B13448" t="s">
        <v>1553</v>
      </c>
      <c r="C13448" t="s">
        <v>1554</v>
      </c>
    </row>
    <row r="13449" spans="1:4" x14ac:dyDescent="0.2">
      <c r="A13449" t="s">
        <v>1569</v>
      </c>
      <c r="B13449" t="s">
        <v>1570</v>
      </c>
      <c r="C13449" t="s">
        <v>1571</v>
      </c>
    </row>
    <row r="13450" spans="1:4" x14ac:dyDescent="0.2">
      <c r="A13450" t="s">
        <v>1569</v>
      </c>
      <c r="B13450" t="s">
        <v>1572</v>
      </c>
      <c r="C13450" t="s">
        <v>1573</v>
      </c>
      <c r="D13450" t="s">
        <v>1571</v>
      </c>
    </row>
    <row r="13451" spans="1:4" x14ac:dyDescent="0.2">
      <c r="A13451" t="s">
        <v>1615</v>
      </c>
      <c r="B13451">
        <v>5.7</v>
      </c>
      <c r="C13451" t="s">
        <v>1608</v>
      </c>
      <c r="D13451">
        <v>0.1</v>
      </c>
    </row>
    <row r="13452" spans="1:4" x14ac:dyDescent="0.2">
      <c r="A13452" t="s">
        <v>29</v>
      </c>
      <c r="B13452">
        <v>2.4</v>
      </c>
      <c r="C13452" t="s">
        <v>1608</v>
      </c>
      <c r="D13452">
        <v>2.5000000000000001E-2</v>
      </c>
    </row>
    <row r="13453" spans="1:4" x14ac:dyDescent="0.2">
      <c r="A13453" t="s">
        <v>29</v>
      </c>
      <c r="B13453">
        <v>5.05</v>
      </c>
      <c r="C13453" t="s">
        <v>1608</v>
      </c>
      <c r="D13453">
        <v>0.05</v>
      </c>
    </row>
    <row r="13454" spans="1:4" x14ac:dyDescent="0.2">
      <c r="A13454" t="s">
        <v>29</v>
      </c>
      <c r="B13454">
        <v>1</v>
      </c>
      <c r="C13454" t="s">
        <v>1608</v>
      </c>
      <c r="D13454">
        <v>0.05</v>
      </c>
    </row>
    <row r="13455" spans="1:4" x14ac:dyDescent="0.2">
      <c r="A13455" t="s">
        <v>48</v>
      </c>
      <c r="B13455">
        <v>7</v>
      </c>
      <c r="C13455" t="s">
        <v>1608</v>
      </c>
      <c r="D13455">
        <v>0.1</v>
      </c>
    </row>
    <row r="13456" spans="1:4" x14ac:dyDescent="0.2">
      <c r="A13456" t="s">
        <v>96</v>
      </c>
      <c r="B13456">
        <v>16.8</v>
      </c>
      <c r="C13456" t="s">
        <v>1562</v>
      </c>
      <c r="D13456">
        <v>0.05</v>
      </c>
    </row>
    <row r="13457" spans="1:6" x14ac:dyDescent="0.2">
      <c r="A13457" t="s">
        <v>34</v>
      </c>
      <c r="B13457">
        <v>20.399999999999999</v>
      </c>
      <c r="C13457" t="s">
        <v>1562</v>
      </c>
      <c r="D13457">
        <v>0.1</v>
      </c>
    </row>
    <row r="13458" spans="1:6" x14ac:dyDescent="0.2">
      <c r="A13458" t="s">
        <v>34</v>
      </c>
      <c r="B13458">
        <v>6.15</v>
      </c>
      <c r="C13458" t="s">
        <v>1608</v>
      </c>
      <c r="D13458">
        <v>0.02</v>
      </c>
    </row>
    <row r="13459" spans="1:6" x14ac:dyDescent="0.2">
      <c r="A13459" t="s">
        <v>34</v>
      </c>
      <c r="B13459">
        <v>5.65</v>
      </c>
      <c r="C13459" t="s">
        <v>1608</v>
      </c>
      <c r="D13459">
        <v>0.02</v>
      </c>
    </row>
    <row r="13460" spans="1:6" x14ac:dyDescent="0.2">
      <c r="A13460" t="s">
        <v>47</v>
      </c>
      <c r="B13460">
        <v>1.9</v>
      </c>
      <c r="C13460" t="s">
        <v>1562</v>
      </c>
      <c r="D13460">
        <v>0.1</v>
      </c>
    </row>
    <row r="13461" spans="1:6" x14ac:dyDescent="0.2">
      <c r="A13461" t="s">
        <v>47</v>
      </c>
      <c r="B13461">
        <v>0.8</v>
      </c>
      <c r="C13461" t="s">
        <v>1608</v>
      </c>
      <c r="D13461">
        <v>0.02</v>
      </c>
    </row>
    <row r="13462" spans="1:6" x14ac:dyDescent="0.2">
      <c r="A13462" t="s">
        <v>97</v>
      </c>
      <c r="B13462">
        <v>0.03</v>
      </c>
    </row>
    <row r="13463" spans="1:6" x14ac:dyDescent="0.2">
      <c r="A13463" t="s">
        <v>29</v>
      </c>
      <c r="B13463">
        <v>4.8</v>
      </c>
      <c r="C13463" t="s">
        <v>1608</v>
      </c>
      <c r="D13463">
        <v>0.2</v>
      </c>
    </row>
    <row r="13464" spans="1:6" x14ac:dyDescent="0.2">
      <c r="A13464" t="s">
        <v>47</v>
      </c>
      <c r="B13464" t="s">
        <v>1617</v>
      </c>
      <c r="C13464">
        <v>0.1</v>
      </c>
    </row>
    <row r="13465" spans="1:6" x14ac:dyDescent="0.2">
      <c r="A13465" t="s">
        <v>29</v>
      </c>
      <c r="B13465">
        <v>1.1000000000000001</v>
      </c>
      <c r="C13465" t="s">
        <v>1608</v>
      </c>
      <c r="D13465">
        <v>0.1</v>
      </c>
    </row>
    <row r="13466" spans="1:6" x14ac:dyDescent="0.2">
      <c r="A13466" t="s">
        <v>97</v>
      </c>
      <c r="B13466" t="s">
        <v>1545</v>
      </c>
      <c r="C13466">
        <v>0.1</v>
      </c>
    </row>
    <row r="13467" spans="1:6" x14ac:dyDescent="0.2">
      <c r="A13467" t="s">
        <v>1643</v>
      </c>
      <c r="B13467" t="s">
        <v>1608</v>
      </c>
      <c r="C13467">
        <v>0.2</v>
      </c>
    </row>
    <row r="13468" spans="1:6" x14ac:dyDescent="0.2">
      <c r="A13468" t="s">
        <v>49</v>
      </c>
      <c r="B13468">
        <v>0.1</v>
      </c>
      <c r="C13468" t="s">
        <v>1608</v>
      </c>
      <c r="D13468">
        <v>0.05</v>
      </c>
      <c r="E13468" t="s">
        <v>1623</v>
      </c>
      <c r="F13468" t="s">
        <v>1624</v>
      </c>
    </row>
    <row r="13469" spans="1:6" x14ac:dyDescent="0.2">
      <c r="A13469" t="s">
        <v>1549</v>
      </c>
      <c r="B13469" t="s">
        <v>1550</v>
      </c>
      <c r="C13469" t="s">
        <v>1551</v>
      </c>
      <c r="D13469" t="s">
        <v>1552</v>
      </c>
    </row>
    <row r="13470" spans="1:6" x14ac:dyDescent="0.2">
      <c r="A13470" t="s">
        <v>859</v>
      </c>
      <c r="B13470" t="s">
        <v>1553</v>
      </c>
      <c r="C13470" t="s">
        <v>1554</v>
      </c>
    </row>
    <row r="13471" spans="1:6" x14ac:dyDescent="0.2">
      <c r="A13471" t="s">
        <v>1555</v>
      </c>
      <c r="B13471" t="s">
        <v>1550</v>
      </c>
      <c r="C13471" t="s">
        <v>1551</v>
      </c>
      <c r="D13471" t="s">
        <v>1556</v>
      </c>
    </row>
    <row r="13472" spans="1:6" x14ac:dyDescent="0.2">
      <c r="A13472" t="s">
        <v>91</v>
      </c>
      <c r="B13472">
        <v>12.9</v>
      </c>
      <c r="C13472" t="s">
        <v>1557</v>
      </c>
    </row>
    <row r="13473" spans="1:5" x14ac:dyDescent="0.2">
      <c r="A13473" t="s">
        <v>29</v>
      </c>
      <c r="B13473">
        <v>12.5</v>
      </c>
      <c r="C13473" t="s">
        <v>1583</v>
      </c>
    </row>
    <row r="13474" spans="1:5" x14ac:dyDescent="0.2">
      <c r="A13474" t="s">
        <v>29</v>
      </c>
      <c r="B13474">
        <v>5.6</v>
      </c>
      <c r="C13474" t="s">
        <v>1558</v>
      </c>
    </row>
    <row r="13475" spans="1:5" x14ac:dyDescent="0.2">
      <c r="A13475" t="s">
        <v>48</v>
      </c>
      <c r="B13475">
        <v>2.5</v>
      </c>
      <c r="C13475" t="s">
        <v>1558</v>
      </c>
    </row>
    <row r="13476" spans="1:5" x14ac:dyDescent="0.2">
      <c r="A13476" t="s">
        <v>34</v>
      </c>
      <c r="B13476">
        <v>5.7850000000000001</v>
      </c>
      <c r="C13476" t="s">
        <v>1605</v>
      </c>
      <c r="D13476" t="s">
        <v>1606</v>
      </c>
    </row>
    <row r="13477" spans="1:5" x14ac:dyDescent="0.2">
      <c r="A13477" t="s">
        <v>34</v>
      </c>
      <c r="B13477">
        <v>19.98</v>
      </c>
      <c r="C13477">
        <v>-1.7999999999999999E-2</v>
      </c>
    </row>
    <row r="13478" spans="1:5" x14ac:dyDescent="0.2">
      <c r="A13478" t="s">
        <v>34</v>
      </c>
      <c r="B13478">
        <v>19.899999999999999</v>
      </c>
      <c r="C13478">
        <v>-0.05</v>
      </c>
    </row>
    <row r="13479" spans="1:5" x14ac:dyDescent="0.2">
      <c r="A13479" t="s">
        <v>34</v>
      </c>
      <c r="B13479">
        <v>19.600000000000001</v>
      </c>
      <c r="C13479">
        <v>-0.1</v>
      </c>
    </row>
    <row r="13480" spans="1:5" x14ac:dyDescent="0.2">
      <c r="A13480" t="s">
        <v>184</v>
      </c>
      <c r="B13480">
        <v>17.3</v>
      </c>
      <c r="C13480">
        <v>-0.05</v>
      </c>
    </row>
    <row r="13481" spans="1:5" x14ac:dyDescent="0.2">
      <c r="A13481" t="s">
        <v>1607</v>
      </c>
      <c r="B13481">
        <v>2.15</v>
      </c>
      <c r="C13481" t="s">
        <v>1558</v>
      </c>
    </row>
    <row r="13482" spans="1:5" x14ac:dyDescent="0.2">
      <c r="A13482" t="s">
        <v>108</v>
      </c>
      <c r="B13482">
        <v>1.6</v>
      </c>
      <c r="C13482">
        <v>0.05</v>
      </c>
    </row>
    <row r="13483" spans="1:5" x14ac:dyDescent="0.2">
      <c r="A13483" t="s">
        <v>47</v>
      </c>
      <c r="B13483">
        <v>2</v>
      </c>
      <c r="C13483">
        <v>0.02</v>
      </c>
    </row>
    <row r="13484" spans="1:5" x14ac:dyDescent="0.2">
      <c r="A13484" t="s">
        <v>47</v>
      </c>
      <c r="B13484">
        <v>17</v>
      </c>
      <c r="C13484" t="s">
        <v>1620</v>
      </c>
    </row>
    <row r="13485" spans="1:5" x14ac:dyDescent="0.2">
      <c r="A13485" t="s">
        <v>97</v>
      </c>
      <c r="B13485" t="s">
        <v>1545</v>
      </c>
      <c r="C13485">
        <v>0.01</v>
      </c>
      <c r="D13485" t="s">
        <v>1567</v>
      </c>
      <c r="E13485" t="s">
        <v>1568</v>
      </c>
    </row>
    <row r="13486" spans="1:5" x14ac:dyDescent="0.2">
      <c r="A13486" t="s">
        <v>48</v>
      </c>
      <c r="B13486">
        <v>4.9000000000000004</v>
      </c>
      <c r="C13486" t="s">
        <v>1557</v>
      </c>
    </row>
    <row r="13487" spans="1:5" x14ac:dyDescent="0.2">
      <c r="A13487" t="s">
        <v>1610</v>
      </c>
      <c r="B13487">
        <v>12.32</v>
      </c>
      <c r="C13487" t="s">
        <v>1595</v>
      </c>
      <c r="D13487" t="s">
        <v>1611</v>
      </c>
    </row>
    <row r="13488" spans="1:5" x14ac:dyDescent="0.2">
      <c r="A13488" t="s">
        <v>92</v>
      </c>
      <c r="B13488">
        <v>0.1</v>
      </c>
      <c r="C13488" t="s">
        <v>1595</v>
      </c>
      <c r="D13488">
        <v>0.03</v>
      </c>
    </row>
    <row r="13489" spans="1:5" x14ac:dyDescent="0.2">
      <c r="A13489" t="s">
        <v>94</v>
      </c>
      <c r="B13489" t="s">
        <v>1545</v>
      </c>
      <c r="C13489">
        <v>0.02</v>
      </c>
      <c r="D13489" t="s">
        <v>1567</v>
      </c>
      <c r="E13489" t="s">
        <v>1568</v>
      </c>
    </row>
    <row r="13490" spans="1:5" x14ac:dyDescent="0.2">
      <c r="A13490" t="s">
        <v>95</v>
      </c>
      <c r="B13490" t="s">
        <v>1545</v>
      </c>
      <c r="C13490" t="s">
        <v>1584</v>
      </c>
      <c r="D13490">
        <v>4</v>
      </c>
    </row>
    <row r="13491" spans="1:5" x14ac:dyDescent="0.2">
      <c r="A13491" t="s">
        <v>95</v>
      </c>
      <c r="B13491" t="s">
        <v>1545</v>
      </c>
      <c r="C13491" t="s">
        <v>1614</v>
      </c>
      <c r="D13491">
        <v>1.5</v>
      </c>
    </row>
    <row r="13492" spans="1:5" x14ac:dyDescent="0.2">
      <c r="A13492" t="s">
        <v>87</v>
      </c>
      <c r="B13492" t="s">
        <v>1546</v>
      </c>
      <c r="C13492" t="s">
        <v>621</v>
      </c>
      <c r="D13492" t="s">
        <v>1548</v>
      </c>
    </row>
    <row r="13493" spans="1:5" x14ac:dyDescent="0.2">
      <c r="A13493" t="s">
        <v>1549</v>
      </c>
      <c r="B13493" t="s">
        <v>1550</v>
      </c>
      <c r="C13493" t="s">
        <v>1551</v>
      </c>
      <c r="D13493" t="s">
        <v>1552</v>
      </c>
    </row>
    <row r="13494" spans="1:5" x14ac:dyDescent="0.2">
      <c r="A13494" t="s">
        <v>859</v>
      </c>
      <c r="B13494" t="s">
        <v>1553</v>
      </c>
      <c r="C13494" t="s">
        <v>1554</v>
      </c>
    </row>
    <row r="13495" spans="1:5" x14ac:dyDescent="0.2">
      <c r="A13495" t="s">
        <v>1555</v>
      </c>
      <c r="B13495" t="s">
        <v>1550</v>
      </c>
      <c r="C13495" t="s">
        <v>1551</v>
      </c>
      <c r="D13495" t="s">
        <v>1556</v>
      </c>
    </row>
    <row r="13496" spans="1:5" x14ac:dyDescent="0.2">
      <c r="A13496" t="s">
        <v>91</v>
      </c>
      <c r="B13496">
        <v>12.9</v>
      </c>
      <c r="C13496" t="s">
        <v>1557</v>
      </c>
    </row>
    <row r="13497" spans="1:5" x14ac:dyDescent="0.2">
      <c r="A13497" t="s">
        <v>29</v>
      </c>
      <c r="B13497">
        <v>12.5</v>
      </c>
      <c r="C13497" t="s">
        <v>1583</v>
      </c>
    </row>
    <row r="13498" spans="1:5" x14ac:dyDescent="0.2">
      <c r="A13498" t="s">
        <v>29</v>
      </c>
      <c r="B13498">
        <v>5.6</v>
      </c>
      <c r="C13498" t="s">
        <v>1558</v>
      </c>
    </row>
    <row r="13499" spans="1:5" x14ac:dyDescent="0.2">
      <c r="A13499" t="s">
        <v>48</v>
      </c>
      <c r="B13499">
        <v>2.5</v>
      </c>
      <c r="C13499" t="s">
        <v>1558</v>
      </c>
    </row>
    <row r="13500" spans="1:5" x14ac:dyDescent="0.2">
      <c r="A13500" t="s">
        <v>34</v>
      </c>
      <c r="B13500">
        <v>5.7850000000000001</v>
      </c>
      <c r="C13500" t="s">
        <v>1605</v>
      </c>
      <c r="D13500" t="s">
        <v>1606</v>
      </c>
    </row>
    <row r="13501" spans="1:5" x14ac:dyDescent="0.2">
      <c r="A13501" t="s">
        <v>34</v>
      </c>
      <c r="B13501">
        <v>19.98</v>
      </c>
      <c r="C13501">
        <v>-1.7999999999999999E-2</v>
      </c>
    </row>
    <row r="13502" spans="1:5" x14ac:dyDescent="0.2">
      <c r="A13502" t="s">
        <v>34</v>
      </c>
      <c r="B13502">
        <v>19.899999999999999</v>
      </c>
      <c r="C13502">
        <v>-0.05</v>
      </c>
    </row>
    <row r="13503" spans="1:5" x14ac:dyDescent="0.2">
      <c r="A13503" t="s">
        <v>34</v>
      </c>
      <c r="B13503">
        <v>19.600000000000001</v>
      </c>
      <c r="C13503">
        <v>-0.1</v>
      </c>
    </row>
    <row r="13504" spans="1:5" x14ac:dyDescent="0.2">
      <c r="A13504" t="s">
        <v>184</v>
      </c>
      <c r="B13504">
        <v>17.3</v>
      </c>
      <c r="C13504">
        <v>-0.05</v>
      </c>
    </row>
    <row r="13505" spans="1:5" x14ac:dyDescent="0.2">
      <c r="A13505" t="s">
        <v>1607</v>
      </c>
      <c r="B13505">
        <v>2.15</v>
      </c>
      <c r="C13505" t="s">
        <v>1558</v>
      </c>
    </row>
    <row r="13506" spans="1:5" x14ac:dyDescent="0.2">
      <c r="A13506" t="s">
        <v>108</v>
      </c>
      <c r="B13506">
        <v>1.6</v>
      </c>
      <c r="C13506">
        <v>0.05</v>
      </c>
    </row>
    <row r="13507" spans="1:5" x14ac:dyDescent="0.2">
      <c r="A13507" t="s">
        <v>47</v>
      </c>
      <c r="B13507">
        <v>2</v>
      </c>
      <c r="C13507">
        <v>0.02</v>
      </c>
    </row>
    <row r="13508" spans="1:5" x14ac:dyDescent="0.2">
      <c r="A13508" t="s">
        <v>47</v>
      </c>
      <c r="B13508">
        <v>17</v>
      </c>
      <c r="C13508" t="s">
        <v>1620</v>
      </c>
    </row>
    <row r="13509" spans="1:5" x14ac:dyDescent="0.2">
      <c r="A13509" t="s">
        <v>97</v>
      </c>
      <c r="B13509" t="s">
        <v>1545</v>
      </c>
      <c r="C13509">
        <v>0.01</v>
      </c>
      <c r="D13509" t="s">
        <v>1567</v>
      </c>
      <c r="E13509" t="s">
        <v>1568</v>
      </c>
    </row>
    <row r="13510" spans="1:5" x14ac:dyDescent="0.2">
      <c r="A13510" t="s">
        <v>48</v>
      </c>
      <c r="B13510">
        <v>4.9000000000000004</v>
      </c>
      <c r="C13510" t="s">
        <v>1557</v>
      </c>
    </row>
    <row r="13511" spans="1:5" x14ac:dyDescent="0.2">
      <c r="A13511" t="s">
        <v>2881</v>
      </c>
      <c r="B13511">
        <v>12.32</v>
      </c>
      <c r="C13511" t="s">
        <v>1642</v>
      </c>
    </row>
    <row r="13512" spans="1:5" x14ac:dyDescent="0.2">
      <c r="A13512" t="s">
        <v>92</v>
      </c>
      <c r="B13512">
        <v>0.1</v>
      </c>
      <c r="C13512" t="s">
        <v>1575</v>
      </c>
    </row>
    <row r="13513" spans="1:5" x14ac:dyDescent="0.2">
      <c r="A13513" t="s">
        <v>94</v>
      </c>
      <c r="B13513" t="s">
        <v>1545</v>
      </c>
      <c r="C13513">
        <v>0.02</v>
      </c>
      <c r="D13513" t="s">
        <v>1567</v>
      </c>
      <c r="E13513" t="s">
        <v>1568</v>
      </c>
    </row>
    <row r="13514" spans="1:5" x14ac:dyDescent="0.2">
      <c r="A13514" t="s">
        <v>95</v>
      </c>
      <c r="B13514" t="s">
        <v>1545</v>
      </c>
      <c r="C13514" t="s">
        <v>1584</v>
      </c>
      <c r="D13514">
        <v>4</v>
      </c>
    </row>
    <row r="13515" spans="1:5" x14ac:dyDescent="0.2">
      <c r="A13515" t="s">
        <v>95</v>
      </c>
      <c r="B13515" t="s">
        <v>1545</v>
      </c>
      <c r="C13515" t="s">
        <v>2508</v>
      </c>
      <c r="D13515">
        <v>1.5</v>
      </c>
    </row>
    <row r="13516" spans="1:5" x14ac:dyDescent="0.2">
      <c r="A13516" t="s">
        <v>87</v>
      </c>
      <c r="B13516" t="s">
        <v>1546</v>
      </c>
      <c r="C13516" t="s">
        <v>621</v>
      </c>
      <c r="D13516" t="s">
        <v>1548</v>
      </c>
    </row>
    <row r="13517" spans="1:5" x14ac:dyDescent="0.2">
      <c r="A13517" t="s">
        <v>1549</v>
      </c>
      <c r="B13517" t="s">
        <v>1550</v>
      </c>
      <c r="C13517" t="s">
        <v>1551</v>
      </c>
      <c r="D13517" t="s">
        <v>1552</v>
      </c>
    </row>
    <row r="13518" spans="1:5" x14ac:dyDescent="0.2">
      <c r="A13518" t="s">
        <v>859</v>
      </c>
      <c r="B13518" t="s">
        <v>1553</v>
      </c>
      <c r="C13518" t="s">
        <v>1554</v>
      </c>
    </row>
    <row r="13519" spans="1:5" x14ac:dyDescent="0.2">
      <c r="A13519" t="s">
        <v>1555</v>
      </c>
      <c r="B13519" t="s">
        <v>1550</v>
      </c>
      <c r="C13519" t="s">
        <v>1551</v>
      </c>
      <c r="D13519" t="s">
        <v>1556</v>
      </c>
    </row>
    <row r="13520" spans="1:5" x14ac:dyDescent="0.2">
      <c r="A13520" t="s">
        <v>1569</v>
      </c>
      <c r="B13520" t="s">
        <v>1570</v>
      </c>
      <c r="C13520" t="s">
        <v>1571</v>
      </c>
    </row>
    <row r="13521" spans="1:5" x14ac:dyDescent="0.2">
      <c r="A13521" t="s">
        <v>1569</v>
      </c>
      <c r="B13521" t="s">
        <v>1572</v>
      </c>
      <c r="C13521" t="s">
        <v>1573</v>
      </c>
      <c r="D13521" t="s">
        <v>1571</v>
      </c>
    </row>
    <row r="13522" spans="1:5" x14ac:dyDescent="0.2">
      <c r="A13522" t="s">
        <v>91</v>
      </c>
      <c r="B13522">
        <v>12.9</v>
      </c>
      <c r="C13522" t="s">
        <v>1557</v>
      </c>
    </row>
    <row r="13523" spans="1:5" x14ac:dyDescent="0.2">
      <c r="A13523" t="s">
        <v>29</v>
      </c>
      <c r="B13523">
        <v>5.6</v>
      </c>
      <c r="C13523" t="s">
        <v>1558</v>
      </c>
    </row>
    <row r="13524" spans="1:5" x14ac:dyDescent="0.2">
      <c r="A13524" t="s">
        <v>48</v>
      </c>
      <c r="B13524">
        <v>2.5</v>
      </c>
      <c r="C13524" t="s">
        <v>1558</v>
      </c>
    </row>
    <row r="13525" spans="1:5" x14ac:dyDescent="0.2">
      <c r="A13525" t="s">
        <v>34</v>
      </c>
      <c r="B13525">
        <v>5.7850000000000001</v>
      </c>
      <c r="C13525" t="s">
        <v>1605</v>
      </c>
      <c r="D13525" t="s">
        <v>1606</v>
      </c>
    </row>
    <row r="13526" spans="1:5" x14ac:dyDescent="0.2">
      <c r="A13526" t="s">
        <v>34</v>
      </c>
      <c r="B13526">
        <v>19.98</v>
      </c>
      <c r="C13526">
        <v>-1.7999999999999999E-2</v>
      </c>
    </row>
    <row r="13527" spans="1:5" x14ac:dyDescent="0.2">
      <c r="A13527" t="s">
        <v>34</v>
      </c>
      <c r="B13527">
        <v>19.899999999999999</v>
      </c>
      <c r="C13527">
        <v>-0.05</v>
      </c>
    </row>
    <row r="13528" spans="1:5" x14ac:dyDescent="0.2">
      <c r="A13528" t="s">
        <v>34</v>
      </c>
      <c r="B13528">
        <v>19.600000000000001</v>
      </c>
      <c r="C13528">
        <v>-0.1</v>
      </c>
    </row>
    <row r="13529" spans="1:5" x14ac:dyDescent="0.2">
      <c r="A13529" t="s">
        <v>184</v>
      </c>
      <c r="B13529">
        <v>17.3</v>
      </c>
      <c r="C13529">
        <v>-0.05</v>
      </c>
    </row>
    <row r="13530" spans="1:5" x14ac:dyDescent="0.2">
      <c r="A13530" t="s">
        <v>1607</v>
      </c>
      <c r="B13530">
        <v>2.15</v>
      </c>
      <c r="C13530" t="s">
        <v>1558</v>
      </c>
    </row>
    <row r="13531" spans="1:5" x14ac:dyDescent="0.2">
      <c r="A13531" t="s">
        <v>108</v>
      </c>
      <c r="B13531">
        <v>1.6</v>
      </c>
      <c r="C13531">
        <v>0.05</v>
      </c>
    </row>
    <row r="13532" spans="1:5" x14ac:dyDescent="0.2">
      <c r="A13532" t="s">
        <v>47</v>
      </c>
      <c r="B13532">
        <v>2</v>
      </c>
      <c r="C13532">
        <v>0.02</v>
      </c>
    </row>
    <row r="13533" spans="1:5" x14ac:dyDescent="0.2">
      <c r="A13533" t="s">
        <v>47</v>
      </c>
      <c r="B13533">
        <v>17</v>
      </c>
      <c r="C13533" t="s">
        <v>1620</v>
      </c>
    </row>
    <row r="13534" spans="1:5" x14ac:dyDescent="0.2">
      <c r="A13534" t="s">
        <v>97</v>
      </c>
      <c r="B13534" t="s">
        <v>1545</v>
      </c>
      <c r="C13534">
        <v>0.01</v>
      </c>
      <c r="D13534" t="s">
        <v>1567</v>
      </c>
      <c r="E13534" t="s">
        <v>1568</v>
      </c>
    </row>
    <row r="13535" spans="1:5" x14ac:dyDescent="0.2">
      <c r="A13535" t="s">
        <v>48</v>
      </c>
      <c r="B13535">
        <v>4.9000000000000004</v>
      </c>
      <c r="C13535" t="s">
        <v>1557</v>
      </c>
    </row>
    <row r="13536" spans="1:5" x14ac:dyDescent="0.2">
      <c r="A13536" t="s">
        <v>2881</v>
      </c>
      <c r="B13536">
        <v>12.32</v>
      </c>
      <c r="C13536" t="s">
        <v>1642</v>
      </c>
    </row>
    <row r="13537" spans="1:5" x14ac:dyDescent="0.2">
      <c r="A13537" t="s">
        <v>92</v>
      </c>
      <c r="B13537">
        <v>0.1</v>
      </c>
      <c r="C13537" t="s">
        <v>1575</v>
      </c>
    </row>
    <row r="13538" spans="1:5" x14ac:dyDescent="0.2">
      <c r="A13538" t="s">
        <v>94</v>
      </c>
      <c r="B13538" t="s">
        <v>1545</v>
      </c>
      <c r="C13538">
        <v>0.02</v>
      </c>
      <c r="D13538" t="s">
        <v>1567</v>
      </c>
      <c r="E13538" t="s">
        <v>1568</v>
      </c>
    </row>
    <row r="13539" spans="1:5" x14ac:dyDescent="0.2">
      <c r="A13539" t="s">
        <v>95</v>
      </c>
      <c r="B13539" t="s">
        <v>1545</v>
      </c>
      <c r="C13539" t="s">
        <v>1584</v>
      </c>
      <c r="D13539">
        <v>4</v>
      </c>
    </row>
    <row r="13540" spans="1:5" x14ac:dyDescent="0.2">
      <c r="A13540" t="s">
        <v>95</v>
      </c>
      <c r="B13540" t="s">
        <v>1545</v>
      </c>
      <c r="C13540" t="s">
        <v>2508</v>
      </c>
      <c r="D13540">
        <v>1.5</v>
      </c>
    </row>
    <row r="13541" spans="1:5" x14ac:dyDescent="0.2">
      <c r="A13541" t="s">
        <v>87</v>
      </c>
      <c r="B13541" t="s">
        <v>1546</v>
      </c>
      <c r="C13541" t="s">
        <v>621</v>
      </c>
      <c r="D13541" t="s">
        <v>1548</v>
      </c>
    </row>
    <row r="13542" spans="1:5" x14ac:dyDescent="0.2">
      <c r="A13542" t="s">
        <v>1549</v>
      </c>
      <c r="B13542" t="s">
        <v>1550</v>
      </c>
      <c r="C13542" t="s">
        <v>1551</v>
      </c>
      <c r="D13542" t="s">
        <v>1552</v>
      </c>
    </row>
    <row r="13543" spans="1:5" x14ac:dyDescent="0.2">
      <c r="A13543" t="s">
        <v>859</v>
      </c>
      <c r="B13543" t="s">
        <v>1553</v>
      </c>
      <c r="C13543" t="s">
        <v>1554</v>
      </c>
    </row>
    <row r="13544" spans="1:5" x14ac:dyDescent="0.2">
      <c r="A13544" t="s">
        <v>1555</v>
      </c>
      <c r="B13544" t="s">
        <v>1550</v>
      </c>
      <c r="C13544" t="s">
        <v>1551</v>
      </c>
      <c r="D13544" t="s">
        <v>1556</v>
      </c>
    </row>
    <row r="13545" spans="1:5" x14ac:dyDescent="0.2">
      <c r="A13545" t="s">
        <v>464</v>
      </c>
      <c r="B13545" t="s">
        <v>1550</v>
      </c>
      <c r="C13545" t="s">
        <v>1551</v>
      </c>
      <c r="D13545" s="7">
        <v>37415</v>
      </c>
    </row>
    <row r="13546" spans="1:5" x14ac:dyDescent="0.2">
      <c r="A13546" t="s">
        <v>1569</v>
      </c>
      <c r="B13546" t="s">
        <v>1570</v>
      </c>
      <c r="C13546" t="s">
        <v>1571</v>
      </c>
    </row>
    <row r="13547" spans="1:5" x14ac:dyDescent="0.2">
      <c r="A13547" t="s">
        <v>1569</v>
      </c>
      <c r="B13547" t="s">
        <v>1572</v>
      </c>
      <c r="C13547" t="s">
        <v>1573</v>
      </c>
      <c r="D13547" t="s">
        <v>1571</v>
      </c>
    </row>
    <row r="13548" spans="1:5" x14ac:dyDescent="0.2">
      <c r="A13548" t="s">
        <v>1615</v>
      </c>
      <c r="B13548">
        <v>5.7</v>
      </c>
      <c r="C13548" t="s">
        <v>1608</v>
      </c>
      <c r="D13548">
        <v>0.1</v>
      </c>
    </row>
    <row r="13549" spans="1:5" x14ac:dyDescent="0.2">
      <c r="A13549" t="s">
        <v>29</v>
      </c>
      <c r="B13549">
        <v>2.4</v>
      </c>
      <c r="C13549" t="s">
        <v>1608</v>
      </c>
      <c r="D13549">
        <v>2.5000000000000001E-2</v>
      </c>
    </row>
    <row r="13550" spans="1:5" x14ac:dyDescent="0.2">
      <c r="A13550" t="s">
        <v>29</v>
      </c>
      <c r="B13550">
        <v>5.05</v>
      </c>
      <c r="C13550" t="s">
        <v>1608</v>
      </c>
      <c r="D13550">
        <v>0.05</v>
      </c>
    </row>
    <row r="13551" spans="1:5" x14ac:dyDescent="0.2">
      <c r="A13551" t="s">
        <v>29</v>
      </c>
      <c r="B13551">
        <v>1</v>
      </c>
      <c r="C13551" t="s">
        <v>1608</v>
      </c>
      <c r="D13551">
        <v>0.05</v>
      </c>
    </row>
    <row r="13552" spans="1:5" x14ac:dyDescent="0.2">
      <c r="A13552" t="s">
        <v>48</v>
      </c>
      <c r="B13552">
        <v>7</v>
      </c>
      <c r="C13552" t="s">
        <v>1608</v>
      </c>
      <c r="D13552">
        <v>0.1</v>
      </c>
    </row>
    <row r="13553" spans="1:6" x14ac:dyDescent="0.2">
      <c r="A13553" t="s">
        <v>96</v>
      </c>
      <c r="B13553">
        <v>16.8</v>
      </c>
      <c r="C13553" t="s">
        <v>1562</v>
      </c>
      <c r="D13553">
        <v>0.05</v>
      </c>
    </row>
    <row r="13554" spans="1:6" x14ac:dyDescent="0.2">
      <c r="A13554" t="s">
        <v>34</v>
      </c>
      <c r="B13554">
        <v>20.399999999999999</v>
      </c>
      <c r="C13554" t="s">
        <v>1562</v>
      </c>
      <c r="D13554">
        <v>0.1</v>
      </c>
    </row>
    <row r="13555" spans="1:6" x14ac:dyDescent="0.2">
      <c r="A13555" t="s">
        <v>34</v>
      </c>
      <c r="B13555">
        <v>6.15</v>
      </c>
      <c r="C13555" t="s">
        <v>1608</v>
      </c>
      <c r="D13555">
        <v>0.02</v>
      </c>
    </row>
    <row r="13556" spans="1:6" x14ac:dyDescent="0.2">
      <c r="A13556" t="s">
        <v>34</v>
      </c>
      <c r="B13556">
        <v>5.65</v>
      </c>
      <c r="C13556" t="s">
        <v>1608</v>
      </c>
      <c r="D13556">
        <v>0.02</v>
      </c>
    </row>
    <row r="13557" spans="1:6" x14ac:dyDescent="0.2">
      <c r="A13557" t="s">
        <v>47</v>
      </c>
      <c r="B13557">
        <v>1.9</v>
      </c>
      <c r="C13557" t="s">
        <v>1562</v>
      </c>
      <c r="D13557">
        <v>0.1</v>
      </c>
    </row>
    <row r="13558" spans="1:6" x14ac:dyDescent="0.2">
      <c r="A13558" t="s">
        <v>47</v>
      </c>
      <c r="B13558">
        <v>0.8</v>
      </c>
      <c r="C13558" t="s">
        <v>1608</v>
      </c>
      <c r="D13558">
        <v>0.02</v>
      </c>
    </row>
    <row r="13559" spans="1:6" x14ac:dyDescent="0.2">
      <c r="A13559" t="s">
        <v>97</v>
      </c>
      <c r="B13559">
        <v>0.03</v>
      </c>
    </row>
    <row r="13560" spans="1:6" x14ac:dyDescent="0.2">
      <c r="A13560" t="s">
        <v>29</v>
      </c>
      <c r="B13560">
        <v>4.8</v>
      </c>
      <c r="C13560" t="s">
        <v>1608</v>
      </c>
      <c r="D13560">
        <v>0.2</v>
      </c>
    </row>
    <row r="13561" spans="1:6" x14ac:dyDescent="0.2">
      <c r="A13561" t="s">
        <v>47</v>
      </c>
      <c r="B13561" t="s">
        <v>1617</v>
      </c>
      <c r="C13561">
        <v>0.1</v>
      </c>
    </row>
    <row r="13562" spans="1:6" x14ac:dyDescent="0.2">
      <c r="A13562" t="s">
        <v>29</v>
      </c>
      <c r="B13562">
        <v>1.1000000000000001</v>
      </c>
      <c r="C13562" t="s">
        <v>1608</v>
      </c>
      <c r="D13562">
        <v>0.1</v>
      </c>
    </row>
    <row r="13563" spans="1:6" x14ac:dyDescent="0.2">
      <c r="A13563" t="s">
        <v>97</v>
      </c>
      <c r="B13563" t="s">
        <v>1545</v>
      </c>
      <c r="C13563">
        <v>0.1</v>
      </c>
    </row>
    <row r="13564" spans="1:6" x14ac:dyDescent="0.2">
      <c r="A13564" t="s">
        <v>1643</v>
      </c>
      <c r="B13564" t="s">
        <v>1608</v>
      </c>
      <c r="C13564">
        <v>0.2</v>
      </c>
    </row>
    <row r="13565" spans="1:6" x14ac:dyDescent="0.2">
      <c r="A13565" t="s">
        <v>49</v>
      </c>
      <c r="B13565">
        <v>0.1</v>
      </c>
      <c r="C13565" t="s">
        <v>1608</v>
      </c>
      <c r="D13565">
        <v>0.05</v>
      </c>
      <c r="E13565" t="s">
        <v>1623</v>
      </c>
      <c r="F13565" t="s">
        <v>1624</v>
      </c>
    </row>
    <row r="13566" spans="1:6" x14ac:dyDescent="0.2">
      <c r="A13566" t="s">
        <v>1549</v>
      </c>
      <c r="B13566" t="s">
        <v>1550</v>
      </c>
      <c r="C13566" t="s">
        <v>1551</v>
      </c>
      <c r="D13566" t="s">
        <v>1552</v>
      </c>
    </row>
    <row r="13567" spans="1:6" x14ac:dyDescent="0.2">
      <c r="A13567" t="s">
        <v>859</v>
      </c>
      <c r="B13567" t="s">
        <v>1553</v>
      </c>
      <c r="C13567" t="s">
        <v>1554</v>
      </c>
    </row>
    <row r="13568" spans="1:6" x14ac:dyDescent="0.2">
      <c r="A13568" t="s">
        <v>1555</v>
      </c>
      <c r="B13568" t="s">
        <v>1550</v>
      </c>
      <c r="C13568" t="s">
        <v>1551</v>
      </c>
      <c r="D13568" t="s">
        <v>1556</v>
      </c>
    </row>
    <row r="13569" spans="1:5" x14ac:dyDescent="0.2">
      <c r="A13569" t="s">
        <v>91</v>
      </c>
      <c r="B13569">
        <v>12.9</v>
      </c>
      <c r="C13569" t="s">
        <v>1557</v>
      </c>
    </row>
    <row r="13570" spans="1:5" x14ac:dyDescent="0.2">
      <c r="A13570" t="s">
        <v>29</v>
      </c>
      <c r="B13570">
        <v>12.5</v>
      </c>
      <c r="C13570" t="s">
        <v>1583</v>
      </c>
    </row>
    <row r="13571" spans="1:5" x14ac:dyDescent="0.2">
      <c r="A13571" t="s">
        <v>29</v>
      </c>
      <c r="B13571">
        <v>5.6</v>
      </c>
      <c r="C13571" t="s">
        <v>1558</v>
      </c>
    </row>
    <row r="13572" spans="1:5" x14ac:dyDescent="0.2">
      <c r="A13572" t="s">
        <v>48</v>
      </c>
      <c r="B13572">
        <v>2.5</v>
      </c>
      <c r="C13572" t="s">
        <v>1558</v>
      </c>
    </row>
    <row r="13573" spans="1:5" x14ac:dyDescent="0.2">
      <c r="A13573" t="s">
        <v>34</v>
      </c>
      <c r="B13573">
        <v>5.7850000000000001</v>
      </c>
      <c r="C13573" t="s">
        <v>1605</v>
      </c>
      <c r="D13573" t="s">
        <v>1606</v>
      </c>
    </row>
    <row r="13574" spans="1:5" x14ac:dyDescent="0.2">
      <c r="A13574" t="s">
        <v>34</v>
      </c>
      <c r="B13574">
        <v>19.98</v>
      </c>
      <c r="C13574">
        <v>-1.7999999999999999E-2</v>
      </c>
    </row>
    <row r="13575" spans="1:5" x14ac:dyDescent="0.2">
      <c r="A13575" t="s">
        <v>34</v>
      </c>
      <c r="B13575">
        <v>19.899999999999999</v>
      </c>
      <c r="C13575">
        <v>-0.05</v>
      </c>
    </row>
    <row r="13576" spans="1:5" x14ac:dyDescent="0.2">
      <c r="A13576" t="s">
        <v>34</v>
      </c>
      <c r="B13576">
        <v>19.600000000000001</v>
      </c>
      <c r="C13576">
        <v>-0.1</v>
      </c>
    </row>
    <row r="13577" spans="1:5" x14ac:dyDescent="0.2">
      <c r="A13577" t="s">
        <v>184</v>
      </c>
      <c r="B13577">
        <v>17.3</v>
      </c>
      <c r="C13577">
        <v>-0.05</v>
      </c>
    </row>
    <row r="13578" spans="1:5" x14ac:dyDescent="0.2">
      <c r="A13578" t="s">
        <v>1607</v>
      </c>
      <c r="B13578">
        <v>2.15</v>
      </c>
      <c r="C13578" t="s">
        <v>1558</v>
      </c>
    </row>
    <row r="13579" spans="1:5" x14ac:dyDescent="0.2">
      <c r="A13579" t="s">
        <v>108</v>
      </c>
      <c r="B13579">
        <v>1.6</v>
      </c>
      <c r="C13579">
        <v>0.05</v>
      </c>
    </row>
    <row r="13580" spans="1:5" x14ac:dyDescent="0.2">
      <c r="A13580" t="s">
        <v>47</v>
      </c>
      <c r="B13580">
        <v>2.2000000000000002</v>
      </c>
      <c r="C13580">
        <v>0.02</v>
      </c>
    </row>
    <row r="13581" spans="1:5" x14ac:dyDescent="0.2">
      <c r="A13581" t="s">
        <v>47</v>
      </c>
      <c r="B13581">
        <v>17</v>
      </c>
      <c r="C13581" t="s">
        <v>1620</v>
      </c>
    </row>
    <row r="13582" spans="1:5" x14ac:dyDescent="0.2">
      <c r="A13582" t="s">
        <v>97</v>
      </c>
      <c r="B13582" t="s">
        <v>1545</v>
      </c>
      <c r="C13582">
        <v>0.01</v>
      </c>
      <c r="D13582" t="s">
        <v>1567</v>
      </c>
      <c r="E13582" t="s">
        <v>1568</v>
      </c>
    </row>
    <row r="13583" spans="1:5" x14ac:dyDescent="0.2">
      <c r="A13583" t="s">
        <v>48</v>
      </c>
      <c r="B13583">
        <v>4.9000000000000004</v>
      </c>
      <c r="C13583" t="s">
        <v>1557</v>
      </c>
    </row>
    <row r="13584" spans="1:5" x14ac:dyDescent="0.2">
      <c r="A13584" t="s">
        <v>1610</v>
      </c>
      <c r="B13584">
        <v>12.15</v>
      </c>
      <c r="C13584" t="s">
        <v>1595</v>
      </c>
      <c r="D13584" t="s">
        <v>1611</v>
      </c>
    </row>
    <row r="13585" spans="1:5" x14ac:dyDescent="0.2">
      <c r="A13585" t="s">
        <v>92</v>
      </c>
      <c r="B13585">
        <v>0.1</v>
      </c>
      <c r="C13585" t="s">
        <v>1595</v>
      </c>
      <c r="D13585">
        <v>0.03</v>
      </c>
    </row>
    <row r="13586" spans="1:5" x14ac:dyDescent="0.2">
      <c r="A13586" t="s">
        <v>94</v>
      </c>
      <c r="B13586" t="s">
        <v>1545</v>
      </c>
      <c r="C13586">
        <v>0.02</v>
      </c>
      <c r="D13586" t="s">
        <v>1567</v>
      </c>
      <c r="E13586" t="s">
        <v>1568</v>
      </c>
    </row>
    <row r="13587" spans="1:5" x14ac:dyDescent="0.2">
      <c r="A13587" t="s">
        <v>95</v>
      </c>
      <c r="B13587" t="s">
        <v>1545</v>
      </c>
      <c r="C13587" t="s">
        <v>1584</v>
      </c>
      <c r="D13587">
        <v>4</v>
      </c>
    </row>
    <row r="13588" spans="1:5" x14ac:dyDescent="0.2">
      <c r="A13588" t="s">
        <v>95</v>
      </c>
      <c r="B13588" t="s">
        <v>1545</v>
      </c>
      <c r="C13588" t="s">
        <v>1614</v>
      </c>
      <c r="D13588">
        <v>1.5</v>
      </c>
    </row>
    <row r="13589" spans="1:5" x14ac:dyDescent="0.2">
      <c r="A13589" t="s">
        <v>87</v>
      </c>
      <c r="B13589" t="s">
        <v>1546</v>
      </c>
      <c r="C13589" t="s">
        <v>621</v>
      </c>
      <c r="D13589" t="s">
        <v>1548</v>
      </c>
    </row>
    <row r="13590" spans="1:5" x14ac:dyDescent="0.2">
      <c r="A13590" t="s">
        <v>1549</v>
      </c>
      <c r="B13590" t="s">
        <v>1550</v>
      </c>
      <c r="C13590" t="s">
        <v>1551</v>
      </c>
      <c r="D13590" t="s">
        <v>1552</v>
      </c>
    </row>
    <row r="13591" spans="1:5" x14ac:dyDescent="0.2">
      <c r="A13591" t="s">
        <v>859</v>
      </c>
      <c r="B13591" t="s">
        <v>1553</v>
      </c>
      <c r="C13591" t="s">
        <v>1554</v>
      </c>
    </row>
    <row r="13592" spans="1:5" x14ac:dyDescent="0.2">
      <c r="A13592" t="s">
        <v>1555</v>
      </c>
      <c r="B13592" t="s">
        <v>1550</v>
      </c>
      <c r="C13592" t="s">
        <v>1551</v>
      </c>
      <c r="D13592" t="s">
        <v>1556</v>
      </c>
    </row>
    <row r="13593" spans="1:5" x14ac:dyDescent="0.2">
      <c r="A13593" t="s">
        <v>91</v>
      </c>
      <c r="B13593">
        <v>12.9</v>
      </c>
      <c r="C13593" t="s">
        <v>1557</v>
      </c>
    </row>
    <row r="13594" spans="1:5" x14ac:dyDescent="0.2">
      <c r="A13594" t="s">
        <v>29</v>
      </c>
      <c r="B13594">
        <v>12.5</v>
      </c>
      <c r="C13594" t="s">
        <v>1583</v>
      </c>
    </row>
    <row r="13595" spans="1:5" x14ac:dyDescent="0.2">
      <c r="A13595" t="s">
        <v>29</v>
      </c>
      <c r="B13595">
        <v>5.6</v>
      </c>
      <c r="C13595" t="s">
        <v>1558</v>
      </c>
    </row>
    <row r="13596" spans="1:5" x14ac:dyDescent="0.2">
      <c r="A13596" t="s">
        <v>48</v>
      </c>
      <c r="B13596">
        <v>2.5</v>
      </c>
      <c r="C13596" t="s">
        <v>1558</v>
      </c>
    </row>
    <row r="13597" spans="1:5" x14ac:dyDescent="0.2">
      <c r="A13597" t="s">
        <v>34</v>
      </c>
      <c r="B13597">
        <v>5.7850000000000001</v>
      </c>
      <c r="C13597" t="s">
        <v>1605</v>
      </c>
      <c r="D13597" t="s">
        <v>1606</v>
      </c>
    </row>
    <row r="13598" spans="1:5" x14ac:dyDescent="0.2">
      <c r="A13598" t="s">
        <v>34</v>
      </c>
      <c r="B13598">
        <v>19.98</v>
      </c>
      <c r="C13598">
        <v>-1.7999999999999999E-2</v>
      </c>
    </row>
    <row r="13599" spans="1:5" x14ac:dyDescent="0.2">
      <c r="A13599" t="s">
        <v>34</v>
      </c>
      <c r="B13599">
        <v>19.899999999999999</v>
      </c>
      <c r="C13599">
        <v>-0.05</v>
      </c>
    </row>
    <row r="13600" spans="1:5" x14ac:dyDescent="0.2">
      <c r="A13600" t="s">
        <v>34</v>
      </c>
      <c r="B13600">
        <v>19.600000000000001</v>
      </c>
      <c r="C13600">
        <v>-0.1</v>
      </c>
    </row>
    <row r="13601" spans="1:5" x14ac:dyDescent="0.2">
      <c r="A13601" t="s">
        <v>184</v>
      </c>
      <c r="B13601">
        <v>17.3</v>
      </c>
      <c r="C13601">
        <v>-0.05</v>
      </c>
    </row>
    <row r="13602" spans="1:5" x14ac:dyDescent="0.2">
      <c r="A13602" t="s">
        <v>1607</v>
      </c>
      <c r="B13602">
        <v>2.15</v>
      </c>
      <c r="C13602" t="s">
        <v>1558</v>
      </c>
    </row>
    <row r="13603" spans="1:5" x14ac:dyDescent="0.2">
      <c r="A13603" t="s">
        <v>108</v>
      </c>
      <c r="B13603">
        <v>1.6</v>
      </c>
      <c r="C13603">
        <v>0.05</v>
      </c>
    </row>
    <row r="13604" spans="1:5" x14ac:dyDescent="0.2">
      <c r="A13604" t="s">
        <v>47</v>
      </c>
      <c r="B13604">
        <v>2.2000000000000002</v>
      </c>
      <c r="C13604">
        <v>0.02</v>
      </c>
    </row>
    <row r="13605" spans="1:5" x14ac:dyDescent="0.2">
      <c r="A13605" t="s">
        <v>47</v>
      </c>
      <c r="B13605">
        <v>17</v>
      </c>
      <c r="C13605" t="s">
        <v>1620</v>
      </c>
    </row>
    <row r="13606" spans="1:5" x14ac:dyDescent="0.2">
      <c r="A13606" t="s">
        <v>97</v>
      </c>
      <c r="B13606" t="s">
        <v>1545</v>
      </c>
      <c r="C13606">
        <v>0.01</v>
      </c>
      <c r="D13606" t="s">
        <v>1567</v>
      </c>
      <c r="E13606" t="s">
        <v>1568</v>
      </c>
    </row>
    <row r="13607" spans="1:5" x14ac:dyDescent="0.2">
      <c r="A13607" t="s">
        <v>48</v>
      </c>
      <c r="B13607">
        <v>4.9000000000000004</v>
      </c>
      <c r="C13607" t="s">
        <v>1557</v>
      </c>
    </row>
    <row r="13608" spans="1:5" x14ac:dyDescent="0.2">
      <c r="A13608" t="s">
        <v>1610</v>
      </c>
      <c r="B13608">
        <v>12.15</v>
      </c>
      <c r="C13608" t="s">
        <v>1595</v>
      </c>
      <c r="D13608" t="s">
        <v>1611</v>
      </c>
    </row>
    <row r="13609" spans="1:5" x14ac:dyDescent="0.2">
      <c r="A13609" t="s">
        <v>92</v>
      </c>
      <c r="B13609">
        <v>0.1</v>
      </c>
      <c r="C13609" t="s">
        <v>1595</v>
      </c>
      <c r="D13609">
        <v>0.03</v>
      </c>
    </row>
    <row r="13610" spans="1:5" x14ac:dyDescent="0.2">
      <c r="A13610" t="s">
        <v>94</v>
      </c>
      <c r="B13610" t="s">
        <v>1545</v>
      </c>
      <c r="C13610">
        <v>0.02</v>
      </c>
      <c r="D13610" t="s">
        <v>1567</v>
      </c>
      <c r="E13610" t="s">
        <v>1568</v>
      </c>
    </row>
    <row r="13611" spans="1:5" x14ac:dyDescent="0.2">
      <c r="A13611" t="s">
        <v>95</v>
      </c>
      <c r="B13611" t="s">
        <v>1545</v>
      </c>
      <c r="C13611" t="s">
        <v>1584</v>
      </c>
      <c r="D13611">
        <v>4</v>
      </c>
    </row>
    <row r="13612" spans="1:5" x14ac:dyDescent="0.2">
      <c r="A13612" t="s">
        <v>95</v>
      </c>
      <c r="B13612" t="s">
        <v>1545</v>
      </c>
      <c r="C13612" t="s">
        <v>1614</v>
      </c>
      <c r="D13612">
        <v>1.5</v>
      </c>
    </row>
    <row r="13613" spans="1:5" x14ac:dyDescent="0.2">
      <c r="A13613" t="s">
        <v>1549</v>
      </c>
      <c r="B13613" t="s">
        <v>1550</v>
      </c>
      <c r="C13613" t="s">
        <v>1551</v>
      </c>
      <c r="D13613" t="s">
        <v>1552</v>
      </c>
    </row>
    <row r="13614" spans="1:5" x14ac:dyDescent="0.2">
      <c r="A13614" t="s">
        <v>859</v>
      </c>
      <c r="B13614" t="s">
        <v>1553</v>
      </c>
      <c r="C13614" t="s">
        <v>1554</v>
      </c>
    </row>
    <row r="13615" spans="1:5" x14ac:dyDescent="0.2">
      <c r="A13615" t="s">
        <v>1555</v>
      </c>
      <c r="B13615" t="s">
        <v>1550</v>
      </c>
      <c r="C13615" t="s">
        <v>1551</v>
      </c>
      <c r="D13615" t="s">
        <v>1556</v>
      </c>
    </row>
    <row r="13616" spans="1:5" x14ac:dyDescent="0.2">
      <c r="A13616" t="s">
        <v>1569</v>
      </c>
      <c r="B13616" t="s">
        <v>1570</v>
      </c>
      <c r="C13616" t="s">
        <v>1571</v>
      </c>
    </row>
    <row r="13617" spans="1:5" x14ac:dyDescent="0.2">
      <c r="A13617" t="s">
        <v>1569</v>
      </c>
      <c r="B13617" t="s">
        <v>1572</v>
      </c>
      <c r="C13617" t="s">
        <v>1573</v>
      </c>
      <c r="D13617" t="s">
        <v>1571</v>
      </c>
    </row>
    <row r="13618" spans="1:5" x14ac:dyDescent="0.2">
      <c r="A13618" t="s">
        <v>91</v>
      </c>
      <c r="B13618">
        <v>12.9</v>
      </c>
      <c r="C13618" t="s">
        <v>1557</v>
      </c>
    </row>
    <row r="13619" spans="1:5" x14ac:dyDescent="0.2">
      <c r="A13619" t="s">
        <v>29</v>
      </c>
      <c r="B13619">
        <v>5.6</v>
      </c>
      <c r="C13619" t="s">
        <v>1558</v>
      </c>
    </row>
    <row r="13620" spans="1:5" x14ac:dyDescent="0.2">
      <c r="A13620" t="s">
        <v>48</v>
      </c>
      <c r="B13620">
        <v>2.5</v>
      </c>
      <c r="C13620" t="s">
        <v>1558</v>
      </c>
    </row>
    <row r="13621" spans="1:5" x14ac:dyDescent="0.2">
      <c r="A13621" t="s">
        <v>34</v>
      </c>
      <c r="B13621">
        <v>5.7850000000000001</v>
      </c>
      <c r="C13621" t="s">
        <v>1605</v>
      </c>
      <c r="D13621" t="s">
        <v>1606</v>
      </c>
    </row>
    <row r="13622" spans="1:5" x14ac:dyDescent="0.2">
      <c r="A13622" t="s">
        <v>34</v>
      </c>
      <c r="B13622">
        <v>19.98</v>
      </c>
      <c r="C13622">
        <v>-1.7999999999999999E-2</v>
      </c>
    </row>
    <row r="13623" spans="1:5" x14ac:dyDescent="0.2">
      <c r="A13623" t="s">
        <v>34</v>
      </c>
      <c r="B13623">
        <v>19.899999999999999</v>
      </c>
      <c r="C13623">
        <v>-0.05</v>
      </c>
    </row>
    <row r="13624" spans="1:5" x14ac:dyDescent="0.2">
      <c r="A13624" t="s">
        <v>34</v>
      </c>
      <c r="B13624">
        <v>19.600000000000001</v>
      </c>
      <c r="C13624">
        <v>-0.1</v>
      </c>
    </row>
    <row r="13625" spans="1:5" x14ac:dyDescent="0.2">
      <c r="A13625" t="s">
        <v>184</v>
      </c>
      <c r="B13625">
        <v>17.3</v>
      </c>
      <c r="C13625">
        <v>-0.05</v>
      </c>
    </row>
    <row r="13626" spans="1:5" x14ac:dyDescent="0.2">
      <c r="A13626" t="s">
        <v>1607</v>
      </c>
      <c r="B13626">
        <v>2.15</v>
      </c>
      <c r="C13626" t="s">
        <v>1558</v>
      </c>
    </row>
    <row r="13627" spans="1:5" x14ac:dyDescent="0.2">
      <c r="A13627" t="s">
        <v>108</v>
      </c>
      <c r="B13627">
        <v>1.6</v>
      </c>
      <c r="C13627">
        <v>0.05</v>
      </c>
    </row>
    <row r="13628" spans="1:5" x14ac:dyDescent="0.2">
      <c r="A13628" t="s">
        <v>47</v>
      </c>
      <c r="B13628">
        <v>2.2000000000000002</v>
      </c>
      <c r="C13628">
        <v>0.02</v>
      </c>
    </row>
    <row r="13629" spans="1:5" x14ac:dyDescent="0.2">
      <c r="A13629" t="s">
        <v>47</v>
      </c>
      <c r="B13629">
        <v>17</v>
      </c>
      <c r="C13629" t="s">
        <v>1620</v>
      </c>
    </row>
    <row r="13630" spans="1:5" x14ac:dyDescent="0.2">
      <c r="A13630" t="s">
        <v>97</v>
      </c>
      <c r="B13630" t="s">
        <v>1545</v>
      </c>
      <c r="C13630">
        <v>0.01</v>
      </c>
      <c r="D13630" t="s">
        <v>1567</v>
      </c>
      <c r="E13630" t="s">
        <v>1568</v>
      </c>
    </row>
    <row r="13631" spans="1:5" x14ac:dyDescent="0.2">
      <c r="A13631" t="s">
        <v>48</v>
      </c>
      <c r="B13631">
        <v>4.9000000000000004</v>
      </c>
      <c r="C13631" t="s">
        <v>1557</v>
      </c>
    </row>
    <row r="13632" spans="1:5" x14ac:dyDescent="0.2">
      <c r="A13632" t="s">
        <v>1610</v>
      </c>
      <c r="B13632">
        <v>12.15</v>
      </c>
      <c r="C13632" t="s">
        <v>1595</v>
      </c>
      <c r="D13632" t="s">
        <v>1611</v>
      </c>
    </row>
    <row r="13633" spans="1:5" x14ac:dyDescent="0.2">
      <c r="A13633" t="s">
        <v>92</v>
      </c>
      <c r="B13633">
        <v>0.1</v>
      </c>
      <c r="C13633" t="s">
        <v>1595</v>
      </c>
      <c r="D13633">
        <v>0.03</v>
      </c>
    </row>
    <row r="13634" spans="1:5" x14ac:dyDescent="0.2">
      <c r="A13634" t="s">
        <v>94</v>
      </c>
      <c r="B13634" t="s">
        <v>1545</v>
      </c>
      <c r="C13634">
        <v>0.02</v>
      </c>
      <c r="D13634" t="s">
        <v>1567</v>
      </c>
      <c r="E13634" t="s">
        <v>1568</v>
      </c>
    </row>
    <row r="13635" spans="1:5" x14ac:dyDescent="0.2">
      <c r="A13635" t="s">
        <v>95</v>
      </c>
      <c r="B13635" t="s">
        <v>1545</v>
      </c>
      <c r="C13635" t="s">
        <v>1584</v>
      </c>
      <c r="D13635">
        <v>4</v>
      </c>
    </row>
    <row r="13636" spans="1:5" x14ac:dyDescent="0.2">
      <c r="A13636" t="s">
        <v>95</v>
      </c>
      <c r="B13636" t="s">
        <v>1545</v>
      </c>
      <c r="C13636" t="s">
        <v>1614</v>
      </c>
      <c r="D13636">
        <v>1.5</v>
      </c>
    </row>
    <row r="13637" spans="1:5" x14ac:dyDescent="0.2">
      <c r="A13637" t="s">
        <v>1549</v>
      </c>
      <c r="B13637" t="s">
        <v>1550</v>
      </c>
      <c r="C13637" t="s">
        <v>1551</v>
      </c>
      <c r="D13637" t="s">
        <v>1552</v>
      </c>
    </row>
    <row r="13638" spans="1:5" x14ac:dyDescent="0.2">
      <c r="A13638" t="s">
        <v>859</v>
      </c>
      <c r="B13638" t="s">
        <v>1553</v>
      </c>
      <c r="C13638" t="s">
        <v>1554</v>
      </c>
    </row>
    <row r="13639" spans="1:5" x14ac:dyDescent="0.2">
      <c r="A13639" t="s">
        <v>1555</v>
      </c>
      <c r="B13639" t="s">
        <v>1550</v>
      </c>
      <c r="C13639" t="s">
        <v>1551</v>
      </c>
      <c r="D13639" t="s">
        <v>1556</v>
      </c>
    </row>
    <row r="13640" spans="1:5" x14ac:dyDescent="0.2">
      <c r="A13640" t="s">
        <v>1569</v>
      </c>
      <c r="B13640" t="s">
        <v>1570</v>
      </c>
      <c r="C13640" t="s">
        <v>1571</v>
      </c>
    </row>
    <row r="13641" spans="1:5" x14ac:dyDescent="0.2">
      <c r="A13641" t="s">
        <v>1569</v>
      </c>
      <c r="B13641" t="s">
        <v>1572</v>
      </c>
      <c r="C13641" t="s">
        <v>1573</v>
      </c>
      <c r="D13641" t="s">
        <v>1571</v>
      </c>
    </row>
    <row r="13642" spans="1:5" x14ac:dyDescent="0.2">
      <c r="A13642" t="s">
        <v>1615</v>
      </c>
      <c r="B13642">
        <v>5.7</v>
      </c>
      <c r="C13642" t="s">
        <v>1608</v>
      </c>
      <c r="D13642">
        <v>0.1</v>
      </c>
    </row>
    <row r="13643" spans="1:5" x14ac:dyDescent="0.2">
      <c r="A13643" t="s">
        <v>29</v>
      </c>
      <c r="B13643">
        <v>2.4</v>
      </c>
      <c r="C13643" t="s">
        <v>1608</v>
      </c>
      <c r="D13643">
        <v>2.5000000000000001E-2</v>
      </c>
    </row>
    <row r="13644" spans="1:5" x14ac:dyDescent="0.2">
      <c r="A13644" t="s">
        <v>29</v>
      </c>
      <c r="B13644">
        <v>5.05</v>
      </c>
      <c r="C13644" t="s">
        <v>1608</v>
      </c>
      <c r="D13644">
        <v>0.05</v>
      </c>
    </row>
    <row r="13645" spans="1:5" x14ac:dyDescent="0.2">
      <c r="A13645" t="s">
        <v>29</v>
      </c>
      <c r="B13645">
        <v>1</v>
      </c>
      <c r="C13645" t="s">
        <v>1608</v>
      </c>
      <c r="D13645">
        <v>0.05</v>
      </c>
    </row>
    <row r="13646" spans="1:5" x14ac:dyDescent="0.2">
      <c r="A13646" t="s">
        <v>48</v>
      </c>
      <c r="B13646">
        <v>7</v>
      </c>
      <c r="C13646" t="s">
        <v>1608</v>
      </c>
      <c r="D13646">
        <v>0.1</v>
      </c>
    </row>
    <row r="13647" spans="1:5" x14ac:dyDescent="0.2">
      <c r="A13647" t="s">
        <v>96</v>
      </c>
      <c r="B13647">
        <v>16.8</v>
      </c>
      <c r="C13647" t="s">
        <v>1562</v>
      </c>
      <c r="D13647">
        <v>0.05</v>
      </c>
    </row>
    <row r="13648" spans="1:5" x14ac:dyDescent="0.2">
      <c r="A13648" t="s">
        <v>34</v>
      </c>
      <c r="B13648">
        <v>20.399999999999999</v>
      </c>
      <c r="C13648" t="s">
        <v>1562</v>
      </c>
      <c r="D13648">
        <v>0.1</v>
      </c>
    </row>
    <row r="13649" spans="1:6" x14ac:dyDescent="0.2">
      <c r="A13649" t="s">
        <v>34</v>
      </c>
      <c r="B13649">
        <v>6.15</v>
      </c>
      <c r="C13649" t="s">
        <v>1608</v>
      </c>
      <c r="D13649">
        <v>0.02</v>
      </c>
    </row>
    <row r="13650" spans="1:6" x14ac:dyDescent="0.2">
      <c r="A13650" t="s">
        <v>34</v>
      </c>
      <c r="B13650">
        <v>5.65</v>
      </c>
      <c r="C13650" t="s">
        <v>1608</v>
      </c>
      <c r="D13650">
        <v>0.02</v>
      </c>
    </row>
    <row r="13651" spans="1:6" x14ac:dyDescent="0.2">
      <c r="A13651" t="s">
        <v>47</v>
      </c>
      <c r="B13651">
        <v>1.9</v>
      </c>
      <c r="C13651" t="s">
        <v>1562</v>
      </c>
      <c r="D13651">
        <v>0.1</v>
      </c>
    </row>
    <row r="13652" spans="1:6" x14ac:dyDescent="0.2">
      <c r="A13652" t="s">
        <v>47</v>
      </c>
      <c r="B13652">
        <v>0.8</v>
      </c>
      <c r="C13652" t="s">
        <v>1608</v>
      </c>
      <c r="D13652">
        <v>0.02</v>
      </c>
    </row>
    <row r="13653" spans="1:6" x14ac:dyDescent="0.2">
      <c r="A13653" t="s">
        <v>97</v>
      </c>
      <c r="B13653">
        <v>0.03</v>
      </c>
    </row>
    <row r="13654" spans="1:6" x14ac:dyDescent="0.2">
      <c r="A13654" t="s">
        <v>29</v>
      </c>
      <c r="B13654">
        <v>4.8</v>
      </c>
      <c r="C13654" t="s">
        <v>1608</v>
      </c>
      <c r="D13654">
        <v>0.2</v>
      </c>
    </row>
    <row r="13655" spans="1:6" x14ac:dyDescent="0.2">
      <c r="A13655" t="s">
        <v>47</v>
      </c>
      <c r="B13655" t="s">
        <v>1617</v>
      </c>
      <c r="C13655">
        <v>0.1</v>
      </c>
    </row>
    <row r="13656" spans="1:6" x14ac:dyDescent="0.2">
      <c r="A13656" t="s">
        <v>29</v>
      </c>
      <c r="B13656">
        <v>1.1000000000000001</v>
      </c>
      <c r="C13656" t="s">
        <v>1608</v>
      </c>
      <c r="D13656">
        <v>0.1</v>
      </c>
    </row>
    <row r="13657" spans="1:6" x14ac:dyDescent="0.2">
      <c r="A13657" t="s">
        <v>97</v>
      </c>
      <c r="B13657" t="s">
        <v>1545</v>
      </c>
      <c r="C13657">
        <v>0.1</v>
      </c>
    </row>
    <row r="13658" spans="1:6" x14ac:dyDescent="0.2">
      <c r="A13658" t="s">
        <v>98</v>
      </c>
      <c r="B13658" t="s">
        <v>1618</v>
      </c>
      <c r="C13658">
        <v>16.8</v>
      </c>
      <c r="D13658" t="s">
        <v>1545</v>
      </c>
      <c r="E13658">
        <v>2.5000000000000001E-2</v>
      </c>
    </row>
    <row r="13659" spans="1:6" x14ac:dyDescent="0.2">
      <c r="A13659" t="s">
        <v>49</v>
      </c>
      <c r="B13659">
        <v>0.1</v>
      </c>
      <c r="C13659" t="s">
        <v>1608</v>
      </c>
      <c r="D13659">
        <v>0.05</v>
      </c>
      <c r="E13659" t="s">
        <v>1623</v>
      </c>
      <c r="F13659" t="s">
        <v>1624</v>
      </c>
    </row>
    <row r="13660" spans="1:6" x14ac:dyDescent="0.2">
      <c r="A13660" t="s">
        <v>1549</v>
      </c>
      <c r="B13660" t="s">
        <v>1550</v>
      </c>
      <c r="C13660" t="s">
        <v>1551</v>
      </c>
      <c r="D13660" t="s">
        <v>1552</v>
      </c>
    </row>
    <row r="13661" spans="1:6" x14ac:dyDescent="0.2">
      <c r="A13661" t="s">
        <v>859</v>
      </c>
      <c r="B13661" t="s">
        <v>1553</v>
      </c>
      <c r="C13661" t="s">
        <v>1554</v>
      </c>
    </row>
    <row r="13662" spans="1:6" x14ac:dyDescent="0.2">
      <c r="A13662" t="s">
        <v>1555</v>
      </c>
      <c r="B13662" t="s">
        <v>1550</v>
      </c>
      <c r="C13662" t="s">
        <v>1551</v>
      </c>
      <c r="D13662" t="s">
        <v>1556</v>
      </c>
    </row>
    <row r="13663" spans="1:6" x14ac:dyDescent="0.2">
      <c r="A13663" t="s">
        <v>91</v>
      </c>
      <c r="B13663">
        <v>12.9</v>
      </c>
      <c r="C13663" t="s">
        <v>1557</v>
      </c>
    </row>
    <row r="13664" spans="1:6" x14ac:dyDescent="0.2">
      <c r="A13664" t="s">
        <v>29</v>
      </c>
      <c r="B13664">
        <v>5.6</v>
      </c>
      <c r="C13664" t="s">
        <v>1558</v>
      </c>
    </row>
    <row r="13665" spans="1:5" x14ac:dyDescent="0.2">
      <c r="A13665" t="s">
        <v>48</v>
      </c>
      <c r="B13665">
        <v>2.5</v>
      </c>
      <c r="C13665" t="s">
        <v>1558</v>
      </c>
    </row>
    <row r="13666" spans="1:5" x14ac:dyDescent="0.2">
      <c r="A13666" t="s">
        <v>34</v>
      </c>
      <c r="B13666">
        <v>5.7850000000000001</v>
      </c>
      <c r="C13666" t="s">
        <v>1605</v>
      </c>
      <c r="D13666" t="s">
        <v>1606</v>
      </c>
    </row>
    <row r="13667" spans="1:5" x14ac:dyDescent="0.2">
      <c r="A13667" t="s">
        <v>34</v>
      </c>
      <c r="B13667">
        <v>19.98</v>
      </c>
      <c r="C13667">
        <v>-1.7999999999999999E-2</v>
      </c>
    </row>
    <row r="13668" spans="1:5" x14ac:dyDescent="0.2">
      <c r="A13668" t="s">
        <v>34</v>
      </c>
      <c r="B13668">
        <v>19.899999999999999</v>
      </c>
      <c r="C13668">
        <v>-0.05</v>
      </c>
    </row>
    <row r="13669" spans="1:5" x14ac:dyDescent="0.2">
      <c r="A13669" t="s">
        <v>34</v>
      </c>
      <c r="B13669">
        <v>19.600000000000001</v>
      </c>
      <c r="C13669">
        <v>-0.1</v>
      </c>
    </row>
    <row r="13670" spans="1:5" x14ac:dyDescent="0.2">
      <c r="A13670" t="s">
        <v>184</v>
      </c>
      <c r="B13670">
        <v>17.3</v>
      </c>
      <c r="C13670">
        <v>-0.05</v>
      </c>
    </row>
    <row r="13671" spans="1:5" x14ac:dyDescent="0.2">
      <c r="A13671" t="s">
        <v>1607</v>
      </c>
      <c r="B13671">
        <v>2.15</v>
      </c>
      <c r="C13671" t="s">
        <v>1558</v>
      </c>
    </row>
    <row r="13672" spans="1:5" x14ac:dyDescent="0.2">
      <c r="A13672" t="s">
        <v>108</v>
      </c>
      <c r="B13672">
        <v>1.6</v>
      </c>
      <c r="C13672">
        <v>0.05</v>
      </c>
    </row>
    <row r="13673" spans="1:5" x14ac:dyDescent="0.2">
      <c r="A13673" t="s">
        <v>47</v>
      </c>
      <c r="B13673">
        <v>2.5</v>
      </c>
      <c r="C13673">
        <v>0.02</v>
      </c>
    </row>
    <row r="13674" spans="1:5" x14ac:dyDescent="0.2">
      <c r="A13674" t="s">
        <v>47</v>
      </c>
      <c r="B13674">
        <v>17</v>
      </c>
      <c r="C13674" t="s">
        <v>1620</v>
      </c>
    </row>
    <row r="13675" spans="1:5" x14ac:dyDescent="0.2">
      <c r="A13675" t="s">
        <v>97</v>
      </c>
      <c r="B13675" t="s">
        <v>1545</v>
      </c>
      <c r="C13675">
        <v>0.01</v>
      </c>
      <c r="D13675" t="s">
        <v>1567</v>
      </c>
      <c r="E13675" t="s">
        <v>1568</v>
      </c>
    </row>
    <row r="13676" spans="1:5" x14ac:dyDescent="0.2">
      <c r="A13676" t="s">
        <v>97</v>
      </c>
      <c r="B13676" t="s">
        <v>1545</v>
      </c>
      <c r="C13676">
        <v>0.03</v>
      </c>
      <c r="D13676" t="s">
        <v>1567</v>
      </c>
      <c r="E13676" t="s">
        <v>1568</v>
      </c>
    </row>
    <row r="13677" spans="1:5" x14ac:dyDescent="0.2">
      <c r="A13677" t="s">
        <v>48</v>
      </c>
      <c r="B13677">
        <v>4.9000000000000004</v>
      </c>
      <c r="C13677" t="s">
        <v>1557</v>
      </c>
    </row>
    <row r="13678" spans="1:5" x14ac:dyDescent="0.2">
      <c r="A13678" t="s">
        <v>1610</v>
      </c>
      <c r="B13678">
        <v>11.89</v>
      </c>
      <c r="C13678" t="s">
        <v>1595</v>
      </c>
      <c r="D13678" t="s">
        <v>1611</v>
      </c>
    </row>
    <row r="13679" spans="1:5" x14ac:dyDescent="0.2">
      <c r="A13679" t="s">
        <v>92</v>
      </c>
      <c r="B13679">
        <v>0.1</v>
      </c>
      <c r="C13679" t="s">
        <v>1595</v>
      </c>
      <c r="D13679">
        <v>0.03</v>
      </c>
    </row>
    <row r="13680" spans="1:5" x14ac:dyDescent="0.2">
      <c r="A13680" t="s">
        <v>94</v>
      </c>
      <c r="B13680" t="s">
        <v>1545</v>
      </c>
      <c r="C13680">
        <v>0.02</v>
      </c>
      <c r="D13680" t="s">
        <v>1567</v>
      </c>
      <c r="E13680" t="s">
        <v>1568</v>
      </c>
    </row>
    <row r="13681" spans="1:4" x14ac:dyDescent="0.2">
      <c r="A13681" t="s">
        <v>95</v>
      </c>
      <c r="B13681" t="s">
        <v>1545</v>
      </c>
      <c r="C13681" t="s">
        <v>1584</v>
      </c>
      <c r="D13681">
        <v>4</v>
      </c>
    </row>
    <row r="13682" spans="1:4" x14ac:dyDescent="0.2">
      <c r="A13682" t="s">
        <v>95</v>
      </c>
      <c r="B13682" t="s">
        <v>1545</v>
      </c>
      <c r="C13682" t="s">
        <v>1614</v>
      </c>
      <c r="D13682">
        <v>1.5</v>
      </c>
    </row>
    <row r="13683" spans="1:4" x14ac:dyDescent="0.2">
      <c r="A13683" t="s">
        <v>87</v>
      </c>
      <c r="B13683" t="s">
        <v>1546</v>
      </c>
      <c r="C13683" t="s">
        <v>621</v>
      </c>
      <c r="D13683" t="s">
        <v>1548</v>
      </c>
    </row>
    <row r="13684" spans="1:4" x14ac:dyDescent="0.2">
      <c r="A13684" t="s">
        <v>1549</v>
      </c>
      <c r="B13684" t="s">
        <v>1550</v>
      </c>
      <c r="C13684" t="s">
        <v>1551</v>
      </c>
      <c r="D13684" t="s">
        <v>1552</v>
      </c>
    </row>
    <row r="13685" spans="1:4" x14ac:dyDescent="0.2">
      <c r="A13685" t="s">
        <v>859</v>
      </c>
      <c r="B13685" t="s">
        <v>1553</v>
      </c>
      <c r="C13685" t="s">
        <v>1554</v>
      </c>
    </row>
    <row r="13686" spans="1:4" x14ac:dyDescent="0.2">
      <c r="A13686" t="s">
        <v>1555</v>
      </c>
      <c r="B13686" t="s">
        <v>1550</v>
      </c>
      <c r="C13686" t="s">
        <v>1551</v>
      </c>
      <c r="D13686" t="s">
        <v>1556</v>
      </c>
    </row>
    <row r="13687" spans="1:4" x14ac:dyDescent="0.2">
      <c r="A13687" t="s">
        <v>91</v>
      </c>
      <c r="B13687">
        <v>12.9</v>
      </c>
      <c r="C13687" t="s">
        <v>1557</v>
      </c>
    </row>
    <row r="13688" spans="1:4" x14ac:dyDescent="0.2">
      <c r="A13688" t="s">
        <v>29</v>
      </c>
      <c r="B13688">
        <v>5.6</v>
      </c>
      <c r="C13688">
        <v>-0.1</v>
      </c>
    </row>
    <row r="13689" spans="1:4" x14ac:dyDescent="0.2">
      <c r="A13689" t="s">
        <v>48</v>
      </c>
      <c r="B13689">
        <v>2.5</v>
      </c>
      <c r="C13689" t="s">
        <v>1558</v>
      </c>
    </row>
    <row r="13690" spans="1:4" x14ac:dyDescent="0.2">
      <c r="A13690" t="s">
        <v>34</v>
      </c>
      <c r="B13690">
        <v>5.7850000000000001</v>
      </c>
      <c r="C13690">
        <v>-1.2E-2</v>
      </c>
    </row>
    <row r="13691" spans="1:4" x14ac:dyDescent="0.2">
      <c r="A13691" t="s">
        <v>34</v>
      </c>
      <c r="B13691">
        <v>19.98</v>
      </c>
      <c r="C13691">
        <v>-1.7999999999999999E-2</v>
      </c>
    </row>
    <row r="13692" spans="1:4" x14ac:dyDescent="0.2">
      <c r="A13692" t="s">
        <v>34</v>
      </c>
      <c r="B13692">
        <v>19.899999999999999</v>
      </c>
      <c r="C13692">
        <v>-0.05</v>
      </c>
    </row>
    <row r="13693" spans="1:4" x14ac:dyDescent="0.2">
      <c r="A13693" t="s">
        <v>34</v>
      </c>
      <c r="B13693">
        <v>19.600000000000001</v>
      </c>
      <c r="C13693">
        <v>-0.1</v>
      </c>
    </row>
    <row r="13694" spans="1:4" x14ac:dyDescent="0.2">
      <c r="A13694" t="s">
        <v>184</v>
      </c>
      <c r="B13694">
        <v>17.3</v>
      </c>
      <c r="C13694">
        <v>-0.05</v>
      </c>
    </row>
    <row r="13695" spans="1:4" x14ac:dyDescent="0.2">
      <c r="A13695" t="s">
        <v>1607</v>
      </c>
      <c r="B13695">
        <v>2.15</v>
      </c>
      <c r="C13695" t="s">
        <v>1558</v>
      </c>
    </row>
    <row r="13696" spans="1:4" x14ac:dyDescent="0.2">
      <c r="A13696" t="s">
        <v>108</v>
      </c>
      <c r="B13696">
        <v>1.6</v>
      </c>
      <c r="C13696">
        <v>0.05</v>
      </c>
    </row>
    <row r="13697" spans="1:5" x14ac:dyDescent="0.2">
      <c r="A13697" t="s">
        <v>47</v>
      </c>
      <c r="B13697">
        <v>2.5</v>
      </c>
      <c r="C13697">
        <v>0.02</v>
      </c>
    </row>
    <row r="13698" spans="1:5" x14ac:dyDescent="0.2">
      <c r="A13698" t="s">
        <v>47</v>
      </c>
      <c r="B13698">
        <v>17</v>
      </c>
      <c r="C13698" t="s">
        <v>1620</v>
      </c>
    </row>
    <row r="13699" spans="1:5" x14ac:dyDescent="0.2">
      <c r="A13699" t="s">
        <v>97</v>
      </c>
      <c r="B13699" t="s">
        <v>1545</v>
      </c>
      <c r="C13699">
        <v>0.01</v>
      </c>
      <c r="D13699" t="s">
        <v>1567</v>
      </c>
      <c r="E13699" t="s">
        <v>1568</v>
      </c>
    </row>
    <row r="13700" spans="1:5" x14ac:dyDescent="0.2">
      <c r="A13700" t="s">
        <v>48</v>
      </c>
      <c r="B13700">
        <v>4.9000000000000004</v>
      </c>
      <c r="C13700" t="s">
        <v>1557</v>
      </c>
    </row>
    <row r="13701" spans="1:5" x14ac:dyDescent="0.2">
      <c r="A13701" t="s">
        <v>1610</v>
      </c>
      <c r="B13701">
        <v>11.89</v>
      </c>
      <c r="C13701" t="s">
        <v>1642</v>
      </c>
    </row>
    <row r="13702" spans="1:5" x14ac:dyDescent="0.2">
      <c r="A13702" t="s">
        <v>92</v>
      </c>
      <c r="B13702">
        <v>0.1</v>
      </c>
      <c r="C13702" t="s">
        <v>1575</v>
      </c>
    </row>
    <row r="13703" spans="1:5" x14ac:dyDescent="0.2">
      <c r="A13703" t="s">
        <v>97</v>
      </c>
      <c r="B13703" t="s">
        <v>1545</v>
      </c>
      <c r="C13703">
        <v>0.03</v>
      </c>
      <c r="D13703" t="s">
        <v>1567</v>
      </c>
      <c r="E13703" t="s">
        <v>1568</v>
      </c>
    </row>
    <row r="13704" spans="1:5" x14ac:dyDescent="0.2">
      <c r="A13704" t="s">
        <v>95</v>
      </c>
      <c r="B13704" t="s">
        <v>1545</v>
      </c>
      <c r="C13704" t="s">
        <v>1584</v>
      </c>
      <c r="D13704">
        <v>4</v>
      </c>
    </row>
    <row r="13705" spans="1:5" x14ac:dyDescent="0.2">
      <c r="A13705" t="s">
        <v>95</v>
      </c>
      <c r="B13705" t="s">
        <v>1545</v>
      </c>
      <c r="C13705" t="s">
        <v>2508</v>
      </c>
      <c r="D13705">
        <v>1.5</v>
      </c>
    </row>
    <row r="13706" spans="1:5" x14ac:dyDescent="0.2">
      <c r="A13706" t="s">
        <v>87</v>
      </c>
      <c r="B13706" t="s">
        <v>1546</v>
      </c>
      <c r="C13706" t="s">
        <v>621</v>
      </c>
      <c r="D13706" t="s">
        <v>1548</v>
      </c>
    </row>
    <row r="13707" spans="1:5" x14ac:dyDescent="0.2">
      <c r="A13707" t="s">
        <v>1549</v>
      </c>
      <c r="B13707" t="s">
        <v>1550</v>
      </c>
      <c r="C13707" t="s">
        <v>1551</v>
      </c>
      <c r="D13707" t="s">
        <v>1552</v>
      </c>
    </row>
    <row r="13708" spans="1:5" x14ac:dyDescent="0.2">
      <c r="A13708" t="s">
        <v>859</v>
      </c>
      <c r="B13708" t="s">
        <v>1553</v>
      </c>
      <c r="C13708" t="s">
        <v>1554</v>
      </c>
    </row>
    <row r="13709" spans="1:5" x14ac:dyDescent="0.2">
      <c r="A13709" t="s">
        <v>1555</v>
      </c>
      <c r="B13709" t="s">
        <v>1550</v>
      </c>
      <c r="C13709" t="s">
        <v>1551</v>
      </c>
      <c r="D13709" t="s">
        <v>1556</v>
      </c>
    </row>
    <row r="13710" spans="1:5" x14ac:dyDescent="0.2">
      <c r="A13710" t="s">
        <v>1569</v>
      </c>
      <c r="B13710" t="s">
        <v>1570</v>
      </c>
      <c r="C13710" t="s">
        <v>1571</v>
      </c>
    </row>
    <row r="13711" spans="1:5" x14ac:dyDescent="0.2">
      <c r="A13711" t="s">
        <v>1569</v>
      </c>
      <c r="B13711" t="s">
        <v>1572</v>
      </c>
      <c r="C13711" t="s">
        <v>1573</v>
      </c>
      <c r="D13711" t="s">
        <v>1571</v>
      </c>
    </row>
    <row r="13712" spans="1:5" x14ac:dyDescent="0.2">
      <c r="A13712" t="s">
        <v>91</v>
      </c>
      <c r="B13712">
        <v>12.9</v>
      </c>
      <c r="C13712" t="s">
        <v>1557</v>
      </c>
    </row>
    <row r="13713" spans="1:5" x14ac:dyDescent="0.2">
      <c r="A13713" t="s">
        <v>29</v>
      </c>
      <c r="B13713">
        <v>5.6</v>
      </c>
      <c r="C13713">
        <v>-0.1</v>
      </c>
    </row>
    <row r="13714" spans="1:5" x14ac:dyDescent="0.2">
      <c r="A13714" t="s">
        <v>48</v>
      </c>
      <c r="B13714">
        <v>2.5</v>
      </c>
      <c r="C13714" t="s">
        <v>1558</v>
      </c>
    </row>
    <row r="13715" spans="1:5" x14ac:dyDescent="0.2">
      <c r="A13715" t="s">
        <v>34</v>
      </c>
      <c r="B13715">
        <v>5.7850000000000001</v>
      </c>
      <c r="C13715">
        <v>-1.2E-2</v>
      </c>
    </row>
    <row r="13716" spans="1:5" x14ac:dyDescent="0.2">
      <c r="A13716" t="s">
        <v>34</v>
      </c>
      <c r="B13716">
        <v>19.98</v>
      </c>
      <c r="C13716">
        <v>-1.7999999999999999E-2</v>
      </c>
    </row>
    <row r="13717" spans="1:5" x14ac:dyDescent="0.2">
      <c r="A13717" t="s">
        <v>34</v>
      </c>
      <c r="B13717">
        <v>19.899999999999999</v>
      </c>
      <c r="C13717">
        <v>-0.05</v>
      </c>
    </row>
    <row r="13718" spans="1:5" x14ac:dyDescent="0.2">
      <c r="A13718" t="s">
        <v>34</v>
      </c>
      <c r="B13718">
        <v>19.600000000000001</v>
      </c>
      <c r="C13718">
        <v>-0.1</v>
      </c>
    </row>
    <row r="13719" spans="1:5" x14ac:dyDescent="0.2">
      <c r="A13719" t="s">
        <v>184</v>
      </c>
      <c r="B13719">
        <v>17.3</v>
      </c>
      <c r="C13719">
        <v>-0.05</v>
      </c>
    </row>
    <row r="13720" spans="1:5" x14ac:dyDescent="0.2">
      <c r="A13720" t="s">
        <v>1607</v>
      </c>
      <c r="B13720">
        <v>2.15</v>
      </c>
      <c r="C13720" t="s">
        <v>1558</v>
      </c>
    </row>
    <row r="13721" spans="1:5" x14ac:dyDescent="0.2">
      <c r="A13721" t="s">
        <v>108</v>
      </c>
      <c r="B13721">
        <v>1.6</v>
      </c>
      <c r="C13721">
        <v>0.05</v>
      </c>
    </row>
    <row r="13722" spans="1:5" x14ac:dyDescent="0.2">
      <c r="A13722" t="s">
        <v>47</v>
      </c>
      <c r="B13722">
        <v>2.5</v>
      </c>
      <c r="C13722">
        <v>0.02</v>
      </c>
    </row>
    <row r="13723" spans="1:5" x14ac:dyDescent="0.2">
      <c r="A13723" t="s">
        <v>47</v>
      </c>
      <c r="B13723">
        <v>17</v>
      </c>
      <c r="C13723" t="s">
        <v>1620</v>
      </c>
    </row>
    <row r="13724" spans="1:5" x14ac:dyDescent="0.2">
      <c r="A13724" t="s">
        <v>97</v>
      </c>
      <c r="B13724" t="s">
        <v>1545</v>
      </c>
      <c r="C13724">
        <v>0.01</v>
      </c>
      <c r="D13724" t="s">
        <v>1567</v>
      </c>
      <c r="E13724" t="s">
        <v>1568</v>
      </c>
    </row>
    <row r="13725" spans="1:5" x14ac:dyDescent="0.2">
      <c r="A13725" t="s">
        <v>48</v>
      </c>
      <c r="B13725">
        <v>4.9000000000000004</v>
      </c>
      <c r="C13725" t="s">
        <v>1557</v>
      </c>
    </row>
    <row r="13726" spans="1:5" x14ac:dyDescent="0.2">
      <c r="A13726" t="s">
        <v>1610</v>
      </c>
      <c r="B13726">
        <v>11.89</v>
      </c>
      <c r="C13726" t="s">
        <v>1642</v>
      </c>
    </row>
    <row r="13727" spans="1:5" x14ac:dyDescent="0.2">
      <c r="A13727" t="s">
        <v>92</v>
      </c>
      <c r="B13727">
        <v>0.1</v>
      </c>
      <c r="C13727" t="s">
        <v>1575</v>
      </c>
    </row>
    <row r="13728" spans="1:5" x14ac:dyDescent="0.2">
      <c r="A13728" t="s">
        <v>97</v>
      </c>
      <c r="B13728" t="s">
        <v>1545</v>
      </c>
      <c r="C13728">
        <v>0.03</v>
      </c>
      <c r="D13728" t="s">
        <v>1567</v>
      </c>
      <c r="E13728" t="s">
        <v>1568</v>
      </c>
    </row>
    <row r="13729" spans="1:4" x14ac:dyDescent="0.2">
      <c r="A13729" t="s">
        <v>95</v>
      </c>
      <c r="B13729" t="s">
        <v>1545</v>
      </c>
      <c r="C13729" t="s">
        <v>1584</v>
      </c>
      <c r="D13729">
        <v>4</v>
      </c>
    </row>
    <row r="13730" spans="1:4" x14ac:dyDescent="0.2">
      <c r="A13730" t="s">
        <v>95</v>
      </c>
      <c r="B13730" t="s">
        <v>1545</v>
      </c>
      <c r="C13730" t="s">
        <v>2508</v>
      </c>
      <c r="D13730">
        <v>1.5</v>
      </c>
    </row>
    <row r="13731" spans="1:4" x14ac:dyDescent="0.2">
      <c r="A13731" t="s">
        <v>87</v>
      </c>
      <c r="B13731" t="s">
        <v>1546</v>
      </c>
      <c r="C13731" t="s">
        <v>621</v>
      </c>
      <c r="D13731" t="s">
        <v>1548</v>
      </c>
    </row>
    <row r="13732" spans="1:4" x14ac:dyDescent="0.2">
      <c r="A13732" t="s">
        <v>1549</v>
      </c>
      <c r="B13732" t="s">
        <v>1550</v>
      </c>
      <c r="C13732" t="s">
        <v>1551</v>
      </c>
      <c r="D13732" t="s">
        <v>1552</v>
      </c>
    </row>
    <row r="13733" spans="1:4" x14ac:dyDescent="0.2">
      <c r="A13733" t="s">
        <v>859</v>
      </c>
      <c r="B13733" t="s">
        <v>1553</v>
      </c>
      <c r="C13733" t="s">
        <v>1554</v>
      </c>
    </row>
    <row r="13734" spans="1:4" x14ac:dyDescent="0.2">
      <c r="A13734" t="s">
        <v>1555</v>
      </c>
      <c r="B13734" t="s">
        <v>1550</v>
      </c>
      <c r="C13734" t="s">
        <v>1551</v>
      </c>
      <c r="D13734" t="s">
        <v>1556</v>
      </c>
    </row>
    <row r="13735" spans="1:4" x14ac:dyDescent="0.2">
      <c r="A13735" t="s">
        <v>1569</v>
      </c>
      <c r="B13735" t="s">
        <v>1570</v>
      </c>
      <c r="C13735" t="s">
        <v>1571</v>
      </c>
    </row>
    <row r="13736" spans="1:4" x14ac:dyDescent="0.2">
      <c r="A13736" t="s">
        <v>1569</v>
      </c>
      <c r="B13736" t="s">
        <v>1572</v>
      </c>
      <c r="C13736" t="s">
        <v>1573</v>
      </c>
      <c r="D13736" t="s">
        <v>1571</v>
      </c>
    </row>
    <row r="13737" spans="1:4" x14ac:dyDescent="0.2">
      <c r="A13737" t="s">
        <v>1615</v>
      </c>
      <c r="B13737">
        <v>5.7</v>
      </c>
      <c r="C13737" t="s">
        <v>1608</v>
      </c>
      <c r="D13737">
        <v>0.1</v>
      </c>
    </row>
    <row r="13738" spans="1:4" x14ac:dyDescent="0.2">
      <c r="A13738" t="s">
        <v>29</v>
      </c>
      <c r="B13738">
        <v>2.4</v>
      </c>
      <c r="C13738" t="s">
        <v>1608</v>
      </c>
      <c r="D13738">
        <v>2.5000000000000001E-2</v>
      </c>
    </row>
    <row r="13739" spans="1:4" x14ac:dyDescent="0.2">
      <c r="A13739" t="s">
        <v>29</v>
      </c>
      <c r="B13739">
        <v>5.05</v>
      </c>
      <c r="C13739" t="s">
        <v>1608</v>
      </c>
      <c r="D13739">
        <v>0.05</v>
      </c>
    </row>
    <row r="13740" spans="1:4" x14ac:dyDescent="0.2">
      <c r="A13740" t="s">
        <v>29</v>
      </c>
      <c r="B13740">
        <v>1</v>
      </c>
      <c r="C13740" t="s">
        <v>1608</v>
      </c>
      <c r="D13740">
        <v>0.05</v>
      </c>
    </row>
    <row r="13741" spans="1:4" x14ac:dyDescent="0.2">
      <c r="A13741" t="s">
        <v>48</v>
      </c>
      <c r="B13741">
        <v>7</v>
      </c>
      <c r="C13741" t="s">
        <v>1608</v>
      </c>
      <c r="D13741">
        <v>0.1</v>
      </c>
    </row>
    <row r="13742" spans="1:4" x14ac:dyDescent="0.2">
      <c r="A13742" t="s">
        <v>96</v>
      </c>
      <c r="B13742">
        <v>16.8</v>
      </c>
      <c r="C13742" t="s">
        <v>1562</v>
      </c>
      <c r="D13742">
        <v>0.05</v>
      </c>
    </row>
    <row r="13743" spans="1:4" x14ac:dyDescent="0.2">
      <c r="A13743" t="s">
        <v>34</v>
      </c>
      <c r="B13743">
        <v>20.399999999999999</v>
      </c>
      <c r="C13743" t="s">
        <v>1562</v>
      </c>
      <c r="D13743">
        <v>0.1</v>
      </c>
    </row>
    <row r="13744" spans="1:4" x14ac:dyDescent="0.2">
      <c r="A13744" t="s">
        <v>34</v>
      </c>
      <c r="B13744">
        <v>6.15</v>
      </c>
      <c r="C13744" t="s">
        <v>1608</v>
      </c>
      <c r="D13744">
        <v>0.02</v>
      </c>
    </row>
    <row r="13745" spans="1:6" x14ac:dyDescent="0.2">
      <c r="A13745" t="s">
        <v>34</v>
      </c>
      <c r="B13745">
        <v>5.65</v>
      </c>
      <c r="C13745" t="s">
        <v>1608</v>
      </c>
      <c r="D13745">
        <v>0.02</v>
      </c>
    </row>
    <row r="13746" spans="1:6" x14ac:dyDescent="0.2">
      <c r="A13746" t="s">
        <v>47</v>
      </c>
      <c r="B13746">
        <v>1.9</v>
      </c>
      <c r="C13746" t="s">
        <v>1562</v>
      </c>
      <c r="D13746">
        <v>0.1</v>
      </c>
    </row>
    <row r="13747" spans="1:6" x14ac:dyDescent="0.2">
      <c r="A13747" t="s">
        <v>47</v>
      </c>
      <c r="B13747">
        <v>0.8</v>
      </c>
      <c r="C13747" t="s">
        <v>1608</v>
      </c>
      <c r="D13747">
        <v>0.02</v>
      </c>
    </row>
    <row r="13748" spans="1:6" x14ac:dyDescent="0.2">
      <c r="A13748" t="s">
        <v>97</v>
      </c>
      <c r="B13748">
        <v>0.03</v>
      </c>
    </row>
    <row r="13749" spans="1:6" x14ac:dyDescent="0.2">
      <c r="A13749" t="s">
        <v>29</v>
      </c>
      <c r="B13749">
        <v>4.8</v>
      </c>
      <c r="C13749" t="s">
        <v>1608</v>
      </c>
      <c r="D13749">
        <v>0.2</v>
      </c>
    </row>
    <row r="13750" spans="1:6" x14ac:dyDescent="0.2">
      <c r="A13750" t="s">
        <v>47</v>
      </c>
      <c r="B13750" t="s">
        <v>1617</v>
      </c>
      <c r="C13750">
        <v>0.1</v>
      </c>
    </row>
    <row r="13751" spans="1:6" x14ac:dyDescent="0.2">
      <c r="A13751" t="s">
        <v>29</v>
      </c>
      <c r="B13751">
        <v>1.1000000000000001</v>
      </c>
      <c r="C13751" t="s">
        <v>1608</v>
      </c>
      <c r="D13751">
        <v>0.1</v>
      </c>
    </row>
    <row r="13752" spans="1:6" x14ac:dyDescent="0.2">
      <c r="A13752" t="s">
        <v>97</v>
      </c>
      <c r="B13752" t="s">
        <v>1545</v>
      </c>
      <c r="C13752">
        <v>0.1</v>
      </c>
    </row>
    <row r="13753" spans="1:6" x14ac:dyDescent="0.2">
      <c r="A13753" t="s">
        <v>1643</v>
      </c>
      <c r="B13753" t="s">
        <v>1608</v>
      </c>
      <c r="C13753">
        <v>0.2</v>
      </c>
    </row>
    <row r="13754" spans="1:6" x14ac:dyDescent="0.2">
      <c r="A13754" t="s">
        <v>49</v>
      </c>
      <c r="B13754">
        <v>0.1</v>
      </c>
      <c r="C13754" t="s">
        <v>1608</v>
      </c>
      <c r="D13754">
        <v>0.05</v>
      </c>
      <c r="E13754" t="s">
        <v>1623</v>
      </c>
      <c r="F13754" t="s">
        <v>1624</v>
      </c>
    </row>
    <row r="13755" spans="1:6" x14ac:dyDescent="0.2">
      <c r="A13755" t="s">
        <v>1549</v>
      </c>
      <c r="B13755" t="s">
        <v>1550</v>
      </c>
      <c r="C13755" t="s">
        <v>1551</v>
      </c>
      <c r="D13755" t="s">
        <v>1552</v>
      </c>
    </row>
    <row r="13756" spans="1:6" x14ac:dyDescent="0.2">
      <c r="A13756" t="s">
        <v>859</v>
      </c>
      <c r="B13756" t="s">
        <v>1553</v>
      </c>
      <c r="C13756" t="s">
        <v>1554</v>
      </c>
    </row>
    <row r="13757" spans="1:6" x14ac:dyDescent="0.2">
      <c r="A13757" t="s">
        <v>1555</v>
      </c>
      <c r="B13757" t="s">
        <v>1550</v>
      </c>
      <c r="C13757" t="s">
        <v>1551</v>
      </c>
      <c r="D13757" t="s">
        <v>1556</v>
      </c>
    </row>
    <row r="13758" spans="1:6" x14ac:dyDescent="0.2">
      <c r="A13758" t="s">
        <v>91</v>
      </c>
      <c r="B13758">
        <v>12.9</v>
      </c>
      <c r="C13758" t="s">
        <v>1557</v>
      </c>
    </row>
    <row r="13759" spans="1:6" x14ac:dyDescent="0.2">
      <c r="A13759" t="s">
        <v>29</v>
      </c>
      <c r="B13759">
        <v>5.6</v>
      </c>
      <c r="C13759" t="s">
        <v>1558</v>
      </c>
    </row>
    <row r="13760" spans="1:6" x14ac:dyDescent="0.2">
      <c r="A13760" t="s">
        <v>48</v>
      </c>
      <c r="B13760">
        <v>2.5</v>
      </c>
      <c r="C13760" t="s">
        <v>1558</v>
      </c>
    </row>
    <row r="13761" spans="1:5" x14ac:dyDescent="0.2">
      <c r="A13761" t="s">
        <v>34</v>
      </c>
      <c r="B13761">
        <v>5.7850000000000001</v>
      </c>
      <c r="C13761" t="s">
        <v>1605</v>
      </c>
      <c r="D13761" t="s">
        <v>1606</v>
      </c>
    </row>
    <row r="13762" spans="1:5" x14ac:dyDescent="0.2">
      <c r="A13762" t="s">
        <v>34</v>
      </c>
      <c r="B13762">
        <v>19.98</v>
      </c>
      <c r="C13762">
        <v>-1.7999999999999999E-2</v>
      </c>
    </row>
    <row r="13763" spans="1:5" x14ac:dyDescent="0.2">
      <c r="A13763" t="s">
        <v>34</v>
      </c>
      <c r="B13763">
        <v>19.899999999999999</v>
      </c>
      <c r="C13763">
        <v>-0.05</v>
      </c>
    </row>
    <row r="13764" spans="1:5" x14ac:dyDescent="0.2">
      <c r="A13764" t="s">
        <v>34</v>
      </c>
      <c r="B13764">
        <v>19.600000000000001</v>
      </c>
      <c r="C13764">
        <v>-0.1</v>
      </c>
    </row>
    <row r="13765" spans="1:5" x14ac:dyDescent="0.2">
      <c r="A13765" t="s">
        <v>184</v>
      </c>
      <c r="B13765">
        <v>17.3</v>
      </c>
      <c r="C13765">
        <v>-0.05</v>
      </c>
    </row>
    <row r="13766" spans="1:5" x14ac:dyDescent="0.2">
      <c r="A13766" t="s">
        <v>1607</v>
      </c>
      <c r="B13766">
        <v>2.15</v>
      </c>
      <c r="C13766" t="s">
        <v>1558</v>
      </c>
    </row>
    <row r="13767" spans="1:5" x14ac:dyDescent="0.2">
      <c r="A13767" t="s">
        <v>108</v>
      </c>
      <c r="B13767">
        <v>1.6</v>
      </c>
      <c r="C13767">
        <v>0.05</v>
      </c>
    </row>
    <row r="13768" spans="1:5" x14ac:dyDescent="0.2">
      <c r="A13768" t="s">
        <v>47</v>
      </c>
      <c r="B13768">
        <v>3</v>
      </c>
      <c r="C13768">
        <v>0.02</v>
      </c>
    </row>
    <row r="13769" spans="1:5" x14ac:dyDescent="0.2">
      <c r="A13769" t="s">
        <v>47</v>
      </c>
      <c r="B13769">
        <v>17</v>
      </c>
      <c r="C13769" t="s">
        <v>1620</v>
      </c>
    </row>
    <row r="13770" spans="1:5" x14ac:dyDescent="0.2">
      <c r="A13770" t="s">
        <v>97</v>
      </c>
      <c r="B13770" t="s">
        <v>1545</v>
      </c>
      <c r="C13770">
        <v>0.01</v>
      </c>
      <c r="D13770" t="s">
        <v>1567</v>
      </c>
      <c r="E13770" t="s">
        <v>1568</v>
      </c>
    </row>
    <row r="13771" spans="1:5" x14ac:dyDescent="0.2">
      <c r="A13771" t="s">
        <v>48</v>
      </c>
      <c r="B13771">
        <v>4.9000000000000004</v>
      </c>
      <c r="C13771" t="s">
        <v>1557</v>
      </c>
    </row>
    <row r="13772" spans="1:5" x14ac:dyDescent="0.2">
      <c r="A13772" t="s">
        <v>1610</v>
      </c>
      <c r="B13772">
        <v>11.46</v>
      </c>
      <c r="C13772" t="s">
        <v>1595</v>
      </c>
      <c r="D13772">
        <v>0.08</v>
      </c>
    </row>
    <row r="13773" spans="1:5" x14ac:dyDescent="0.2">
      <c r="A13773" t="s">
        <v>92</v>
      </c>
      <c r="B13773">
        <v>0.1</v>
      </c>
      <c r="C13773" t="s">
        <v>1595</v>
      </c>
      <c r="D13773">
        <v>0.03</v>
      </c>
    </row>
    <row r="13774" spans="1:5" x14ac:dyDescent="0.2">
      <c r="A13774" t="s">
        <v>94</v>
      </c>
      <c r="B13774" t="s">
        <v>1545</v>
      </c>
      <c r="C13774">
        <v>0.02</v>
      </c>
      <c r="D13774" t="s">
        <v>1567</v>
      </c>
      <c r="E13774" t="s">
        <v>1568</v>
      </c>
    </row>
    <row r="13775" spans="1:5" x14ac:dyDescent="0.2">
      <c r="A13775" t="s">
        <v>95</v>
      </c>
      <c r="B13775" t="s">
        <v>1545</v>
      </c>
      <c r="C13775" t="s">
        <v>1584</v>
      </c>
      <c r="D13775">
        <v>4</v>
      </c>
    </row>
    <row r="13776" spans="1:5" x14ac:dyDescent="0.2">
      <c r="A13776" t="s">
        <v>95</v>
      </c>
      <c r="B13776" t="s">
        <v>1545</v>
      </c>
      <c r="C13776" t="s">
        <v>1614</v>
      </c>
      <c r="D13776">
        <v>1.5</v>
      </c>
    </row>
    <row r="13777" spans="1:4" x14ac:dyDescent="0.2">
      <c r="A13777" t="s">
        <v>87</v>
      </c>
      <c r="B13777" t="s">
        <v>1546</v>
      </c>
      <c r="C13777" t="s">
        <v>621</v>
      </c>
      <c r="D13777" t="s">
        <v>1548</v>
      </c>
    </row>
    <row r="13778" spans="1:4" x14ac:dyDescent="0.2">
      <c r="A13778" t="s">
        <v>1549</v>
      </c>
      <c r="B13778" t="s">
        <v>1550</v>
      </c>
      <c r="C13778" t="s">
        <v>1551</v>
      </c>
      <c r="D13778" t="s">
        <v>1552</v>
      </c>
    </row>
    <row r="13779" spans="1:4" x14ac:dyDescent="0.2">
      <c r="A13779" t="s">
        <v>859</v>
      </c>
      <c r="B13779" t="s">
        <v>1553</v>
      </c>
      <c r="C13779" t="s">
        <v>1554</v>
      </c>
    </row>
    <row r="13780" spans="1:4" x14ac:dyDescent="0.2">
      <c r="A13780" t="s">
        <v>1555</v>
      </c>
      <c r="B13780" t="s">
        <v>1550</v>
      </c>
      <c r="C13780" t="s">
        <v>1551</v>
      </c>
      <c r="D13780" t="s">
        <v>1556</v>
      </c>
    </row>
    <row r="13781" spans="1:4" x14ac:dyDescent="0.2">
      <c r="A13781" t="s">
        <v>464</v>
      </c>
      <c r="B13781" t="s">
        <v>1550</v>
      </c>
      <c r="C13781" t="s">
        <v>1551</v>
      </c>
      <c r="D13781" s="7">
        <v>37415</v>
      </c>
    </row>
    <row r="13782" spans="1:4" x14ac:dyDescent="0.2">
      <c r="A13782" t="s">
        <v>1569</v>
      </c>
      <c r="B13782" t="s">
        <v>1570</v>
      </c>
      <c r="C13782" t="s">
        <v>1571</v>
      </c>
    </row>
    <row r="13783" spans="1:4" x14ac:dyDescent="0.2">
      <c r="A13783" t="s">
        <v>1569</v>
      </c>
      <c r="B13783" t="s">
        <v>1572</v>
      </c>
      <c r="C13783" t="s">
        <v>1573</v>
      </c>
      <c r="D13783" t="s">
        <v>1571</v>
      </c>
    </row>
    <row r="13784" spans="1:4" x14ac:dyDescent="0.2">
      <c r="A13784" t="s">
        <v>1615</v>
      </c>
      <c r="B13784">
        <v>5.7</v>
      </c>
      <c r="C13784" t="s">
        <v>1608</v>
      </c>
      <c r="D13784">
        <v>0.1</v>
      </c>
    </row>
    <row r="13785" spans="1:4" x14ac:dyDescent="0.2">
      <c r="A13785" t="s">
        <v>29</v>
      </c>
      <c r="B13785">
        <v>2.4</v>
      </c>
      <c r="C13785" t="s">
        <v>1608</v>
      </c>
      <c r="D13785">
        <v>2.5000000000000001E-2</v>
      </c>
    </row>
    <row r="13786" spans="1:4" x14ac:dyDescent="0.2">
      <c r="A13786" t="s">
        <v>29</v>
      </c>
      <c r="B13786">
        <v>5.05</v>
      </c>
      <c r="C13786" t="s">
        <v>1608</v>
      </c>
      <c r="D13786">
        <v>0.05</v>
      </c>
    </row>
    <row r="13787" spans="1:4" x14ac:dyDescent="0.2">
      <c r="A13787" t="s">
        <v>29</v>
      </c>
      <c r="B13787">
        <v>1</v>
      </c>
      <c r="C13787" t="s">
        <v>1608</v>
      </c>
      <c r="D13787">
        <v>0.05</v>
      </c>
    </row>
    <row r="13788" spans="1:4" x14ac:dyDescent="0.2">
      <c r="A13788" t="s">
        <v>48</v>
      </c>
      <c r="B13788">
        <v>7</v>
      </c>
      <c r="C13788" t="s">
        <v>1608</v>
      </c>
      <c r="D13788">
        <v>0.1</v>
      </c>
    </row>
    <row r="13789" spans="1:4" x14ac:dyDescent="0.2">
      <c r="A13789" t="s">
        <v>96</v>
      </c>
      <c r="B13789">
        <v>16.8</v>
      </c>
      <c r="C13789" t="s">
        <v>1562</v>
      </c>
      <c r="D13789">
        <v>0.05</v>
      </c>
    </row>
    <row r="13790" spans="1:4" x14ac:dyDescent="0.2">
      <c r="A13790" t="s">
        <v>34</v>
      </c>
      <c r="B13790">
        <v>20.399999999999999</v>
      </c>
      <c r="C13790" t="s">
        <v>1562</v>
      </c>
      <c r="D13790">
        <v>0.1</v>
      </c>
    </row>
    <row r="13791" spans="1:4" x14ac:dyDescent="0.2">
      <c r="A13791" t="s">
        <v>34</v>
      </c>
      <c r="B13791">
        <v>6.15</v>
      </c>
      <c r="C13791" t="s">
        <v>1608</v>
      </c>
      <c r="D13791">
        <v>0.02</v>
      </c>
    </row>
    <row r="13792" spans="1:4" x14ac:dyDescent="0.2">
      <c r="A13792" t="s">
        <v>34</v>
      </c>
      <c r="B13792">
        <v>5.65</v>
      </c>
      <c r="C13792" t="s">
        <v>1608</v>
      </c>
      <c r="D13792">
        <v>0.02</v>
      </c>
    </row>
    <row r="13793" spans="1:6" x14ac:dyDescent="0.2">
      <c r="A13793" t="s">
        <v>47</v>
      </c>
      <c r="B13793">
        <v>1.9</v>
      </c>
      <c r="C13793" t="s">
        <v>1562</v>
      </c>
      <c r="D13793">
        <v>0.1</v>
      </c>
    </row>
    <row r="13794" spans="1:6" x14ac:dyDescent="0.2">
      <c r="A13794" t="s">
        <v>47</v>
      </c>
      <c r="B13794">
        <v>0.8</v>
      </c>
      <c r="C13794" t="s">
        <v>1608</v>
      </c>
      <c r="D13794">
        <v>0.02</v>
      </c>
    </row>
    <row r="13795" spans="1:6" x14ac:dyDescent="0.2">
      <c r="A13795" t="s">
        <v>97</v>
      </c>
      <c r="B13795">
        <v>0.03</v>
      </c>
    </row>
    <row r="13796" spans="1:6" x14ac:dyDescent="0.2">
      <c r="A13796" t="s">
        <v>29</v>
      </c>
      <c r="B13796">
        <v>4.8</v>
      </c>
      <c r="C13796" t="s">
        <v>1608</v>
      </c>
      <c r="D13796">
        <v>0.2</v>
      </c>
    </row>
    <row r="13797" spans="1:6" x14ac:dyDescent="0.2">
      <c r="A13797" t="s">
        <v>47</v>
      </c>
      <c r="B13797" t="s">
        <v>1617</v>
      </c>
      <c r="C13797">
        <v>0.1</v>
      </c>
    </row>
    <row r="13798" spans="1:6" x14ac:dyDescent="0.2">
      <c r="A13798" t="s">
        <v>29</v>
      </c>
      <c r="B13798">
        <v>1.1000000000000001</v>
      </c>
      <c r="C13798" t="s">
        <v>1608</v>
      </c>
      <c r="D13798">
        <v>0.1</v>
      </c>
    </row>
    <row r="13799" spans="1:6" x14ac:dyDescent="0.2">
      <c r="A13799" t="s">
        <v>97</v>
      </c>
      <c r="B13799" t="s">
        <v>1545</v>
      </c>
      <c r="C13799">
        <v>0.1</v>
      </c>
    </row>
    <row r="13800" spans="1:6" x14ac:dyDescent="0.2">
      <c r="A13800" t="s">
        <v>98</v>
      </c>
      <c r="B13800" t="s">
        <v>1618</v>
      </c>
      <c r="C13800">
        <v>16.8</v>
      </c>
      <c r="D13800" t="s">
        <v>1545</v>
      </c>
      <c r="E13800">
        <v>2.5000000000000001E-2</v>
      </c>
    </row>
    <row r="13801" spans="1:6" x14ac:dyDescent="0.2">
      <c r="A13801" t="s">
        <v>49</v>
      </c>
      <c r="B13801">
        <v>0.1</v>
      </c>
      <c r="C13801" t="s">
        <v>1608</v>
      </c>
      <c r="D13801">
        <v>0.05</v>
      </c>
      <c r="E13801" t="s">
        <v>1623</v>
      </c>
      <c r="F13801" t="s">
        <v>1624</v>
      </c>
    </row>
    <row r="13802" spans="1:6" x14ac:dyDescent="0.2">
      <c r="A13802" t="s">
        <v>1549</v>
      </c>
      <c r="B13802" t="s">
        <v>1550</v>
      </c>
      <c r="C13802" t="s">
        <v>1551</v>
      </c>
      <c r="D13802" t="s">
        <v>1552</v>
      </c>
    </row>
    <row r="13803" spans="1:6" x14ac:dyDescent="0.2">
      <c r="A13803" t="s">
        <v>859</v>
      </c>
      <c r="B13803" t="s">
        <v>1553</v>
      </c>
      <c r="C13803" t="s">
        <v>1554</v>
      </c>
    </row>
    <row r="13804" spans="1:6" x14ac:dyDescent="0.2">
      <c r="A13804" t="s">
        <v>1555</v>
      </c>
      <c r="B13804" t="s">
        <v>1550</v>
      </c>
      <c r="C13804" t="s">
        <v>1551</v>
      </c>
      <c r="D13804" t="s">
        <v>1556</v>
      </c>
    </row>
    <row r="13805" spans="1:6" x14ac:dyDescent="0.2">
      <c r="A13805" t="s">
        <v>91</v>
      </c>
      <c r="B13805">
        <v>12.9</v>
      </c>
      <c r="C13805" t="s">
        <v>1557</v>
      </c>
    </row>
    <row r="13806" spans="1:6" x14ac:dyDescent="0.2">
      <c r="A13806" t="s">
        <v>29</v>
      </c>
      <c r="B13806">
        <v>5.6</v>
      </c>
      <c r="C13806" t="s">
        <v>1558</v>
      </c>
    </row>
    <row r="13807" spans="1:6" x14ac:dyDescent="0.2">
      <c r="A13807" t="s">
        <v>48</v>
      </c>
      <c r="B13807">
        <v>2.5</v>
      </c>
      <c r="C13807" t="s">
        <v>1558</v>
      </c>
    </row>
    <row r="13808" spans="1:6" x14ac:dyDescent="0.2">
      <c r="A13808" t="s">
        <v>34</v>
      </c>
      <c r="B13808">
        <v>5.7850000000000001</v>
      </c>
      <c r="C13808" t="s">
        <v>1605</v>
      </c>
      <c r="D13808" t="s">
        <v>1606</v>
      </c>
    </row>
    <row r="13809" spans="1:5" x14ac:dyDescent="0.2">
      <c r="A13809" t="s">
        <v>34</v>
      </c>
      <c r="B13809">
        <v>19.98</v>
      </c>
      <c r="C13809">
        <v>-1.7999999999999999E-2</v>
      </c>
    </row>
    <row r="13810" spans="1:5" x14ac:dyDescent="0.2">
      <c r="A13810" t="s">
        <v>34</v>
      </c>
      <c r="B13810">
        <v>19.899999999999999</v>
      </c>
      <c r="C13810">
        <v>-0.05</v>
      </c>
    </row>
    <row r="13811" spans="1:5" x14ac:dyDescent="0.2">
      <c r="A13811" t="s">
        <v>34</v>
      </c>
      <c r="B13811">
        <v>19.600000000000001</v>
      </c>
      <c r="C13811">
        <v>-0.1</v>
      </c>
    </row>
    <row r="13812" spans="1:5" x14ac:dyDescent="0.2">
      <c r="A13812" t="s">
        <v>184</v>
      </c>
      <c r="B13812">
        <v>17.3</v>
      </c>
      <c r="C13812">
        <v>-0.05</v>
      </c>
    </row>
    <row r="13813" spans="1:5" x14ac:dyDescent="0.2">
      <c r="A13813" t="s">
        <v>1607</v>
      </c>
      <c r="B13813">
        <v>2.15</v>
      </c>
      <c r="C13813" t="s">
        <v>1558</v>
      </c>
    </row>
    <row r="13814" spans="1:5" x14ac:dyDescent="0.2">
      <c r="A13814" t="s">
        <v>108</v>
      </c>
      <c r="B13814">
        <v>1.6</v>
      </c>
      <c r="C13814">
        <v>0.05</v>
      </c>
    </row>
    <row r="13815" spans="1:5" x14ac:dyDescent="0.2">
      <c r="A13815" t="s">
        <v>47</v>
      </c>
      <c r="B13815">
        <v>4</v>
      </c>
      <c r="C13815">
        <v>0.02</v>
      </c>
    </row>
    <row r="13816" spans="1:5" x14ac:dyDescent="0.2">
      <c r="A13816" t="s">
        <v>47</v>
      </c>
      <c r="B13816">
        <v>17</v>
      </c>
      <c r="C13816" t="s">
        <v>1620</v>
      </c>
    </row>
    <row r="13817" spans="1:5" x14ac:dyDescent="0.2">
      <c r="A13817" t="s">
        <v>97</v>
      </c>
      <c r="B13817" t="s">
        <v>1545</v>
      </c>
      <c r="C13817">
        <v>0.01</v>
      </c>
      <c r="D13817" t="s">
        <v>1567</v>
      </c>
      <c r="E13817" t="s">
        <v>1568</v>
      </c>
    </row>
    <row r="13818" spans="1:5" x14ac:dyDescent="0.2">
      <c r="A13818" t="s">
        <v>48</v>
      </c>
      <c r="B13818">
        <v>4.9000000000000004</v>
      </c>
      <c r="C13818" t="s">
        <v>1557</v>
      </c>
    </row>
    <row r="13819" spans="1:5" x14ac:dyDescent="0.2">
      <c r="A13819" t="s">
        <v>1610</v>
      </c>
      <c r="B13819">
        <v>10.59</v>
      </c>
      <c r="C13819" t="s">
        <v>1595</v>
      </c>
      <c r="D13819" t="s">
        <v>1611</v>
      </c>
    </row>
    <row r="13820" spans="1:5" x14ac:dyDescent="0.2">
      <c r="A13820" t="s">
        <v>92</v>
      </c>
      <c r="B13820">
        <v>0.1</v>
      </c>
      <c r="C13820" t="s">
        <v>1595</v>
      </c>
      <c r="D13820">
        <v>0.03</v>
      </c>
    </row>
    <row r="13821" spans="1:5" x14ac:dyDescent="0.2">
      <c r="A13821" t="s">
        <v>94</v>
      </c>
      <c r="B13821" t="s">
        <v>1545</v>
      </c>
      <c r="C13821">
        <v>0.02</v>
      </c>
      <c r="D13821" t="s">
        <v>1567</v>
      </c>
      <c r="E13821" t="s">
        <v>1568</v>
      </c>
    </row>
    <row r="13822" spans="1:5" x14ac:dyDescent="0.2">
      <c r="A13822" t="s">
        <v>95</v>
      </c>
      <c r="B13822" t="s">
        <v>1545</v>
      </c>
      <c r="C13822" t="s">
        <v>1584</v>
      </c>
      <c r="D13822">
        <v>4</v>
      </c>
    </row>
    <row r="13823" spans="1:5" x14ac:dyDescent="0.2">
      <c r="A13823" t="s">
        <v>95</v>
      </c>
      <c r="B13823" t="s">
        <v>1545</v>
      </c>
      <c r="C13823" t="s">
        <v>1614</v>
      </c>
      <c r="D13823">
        <v>1.5</v>
      </c>
    </row>
    <row r="13824" spans="1:5" x14ac:dyDescent="0.2">
      <c r="A13824" t="s">
        <v>87</v>
      </c>
      <c r="B13824" t="s">
        <v>1546</v>
      </c>
      <c r="C13824" t="s">
        <v>621</v>
      </c>
      <c r="D13824" t="s">
        <v>1548</v>
      </c>
    </row>
    <row r="13825" spans="1:5" x14ac:dyDescent="0.2">
      <c r="A13825" t="s">
        <v>1549</v>
      </c>
      <c r="B13825" t="s">
        <v>1550</v>
      </c>
      <c r="C13825" t="s">
        <v>1551</v>
      </c>
      <c r="D13825" t="s">
        <v>1552</v>
      </c>
    </row>
    <row r="13826" spans="1:5" x14ac:dyDescent="0.2">
      <c r="A13826" t="s">
        <v>859</v>
      </c>
      <c r="B13826" t="s">
        <v>1553</v>
      </c>
      <c r="C13826" t="s">
        <v>1554</v>
      </c>
    </row>
    <row r="13827" spans="1:5" x14ac:dyDescent="0.2">
      <c r="A13827" t="s">
        <v>1555</v>
      </c>
      <c r="B13827" t="s">
        <v>1550</v>
      </c>
      <c r="C13827" t="s">
        <v>1551</v>
      </c>
      <c r="D13827" t="s">
        <v>1556</v>
      </c>
    </row>
    <row r="13828" spans="1:5" x14ac:dyDescent="0.2">
      <c r="A13828" t="s">
        <v>1569</v>
      </c>
      <c r="B13828" t="s">
        <v>1570</v>
      </c>
      <c r="C13828" t="s">
        <v>1571</v>
      </c>
    </row>
    <row r="13829" spans="1:5" x14ac:dyDescent="0.2">
      <c r="A13829" t="s">
        <v>1569</v>
      </c>
      <c r="B13829" t="s">
        <v>1572</v>
      </c>
      <c r="C13829" t="s">
        <v>1573</v>
      </c>
      <c r="D13829" t="s">
        <v>1571</v>
      </c>
    </row>
    <row r="13830" spans="1:5" x14ac:dyDescent="0.2">
      <c r="A13830" t="s">
        <v>29</v>
      </c>
      <c r="B13830">
        <v>2</v>
      </c>
      <c r="C13830" t="s">
        <v>1557</v>
      </c>
    </row>
    <row r="13831" spans="1:5" x14ac:dyDescent="0.2">
      <c r="A13831" t="s">
        <v>48</v>
      </c>
      <c r="B13831">
        <v>3</v>
      </c>
      <c r="C13831">
        <v>0.2</v>
      </c>
    </row>
    <row r="13832" spans="1:5" x14ac:dyDescent="0.2">
      <c r="A13832" t="s">
        <v>29</v>
      </c>
      <c r="B13832">
        <v>1.2</v>
      </c>
      <c r="C13832" t="s">
        <v>1557</v>
      </c>
    </row>
    <row r="13833" spans="1:5" x14ac:dyDescent="0.2">
      <c r="A13833" t="s">
        <v>29</v>
      </c>
      <c r="B13833">
        <v>0.35</v>
      </c>
      <c r="C13833" t="s">
        <v>1557</v>
      </c>
    </row>
    <row r="13834" spans="1:5" x14ac:dyDescent="0.2">
      <c r="A13834" t="s">
        <v>34</v>
      </c>
      <c r="B13834">
        <v>23.1</v>
      </c>
      <c r="C13834" t="s">
        <v>1665</v>
      </c>
    </row>
    <row r="13835" spans="1:5" x14ac:dyDescent="0.2">
      <c r="A13835" t="s">
        <v>34</v>
      </c>
      <c r="B13835">
        <v>2.5</v>
      </c>
      <c r="C13835" t="s">
        <v>1557</v>
      </c>
    </row>
    <row r="13836" spans="1:5" x14ac:dyDescent="0.2">
      <c r="A13836" t="s">
        <v>47</v>
      </c>
      <c r="B13836">
        <v>22.4</v>
      </c>
      <c r="C13836" t="s">
        <v>1575</v>
      </c>
    </row>
    <row r="13837" spans="1:5" x14ac:dyDescent="0.2">
      <c r="A13837" t="s">
        <v>47</v>
      </c>
      <c r="B13837">
        <v>4.8</v>
      </c>
      <c r="C13837" t="s">
        <v>1559</v>
      </c>
    </row>
    <row r="13838" spans="1:5" x14ac:dyDescent="0.2">
      <c r="A13838" t="s">
        <v>47</v>
      </c>
      <c r="B13838">
        <v>2.8</v>
      </c>
      <c r="C13838">
        <v>-0.35</v>
      </c>
    </row>
    <row r="13839" spans="1:5" x14ac:dyDescent="0.2">
      <c r="A13839" t="s">
        <v>95</v>
      </c>
      <c r="B13839" t="s">
        <v>1545</v>
      </c>
      <c r="C13839" t="s">
        <v>1584</v>
      </c>
      <c r="D13839">
        <v>3</v>
      </c>
    </row>
    <row r="13840" spans="1:5" x14ac:dyDescent="0.2">
      <c r="A13840" t="s">
        <v>189</v>
      </c>
      <c r="B13840" t="s">
        <v>1545</v>
      </c>
      <c r="C13840">
        <v>2.5000000000000001E-2</v>
      </c>
      <c r="D13840" t="s">
        <v>1567</v>
      </c>
      <c r="E13840" t="s">
        <v>1568</v>
      </c>
    </row>
    <row r="13841" spans="1:6" x14ac:dyDescent="0.2">
      <c r="A13841" t="s">
        <v>133</v>
      </c>
      <c r="B13841" t="s">
        <v>1545</v>
      </c>
      <c r="C13841">
        <v>7.0000000000000001E-3</v>
      </c>
    </row>
    <row r="13842" spans="1:6" x14ac:dyDescent="0.2">
      <c r="A13842" t="s">
        <v>36</v>
      </c>
      <c r="B13842" t="s">
        <v>2584</v>
      </c>
      <c r="C13842" t="s">
        <v>1100</v>
      </c>
      <c r="D13842">
        <v>0.75</v>
      </c>
      <c r="E13842" t="s">
        <v>1562</v>
      </c>
      <c r="F13842" t="s">
        <v>1563</v>
      </c>
    </row>
    <row r="13843" spans="1:6" x14ac:dyDescent="0.2">
      <c r="A13843" t="s">
        <v>87</v>
      </c>
      <c r="B13843" t="s">
        <v>1546</v>
      </c>
      <c r="C13843" t="s">
        <v>1547</v>
      </c>
      <c r="D13843" t="s">
        <v>1548</v>
      </c>
    </row>
    <row r="13844" spans="1:6" x14ac:dyDescent="0.2">
      <c r="A13844" t="s">
        <v>1549</v>
      </c>
      <c r="B13844" t="s">
        <v>1550</v>
      </c>
      <c r="C13844" t="s">
        <v>1551</v>
      </c>
      <c r="D13844" t="s">
        <v>1552</v>
      </c>
    </row>
    <row r="13845" spans="1:6" x14ac:dyDescent="0.2">
      <c r="A13845" t="s">
        <v>859</v>
      </c>
      <c r="B13845" t="s">
        <v>1553</v>
      </c>
      <c r="C13845" t="s">
        <v>1554</v>
      </c>
    </row>
    <row r="13846" spans="1:6" x14ac:dyDescent="0.2">
      <c r="A13846" t="s">
        <v>1555</v>
      </c>
      <c r="B13846" t="s">
        <v>1550</v>
      </c>
      <c r="C13846" t="s">
        <v>1551</v>
      </c>
      <c r="D13846" t="s">
        <v>1556</v>
      </c>
    </row>
    <row r="13847" spans="1:6" x14ac:dyDescent="0.2">
      <c r="A13847" t="s">
        <v>1569</v>
      </c>
      <c r="B13847" t="s">
        <v>1570</v>
      </c>
      <c r="C13847" t="s">
        <v>1571</v>
      </c>
    </row>
    <row r="13848" spans="1:6" x14ac:dyDescent="0.2">
      <c r="A13848" t="s">
        <v>1569</v>
      </c>
      <c r="B13848" t="s">
        <v>1572</v>
      </c>
      <c r="C13848" t="s">
        <v>1573</v>
      </c>
      <c r="D13848" t="s">
        <v>1571</v>
      </c>
    </row>
    <row r="13849" spans="1:6" x14ac:dyDescent="0.2">
      <c r="A13849" t="s">
        <v>29</v>
      </c>
      <c r="B13849">
        <v>2</v>
      </c>
      <c r="C13849" t="s">
        <v>1557</v>
      </c>
    </row>
    <row r="13850" spans="1:6" x14ac:dyDescent="0.2">
      <c r="A13850" t="s">
        <v>48</v>
      </c>
      <c r="B13850">
        <v>3</v>
      </c>
      <c r="C13850">
        <v>0.2</v>
      </c>
    </row>
    <row r="13851" spans="1:6" x14ac:dyDescent="0.2">
      <c r="A13851" t="s">
        <v>29</v>
      </c>
      <c r="B13851">
        <v>1.2</v>
      </c>
      <c r="C13851" t="s">
        <v>1557</v>
      </c>
    </row>
    <row r="13852" spans="1:6" x14ac:dyDescent="0.2">
      <c r="A13852" t="s">
        <v>29</v>
      </c>
      <c r="B13852">
        <v>0.35</v>
      </c>
      <c r="C13852" t="s">
        <v>1557</v>
      </c>
    </row>
    <row r="13853" spans="1:6" x14ac:dyDescent="0.2">
      <c r="A13853" t="s">
        <v>34</v>
      </c>
      <c r="B13853">
        <v>23.1</v>
      </c>
      <c r="C13853" t="s">
        <v>1665</v>
      </c>
    </row>
    <row r="13854" spans="1:6" x14ac:dyDescent="0.2">
      <c r="A13854" t="s">
        <v>34</v>
      </c>
      <c r="B13854">
        <v>2.5</v>
      </c>
      <c r="C13854" t="s">
        <v>1557</v>
      </c>
    </row>
    <row r="13855" spans="1:6" x14ac:dyDescent="0.2">
      <c r="A13855" t="s">
        <v>47</v>
      </c>
      <c r="B13855">
        <v>22.4</v>
      </c>
      <c r="C13855" t="s">
        <v>1575</v>
      </c>
    </row>
    <row r="13856" spans="1:6" x14ac:dyDescent="0.2">
      <c r="A13856" t="s">
        <v>47</v>
      </c>
      <c r="B13856">
        <v>4.8</v>
      </c>
      <c r="C13856" t="s">
        <v>1559</v>
      </c>
    </row>
    <row r="13857" spans="1:6" x14ac:dyDescent="0.2">
      <c r="A13857" t="s">
        <v>47</v>
      </c>
      <c r="B13857">
        <v>2.8</v>
      </c>
      <c r="C13857">
        <v>-0.35</v>
      </c>
    </row>
    <row r="13858" spans="1:6" x14ac:dyDescent="0.2">
      <c r="A13858" t="s">
        <v>95</v>
      </c>
      <c r="B13858" t="s">
        <v>1545</v>
      </c>
      <c r="C13858" t="s">
        <v>1584</v>
      </c>
      <c r="D13858">
        <v>3</v>
      </c>
    </row>
    <row r="13859" spans="1:6" x14ac:dyDescent="0.2">
      <c r="A13859" t="s">
        <v>189</v>
      </c>
      <c r="B13859" t="s">
        <v>1545</v>
      </c>
      <c r="C13859">
        <v>2.5000000000000001E-2</v>
      </c>
      <c r="D13859" t="s">
        <v>1567</v>
      </c>
      <c r="E13859" t="s">
        <v>1568</v>
      </c>
    </row>
    <row r="13860" spans="1:6" x14ac:dyDescent="0.2">
      <c r="A13860" t="s">
        <v>133</v>
      </c>
      <c r="B13860" t="s">
        <v>1545</v>
      </c>
      <c r="C13860">
        <v>7.0000000000000001E-3</v>
      </c>
    </row>
    <row r="13861" spans="1:6" x14ac:dyDescent="0.2">
      <c r="A13861" t="s">
        <v>36</v>
      </c>
      <c r="B13861" t="s">
        <v>2584</v>
      </c>
      <c r="C13861" t="s">
        <v>1100</v>
      </c>
      <c r="D13861">
        <v>0.75</v>
      </c>
      <c r="E13861" t="s">
        <v>1562</v>
      </c>
      <c r="F13861" t="s">
        <v>1563</v>
      </c>
    </row>
    <row r="13862" spans="1:6" x14ac:dyDescent="0.2">
      <c r="A13862" t="s">
        <v>87</v>
      </c>
      <c r="B13862" t="s">
        <v>1546</v>
      </c>
      <c r="C13862" t="s">
        <v>1547</v>
      </c>
      <c r="D13862" t="s">
        <v>1548</v>
      </c>
    </row>
    <row r="13863" spans="1:6" x14ac:dyDescent="0.2">
      <c r="A13863" t="s">
        <v>1549</v>
      </c>
      <c r="B13863" t="s">
        <v>1550</v>
      </c>
      <c r="C13863" t="s">
        <v>1551</v>
      </c>
      <c r="D13863" t="s">
        <v>1552</v>
      </c>
    </row>
    <row r="13864" spans="1:6" x14ac:dyDescent="0.2">
      <c r="A13864" t="s">
        <v>859</v>
      </c>
      <c r="B13864" t="s">
        <v>1553</v>
      </c>
      <c r="C13864" t="s">
        <v>1554</v>
      </c>
    </row>
    <row r="13865" spans="1:6" x14ac:dyDescent="0.2">
      <c r="A13865" t="s">
        <v>1555</v>
      </c>
      <c r="B13865" t="s">
        <v>1550</v>
      </c>
      <c r="C13865" t="s">
        <v>1551</v>
      </c>
      <c r="D13865" t="s">
        <v>1556</v>
      </c>
    </row>
    <row r="13866" spans="1:6" x14ac:dyDescent="0.2">
      <c r="A13866" t="s">
        <v>1569</v>
      </c>
      <c r="B13866" t="s">
        <v>1570</v>
      </c>
      <c r="C13866" t="s">
        <v>1571</v>
      </c>
    </row>
    <row r="13867" spans="1:6" x14ac:dyDescent="0.2">
      <c r="A13867" t="s">
        <v>1569</v>
      </c>
      <c r="B13867" t="s">
        <v>1572</v>
      </c>
      <c r="C13867" t="s">
        <v>1573</v>
      </c>
      <c r="D13867" t="s">
        <v>1571</v>
      </c>
    </row>
    <row r="13868" spans="1:6" x14ac:dyDescent="0.2">
      <c r="A13868" t="s">
        <v>29</v>
      </c>
      <c r="B13868">
        <v>2</v>
      </c>
      <c r="C13868" t="s">
        <v>1557</v>
      </c>
    </row>
    <row r="13869" spans="1:6" x14ac:dyDescent="0.2">
      <c r="A13869" t="s">
        <v>48</v>
      </c>
      <c r="B13869">
        <v>3</v>
      </c>
      <c r="C13869">
        <v>0.2</v>
      </c>
    </row>
    <row r="13870" spans="1:6" x14ac:dyDescent="0.2">
      <c r="A13870" t="s">
        <v>29</v>
      </c>
      <c r="B13870">
        <v>1.2</v>
      </c>
      <c r="C13870" t="s">
        <v>1557</v>
      </c>
    </row>
    <row r="13871" spans="1:6" x14ac:dyDescent="0.2">
      <c r="A13871" t="s">
        <v>29</v>
      </c>
      <c r="B13871">
        <v>0.35</v>
      </c>
      <c r="C13871" t="s">
        <v>1557</v>
      </c>
    </row>
    <row r="13872" spans="1:6" x14ac:dyDescent="0.2">
      <c r="A13872" t="s">
        <v>34</v>
      </c>
      <c r="B13872">
        <v>23.1</v>
      </c>
      <c r="C13872" t="s">
        <v>1665</v>
      </c>
    </row>
    <row r="13873" spans="1:6" x14ac:dyDescent="0.2">
      <c r="A13873" t="s">
        <v>34</v>
      </c>
      <c r="B13873">
        <v>2.5</v>
      </c>
      <c r="C13873" t="s">
        <v>1557</v>
      </c>
    </row>
    <row r="13874" spans="1:6" x14ac:dyDescent="0.2">
      <c r="A13874" t="s">
        <v>47</v>
      </c>
      <c r="B13874">
        <v>22.4</v>
      </c>
      <c r="C13874" t="s">
        <v>1575</v>
      </c>
    </row>
    <row r="13875" spans="1:6" x14ac:dyDescent="0.2">
      <c r="A13875" t="s">
        <v>47</v>
      </c>
      <c r="B13875">
        <v>4.8</v>
      </c>
      <c r="C13875" t="s">
        <v>1559</v>
      </c>
    </row>
    <row r="13876" spans="1:6" x14ac:dyDescent="0.2">
      <c r="A13876" t="s">
        <v>47</v>
      </c>
      <c r="B13876">
        <v>2.8</v>
      </c>
      <c r="C13876">
        <v>-0.35</v>
      </c>
    </row>
    <row r="13877" spans="1:6" x14ac:dyDescent="0.2">
      <c r="A13877" t="s">
        <v>95</v>
      </c>
      <c r="B13877" t="s">
        <v>1545</v>
      </c>
      <c r="C13877" t="s">
        <v>1584</v>
      </c>
      <c r="D13877">
        <v>3</v>
      </c>
    </row>
    <row r="13878" spans="1:6" x14ac:dyDescent="0.2">
      <c r="A13878" t="s">
        <v>189</v>
      </c>
      <c r="B13878" t="s">
        <v>1545</v>
      </c>
      <c r="C13878">
        <v>2.5000000000000001E-2</v>
      </c>
      <c r="D13878" t="s">
        <v>1567</v>
      </c>
      <c r="E13878" t="s">
        <v>1568</v>
      </c>
    </row>
    <row r="13879" spans="1:6" x14ac:dyDescent="0.2">
      <c r="A13879" t="s">
        <v>133</v>
      </c>
      <c r="B13879" t="s">
        <v>1545</v>
      </c>
      <c r="C13879">
        <v>7.0000000000000001E-3</v>
      </c>
    </row>
    <row r="13880" spans="1:6" x14ac:dyDescent="0.2">
      <c r="A13880" t="s">
        <v>36</v>
      </c>
      <c r="B13880" t="s">
        <v>2584</v>
      </c>
      <c r="C13880" t="s">
        <v>1100</v>
      </c>
      <c r="D13880">
        <v>0.75</v>
      </c>
      <c r="E13880" t="s">
        <v>1562</v>
      </c>
      <c r="F13880" t="s">
        <v>1563</v>
      </c>
    </row>
    <row r="13881" spans="1:6" x14ac:dyDescent="0.2">
      <c r="A13881" t="s">
        <v>87</v>
      </c>
      <c r="B13881" t="s">
        <v>1546</v>
      </c>
      <c r="C13881" t="s">
        <v>1547</v>
      </c>
      <c r="D13881" t="s">
        <v>1548</v>
      </c>
    </row>
    <row r="13882" spans="1:6" x14ac:dyDescent="0.2">
      <c r="A13882" t="s">
        <v>1549</v>
      </c>
      <c r="B13882" t="s">
        <v>1550</v>
      </c>
      <c r="C13882" t="s">
        <v>1551</v>
      </c>
      <c r="D13882" t="s">
        <v>1552</v>
      </c>
    </row>
    <row r="13883" spans="1:6" x14ac:dyDescent="0.2">
      <c r="A13883" t="s">
        <v>859</v>
      </c>
      <c r="B13883" t="s">
        <v>1553</v>
      </c>
      <c r="C13883" t="s">
        <v>1554</v>
      </c>
    </row>
    <row r="13884" spans="1:6" x14ac:dyDescent="0.2">
      <c r="A13884" t="s">
        <v>1555</v>
      </c>
      <c r="B13884" t="s">
        <v>1550</v>
      </c>
      <c r="C13884" t="s">
        <v>1551</v>
      </c>
      <c r="D13884" t="s">
        <v>1556</v>
      </c>
    </row>
    <row r="13885" spans="1:6" x14ac:dyDescent="0.2">
      <c r="A13885" t="s">
        <v>1569</v>
      </c>
      <c r="B13885" t="s">
        <v>1570</v>
      </c>
      <c r="C13885" t="s">
        <v>1571</v>
      </c>
    </row>
    <row r="13886" spans="1:6" x14ac:dyDescent="0.2">
      <c r="A13886" t="s">
        <v>1569</v>
      </c>
      <c r="B13886" t="s">
        <v>1572</v>
      </c>
      <c r="C13886" t="s">
        <v>1573</v>
      </c>
      <c r="D13886" t="s">
        <v>1571</v>
      </c>
    </row>
    <row r="13887" spans="1:6" x14ac:dyDescent="0.2">
      <c r="A13887" t="s">
        <v>27</v>
      </c>
      <c r="B13887">
        <v>56.3</v>
      </c>
      <c r="C13887">
        <v>0.1</v>
      </c>
    </row>
    <row r="13888" spans="1:6" x14ac:dyDescent="0.2">
      <c r="A13888" t="s">
        <v>29</v>
      </c>
      <c r="B13888" t="s">
        <v>2882</v>
      </c>
    </row>
    <row r="13889" spans="1:5" x14ac:dyDescent="0.2">
      <c r="A13889" t="s">
        <v>1766</v>
      </c>
      <c r="B13889" t="s">
        <v>1618</v>
      </c>
      <c r="C13889">
        <v>32.4</v>
      </c>
      <c r="D13889" t="s">
        <v>1608</v>
      </c>
      <c r="E13889">
        <v>0.1</v>
      </c>
    </row>
    <row r="13890" spans="1:5" x14ac:dyDescent="0.2">
      <c r="A13890" t="s">
        <v>1579</v>
      </c>
      <c r="B13890">
        <v>8.8000000000000007</v>
      </c>
      <c r="C13890" t="s">
        <v>1608</v>
      </c>
      <c r="D13890">
        <v>0.2</v>
      </c>
    </row>
    <row r="13891" spans="1:5" x14ac:dyDescent="0.2">
      <c r="A13891" t="s">
        <v>47</v>
      </c>
      <c r="B13891">
        <v>30</v>
      </c>
      <c r="C13891">
        <v>0.2</v>
      </c>
    </row>
    <row r="13892" spans="1:5" x14ac:dyDescent="0.2">
      <c r="A13892" t="s">
        <v>47</v>
      </c>
      <c r="B13892">
        <v>29.5</v>
      </c>
      <c r="C13892" t="s">
        <v>1580</v>
      </c>
    </row>
    <row r="13893" spans="1:5" x14ac:dyDescent="0.2">
      <c r="A13893" t="s">
        <v>47</v>
      </c>
      <c r="B13893">
        <v>8.5</v>
      </c>
      <c r="C13893">
        <v>0.2</v>
      </c>
    </row>
    <row r="13894" spans="1:5" x14ac:dyDescent="0.2">
      <c r="A13894" t="s">
        <v>97</v>
      </c>
      <c r="B13894" t="s">
        <v>1545</v>
      </c>
      <c r="C13894">
        <v>0.1</v>
      </c>
    </row>
    <row r="13895" spans="1:5" x14ac:dyDescent="0.2">
      <c r="A13895" t="s">
        <v>34</v>
      </c>
      <c r="B13895">
        <v>34</v>
      </c>
      <c r="C13895" t="s">
        <v>1580</v>
      </c>
    </row>
    <row r="13896" spans="1:5" x14ac:dyDescent="0.2">
      <c r="A13896" t="s">
        <v>97</v>
      </c>
      <c r="B13896">
        <v>0.05</v>
      </c>
      <c r="C13896" t="s">
        <v>1567</v>
      </c>
      <c r="D13896" t="s">
        <v>1633</v>
      </c>
      <c r="E13896" t="s">
        <v>2854</v>
      </c>
    </row>
    <row r="13897" spans="1:5" x14ac:dyDescent="0.2">
      <c r="A13897" t="s">
        <v>36</v>
      </c>
      <c r="B13897" t="s">
        <v>1769</v>
      </c>
    </row>
    <row r="13898" spans="1:5" x14ac:dyDescent="0.2">
      <c r="A13898" t="s">
        <v>32</v>
      </c>
      <c r="B13898">
        <v>36</v>
      </c>
      <c r="C13898" t="s">
        <v>1562</v>
      </c>
      <c r="D13898">
        <v>38</v>
      </c>
    </row>
    <row r="13899" spans="1:5" x14ac:dyDescent="0.2">
      <c r="A13899" t="s">
        <v>2855</v>
      </c>
      <c r="B13899" t="s">
        <v>1629</v>
      </c>
      <c r="C13899">
        <v>12.5</v>
      </c>
    </row>
    <row r="13900" spans="1:5" x14ac:dyDescent="0.2">
      <c r="A13900" t="s">
        <v>87</v>
      </c>
      <c r="B13900" t="s">
        <v>1698</v>
      </c>
    </row>
    <row r="13901" spans="1:5" x14ac:dyDescent="0.2">
      <c r="A13901" t="s">
        <v>27</v>
      </c>
      <c r="B13901" t="s">
        <v>2856</v>
      </c>
    </row>
    <row r="13902" spans="1:5" x14ac:dyDescent="0.2">
      <c r="A13902" t="s">
        <v>97</v>
      </c>
      <c r="B13902">
        <v>0.05</v>
      </c>
      <c r="C13902" t="s">
        <v>1568</v>
      </c>
      <c r="D13902" t="s">
        <v>2883</v>
      </c>
    </row>
    <row r="13903" spans="1:5" x14ac:dyDescent="0.2">
      <c r="A13903" t="s">
        <v>97</v>
      </c>
      <c r="B13903">
        <v>0.05</v>
      </c>
      <c r="C13903" t="s">
        <v>1568</v>
      </c>
      <c r="D13903" t="s">
        <v>2846</v>
      </c>
    </row>
    <row r="13904" spans="1:5" x14ac:dyDescent="0.2">
      <c r="A13904" t="s">
        <v>97</v>
      </c>
      <c r="B13904">
        <v>0.1</v>
      </c>
      <c r="C13904" t="s">
        <v>2858</v>
      </c>
    </row>
    <row r="13905" spans="1:4" x14ac:dyDescent="0.2">
      <c r="A13905" t="s">
        <v>97</v>
      </c>
      <c r="B13905">
        <v>0.1</v>
      </c>
      <c r="C13905" t="s">
        <v>2859</v>
      </c>
    </row>
    <row r="13906" spans="1:4" x14ac:dyDescent="0.2">
      <c r="A13906" t="s">
        <v>98</v>
      </c>
      <c r="B13906">
        <v>5.0000000000000001E-3</v>
      </c>
    </row>
    <row r="13907" spans="1:4" x14ac:dyDescent="0.2">
      <c r="A13907" t="s">
        <v>246</v>
      </c>
    </row>
    <row r="13908" spans="1:4" x14ac:dyDescent="0.2">
      <c r="A13908" t="s">
        <v>95</v>
      </c>
      <c r="B13908" t="s">
        <v>2787</v>
      </c>
      <c r="C13908">
        <v>10</v>
      </c>
    </row>
    <row r="13909" spans="1:4" x14ac:dyDescent="0.2">
      <c r="A13909" t="s">
        <v>736</v>
      </c>
    </row>
    <row r="13910" spans="1:4" x14ac:dyDescent="0.2">
      <c r="A13910" t="s">
        <v>29</v>
      </c>
      <c r="B13910">
        <v>2.15</v>
      </c>
      <c r="C13910" t="s">
        <v>1630</v>
      </c>
    </row>
    <row r="13911" spans="1:4" x14ac:dyDescent="0.2">
      <c r="A13911" t="s">
        <v>97</v>
      </c>
      <c r="B13911">
        <v>0.05</v>
      </c>
      <c r="C13911" t="s">
        <v>1568</v>
      </c>
    </row>
    <row r="13912" spans="1:4" x14ac:dyDescent="0.2">
      <c r="A13912" t="s">
        <v>49</v>
      </c>
      <c r="B13912" t="s">
        <v>2860</v>
      </c>
    </row>
    <row r="13913" spans="1:4" x14ac:dyDescent="0.2">
      <c r="A13913" t="s">
        <v>1549</v>
      </c>
      <c r="B13913" t="s">
        <v>1550</v>
      </c>
      <c r="C13913" t="s">
        <v>1551</v>
      </c>
      <c r="D13913" t="s">
        <v>1552</v>
      </c>
    </row>
    <row r="13914" spans="1:4" x14ac:dyDescent="0.2">
      <c r="A13914" t="s">
        <v>859</v>
      </c>
      <c r="B13914" t="s">
        <v>1553</v>
      </c>
      <c r="C13914" t="s">
        <v>1554</v>
      </c>
    </row>
    <row r="13915" spans="1:4" x14ac:dyDescent="0.2">
      <c r="A13915" t="s">
        <v>1555</v>
      </c>
      <c r="B13915" t="s">
        <v>1550</v>
      </c>
      <c r="C13915" t="s">
        <v>1551</v>
      </c>
      <c r="D13915" t="s">
        <v>1556</v>
      </c>
    </row>
    <row r="13916" spans="1:4" x14ac:dyDescent="0.2">
      <c r="A13916" t="s">
        <v>91</v>
      </c>
      <c r="B13916">
        <v>53</v>
      </c>
      <c r="C13916" t="s">
        <v>1557</v>
      </c>
    </row>
    <row r="13917" spans="1:4" x14ac:dyDescent="0.2">
      <c r="A13917" t="s">
        <v>48</v>
      </c>
      <c r="B13917">
        <v>48</v>
      </c>
      <c r="C13917" t="s">
        <v>1557</v>
      </c>
    </row>
    <row r="13918" spans="1:4" x14ac:dyDescent="0.2">
      <c r="A13918" t="s">
        <v>29</v>
      </c>
      <c r="B13918">
        <v>5</v>
      </c>
      <c r="C13918" t="s">
        <v>1558</v>
      </c>
    </row>
    <row r="13919" spans="1:4" x14ac:dyDescent="0.2">
      <c r="A13919" t="s">
        <v>48</v>
      </c>
      <c r="B13919">
        <v>41.3</v>
      </c>
      <c r="C13919" t="s">
        <v>1559</v>
      </c>
    </row>
    <row r="13920" spans="1:4" x14ac:dyDescent="0.2">
      <c r="A13920" t="s">
        <v>47</v>
      </c>
      <c r="B13920">
        <v>29.8</v>
      </c>
      <c r="C13920">
        <v>-0.05</v>
      </c>
    </row>
    <row r="13921" spans="1:6" x14ac:dyDescent="0.2">
      <c r="A13921" t="s">
        <v>1776</v>
      </c>
      <c r="B13921" t="s">
        <v>1635</v>
      </c>
      <c r="C13921">
        <v>2.5000000000000001E-2</v>
      </c>
    </row>
    <row r="13922" spans="1:6" x14ac:dyDescent="0.2">
      <c r="A13922" t="s">
        <v>1776</v>
      </c>
      <c r="B13922" t="s">
        <v>1635</v>
      </c>
      <c r="C13922" t="s">
        <v>1777</v>
      </c>
      <c r="D13922" t="s">
        <v>1778</v>
      </c>
      <c r="E13922" t="s">
        <v>1758</v>
      </c>
      <c r="F13922" t="s">
        <v>1779</v>
      </c>
    </row>
    <row r="13923" spans="1:6" x14ac:dyDescent="0.2">
      <c r="A13923" t="s">
        <v>32</v>
      </c>
      <c r="B13923">
        <v>32</v>
      </c>
      <c r="C13923">
        <v>1</v>
      </c>
    </row>
    <row r="13924" spans="1:6" x14ac:dyDescent="0.2">
      <c r="A13924" t="s">
        <v>95</v>
      </c>
      <c r="B13924" t="s">
        <v>1545</v>
      </c>
      <c r="C13924" t="s">
        <v>1584</v>
      </c>
      <c r="D13924">
        <v>12</v>
      </c>
    </row>
    <row r="13925" spans="1:6" x14ac:dyDescent="0.2">
      <c r="A13925" t="s">
        <v>36</v>
      </c>
      <c r="B13925" t="s">
        <v>1780</v>
      </c>
      <c r="C13925" t="s">
        <v>1100</v>
      </c>
      <c r="D13925">
        <v>1</v>
      </c>
      <c r="E13925" t="s">
        <v>1562</v>
      </c>
      <c r="F13925" t="s">
        <v>1782</v>
      </c>
    </row>
    <row r="13926" spans="1:6" x14ac:dyDescent="0.2">
      <c r="A13926" t="s">
        <v>36</v>
      </c>
      <c r="B13926" t="s">
        <v>2880</v>
      </c>
      <c r="C13926" t="s">
        <v>1769</v>
      </c>
    </row>
    <row r="13927" spans="1:6" x14ac:dyDescent="0.2">
      <c r="A13927" t="s">
        <v>97</v>
      </c>
      <c r="B13927" t="s">
        <v>1545</v>
      </c>
      <c r="C13927">
        <v>0.05</v>
      </c>
      <c r="D13927" t="s">
        <v>1567</v>
      </c>
      <c r="E13927" t="s">
        <v>1568</v>
      </c>
    </row>
    <row r="13928" spans="1:6" x14ac:dyDescent="0.2">
      <c r="A13928" t="s">
        <v>97</v>
      </c>
      <c r="B13928" t="s">
        <v>1545</v>
      </c>
      <c r="C13928">
        <v>0.05</v>
      </c>
      <c r="D13928" t="s">
        <v>1567</v>
      </c>
      <c r="E13928" t="s">
        <v>1568</v>
      </c>
    </row>
    <row r="13929" spans="1:6" x14ac:dyDescent="0.2">
      <c r="A13929" t="s">
        <v>87</v>
      </c>
      <c r="B13929" t="s">
        <v>1546</v>
      </c>
      <c r="C13929" t="s">
        <v>1547</v>
      </c>
      <c r="D13929" t="s">
        <v>1548</v>
      </c>
    </row>
    <row r="13930" spans="1:6" x14ac:dyDescent="0.2">
      <c r="A13930" t="s">
        <v>1549</v>
      </c>
      <c r="B13930" t="s">
        <v>1550</v>
      </c>
      <c r="C13930" t="s">
        <v>1551</v>
      </c>
      <c r="D13930" t="s">
        <v>1552</v>
      </c>
    </row>
    <row r="13931" spans="1:6" x14ac:dyDescent="0.2">
      <c r="A13931" t="s">
        <v>859</v>
      </c>
      <c r="B13931" t="s">
        <v>1553</v>
      </c>
      <c r="C13931" t="s">
        <v>1554</v>
      </c>
    </row>
    <row r="13932" spans="1:6" x14ac:dyDescent="0.2">
      <c r="A13932" t="s">
        <v>1555</v>
      </c>
      <c r="B13932" t="s">
        <v>1550</v>
      </c>
      <c r="C13932" t="s">
        <v>1551</v>
      </c>
      <c r="D13932" t="s">
        <v>1556</v>
      </c>
    </row>
    <row r="13933" spans="1:6" x14ac:dyDescent="0.2">
      <c r="A13933" t="s">
        <v>91</v>
      </c>
      <c r="B13933">
        <v>17.100000000000001</v>
      </c>
      <c r="C13933" t="s">
        <v>1558</v>
      </c>
    </row>
    <row r="13934" spans="1:6" x14ac:dyDescent="0.2">
      <c r="A13934" t="s">
        <v>48</v>
      </c>
      <c r="B13934">
        <v>5.5</v>
      </c>
      <c r="C13934" t="s">
        <v>1558</v>
      </c>
    </row>
    <row r="13935" spans="1:6" x14ac:dyDescent="0.2">
      <c r="A13935" t="s">
        <v>95</v>
      </c>
      <c r="B13935" t="s">
        <v>1545</v>
      </c>
      <c r="C13935" t="s">
        <v>1593</v>
      </c>
      <c r="D13935">
        <v>0.2</v>
      </c>
    </row>
    <row r="13936" spans="1:6" x14ac:dyDescent="0.2">
      <c r="A13936" t="s">
        <v>154</v>
      </c>
      <c r="B13936">
        <v>0.2</v>
      </c>
      <c r="C13936">
        <v>0.1</v>
      </c>
    </row>
    <row r="13937" spans="1:5" x14ac:dyDescent="0.2">
      <c r="A13937" t="s">
        <v>97</v>
      </c>
      <c r="B13937" t="s">
        <v>1545</v>
      </c>
      <c r="C13937">
        <v>0.03</v>
      </c>
      <c r="D13937" t="s">
        <v>1567</v>
      </c>
      <c r="E13937" t="s">
        <v>1568</v>
      </c>
    </row>
    <row r="13938" spans="1:5" x14ac:dyDescent="0.2">
      <c r="A13938" t="s">
        <v>94</v>
      </c>
      <c r="B13938" t="s">
        <v>1545</v>
      </c>
      <c r="C13938">
        <v>0.02</v>
      </c>
      <c r="D13938" t="s">
        <v>1567</v>
      </c>
      <c r="E13938" t="s">
        <v>1568</v>
      </c>
    </row>
    <row r="13939" spans="1:5" x14ac:dyDescent="0.2">
      <c r="A13939" t="s">
        <v>133</v>
      </c>
      <c r="B13939" t="s">
        <v>1545</v>
      </c>
      <c r="C13939">
        <v>5.0000000000000001E-3</v>
      </c>
    </row>
    <row r="13940" spans="1:5" x14ac:dyDescent="0.2">
      <c r="A13940" t="s">
        <v>47</v>
      </c>
      <c r="B13940">
        <v>4.4000000000000004</v>
      </c>
      <c r="C13940">
        <v>0.02</v>
      </c>
    </row>
    <row r="13941" spans="1:5" x14ac:dyDescent="0.2">
      <c r="A13941" t="s">
        <v>92</v>
      </c>
      <c r="B13941">
        <v>0.05</v>
      </c>
      <c r="C13941">
        <v>0.1</v>
      </c>
    </row>
    <row r="13942" spans="1:5" x14ac:dyDescent="0.2">
      <c r="A13942" t="s">
        <v>48</v>
      </c>
      <c r="B13942">
        <v>2</v>
      </c>
      <c r="C13942" t="s">
        <v>1558</v>
      </c>
    </row>
    <row r="13943" spans="1:5" x14ac:dyDescent="0.2">
      <c r="A13943" t="s">
        <v>47</v>
      </c>
      <c r="B13943">
        <v>15.8</v>
      </c>
      <c r="C13943" t="s">
        <v>1557</v>
      </c>
    </row>
    <row r="13944" spans="1:5" x14ac:dyDescent="0.2">
      <c r="A13944" t="s">
        <v>87</v>
      </c>
      <c r="B13944" t="s">
        <v>1546</v>
      </c>
      <c r="C13944" t="s">
        <v>1547</v>
      </c>
      <c r="D13944" t="s">
        <v>1682</v>
      </c>
    </row>
    <row r="13945" spans="1:5" x14ac:dyDescent="0.2">
      <c r="A13945" t="s">
        <v>91</v>
      </c>
      <c r="B13945">
        <v>17.100000000000001</v>
      </c>
      <c r="C13945" t="s">
        <v>1558</v>
      </c>
    </row>
    <row r="13946" spans="1:5" x14ac:dyDescent="0.2">
      <c r="A13946" t="s">
        <v>48</v>
      </c>
      <c r="B13946">
        <v>5.5</v>
      </c>
      <c r="C13946" t="s">
        <v>1558</v>
      </c>
    </row>
    <row r="13947" spans="1:5" x14ac:dyDescent="0.2">
      <c r="A13947" t="s">
        <v>95</v>
      </c>
      <c r="B13947" t="s">
        <v>1545</v>
      </c>
      <c r="C13947" t="s">
        <v>1593</v>
      </c>
      <c r="D13947">
        <v>0.2</v>
      </c>
    </row>
    <row r="13948" spans="1:5" x14ac:dyDescent="0.2">
      <c r="A13948" t="s">
        <v>154</v>
      </c>
      <c r="B13948">
        <v>0.2</v>
      </c>
      <c r="C13948">
        <v>0.1</v>
      </c>
    </row>
    <row r="13949" spans="1:5" x14ac:dyDescent="0.2">
      <c r="A13949" t="s">
        <v>97</v>
      </c>
      <c r="B13949" t="s">
        <v>1545</v>
      </c>
      <c r="C13949">
        <v>0.03</v>
      </c>
      <c r="D13949" t="s">
        <v>1567</v>
      </c>
      <c r="E13949" t="s">
        <v>1568</v>
      </c>
    </row>
    <row r="13950" spans="1:5" x14ac:dyDescent="0.2">
      <c r="A13950" t="s">
        <v>94</v>
      </c>
      <c r="B13950" t="s">
        <v>1545</v>
      </c>
      <c r="C13950">
        <v>0.02</v>
      </c>
      <c r="D13950" t="s">
        <v>1567</v>
      </c>
      <c r="E13950" t="s">
        <v>1568</v>
      </c>
    </row>
    <row r="13951" spans="1:5" x14ac:dyDescent="0.2">
      <c r="A13951" t="s">
        <v>133</v>
      </c>
      <c r="B13951" t="s">
        <v>1545</v>
      </c>
      <c r="C13951">
        <v>5.0000000000000001E-3</v>
      </c>
    </row>
    <row r="13952" spans="1:5" x14ac:dyDescent="0.2">
      <c r="A13952" t="s">
        <v>47</v>
      </c>
      <c r="B13952">
        <v>4.4000000000000004</v>
      </c>
      <c r="C13952">
        <v>0.02</v>
      </c>
    </row>
    <row r="13953" spans="1:6" x14ac:dyDescent="0.2">
      <c r="A13953" t="s">
        <v>92</v>
      </c>
      <c r="B13953">
        <v>0.05</v>
      </c>
      <c r="C13953">
        <v>0.1</v>
      </c>
    </row>
    <row r="13954" spans="1:6" x14ac:dyDescent="0.2">
      <c r="A13954" t="s">
        <v>48</v>
      </c>
      <c r="B13954">
        <v>2</v>
      </c>
      <c r="C13954" t="s">
        <v>1558</v>
      </c>
    </row>
    <row r="13955" spans="1:6" x14ac:dyDescent="0.2">
      <c r="A13955" t="s">
        <v>47</v>
      </c>
      <c r="B13955">
        <v>15.8</v>
      </c>
      <c r="C13955" t="s">
        <v>1557</v>
      </c>
    </row>
    <row r="13956" spans="1:6" x14ac:dyDescent="0.2">
      <c r="A13956" t="s">
        <v>87</v>
      </c>
      <c r="B13956" t="s">
        <v>1546</v>
      </c>
      <c r="C13956" t="s">
        <v>1547</v>
      </c>
      <c r="D13956" t="s">
        <v>1682</v>
      </c>
    </row>
    <row r="13957" spans="1:6" x14ac:dyDescent="0.2">
      <c r="A13957" t="s">
        <v>29</v>
      </c>
      <c r="B13957">
        <v>3.85</v>
      </c>
      <c r="C13957" t="s">
        <v>1608</v>
      </c>
      <c r="D13957">
        <v>0.05</v>
      </c>
    </row>
    <row r="13958" spans="1:6" x14ac:dyDescent="0.2">
      <c r="A13958" t="s">
        <v>29</v>
      </c>
      <c r="B13958">
        <v>1.8</v>
      </c>
      <c r="C13958" t="s">
        <v>1608</v>
      </c>
      <c r="D13958">
        <v>0.05</v>
      </c>
    </row>
    <row r="13959" spans="1:6" x14ac:dyDescent="0.2">
      <c r="A13959" t="s">
        <v>29</v>
      </c>
      <c r="B13959">
        <v>0.9</v>
      </c>
      <c r="C13959" t="s">
        <v>1608</v>
      </c>
      <c r="D13959">
        <v>0.05</v>
      </c>
    </row>
    <row r="13960" spans="1:6" x14ac:dyDescent="0.2">
      <c r="A13960" t="s">
        <v>91</v>
      </c>
      <c r="B13960">
        <v>2.2000000000000002</v>
      </c>
      <c r="C13960" t="s">
        <v>1613</v>
      </c>
      <c r="D13960">
        <v>0.1</v>
      </c>
    </row>
    <row r="13961" spans="1:6" x14ac:dyDescent="0.2">
      <c r="A13961" t="s">
        <v>393</v>
      </c>
      <c r="B13961">
        <v>10.85</v>
      </c>
      <c r="C13961" t="s">
        <v>1613</v>
      </c>
      <c r="D13961">
        <v>0.2</v>
      </c>
    </row>
    <row r="13962" spans="1:6" x14ac:dyDescent="0.2">
      <c r="A13962" t="s">
        <v>36</v>
      </c>
      <c r="B13962" t="s">
        <v>2584</v>
      </c>
      <c r="C13962" t="s">
        <v>1100</v>
      </c>
      <c r="D13962">
        <v>0.75</v>
      </c>
      <c r="E13962" t="s">
        <v>1562</v>
      </c>
      <c r="F13962" t="s">
        <v>1563</v>
      </c>
    </row>
    <row r="13963" spans="1:6" x14ac:dyDescent="0.2">
      <c r="A13963" t="s">
        <v>96</v>
      </c>
      <c r="B13963">
        <v>12.7</v>
      </c>
      <c r="C13963" t="s">
        <v>1608</v>
      </c>
      <c r="D13963">
        <v>0.05</v>
      </c>
    </row>
    <row r="13964" spans="1:6" x14ac:dyDescent="0.2">
      <c r="A13964" t="s">
        <v>96</v>
      </c>
      <c r="B13964">
        <v>6.2</v>
      </c>
      <c r="C13964" t="s">
        <v>1608</v>
      </c>
      <c r="D13964">
        <v>0.05</v>
      </c>
    </row>
    <row r="13965" spans="1:6" x14ac:dyDescent="0.2">
      <c r="A13965" t="s">
        <v>47</v>
      </c>
      <c r="B13965">
        <v>5.15</v>
      </c>
      <c r="C13965" t="s">
        <v>1613</v>
      </c>
      <c r="D13965">
        <v>0.1</v>
      </c>
    </row>
    <row r="13966" spans="1:6" x14ac:dyDescent="0.2">
      <c r="A13966" t="s">
        <v>184</v>
      </c>
      <c r="B13966">
        <v>13.7</v>
      </c>
      <c r="C13966" t="s">
        <v>1562</v>
      </c>
      <c r="D13966">
        <v>0.2</v>
      </c>
    </row>
    <row r="13967" spans="1:6" x14ac:dyDescent="0.2">
      <c r="A13967" t="s">
        <v>29</v>
      </c>
      <c r="B13967">
        <v>0.3</v>
      </c>
      <c r="C13967" t="s">
        <v>1608</v>
      </c>
      <c r="D13967">
        <v>0.03</v>
      </c>
    </row>
    <row r="13968" spans="1:6" x14ac:dyDescent="0.2">
      <c r="A13968" t="s">
        <v>29</v>
      </c>
      <c r="B13968">
        <v>0.1</v>
      </c>
      <c r="C13968" t="s">
        <v>1608</v>
      </c>
      <c r="D13968">
        <v>0.03</v>
      </c>
    </row>
    <row r="13969" spans="1:6" x14ac:dyDescent="0.2">
      <c r="A13969" t="s">
        <v>178</v>
      </c>
      <c r="B13969">
        <v>0.4</v>
      </c>
      <c r="C13969" t="s">
        <v>1608</v>
      </c>
      <c r="D13969">
        <v>0.1</v>
      </c>
    </row>
    <row r="13970" spans="1:6" x14ac:dyDescent="0.2">
      <c r="A13970" t="s">
        <v>96</v>
      </c>
      <c r="B13970">
        <v>9.4</v>
      </c>
      <c r="C13970" t="s">
        <v>1608</v>
      </c>
      <c r="D13970">
        <v>0.2</v>
      </c>
    </row>
    <row r="13971" spans="1:6" x14ac:dyDescent="0.2">
      <c r="A13971" t="s">
        <v>34</v>
      </c>
      <c r="B13971">
        <v>21.7</v>
      </c>
      <c r="C13971" t="s">
        <v>1608</v>
      </c>
      <c r="D13971">
        <v>7.4999999999999997E-2</v>
      </c>
    </row>
    <row r="13972" spans="1:6" x14ac:dyDescent="0.2">
      <c r="A13972" t="s">
        <v>48</v>
      </c>
      <c r="B13972">
        <v>4.6500000000000004</v>
      </c>
      <c r="C13972" t="s">
        <v>1608</v>
      </c>
      <c r="D13972">
        <v>0.1</v>
      </c>
    </row>
    <row r="13973" spans="1:6" x14ac:dyDescent="0.2">
      <c r="A13973" t="s">
        <v>47</v>
      </c>
      <c r="B13973">
        <v>2.5</v>
      </c>
      <c r="C13973" t="s">
        <v>1608</v>
      </c>
      <c r="D13973">
        <v>0.1</v>
      </c>
    </row>
    <row r="13974" spans="1:6" x14ac:dyDescent="0.2">
      <c r="A13974" t="s">
        <v>1693</v>
      </c>
      <c r="B13974" t="s">
        <v>1562</v>
      </c>
      <c r="C13974" t="s">
        <v>1618</v>
      </c>
      <c r="D13974">
        <v>2.8</v>
      </c>
      <c r="E13974" t="s">
        <v>1613</v>
      </c>
      <c r="F13974">
        <v>0.1</v>
      </c>
    </row>
    <row r="13975" spans="1:6" x14ac:dyDescent="0.2">
      <c r="A13975" t="s">
        <v>47</v>
      </c>
      <c r="B13975">
        <v>4.0999999999999996</v>
      </c>
      <c r="C13975" t="s">
        <v>1608</v>
      </c>
      <c r="D13975">
        <v>0.3</v>
      </c>
    </row>
    <row r="13976" spans="1:6" x14ac:dyDescent="0.2">
      <c r="A13976" t="s">
        <v>95</v>
      </c>
      <c r="B13976" t="s">
        <v>1629</v>
      </c>
      <c r="C13976">
        <v>6.3</v>
      </c>
    </row>
    <row r="13977" spans="1:6" x14ac:dyDescent="0.2">
      <c r="A13977" t="s">
        <v>1631</v>
      </c>
      <c r="B13977" t="s">
        <v>236</v>
      </c>
    </row>
    <row r="13978" spans="1:6" x14ac:dyDescent="0.2">
      <c r="A13978" t="s">
        <v>29</v>
      </c>
      <c r="B13978">
        <v>9.8000000000000007</v>
      </c>
      <c r="C13978" t="s">
        <v>1580</v>
      </c>
    </row>
    <row r="13979" spans="1:6" x14ac:dyDescent="0.2">
      <c r="A13979" t="s">
        <v>95</v>
      </c>
      <c r="B13979" t="s">
        <v>2524</v>
      </c>
      <c r="C13979">
        <v>16</v>
      </c>
    </row>
    <row r="13980" spans="1:6" x14ac:dyDescent="0.2">
      <c r="A13980" t="s">
        <v>186</v>
      </c>
      <c r="B13980" t="s">
        <v>1545</v>
      </c>
      <c r="C13980">
        <v>0.15</v>
      </c>
    </row>
    <row r="13981" spans="1:6" x14ac:dyDescent="0.2">
      <c r="A13981" t="s">
        <v>638</v>
      </c>
    </row>
    <row r="13982" spans="1:6" x14ac:dyDescent="0.2">
      <c r="A13982" t="s">
        <v>2585</v>
      </c>
      <c r="B13982" t="s">
        <v>1580</v>
      </c>
    </row>
    <row r="13983" spans="1:6" x14ac:dyDescent="0.2">
      <c r="A13983" t="s">
        <v>48</v>
      </c>
      <c r="B13983">
        <v>0.9</v>
      </c>
      <c r="C13983">
        <v>0.2</v>
      </c>
    </row>
    <row r="13984" spans="1:6" x14ac:dyDescent="0.2">
      <c r="A13984" t="s">
        <v>2586</v>
      </c>
      <c r="B13984" t="s">
        <v>2587</v>
      </c>
    </row>
    <row r="13985" spans="1:4" x14ac:dyDescent="0.2">
      <c r="A13985" t="s">
        <v>2588</v>
      </c>
      <c r="B13985" t="s">
        <v>1545</v>
      </c>
      <c r="C13985">
        <v>0.2</v>
      </c>
    </row>
    <row r="13986" spans="1:4" x14ac:dyDescent="0.2">
      <c r="A13986" t="s">
        <v>47</v>
      </c>
      <c r="B13986">
        <v>5</v>
      </c>
      <c r="C13986">
        <v>0.03</v>
      </c>
    </row>
    <row r="13987" spans="1:4" x14ac:dyDescent="0.2">
      <c r="A13987" t="s">
        <v>29</v>
      </c>
      <c r="B13987" t="s">
        <v>2884</v>
      </c>
    </row>
    <row r="13988" spans="1:4" x14ac:dyDescent="0.2">
      <c r="A13988" t="s">
        <v>464</v>
      </c>
    </row>
    <row r="13989" spans="1:4" x14ac:dyDescent="0.2">
      <c r="A13989" t="s">
        <v>1549</v>
      </c>
      <c r="B13989" t="s">
        <v>1550</v>
      </c>
      <c r="C13989" t="s">
        <v>1551</v>
      </c>
      <c r="D13989" t="s">
        <v>1552</v>
      </c>
    </row>
    <row r="13990" spans="1:4" x14ac:dyDescent="0.2">
      <c r="A13990" t="s">
        <v>859</v>
      </c>
      <c r="B13990" t="s">
        <v>1553</v>
      </c>
      <c r="C13990" t="s">
        <v>1554</v>
      </c>
    </row>
    <row r="13991" spans="1:4" x14ac:dyDescent="0.2">
      <c r="A13991" t="s">
        <v>1555</v>
      </c>
      <c r="B13991" t="s">
        <v>1550</v>
      </c>
      <c r="C13991" t="s">
        <v>1551</v>
      </c>
      <c r="D13991" t="s">
        <v>1556</v>
      </c>
    </row>
    <row r="13992" spans="1:4" x14ac:dyDescent="0.2">
      <c r="A13992" t="s">
        <v>1569</v>
      </c>
      <c r="B13992" t="s">
        <v>1570</v>
      </c>
      <c r="C13992" t="s">
        <v>1571</v>
      </c>
    </row>
    <row r="13993" spans="1:4" x14ac:dyDescent="0.2">
      <c r="A13993" t="s">
        <v>1569</v>
      </c>
      <c r="B13993" t="s">
        <v>1572</v>
      </c>
      <c r="C13993" t="s">
        <v>1573</v>
      </c>
      <c r="D13993" t="s">
        <v>1571</v>
      </c>
    </row>
    <row r="13994" spans="1:4" x14ac:dyDescent="0.2">
      <c r="A13994" t="s">
        <v>29</v>
      </c>
      <c r="B13994">
        <v>2</v>
      </c>
      <c r="C13994" t="s">
        <v>1557</v>
      </c>
    </row>
    <row r="13995" spans="1:4" x14ac:dyDescent="0.2">
      <c r="A13995" t="s">
        <v>48</v>
      </c>
      <c r="B13995">
        <v>3</v>
      </c>
      <c r="C13995">
        <v>0.2</v>
      </c>
    </row>
    <row r="13996" spans="1:4" x14ac:dyDescent="0.2">
      <c r="A13996" t="s">
        <v>29</v>
      </c>
      <c r="B13996">
        <v>1.2</v>
      </c>
      <c r="C13996" t="s">
        <v>1557</v>
      </c>
    </row>
    <row r="13997" spans="1:4" x14ac:dyDescent="0.2">
      <c r="A13997" t="s">
        <v>29</v>
      </c>
      <c r="B13997">
        <v>0.35</v>
      </c>
      <c r="C13997" t="s">
        <v>1557</v>
      </c>
    </row>
    <row r="13998" spans="1:4" x14ac:dyDescent="0.2">
      <c r="A13998" t="s">
        <v>34</v>
      </c>
      <c r="B13998">
        <v>23.1</v>
      </c>
      <c r="C13998" t="s">
        <v>1665</v>
      </c>
    </row>
    <row r="13999" spans="1:4" x14ac:dyDescent="0.2">
      <c r="A13999" t="s">
        <v>34</v>
      </c>
      <c r="B13999">
        <v>2.5</v>
      </c>
      <c r="C13999" t="s">
        <v>1557</v>
      </c>
    </row>
    <row r="14000" spans="1:4" x14ac:dyDescent="0.2">
      <c r="A14000" t="s">
        <v>47</v>
      </c>
      <c r="B14000">
        <v>22.4</v>
      </c>
      <c r="C14000" t="s">
        <v>1575</v>
      </c>
    </row>
    <row r="14001" spans="1:6" x14ac:dyDescent="0.2">
      <c r="A14001" t="s">
        <v>47</v>
      </c>
      <c r="B14001">
        <v>4.8</v>
      </c>
      <c r="C14001" t="s">
        <v>1559</v>
      </c>
    </row>
    <row r="14002" spans="1:6" x14ac:dyDescent="0.2">
      <c r="A14002" t="s">
        <v>47</v>
      </c>
      <c r="B14002">
        <v>2.8</v>
      </c>
      <c r="C14002">
        <v>-0.35</v>
      </c>
    </row>
    <row r="14003" spans="1:6" x14ac:dyDescent="0.2">
      <c r="A14003" t="s">
        <v>95</v>
      </c>
      <c r="B14003" t="s">
        <v>1545</v>
      </c>
      <c r="C14003" t="s">
        <v>1584</v>
      </c>
      <c r="D14003">
        <v>3</v>
      </c>
    </row>
    <row r="14004" spans="1:6" x14ac:dyDescent="0.2">
      <c r="A14004" t="s">
        <v>189</v>
      </c>
      <c r="B14004" t="s">
        <v>1545</v>
      </c>
      <c r="C14004">
        <v>2.5000000000000001E-2</v>
      </c>
      <c r="D14004" t="s">
        <v>1567</v>
      </c>
      <c r="E14004" t="s">
        <v>1568</v>
      </c>
    </row>
    <row r="14005" spans="1:6" x14ac:dyDescent="0.2">
      <c r="A14005" t="s">
        <v>133</v>
      </c>
      <c r="B14005" t="s">
        <v>1545</v>
      </c>
      <c r="C14005">
        <v>7.0000000000000001E-3</v>
      </c>
    </row>
    <row r="14006" spans="1:6" x14ac:dyDescent="0.2">
      <c r="A14006" t="s">
        <v>36</v>
      </c>
      <c r="B14006" t="s">
        <v>2584</v>
      </c>
      <c r="C14006" t="s">
        <v>1100</v>
      </c>
      <c r="D14006">
        <v>0.75</v>
      </c>
      <c r="E14006" t="s">
        <v>1562</v>
      </c>
      <c r="F14006" t="s">
        <v>1563</v>
      </c>
    </row>
    <row r="14007" spans="1:6" x14ac:dyDescent="0.2">
      <c r="A14007" t="s">
        <v>87</v>
      </c>
      <c r="B14007" t="s">
        <v>1546</v>
      </c>
      <c r="C14007" t="s">
        <v>1547</v>
      </c>
      <c r="D14007" t="s">
        <v>1548</v>
      </c>
    </row>
    <row r="14008" spans="1:6" x14ac:dyDescent="0.2">
      <c r="A14008" t="s">
        <v>1549</v>
      </c>
      <c r="B14008" t="s">
        <v>1550</v>
      </c>
      <c r="C14008" t="s">
        <v>1551</v>
      </c>
      <c r="D14008" t="s">
        <v>1552</v>
      </c>
    </row>
    <row r="14009" spans="1:6" x14ac:dyDescent="0.2">
      <c r="A14009" t="s">
        <v>859</v>
      </c>
      <c r="B14009" t="s">
        <v>1553</v>
      </c>
      <c r="C14009" t="s">
        <v>1554</v>
      </c>
    </row>
    <row r="14010" spans="1:6" x14ac:dyDescent="0.2">
      <c r="A14010" t="s">
        <v>1555</v>
      </c>
      <c r="B14010" t="s">
        <v>1550</v>
      </c>
      <c r="C14010" t="s">
        <v>1551</v>
      </c>
      <c r="D14010" t="s">
        <v>1556</v>
      </c>
    </row>
    <row r="14011" spans="1:6" x14ac:dyDescent="0.2">
      <c r="A14011" t="s">
        <v>1569</v>
      </c>
      <c r="B14011" t="s">
        <v>1570</v>
      </c>
      <c r="C14011" t="s">
        <v>1571</v>
      </c>
    </row>
    <row r="14012" spans="1:6" x14ac:dyDescent="0.2">
      <c r="A14012" t="s">
        <v>1569</v>
      </c>
      <c r="B14012" t="s">
        <v>1572</v>
      </c>
      <c r="C14012" t="s">
        <v>1573</v>
      </c>
      <c r="D14012" t="s">
        <v>1571</v>
      </c>
    </row>
    <row r="14013" spans="1:6" x14ac:dyDescent="0.2">
      <c r="A14013" t="s">
        <v>87</v>
      </c>
      <c r="B14013" t="s">
        <v>1698</v>
      </c>
    </row>
    <row r="14014" spans="1:6" x14ac:dyDescent="0.2">
      <c r="A14014" t="s">
        <v>2575</v>
      </c>
      <c r="B14014">
        <v>7.95</v>
      </c>
      <c r="C14014" t="s">
        <v>1608</v>
      </c>
      <c r="D14014">
        <v>0.05</v>
      </c>
    </row>
    <row r="14015" spans="1:6" x14ac:dyDescent="0.2">
      <c r="A14015" t="s">
        <v>34</v>
      </c>
      <c r="B14015">
        <v>19.2</v>
      </c>
      <c r="C14015" t="s">
        <v>1608</v>
      </c>
      <c r="D14015">
        <v>0.01</v>
      </c>
    </row>
    <row r="14016" spans="1:6" x14ac:dyDescent="0.2">
      <c r="A14016" t="s">
        <v>96</v>
      </c>
      <c r="B14016">
        <v>18.5</v>
      </c>
      <c r="C14016" t="s">
        <v>1608</v>
      </c>
      <c r="D14016">
        <v>0.01</v>
      </c>
    </row>
    <row r="14017" spans="1:6" x14ac:dyDescent="0.2">
      <c r="A14017" t="s">
        <v>29</v>
      </c>
      <c r="B14017">
        <v>6.95</v>
      </c>
      <c r="C14017" t="s">
        <v>1608</v>
      </c>
      <c r="D14017">
        <v>0.05</v>
      </c>
    </row>
    <row r="14018" spans="1:6" x14ac:dyDescent="0.2">
      <c r="A14018" t="s">
        <v>189</v>
      </c>
      <c r="B14018" t="s">
        <v>1545</v>
      </c>
      <c r="C14018">
        <v>0.03</v>
      </c>
      <c r="D14018" t="s">
        <v>1568</v>
      </c>
    </row>
    <row r="14019" spans="1:6" x14ac:dyDescent="0.2">
      <c r="A14019" t="s">
        <v>133</v>
      </c>
      <c r="B14019" t="s">
        <v>1545</v>
      </c>
      <c r="C14019">
        <v>5.0000000000000001E-3</v>
      </c>
    </row>
    <row r="14020" spans="1:6" x14ac:dyDescent="0.2">
      <c r="A14020" t="s">
        <v>29</v>
      </c>
      <c r="B14020">
        <v>3.3</v>
      </c>
      <c r="C14020" t="s">
        <v>1608</v>
      </c>
      <c r="D14020">
        <v>0.1</v>
      </c>
    </row>
    <row r="14021" spans="1:6" x14ac:dyDescent="0.2">
      <c r="A14021" t="s">
        <v>2576</v>
      </c>
      <c r="B14021">
        <v>0.35</v>
      </c>
      <c r="C14021" t="s">
        <v>1608</v>
      </c>
      <c r="D14021">
        <v>0.05</v>
      </c>
      <c r="E14021" t="s">
        <v>1787</v>
      </c>
      <c r="F14021" t="s">
        <v>2577</v>
      </c>
    </row>
    <row r="14022" spans="1:6" x14ac:dyDescent="0.2">
      <c r="A14022" t="s">
        <v>29</v>
      </c>
      <c r="B14022">
        <v>0.1</v>
      </c>
      <c r="C14022" t="s">
        <v>1608</v>
      </c>
      <c r="D14022">
        <v>1.4999999999999999E-2</v>
      </c>
    </row>
    <row r="14023" spans="1:6" x14ac:dyDescent="0.2">
      <c r="A14023" t="s">
        <v>1618</v>
      </c>
      <c r="B14023">
        <v>19</v>
      </c>
      <c r="C14023" t="s">
        <v>1608</v>
      </c>
      <c r="D14023">
        <v>0.02</v>
      </c>
    </row>
    <row r="14024" spans="1:6" x14ac:dyDescent="0.2">
      <c r="A14024" t="s">
        <v>95</v>
      </c>
      <c r="B14024" t="s">
        <v>1545</v>
      </c>
      <c r="C14024" t="s">
        <v>1584</v>
      </c>
      <c r="D14024">
        <v>3</v>
      </c>
    </row>
    <row r="14025" spans="1:6" x14ac:dyDescent="0.2">
      <c r="A14025" t="s">
        <v>36</v>
      </c>
      <c r="B14025" t="s">
        <v>2578</v>
      </c>
    </row>
    <row r="14026" spans="1:6" x14ac:dyDescent="0.2">
      <c r="A14026" t="s">
        <v>29</v>
      </c>
      <c r="B14026">
        <v>0.5</v>
      </c>
      <c r="C14026" t="s">
        <v>1608</v>
      </c>
      <c r="D14026">
        <v>0.1</v>
      </c>
    </row>
    <row r="14027" spans="1:6" x14ac:dyDescent="0.2">
      <c r="A14027" t="s">
        <v>29</v>
      </c>
      <c r="B14027">
        <v>0.5</v>
      </c>
      <c r="C14027" t="s">
        <v>1608</v>
      </c>
      <c r="D14027">
        <v>0.05</v>
      </c>
    </row>
    <row r="14028" spans="1:6" x14ac:dyDescent="0.2">
      <c r="A14028" t="s">
        <v>36</v>
      </c>
      <c r="B14028" t="s">
        <v>1562</v>
      </c>
      <c r="C14028" t="s">
        <v>2559</v>
      </c>
      <c r="D14028" t="s">
        <v>1562</v>
      </c>
      <c r="E14028" t="s">
        <v>1618</v>
      </c>
    </row>
    <row r="14029" spans="1:6" x14ac:dyDescent="0.2">
      <c r="A14029" t="s">
        <v>2579</v>
      </c>
      <c r="B14029" t="s">
        <v>1618</v>
      </c>
      <c r="C14029" t="s">
        <v>2580</v>
      </c>
      <c r="D14029" t="s">
        <v>1562</v>
      </c>
      <c r="E14029" t="s">
        <v>1563</v>
      </c>
    </row>
    <row r="14030" spans="1:6" x14ac:dyDescent="0.2">
      <c r="A14030" t="s">
        <v>32</v>
      </c>
      <c r="B14030" t="s">
        <v>2581</v>
      </c>
    </row>
    <row r="14031" spans="1:6" x14ac:dyDescent="0.2">
      <c r="A14031" t="s">
        <v>91</v>
      </c>
      <c r="B14031">
        <v>17.3</v>
      </c>
      <c r="C14031" t="s">
        <v>1557</v>
      </c>
    </row>
    <row r="14032" spans="1:6" x14ac:dyDescent="0.2">
      <c r="A14032" t="s">
        <v>29</v>
      </c>
      <c r="B14032">
        <v>5.15</v>
      </c>
      <c r="C14032" t="s">
        <v>1630</v>
      </c>
    </row>
    <row r="14033" spans="1:4" x14ac:dyDescent="0.2">
      <c r="A14033" t="s">
        <v>29</v>
      </c>
      <c r="B14033">
        <v>10.8</v>
      </c>
      <c r="C14033">
        <v>0.15</v>
      </c>
    </row>
    <row r="14034" spans="1:4" x14ac:dyDescent="0.2">
      <c r="A14034" t="s">
        <v>1579</v>
      </c>
      <c r="B14034">
        <v>11</v>
      </c>
      <c r="C14034" t="s">
        <v>1578</v>
      </c>
    </row>
    <row r="14035" spans="1:4" x14ac:dyDescent="0.2">
      <c r="A14035" t="s">
        <v>1579</v>
      </c>
      <c r="B14035">
        <v>6.65</v>
      </c>
      <c r="C14035" t="s">
        <v>1613</v>
      </c>
      <c r="D14035">
        <v>0.1</v>
      </c>
    </row>
    <row r="14036" spans="1:4" x14ac:dyDescent="0.2">
      <c r="A14036" t="s">
        <v>1579</v>
      </c>
      <c r="B14036">
        <v>1.96</v>
      </c>
      <c r="C14036" t="s">
        <v>1630</v>
      </c>
    </row>
    <row r="14037" spans="1:4" x14ac:dyDescent="0.2">
      <c r="A14037" t="s">
        <v>1579</v>
      </c>
      <c r="B14037">
        <v>4.5999999999999996</v>
      </c>
      <c r="C14037" t="s">
        <v>1630</v>
      </c>
    </row>
    <row r="14038" spans="1:4" x14ac:dyDescent="0.2">
      <c r="A14038" t="s">
        <v>47</v>
      </c>
      <c r="B14038" t="s">
        <v>1689</v>
      </c>
    </row>
    <row r="14039" spans="1:4" x14ac:dyDescent="0.2">
      <c r="A14039" t="s">
        <v>47</v>
      </c>
      <c r="B14039">
        <v>13</v>
      </c>
      <c r="C14039" t="s">
        <v>1558</v>
      </c>
    </row>
    <row r="14040" spans="1:4" x14ac:dyDescent="0.2">
      <c r="A14040" t="s">
        <v>47</v>
      </c>
      <c r="B14040">
        <v>3.4</v>
      </c>
      <c r="C14040" t="s">
        <v>1562</v>
      </c>
      <c r="D14040">
        <v>0.1</v>
      </c>
    </row>
    <row r="14041" spans="1:4" x14ac:dyDescent="0.2">
      <c r="A14041" t="s">
        <v>47</v>
      </c>
      <c r="B14041">
        <v>3.5</v>
      </c>
      <c r="C14041">
        <f>0.2/0.05</f>
        <v>4</v>
      </c>
    </row>
    <row r="14042" spans="1:4" x14ac:dyDescent="0.2">
      <c r="A14042" t="s">
        <v>47</v>
      </c>
      <c r="B14042">
        <v>14</v>
      </c>
      <c r="C14042" t="s">
        <v>1558</v>
      </c>
    </row>
    <row r="14043" spans="1:4" x14ac:dyDescent="0.2">
      <c r="A14043" t="s">
        <v>184</v>
      </c>
      <c r="B14043">
        <v>14.7</v>
      </c>
      <c r="C14043">
        <v>-0.2</v>
      </c>
    </row>
    <row r="14044" spans="1:4" x14ac:dyDescent="0.2">
      <c r="A14044" t="s">
        <v>34</v>
      </c>
      <c r="B14044">
        <v>21.02</v>
      </c>
      <c r="C14044">
        <v>0.03</v>
      </c>
    </row>
    <row r="14045" spans="1:4" x14ac:dyDescent="0.2">
      <c r="A14045" t="s">
        <v>34</v>
      </c>
      <c r="B14045">
        <v>15.02</v>
      </c>
      <c r="C14045">
        <v>0.03</v>
      </c>
    </row>
    <row r="14046" spans="1:4" x14ac:dyDescent="0.2">
      <c r="A14046" t="s">
        <v>34</v>
      </c>
      <c r="B14046">
        <v>18.3</v>
      </c>
      <c r="C14046" t="s">
        <v>1630</v>
      </c>
    </row>
    <row r="14047" spans="1:4" x14ac:dyDescent="0.2">
      <c r="A14047" t="s">
        <v>47</v>
      </c>
      <c r="B14047">
        <v>2</v>
      </c>
      <c r="C14047" t="s">
        <v>1580</v>
      </c>
    </row>
    <row r="14048" spans="1:4" x14ac:dyDescent="0.2">
      <c r="A14048" t="s">
        <v>1684</v>
      </c>
      <c r="B14048">
        <v>8</v>
      </c>
      <c r="C14048" t="s">
        <v>1559</v>
      </c>
    </row>
    <row r="14049" spans="1:4" x14ac:dyDescent="0.2">
      <c r="A14049" t="s">
        <v>150</v>
      </c>
      <c r="B14049">
        <v>9.5500000000000007</v>
      </c>
      <c r="C14049" t="s">
        <v>1667</v>
      </c>
    </row>
    <row r="14050" spans="1:4" x14ac:dyDescent="0.2">
      <c r="A14050" t="s">
        <v>97</v>
      </c>
      <c r="B14050" t="s">
        <v>1545</v>
      </c>
      <c r="C14050">
        <v>0.04</v>
      </c>
    </row>
    <row r="14051" spans="1:4" x14ac:dyDescent="0.2">
      <c r="A14051" t="s">
        <v>1579</v>
      </c>
      <c r="B14051" t="s">
        <v>1685</v>
      </c>
    </row>
    <row r="14052" spans="1:4" x14ac:dyDescent="0.2">
      <c r="A14052" t="s">
        <v>873</v>
      </c>
      <c r="B14052">
        <v>10.5</v>
      </c>
      <c r="C14052" t="s">
        <v>1608</v>
      </c>
      <c r="D14052">
        <v>0.2</v>
      </c>
    </row>
    <row r="14053" spans="1:4" x14ac:dyDescent="0.2">
      <c r="A14053" t="s">
        <v>97</v>
      </c>
      <c r="B14053" t="s">
        <v>1619</v>
      </c>
      <c r="C14053">
        <v>0.1</v>
      </c>
    </row>
    <row r="14054" spans="1:4" x14ac:dyDescent="0.2">
      <c r="A14054" t="s">
        <v>29</v>
      </c>
      <c r="B14054" t="s">
        <v>2545</v>
      </c>
    </row>
    <row r="14055" spans="1:4" x14ac:dyDescent="0.2">
      <c r="A14055" t="s">
        <v>29</v>
      </c>
      <c r="B14055" t="s">
        <v>1696</v>
      </c>
    </row>
    <row r="14056" spans="1:4" x14ac:dyDescent="0.2">
      <c r="A14056" t="s">
        <v>1686</v>
      </c>
      <c r="B14056" t="s">
        <v>1691</v>
      </c>
      <c r="C14056" t="s">
        <v>1697</v>
      </c>
    </row>
    <row r="14057" spans="1:4" x14ac:dyDescent="0.2">
      <c r="A14057" t="s">
        <v>97</v>
      </c>
      <c r="B14057">
        <v>0.1</v>
      </c>
      <c r="C14057" t="s">
        <v>1567</v>
      </c>
      <c r="D14057" t="s">
        <v>1568</v>
      </c>
    </row>
    <row r="14058" spans="1:4" x14ac:dyDescent="0.2">
      <c r="A14058" t="s">
        <v>154</v>
      </c>
      <c r="B14058">
        <v>0.23</v>
      </c>
      <c r="C14058" t="s">
        <v>1589</v>
      </c>
    </row>
    <row r="14059" spans="1:4" x14ac:dyDescent="0.2">
      <c r="A14059" t="s">
        <v>154</v>
      </c>
      <c r="B14059">
        <v>0.4</v>
      </c>
      <c r="C14059" t="s">
        <v>1580</v>
      </c>
    </row>
    <row r="14060" spans="1:4" x14ac:dyDescent="0.2">
      <c r="A14060" t="s">
        <v>154</v>
      </c>
      <c r="B14060">
        <v>0.2</v>
      </c>
      <c r="C14060">
        <v>0.2</v>
      </c>
    </row>
    <row r="14061" spans="1:4" x14ac:dyDescent="0.2">
      <c r="A14061" t="s">
        <v>154</v>
      </c>
      <c r="B14061" t="s">
        <v>1545</v>
      </c>
      <c r="C14061">
        <v>0.1</v>
      </c>
    </row>
    <row r="14062" spans="1:4" x14ac:dyDescent="0.2">
      <c r="A14062" t="s">
        <v>87</v>
      </c>
      <c r="B14062" t="s">
        <v>1698</v>
      </c>
    </row>
    <row r="14063" spans="1:4" x14ac:dyDescent="0.2">
      <c r="A14063" t="s">
        <v>87</v>
      </c>
      <c r="B14063" t="s">
        <v>1698</v>
      </c>
    </row>
    <row r="14064" spans="1:4" x14ac:dyDescent="0.2">
      <c r="A14064" t="s">
        <v>97</v>
      </c>
      <c r="B14064" t="s">
        <v>1688</v>
      </c>
    </row>
    <row r="14065" spans="1:4" x14ac:dyDescent="0.2">
      <c r="A14065" t="s">
        <v>1549</v>
      </c>
      <c r="B14065" t="s">
        <v>1550</v>
      </c>
      <c r="C14065" t="s">
        <v>1551</v>
      </c>
      <c r="D14065" t="s">
        <v>1552</v>
      </c>
    </row>
    <row r="14066" spans="1:4" x14ac:dyDescent="0.2">
      <c r="A14066" t="s">
        <v>859</v>
      </c>
      <c r="B14066" t="s">
        <v>1553</v>
      </c>
      <c r="C14066" t="s">
        <v>1554</v>
      </c>
    </row>
    <row r="14067" spans="1:4" x14ac:dyDescent="0.2">
      <c r="A14067" t="s">
        <v>91</v>
      </c>
      <c r="B14067">
        <v>17.3</v>
      </c>
      <c r="C14067" t="s">
        <v>1557</v>
      </c>
    </row>
    <row r="14068" spans="1:4" x14ac:dyDescent="0.2">
      <c r="A14068" t="s">
        <v>29</v>
      </c>
      <c r="B14068">
        <v>5.15</v>
      </c>
      <c r="C14068" t="s">
        <v>1630</v>
      </c>
    </row>
    <row r="14069" spans="1:4" x14ac:dyDescent="0.2">
      <c r="A14069" t="s">
        <v>29</v>
      </c>
      <c r="B14069">
        <v>10.8</v>
      </c>
      <c r="C14069">
        <v>0.15</v>
      </c>
    </row>
    <row r="14070" spans="1:4" x14ac:dyDescent="0.2">
      <c r="A14070" t="s">
        <v>1579</v>
      </c>
      <c r="B14070">
        <v>11</v>
      </c>
      <c r="C14070" t="s">
        <v>1578</v>
      </c>
    </row>
    <row r="14071" spans="1:4" x14ac:dyDescent="0.2">
      <c r="A14071" t="s">
        <v>1579</v>
      </c>
      <c r="B14071">
        <v>6.65</v>
      </c>
      <c r="C14071" t="s">
        <v>1613</v>
      </c>
      <c r="D14071">
        <v>0.1</v>
      </c>
    </row>
    <row r="14072" spans="1:4" x14ac:dyDescent="0.2">
      <c r="A14072" t="s">
        <v>1579</v>
      </c>
      <c r="B14072">
        <v>4.5999999999999996</v>
      </c>
      <c r="C14072" t="s">
        <v>1630</v>
      </c>
    </row>
    <row r="14073" spans="1:4" x14ac:dyDescent="0.2">
      <c r="A14073" t="s">
        <v>47</v>
      </c>
      <c r="B14073" t="s">
        <v>1689</v>
      </c>
    </row>
    <row r="14074" spans="1:4" x14ac:dyDescent="0.2">
      <c r="A14074" t="s">
        <v>47</v>
      </c>
      <c r="B14074">
        <v>13</v>
      </c>
      <c r="C14074" t="s">
        <v>1558</v>
      </c>
    </row>
    <row r="14075" spans="1:4" x14ac:dyDescent="0.2">
      <c r="A14075" t="s">
        <v>47</v>
      </c>
      <c r="B14075">
        <v>3.4</v>
      </c>
      <c r="C14075" t="s">
        <v>1562</v>
      </c>
      <c r="D14075">
        <v>0.1</v>
      </c>
    </row>
    <row r="14076" spans="1:4" x14ac:dyDescent="0.2">
      <c r="A14076" t="s">
        <v>47</v>
      </c>
      <c r="B14076">
        <v>3.5</v>
      </c>
      <c r="C14076">
        <f>0.2/0.05</f>
        <v>4</v>
      </c>
    </row>
    <row r="14077" spans="1:4" x14ac:dyDescent="0.2">
      <c r="A14077" t="s">
        <v>47</v>
      </c>
      <c r="B14077">
        <v>14</v>
      </c>
      <c r="C14077" t="s">
        <v>1558</v>
      </c>
    </row>
    <row r="14078" spans="1:4" x14ac:dyDescent="0.2">
      <c r="A14078" t="s">
        <v>184</v>
      </c>
      <c r="B14078">
        <v>14.7</v>
      </c>
      <c r="C14078">
        <v>-0.2</v>
      </c>
    </row>
    <row r="14079" spans="1:4" x14ac:dyDescent="0.2">
      <c r="A14079" t="s">
        <v>34</v>
      </c>
      <c r="B14079">
        <v>21.02</v>
      </c>
      <c r="C14079">
        <v>0.03</v>
      </c>
    </row>
    <row r="14080" spans="1:4" x14ac:dyDescent="0.2">
      <c r="A14080" t="s">
        <v>34</v>
      </c>
      <c r="B14080">
        <v>15.02</v>
      </c>
      <c r="C14080">
        <v>0.03</v>
      </c>
    </row>
    <row r="14081" spans="1:4" x14ac:dyDescent="0.2">
      <c r="A14081" t="s">
        <v>34</v>
      </c>
      <c r="B14081">
        <v>18.3</v>
      </c>
      <c r="C14081" t="s">
        <v>1630</v>
      </c>
    </row>
    <row r="14082" spans="1:4" x14ac:dyDescent="0.2">
      <c r="A14082" t="s">
        <v>47</v>
      </c>
      <c r="B14082">
        <v>2</v>
      </c>
      <c r="C14082" t="s">
        <v>1580</v>
      </c>
    </row>
    <row r="14083" spans="1:4" x14ac:dyDescent="0.2">
      <c r="A14083" t="s">
        <v>1684</v>
      </c>
      <c r="B14083">
        <v>8</v>
      </c>
      <c r="C14083" t="s">
        <v>1559</v>
      </c>
    </row>
    <row r="14084" spans="1:4" x14ac:dyDescent="0.2">
      <c r="A14084" t="s">
        <v>150</v>
      </c>
      <c r="B14084">
        <v>9.5500000000000007</v>
      </c>
      <c r="C14084" t="s">
        <v>1667</v>
      </c>
    </row>
    <row r="14085" spans="1:4" x14ac:dyDescent="0.2">
      <c r="A14085" t="s">
        <v>97</v>
      </c>
      <c r="B14085" t="s">
        <v>1545</v>
      </c>
      <c r="C14085">
        <v>0.04</v>
      </c>
    </row>
    <row r="14086" spans="1:4" x14ac:dyDescent="0.2">
      <c r="A14086" t="s">
        <v>1579</v>
      </c>
      <c r="B14086" t="s">
        <v>1685</v>
      </c>
    </row>
    <row r="14087" spans="1:4" x14ac:dyDescent="0.2">
      <c r="A14087" t="s">
        <v>873</v>
      </c>
      <c r="B14087">
        <v>10.5</v>
      </c>
      <c r="C14087" t="s">
        <v>1608</v>
      </c>
      <c r="D14087">
        <v>0.2</v>
      </c>
    </row>
    <row r="14088" spans="1:4" x14ac:dyDescent="0.2">
      <c r="A14088" t="s">
        <v>97</v>
      </c>
      <c r="B14088" t="s">
        <v>1619</v>
      </c>
      <c r="C14088">
        <v>0.05</v>
      </c>
    </row>
    <row r="14089" spans="1:4" x14ac:dyDescent="0.2">
      <c r="A14089" t="s">
        <v>29</v>
      </c>
      <c r="B14089" t="s">
        <v>1695</v>
      </c>
    </row>
    <row r="14090" spans="1:4" x14ac:dyDescent="0.2">
      <c r="A14090" t="s">
        <v>1686</v>
      </c>
      <c r="B14090" t="s">
        <v>1691</v>
      </c>
      <c r="C14090" t="s">
        <v>1697</v>
      </c>
    </row>
    <row r="14091" spans="1:4" x14ac:dyDescent="0.2">
      <c r="A14091" t="s">
        <v>97</v>
      </c>
      <c r="B14091">
        <v>0.1</v>
      </c>
      <c r="C14091" t="s">
        <v>1567</v>
      </c>
      <c r="D14091" t="s">
        <v>1568</v>
      </c>
    </row>
    <row r="14092" spans="1:4" x14ac:dyDescent="0.2">
      <c r="A14092" t="s">
        <v>154</v>
      </c>
      <c r="B14092">
        <v>0.23</v>
      </c>
      <c r="C14092" t="s">
        <v>1589</v>
      </c>
    </row>
    <row r="14093" spans="1:4" x14ac:dyDescent="0.2">
      <c r="A14093" t="s">
        <v>154</v>
      </c>
      <c r="B14093">
        <v>0.4</v>
      </c>
      <c r="C14093" t="s">
        <v>1580</v>
      </c>
    </row>
    <row r="14094" spans="1:4" x14ac:dyDescent="0.2">
      <c r="A14094" t="s">
        <v>154</v>
      </c>
      <c r="B14094" t="s">
        <v>1545</v>
      </c>
      <c r="C14094">
        <v>0.1</v>
      </c>
    </row>
    <row r="14095" spans="1:4" x14ac:dyDescent="0.2">
      <c r="A14095" t="s">
        <v>87</v>
      </c>
      <c r="B14095" t="s">
        <v>1698</v>
      </c>
    </row>
    <row r="14096" spans="1:4" x14ac:dyDescent="0.2">
      <c r="A14096" t="s">
        <v>87</v>
      </c>
      <c r="B14096" t="s">
        <v>1698</v>
      </c>
    </row>
    <row r="14097" spans="1:4" x14ac:dyDescent="0.2">
      <c r="A14097" t="s">
        <v>97</v>
      </c>
      <c r="B14097" t="s">
        <v>1688</v>
      </c>
    </row>
    <row r="14098" spans="1:4" x14ac:dyDescent="0.2">
      <c r="A14098" t="s">
        <v>1549</v>
      </c>
      <c r="B14098" t="s">
        <v>1550</v>
      </c>
      <c r="C14098" t="s">
        <v>1551</v>
      </c>
      <c r="D14098" t="s">
        <v>1552</v>
      </c>
    </row>
    <row r="14099" spans="1:4" x14ac:dyDescent="0.2">
      <c r="A14099" t="s">
        <v>859</v>
      </c>
      <c r="B14099" t="s">
        <v>1553</v>
      </c>
      <c r="C14099" t="s">
        <v>1554</v>
      </c>
    </row>
    <row r="14100" spans="1:4" x14ac:dyDescent="0.2">
      <c r="A14100" t="s">
        <v>91</v>
      </c>
      <c r="B14100">
        <v>17.3</v>
      </c>
      <c r="C14100" t="s">
        <v>1557</v>
      </c>
    </row>
    <row r="14101" spans="1:4" x14ac:dyDescent="0.2">
      <c r="A14101" t="s">
        <v>29</v>
      </c>
      <c r="B14101">
        <v>5.15</v>
      </c>
      <c r="C14101" t="s">
        <v>1630</v>
      </c>
    </row>
    <row r="14102" spans="1:4" x14ac:dyDescent="0.2">
      <c r="A14102" t="s">
        <v>29</v>
      </c>
      <c r="B14102">
        <v>10.8</v>
      </c>
      <c r="C14102">
        <v>0.15</v>
      </c>
    </row>
    <row r="14103" spans="1:4" x14ac:dyDescent="0.2">
      <c r="A14103" t="s">
        <v>1579</v>
      </c>
      <c r="B14103">
        <v>11</v>
      </c>
      <c r="C14103" t="s">
        <v>1578</v>
      </c>
    </row>
    <row r="14104" spans="1:4" x14ac:dyDescent="0.2">
      <c r="A14104" t="s">
        <v>1579</v>
      </c>
      <c r="B14104">
        <v>6.65</v>
      </c>
      <c r="C14104" t="s">
        <v>1613</v>
      </c>
      <c r="D14104">
        <v>0.1</v>
      </c>
    </row>
    <row r="14105" spans="1:4" x14ac:dyDescent="0.2">
      <c r="A14105" t="s">
        <v>1579</v>
      </c>
      <c r="B14105">
        <v>1.96</v>
      </c>
      <c r="C14105" t="s">
        <v>1630</v>
      </c>
    </row>
    <row r="14106" spans="1:4" x14ac:dyDescent="0.2">
      <c r="A14106" t="s">
        <v>1579</v>
      </c>
      <c r="B14106">
        <v>4.5999999999999996</v>
      </c>
      <c r="C14106" t="s">
        <v>1630</v>
      </c>
    </row>
    <row r="14107" spans="1:4" x14ac:dyDescent="0.2">
      <c r="A14107" t="s">
        <v>47</v>
      </c>
      <c r="B14107" t="s">
        <v>1689</v>
      </c>
    </row>
    <row r="14108" spans="1:4" x14ac:dyDescent="0.2">
      <c r="A14108" t="s">
        <v>47</v>
      </c>
      <c r="B14108">
        <v>13</v>
      </c>
      <c r="C14108" t="s">
        <v>1558</v>
      </c>
    </row>
    <row r="14109" spans="1:4" x14ac:dyDescent="0.2">
      <c r="A14109" t="s">
        <v>47</v>
      </c>
      <c r="B14109">
        <v>3.4</v>
      </c>
      <c r="C14109" t="s">
        <v>1562</v>
      </c>
      <c r="D14109">
        <v>0.1</v>
      </c>
    </row>
    <row r="14110" spans="1:4" x14ac:dyDescent="0.2">
      <c r="A14110" t="s">
        <v>47</v>
      </c>
      <c r="B14110">
        <v>3.5</v>
      </c>
      <c r="C14110">
        <f>0.2/0.05</f>
        <v>4</v>
      </c>
    </row>
    <row r="14111" spans="1:4" x14ac:dyDescent="0.2">
      <c r="A14111" t="s">
        <v>47</v>
      </c>
      <c r="B14111">
        <v>14</v>
      </c>
      <c r="C14111" t="s">
        <v>1558</v>
      </c>
    </row>
    <row r="14112" spans="1:4" x14ac:dyDescent="0.2">
      <c r="A14112" t="s">
        <v>184</v>
      </c>
      <c r="B14112">
        <v>14.7</v>
      </c>
      <c r="C14112">
        <v>-0.2</v>
      </c>
    </row>
    <row r="14113" spans="1:4" x14ac:dyDescent="0.2">
      <c r="A14113" t="s">
        <v>34</v>
      </c>
      <c r="B14113">
        <v>21.02</v>
      </c>
      <c r="C14113">
        <v>0.03</v>
      </c>
    </row>
    <row r="14114" spans="1:4" x14ac:dyDescent="0.2">
      <c r="A14114" t="s">
        <v>34</v>
      </c>
      <c r="B14114">
        <v>15.02</v>
      </c>
      <c r="C14114">
        <v>0.03</v>
      </c>
    </row>
    <row r="14115" spans="1:4" x14ac:dyDescent="0.2">
      <c r="A14115" t="s">
        <v>34</v>
      </c>
      <c r="B14115">
        <v>18.3</v>
      </c>
      <c r="C14115" t="s">
        <v>1630</v>
      </c>
    </row>
    <row r="14116" spans="1:4" x14ac:dyDescent="0.2">
      <c r="A14116" t="s">
        <v>47</v>
      </c>
      <c r="B14116">
        <v>2</v>
      </c>
      <c r="C14116" t="s">
        <v>1580</v>
      </c>
    </row>
    <row r="14117" spans="1:4" x14ac:dyDescent="0.2">
      <c r="A14117" t="s">
        <v>1684</v>
      </c>
      <c r="B14117">
        <v>8</v>
      </c>
      <c r="C14117" t="s">
        <v>1559</v>
      </c>
    </row>
    <row r="14118" spans="1:4" x14ac:dyDescent="0.2">
      <c r="A14118" t="s">
        <v>150</v>
      </c>
      <c r="B14118">
        <v>9.5500000000000007</v>
      </c>
      <c r="C14118" t="s">
        <v>1667</v>
      </c>
    </row>
    <row r="14119" spans="1:4" x14ac:dyDescent="0.2">
      <c r="A14119" t="s">
        <v>97</v>
      </c>
      <c r="B14119" t="s">
        <v>1545</v>
      </c>
      <c r="C14119">
        <v>0.04</v>
      </c>
    </row>
    <row r="14120" spans="1:4" x14ac:dyDescent="0.2">
      <c r="A14120" t="s">
        <v>1579</v>
      </c>
      <c r="B14120" t="s">
        <v>1685</v>
      </c>
    </row>
    <row r="14121" spans="1:4" x14ac:dyDescent="0.2">
      <c r="A14121" t="s">
        <v>873</v>
      </c>
      <c r="B14121">
        <v>10.5</v>
      </c>
      <c r="C14121" t="s">
        <v>1608</v>
      </c>
      <c r="D14121">
        <v>0.2</v>
      </c>
    </row>
    <row r="14122" spans="1:4" x14ac:dyDescent="0.2">
      <c r="A14122" t="s">
        <v>97</v>
      </c>
      <c r="B14122" t="s">
        <v>1619</v>
      </c>
      <c r="C14122">
        <v>0.1</v>
      </c>
    </row>
    <row r="14123" spans="1:4" x14ac:dyDescent="0.2">
      <c r="A14123" t="s">
        <v>29</v>
      </c>
      <c r="B14123" t="s">
        <v>2545</v>
      </c>
    </row>
    <row r="14124" spans="1:4" x14ac:dyDescent="0.2">
      <c r="A14124" t="s">
        <v>29</v>
      </c>
      <c r="B14124" t="s">
        <v>1696</v>
      </c>
    </row>
    <row r="14125" spans="1:4" x14ac:dyDescent="0.2">
      <c r="A14125" t="s">
        <v>1686</v>
      </c>
      <c r="B14125" t="s">
        <v>1691</v>
      </c>
      <c r="C14125" t="s">
        <v>1697</v>
      </c>
    </row>
    <row r="14126" spans="1:4" x14ac:dyDescent="0.2">
      <c r="A14126" t="s">
        <v>97</v>
      </c>
      <c r="B14126">
        <v>0.1</v>
      </c>
      <c r="C14126" t="s">
        <v>1567</v>
      </c>
      <c r="D14126" t="s">
        <v>1568</v>
      </c>
    </row>
    <row r="14127" spans="1:4" x14ac:dyDescent="0.2">
      <c r="A14127" t="s">
        <v>154</v>
      </c>
      <c r="B14127">
        <v>0.23</v>
      </c>
      <c r="C14127" t="s">
        <v>1589</v>
      </c>
    </row>
    <row r="14128" spans="1:4" x14ac:dyDescent="0.2">
      <c r="A14128" t="s">
        <v>154</v>
      </c>
      <c r="B14128">
        <v>0.4</v>
      </c>
      <c r="C14128" t="s">
        <v>1580</v>
      </c>
    </row>
    <row r="14129" spans="1:4" x14ac:dyDescent="0.2">
      <c r="A14129" t="s">
        <v>154</v>
      </c>
      <c r="B14129">
        <v>0.2</v>
      </c>
      <c r="C14129">
        <v>0.2</v>
      </c>
    </row>
    <row r="14130" spans="1:4" x14ac:dyDescent="0.2">
      <c r="A14130" t="s">
        <v>154</v>
      </c>
      <c r="B14130" t="s">
        <v>1545</v>
      </c>
      <c r="C14130">
        <v>0.1</v>
      </c>
    </row>
    <row r="14131" spans="1:4" x14ac:dyDescent="0.2">
      <c r="A14131" t="s">
        <v>87</v>
      </c>
      <c r="B14131" t="s">
        <v>1698</v>
      </c>
    </row>
    <row r="14132" spans="1:4" x14ac:dyDescent="0.2">
      <c r="A14132" t="s">
        <v>87</v>
      </c>
      <c r="B14132" t="s">
        <v>1698</v>
      </c>
    </row>
    <row r="14133" spans="1:4" x14ac:dyDescent="0.2">
      <c r="A14133" t="s">
        <v>97</v>
      </c>
      <c r="B14133" t="s">
        <v>1688</v>
      </c>
    </row>
    <row r="14134" spans="1:4" x14ac:dyDescent="0.2">
      <c r="A14134" t="s">
        <v>1549</v>
      </c>
      <c r="B14134" t="s">
        <v>1550</v>
      </c>
      <c r="C14134" t="s">
        <v>1551</v>
      </c>
      <c r="D14134" t="s">
        <v>1552</v>
      </c>
    </row>
    <row r="14135" spans="1:4" x14ac:dyDescent="0.2">
      <c r="A14135" t="s">
        <v>859</v>
      </c>
      <c r="B14135" t="s">
        <v>1553</v>
      </c>
      <c r="C14135" t="s">
        <v>1554</v>
      </c>
    </row>
    <row r="14136" spans="1:4" x14ac:dyDescent="0.2">
      <c r="A14136" t="s">
        <v>1569</v>
      </c>
      <c r="B14136" t="s">
        <v>1570</v>
      </c>
      <c r="C14136" t="s">
        <v>1571</v>
      </c>
    </row>
    <row r="14137" spans="1:4" x14ac:dyDescent="0.2">
      <c r="A14137" t="s">
        <v>1569</v>
      </c>
      <c r="B14137" t="s">
        <v>1572</v>
      </c>
      <c r="C14137" t="s">
        <v>1573</v>
      </c>
      <c r="D14137" t="s">
        <v>1571</v>
      </c>
    </row>
    <row r="14138" spans="1:4" x14ac:dyDescent="0.2">
      <c r="A14138" t="s">
        <v>34</v>
      </c>
      <c r="B14138">
        <v>33.56</v>
      </c>
      <c r="C14138" t="s">
        <v>1562</v>
      </c>
      <c r="D14138">
        <v>0.03</v>
      </c>
    </row>
    <row r="14139" spans="1:4" x14ac:dyDescent="0.2">
      <c r="A14139" t="s">
        <v>34</v>
      </c>
      <c r="B14139">
        <v>33.1</v>
      </c>
      <c r="C14139">
        <v>-0.05</v>
      </c>
    </row>
    <row r="14140" spans="1:4" x14ac:dyDescent="0.2">
      <c r="A14140" t="s">
        <v>29</v>
      </c>
      <c r="B14140">
        <v>3.8</v>
      </c>
      <c r="C14140" t="s">
        <v>1562</v>
      </c>
      <c r="D14140">
        <v>0.1</v>
      </c>
    </row>
    <row r="14141" spans="1:4" x14ac:dyDescent="0.2">
      <c r="A14141" t="s">
        <v>29</v>
      </c>
      <c r="B14141">
        <v>3.05</v>
      </c>
      <c r="C14141" t="s">
        <v>1608</v>
      </c>
      <c r="D14141">
        <v>0.05</v>
      </c>
    </row>
    <row r="14142" spans="1:4" x14ac:dyDescent="0.2">
      <c r="A14142" t="s">
        <v>29</v>
      </c>
      <c r="B14142">
        <v>0.05</v>
      </c>
      <c r="C14142" t="s">
        <v>1608</v>
      </c>
      <c r="D14142">
        <v>0.01</v>
      </c>
    </row>
    <row r="14143" spans="1:4" x14ac:dyDescent="0.2">
      <c r="A14143" t="s">
        <v>29</v>
      </c>
      <c r="B14143">
        <v>0.8</v>
      </c>
      <c r="C14143" t="s">
        <v>1562</v>
      </c>
      <c r="D14143">
        <v>0.05</v>
      </c>
    </row>
    <row r="14144" spans="1:4" x14ac:dyDescent="0.2">
      <c r="A14144" t="s">
        <v>29</v>
      </c>
      <c r="B14144">
        <v>3.4</v>
      </c>
      <c r="C14144" t="s">
        <v>1608</v>
      </c>
      <c r="D14144">
        <v>0.05</v>
      </c>
    </row>
    <row r="14145" spans="1:6" x14ac:dyDescent="0.2">
      <c r="A14145" t="s">
        <v>2476</v>
      </c>
      <c r="B14145" t="s">
        <v>2605</v>
      </c>
      <c r="C14145">
        <v>0.03</v>
      </c>
    </row>
    <row r="14146" spans="1:6" x14ac:dyDescent="0.2">
      <c r="A14146" t="s">
        <v>47</v>
      </c>
      <c r="B14146">
        <v>1</v>
      </c>
      <c r="C14146" t="s">
        <v>1608</v>
      </c>
      <c r="D14146">
        <v>0.1</v>
      </c>
    </row>
    <row r="14147" spans="1:6" x14ac:dyDescent="0.2">
      <c r="A14147" t="s">
        <v>2885</v>
      </c>
      <c r="B14147" t="s">
        <v>1608</v>
      </c>
      <c r="C14147">
        <v>0.3</v>
      </c>
    </row>
    <row r="14148" spans="1:6" x14ac:dyDescent="0.2">
      <c r="A14148" t="s">
        <v>47</v>
      </c>
      <c r="B14148">
        <v>18.2</v>
      </c>
      <c r="C14148" t="s">
        <v>1613</v>
      </c>
      <c r="D14148">
        <v>0.03</v>
      </c>
    </row>
    <row r="14149" spans="1:6" x14ac:dyDescent="0.2">
      <c r="A14149" t="s">
        <v>47</v>
      </c>
      <c r="B14149">
        <v>8.85</v>
      </c>
      <c r="C14149" t="s">
        <v>1608</v>
      </c>
      <c r="D14149">
        <v>2.5000000000000001E-2</v>
      </c>
    </row>
    <row r="14150" spans="1:6" x14ac:dyDescent="0.2">
      <c r="A14150" t="s">
        <v>29</v>
      </c>
      <c r="B14150">
        <v>1.3</v>
      </c>
      <c r="C14150" t="s">
        <v>1608</v>
      </c>
      <c r="D14150">
        <v>0.1</v>
      </c>
    </row>
    <row r="14151" spans="1:6" x14ac:dyDescent="0.2">
      <c r="A14151" t="s">
        <v>873</v>
      </c>
      <c r="B14151" t="s">
        <v>1618</v>
      </c>
      <c r="C14151">
        <v>21.5</v>
      </c>
      <c r="D14151" t="s">
        <v>1608</v>
      </c>
      <c r="E14151">
        <v>0.1</v>
      </c>
    </row>
    <row r="14152" spans="1:6" x14ac:dyDescent="0.2">
      <c r="A14152" t="s">
        <v>29</v>
      </c>
      <c r="B14152">
        <v>1</v>
      </c>
      <c r="C14152" t="s">
        <v>1608</v>
      </c>
      <c r="D14152">
        <v>0.1</v>
      </c>
    </row>
    <row r="14153" spans="1:6" x14ac:dyDescent="0.2">
      <c r="A14153" t="s">
        <v>153</v>
      </c>
      <c r="B14153">
        <v>12</v>
      </c>
      <c r="C14153" t="s">
        <v>1608</v>
      </c>
      <c r="D14153">
        <v>0.3</v>
      </c>
    </row>
    <row r="14154" spans="1:6" x14ac:dyDescent="0.2">
      <c r="A14154" t="s">
        <v>97</v>
      </c>
      <c r="B14154">
        <v>0.1</v>
      </c>
    </row>
    <row r="14155" spans="1:6" x14ac:dyDescent="0.2">
      <c r="A14155" t="s">
        <v>27</v>
      </c>
      <c r="B14155">
        <v>8.15</v>
      </c>
      <c r="C14155" t="s">
        <v>1608</v>
      </c>
      <c r="D14155">
        <v>0.05</v>
      </c>
    </row>
    <row r="14156" spans="1:6" x14ac:dyDescent="0.2">
      <c r="A14156" t="s">
        <v>95</v>
      </c>
      <c r="B14156" t="s">
        <v>2607</v>
      </c>
    </row>
    <row r="14157" spans="1:6" x14ac:dyDescent="0.2">
      <c r="A14157" t="s">
        <v>95</v>
      </c>
      <c r="B14157" t="s">
        <v>1629</v>
      </c>
      <c r="C14157">
        <v>12.5</v>
      </c>
    </row>
    <row r="14158" spans="1:6" x14ac:dyDescent="0.2">
      <c r="A14158" t="s">
        <v>87</v>
      </c>
    </row>
    <row r="14159" spans="1:6" x14ac:dyDescent="0.2">
      <c r="A14159" t="s">
        <v>87</v>
      </c>
    </row>
    <row r="14160" spans="1:6" x14ac:dyDescent="0.2">
      <c r="A14160" t="s">
        <v>97</v>
      </c>
      <c r="B14160">
        <v>0.03</v>
      </c>
      <c r="C14160" t="s">
        <v>1567</v>
      </c>
      <c r="D14160" t="s">
        <v>2513</v>
      </c>
      <c r="E14160" t="s">
        <v>2612</v>
      </c>
      <c r="F14160" t="s">
        <v>2886</v>
      </c>
    </row>
    <row r="14161" spans="1:6" x14ac:dyDescent="0.2">
      <c r="A14161" t="s">
        <v>97</v>
      </c>
      <c r="B14161">
        <v>0.03</v>
      </c>
      <c r="C14161" t="s">
        <v>1567</v>
      </c>
      <c r="D14161" t="s">
        <v>2513</v>
      </c>
      <c r="E14161" t="s">
        <v>2612</v>
      </c>
      <c r="F14161" t="s">
        <v>2614</v>
      </c>
    </row>
    <row r="14162" spans="1:6" x14ac:dyDescent="0.2">
      <c r="A14162" t="s">
        <v>97</v>
      </c>
      <c r="B14162">
        <v>0.03</v>
      </c>
      <c r="C14162" t="s">
        <v>1567</v>
      </c>
      <c r="D14162" t="s">
        <v>2513</v>
      </c>
      <c r="E14162" t="s">
        <v>2612</v>
      </c>
      <c r="F14162" t="s">
        <v>2615</v>
      </c>
    </row>
    <row r="14163" spans="1:6" x14ac:dyDescent="0.2">
      <c r="A14163" t="s">
        <v>186</v>
      </c>
      <c r="B14163" t="s">
        <v>2887</v>
      </c>
      <c r="C14163" t="s">
        <v>1619</v>
      </c>
      <c r="D14163">
        <v>0.15</v>
      </c>
    </row>
    <row r="14164" spans="1:6" x14ac:dyDescent="0.2">
      <c r="A14164" t="s">
        <v>1549</v>
      </c>
      <c r="B14164" t="s">
        <v>1550</v>
      </c>
      <c r="C14164" t="s">
        <v>1551</v>
      </c>
      <c r="D14164" t="s">
        <v>1552</v>
      </c>
    </row>
    <row r="14165" spans="1:6" x14ac:dyDescent="0.2">
      <c r="A14165" t="s">
        <v>859</v>
      </c>
      <c r="B14165" t="s">
        <v>1553</v>
      </c>
      <c r="C14165" t="s">
        <v>1554</v>
      </c>
    </row>
    <row r="14166" spans="1:6" x14ac:dyDescent="0.2">
      <c r="A14166" t="s">
        <v>34</v>
      </c>
      <c r="B14166">
        <v>33.56</v>
      </c>
      <c r="C14166" t="s">
        <v>1562</v>
      </c>
      <c r="D14166">
        <v>0.03</v>
      </c>
    </row>
    <row r="14167" spans="1:6" x14ac:dyDescent="0.2">
      <c r="A14167" t="s">
        <v>34</v>
      </c>
      <c r="B14167">
        <v>33.1</v>
      </c>
      <c r="C14167">
        <v>-0.05</v>
      </c>
    </row>
    <row r="14168" spans="1:6" x14ac:dyDescent="0.2">
      <c r="A14168" t="s">
        <v>29</v>
      </c>
      <c r="B14168">
        <v>3.8</v>
      </c>
      <c r="C14168" t="s">
        <v>1562</v>
      </c>
      <c r="D14168">
        <v>0.1</v>
      </c>
    </row>
    <row r="14169" spans="1:6" x14ac:dyDescent="0.2">
      <c r="A14169" t="s">
        <v>29</v>
      </c>
      <c r="B14169">
        <v>3.05</v>
      </c>
      <c r="C14169" t="s">
        <v>1608</v>
      </c>
      <c r="D14169">
        <v>0.05</v>
      </c>
    </row>
    <row r="14170" spans="1:6" x14ac:dyDescent="0.2">
      <c r="A14170" t="s">
        <v>29</v>
      </c>
      <c r="B14170">
        <v>0.05</v>
      </c>
      <c r="C14170" t="s">
        <v>1608</v>
      </c>
      <c r="D14170">
        <v>0.01</v>
      </c>
    </row>
    <row r="14171" spans="1:6" x14ac:dyDescent="0.2">
      <c r="A14171" t="s">
        <v>29</v>
      </c>
      <c r="B14171">
        <v>0.8</v>
      </c>
      <c r="C14171" t="s">
        <v>1562</v>
      </c>
      <c r="D14171">
        <v>0.05</v>
      </c>
    </row>
    <row r="14172" spans="1:6" x14ac:dyDescent="0.2">
      <c r="A14172" t="s">
        <v>29</v>
      </c>
      <c r="B14172">
        <v>3.4</v>
      </c>
      <c r="C14172" t="s">
        <v>1608</v>
      </c>
      <c r="D14172">
        <v>0.05</v>
      </c>
    </row>
    <row r="14173" spans="1:6" x14ac:dyDescent="0.2">
      <c r="A14173" t="s">
        <v>2476</v>
      </c>
      <c r="B14173" t="s">
        <v>2605</v>
      </c>
      <c r="C14173">
        <v>0.03</v>
      </c>
    </row>
    <row r="14174" spans="1:6" x14ac:dyDescent="0.2">
      <c r="A14174" t="s">
        <v>47</v>
      </c>
      <c r="B14174">
        <v>1</v>
      </c>
      <c r="C14174" t="s">
        <v>1608</v>
      </c>
      <c r="D14174">
        <v>0.1</v>
      </c>
    </row>
    <row r="14175" spans="1:6" x14ac:dyDescent="0.2">
      <c r="A14175" t="s">
        <v>2885</v>
      </c>
      <c r="B14175" t="s">
        <v>1608</v>
      </c>
      <c r="C14175">
        <v>0.3</v>
      </c>
    </row>
    <row r="14176" spans="1:6" x14ac:dyDescent="0.2">
      <c r="A14176" t="s">
        <v>47</v>
      </c>
      <c r="B14176">
        <v>18.2</v>
      </c>
      <c r="C14176" t="s">
        <v>1613</v>
      </c>
      <c r="D14176">
        <v>0.03</v>
      </c>
    </row>
    <row r="14177" spans="1:6" x14ac:dyDescent="0.2">
      <c r="A14177" t="s">
        <v>47</v>
      </c>
      <c r="B14177">
        <v>8.85</v>
      </c>
      <c r="C14177" t="s">
        <v>1608</v>
      </c>
      <c r="D14177">
        <v>2.5000000000000001E-2</v>
      </c>
    </row>
    <row r="14178" spans="1:6" x14ac:dyDescent="0.2">
      <c r="A14178" t="s">
        <v>29</v>
      </c>
      <c r="B14178">
        <v>1.3</v>
      </c>
      <c r="C14178" t="s">
        <v>1608</v>
      </c>
      <c r="D14178">
        <v>0.1</v>
      </c>
    </row>
    <row r="14179" spans="1:6" x14ac:dyDescent="0.2">
      <c r="A14179" t="s">
        <v>873</v>
      </c>
      <c r="B14179" t="s">
        <v>1618</v>
      </c>
      <c r="C14179">
        <v>21.5</v>
      </c>
      <c r="D14179" t="s">
        <v>1608</v>
      </c>
      <c r="E14179">
        <v>0.1</v>
      </c>
    </row>
    <row r="14180" spans="1:6" x14ac:dyDescent="0.2">
      <c r="A14180" t="s">
        <v>29</v>
      </c>
      <c r="B14180">
        <v>1</v>
      </c>
      <c r="C14180" t="s">
        <v>1608</v>
      </c>
      <c r="D14180">
        <v>0.1</v>
      </c>
    </row>
    <row r="14181" spans="1:6" x14ac:dyDescent="0.2">
      <c r="A14181" t="s">
        <v>153</v>
      </c>
      <c r="B14181">
        <v>12</v>
      </c>
      <c r="C14181" t="s">
        <v>1608</v>
      </c>
      <c r="D14181">
        <v>0.3</v>
      </c>
    </row>
    <row r="14182" spans="1:6" x14ac:dyDescent="0.2">
      <c r="A14182" t="s">
        <v>97</v>
      </c>
      <c r="B14182">
        <v>0.1</v>
      </c>
    </row>
    <row r="14183" spans="1:6" x14ac:dyDescent="0.2">
      <c r="A14183" t="s">
        <v>27</v>
      </c>
      <c r="B14183">
        <v>8.15</v>
      </c>
      <c r="C14183" t="s">
        <v>1608</v>
      </c>
      <c r="D14183">
        <v>0.05</v>
      </c>
    </row>
    <row r="14184" spans="1:6" x14ac:dyDescent="0.2">
      <c r="A14184" t="s">
        <v>95</v>
      </c>
      <c r="B14184" t="s">
        <v>2607</v>
      </c>
    </row>
    <row r="14185" spans="1:6" x14ac:dyDescent="0.2">
      <c r="A14185" t="s">
        <v>95</v>
      </c>
      <c r="B14185" t="s">
        <v>1629</v>
      </c>
      <c r="C14185">
        <v>12.5</v>
      </c>
    </row>
    <row r="14186" spans="1:6" x14ac:dyDescent="0.2">
      <c r="A14186" t="s">
        <v>87</v>
      </c>
    </row>
    <row r="14187" spans="1:6" x14ac:dyDescent="0.2">
      <c r="A14187" t="s">
        <v>87</v>
      </c>
    </row>
    <row r="14188" spans="1:6" x14ac:dyDescent="0.2">
      <c r="A14188" t="s">
        <v>97</v>
      </c>
      <c r="B14188">
        <v>0.03</v>
      </c>
      <c r="C14188" t="s">
        <v>1567</v>
      </c>
      <c r="D14188" t="s">
        <v>2513</v>
      </c>
      <c r="E14188" t="s">
        <v>2612</v>
      </c>
      <c r="F14188" t="s">
        <v>2886</v>
      </c>
    </row>
    <row r="14189" spans="1:6" x14ac:dyDescent="0.2">
      <c r="A14189" t="s">
        <v>97</v>
      </c>
      <c r="B14189">
        <v>0.03</v>
      </c>
      <c r="C14189" t="s">
        <v>1567</v>
      </c>
      <c r="D14189" t="s">
        <v>2513</v>
      </c>
      <c r="E14189" t="s">
        <v>2612</v>
      </c>
      <c r="F14189" t="s">
        <v>2614</v>
      </c>
    </row>
    <row r="14190" spans="1:6" x14ac:dyDescent="0.2">
      <c r="A14190" t="s">
        <v>97</v>
      </c>
      <c r="B14190">
        <v>0.03</v>
      </c>
      <c r="C14190" t="s">
        <v>1567</v>
      </c>
      <c r="D14190" t="s">
        <v>2513</v>
      </c>
      <c r="E14190" t="s">
        <v>2612</v>
      </c>
      <c r="F14190" t="s">
        <v>2615</v>
      </c>
    </row>
    <row r="14191" spans="1:6" x14ac:dyDescent="0.2">
      <c r="A14191" t="s">
        <v>186</v>
      </c>
      <c r="B14191" t="s">
        <v>2887</v>
      </c>
      <c r="C14191" t="s">
        <v>1619</v>
      </c>
      <c r="D14191">
        <v>0.15</v>
      </c>
    </row>
    <row r="14192" spans="1:6" x14ac:dyDescent="0.2">
      <c r="A14192" t="s">
        <v>1549</v>
      </c>
      <c r="B14192" t="s">
        <v>1550</v>
      </c>
      <c r="C14192" t="s">
        <v>1551</v>
      </c>
      <c r="D14192" t="s">
        <v>1552</v>
      </c>
    </row>
    <row r="14193" spans="1:5" x14ac:dyDescent="0.2">
      <c r="A14193" t="s">
        <v>859</v>
      </c>
      <c r="B14193" t="s">
        <v>1553</v>
      </c>
      <c r="C14193" t="s">
        <v>1554</v>
      </c>
    </row>
    <row r="14194" spans="1:5" x14ac:dyDescent="0.2">
      <c r="A14194" t="s">
        <v>34</v>
      </c>
      <c r="B14194">
        <v>33.56</v>
      </c>
      <c r="C14194" t="s">
        <v>1562</v>
      </c>
      <c r="D14194">
        <v>0.03</v>
      </c>
    </row>
    <row r="14195" spans="1:5" x14ac:dyDescent="0.2">
      <c r="A14195" t="s">
        <v>34</v>
      </c>
      <c r="B14195">
        <v>33.1</v>
      </c>
      <c r="C14195">
        <v>-0.05</v>
      </c>
    </row>
    <row r="14196" spans="1:5" x14ac:dyDescent="0.2">
      <c r="A14196" t="s">
        <v>29</v>
      </c>
      <c r="B14196">
        <v>3.8</v>
      </c>
      <c r="C14196" t="s">
        <v>1562</v>
      </c>
      <c r="D14196">
        <v>0.1</v>
      </c>
    </row>
    <row r="14197" spans="1:5" x14ac:dyDescent="0.2">
      <c r="A14197" t="s">
        <v>29</v>
      </c>
      <c r="B14197">
        <v>3.05</v>
      </c>
      <c r="C14197" t="s">
        <v>1608</v>
      </c>
      <c r="D14197">
        <v>0.05</v>
      </c>
    </row>
    <row r="14198" spans="1:5" x14ac:dyDescent="0.2">
      <c r="A14198" t="s">
        <v>29</v>
      </c>
      <c r="B14198">
        <v>0.05</v>
      </c>
      <c r="C14198" t="s">
        <v>1608</v>
      </c>
      <c r="D14198">
        <v>0.01</v>
      </c>
    </row>
    <row r="14199" spans="1:5" x14ac:dyDescent="0.2">
      <c r="A14199" t="s">
        <v>29</v>
      </c>
      <c r="B14199">
        <v>0.8</v>
      </c>
      <c r="C14199" t="s">
        <v>1562</v>
      </c>
      <c r="D14199">
        <v>0.05</v>
      </c>
    </row>
    <row r="14200" spans="1:5" x14ac:dyDescent="0.2">
      <c r="A14200" t="s">
        <v>29</v>
      </c>
      <c r="B14200">
        <v>3.4</v>
      </c>
      <c r="C14200" t="s">
        <v>1608</v>
      </c>
      <c r="D14200">
        <v>0.05</v>
      </c>
    </row>
    <row r="14201" spans="1:5" x14ac:dyDescent="0.2">
      <c r="A14201" t="s">
        <v>2476</v>
      </c>
      <c r="B14201" t="s">
        <v>2605</v>
      </c>
      <c r="C14201">
        <v>0.03</v>
      </c>
    </row>
    <row r="14202" spans="1:5" x14ac:dyDescent="0.2">
      <c r="A14202" t="s">
        <v>47</v>
      </c>
      <c r="B14202">
        <v>1</v>
      </c>
      <c r="C14202" t="s">
        <v>1608</v>
      </c>
      <c r="D14202">
        <v>0.1</v>
      </c>
    </row>
    <row r="14203" spans="1:5" x14ac:dyDescent="0.2">
      <c r="A14203" t="s">
        <v>2885</v>
      </c>
      <c r="B14203" t="s">
        <v>1608</v>
      </c>
      <c r="C14203">
        <v>0.3</v>
      </c>
    </row>
    <row r="14204" spans="1:5" x14ac:dyDescent="0.2">
      <c r="A14204" t="s">
        <v>47</v>
      </c>
      <c r="B14204">
        <v>18.2</v>
      </c>
      <c r="C14204" t="s">
        <v>1613</v>
      </c>
      <c r="D14204">
        <v>0.03</v>
      </c>
    </row>
    <row r="14205" spans="1:5" x14ac:dyDescent="0.2">
      <c r="A14205" t="s">
        <v>47</v>
      </c>
      <c r="B14205">
        <v>8.85</v>
      </c>
      <c r="C14205" t="s">
        <v>1608</v>
      </c>
      <c r="D14205">
        <v>2.5000000000000001E-2</v>
      </c>
    </row>
    <row r="14206" spans="1:5" x14ac:dyDescent="0.2">
      <c r="A14206" t="s">
        <v>29</v>
      </c>
      <c r="B14206">
        <v>1.3</v>
      </c>
      <c r="C14206" t="s">
        <v>1608</v>
      </c>
      <c r="D14206">
        <v>0.1</v>
      </c>
    </row>
    <row r="14207" spans="1:5" x14ac:dyDescent="0.2">
      <c r="A14207" t="s">
        <v>873</v>
      </c>
      <c r="B14207" t="s">
        <v>1618</v>
      </c>
      <c r="C14207">
        <v>21.5</v>
      </c>
      <c r="D14207" t="s">
        <v>1608</v>
      </c>
      <c r="E14207">
        <v>0.1</v>
      </c>
    </row>
    <row r="14208" spans="1:5" x14ac:dyDescent="0.2">
      <c r="A14208" t="s">
        <v>29</v>
      </c>
      <c r="B14208">
        <v>1</v>
      </c>
      <c r="C14208" t="s">
        <v>1608</v>
      </c>
      <c r="D14208">
        <v>0.1</v>
      </c>
    </row>
    <row r="14209" spans="1:6" x14ac:dyDescent="0.2">
      <c r="A14209" t="s">
        <v>153</v>
      </c>
      <c r="B14209">
        <v>12</v>
      </c>
      <c r="C14209" t="s">
        <v>1608</v>
      </c>
      <c r="D14209">
        <v>0.3</v>
      </c>
    </row>
    <row r="14210" spans="1:6" x14ac:dyDescent="0.2">
      <c r="A14210" t="s">
        <v>97</v>
      </c>
      <c r="B14210">
        <v>0.1</v>
      </c>
    </row>
    <row r="14211" spans="1:6" x14ac:dyDescent="0.2">
      <c r="A14211" t="s">
        <v>27</v>
      </c>
      <c r="B14211">
        <v>8.15</v>
      </c>
      <c r="C14211" t="s">
        <v>1608</v>
      </c>
      <c r="D14211">
        <v>0.05</v>
      </c>
    </row>
    <row r="14212" spans="1:6" x14ac:dyDescent="0.2">
      <c r="A14212" t="s">
        <v>95</v>
      </c>
      <c r="B14212" t="s">
        <v>2607</v>
      </c>
    </row>
    <row r="14213" spans="1:6" x14ac:dyDescent="0.2">
      <c r="A14213" t="s">
        <v>95</v>
      </c>
      <c r="B14213" t="s">
        <v>1629</v>
      </c>
      <c r="C14213">
        <v>12.5</v>
      </c>
    </row>
    <row r="14214" spans="1:6" x14ac:dyDescent="0.2">
      <c r="A14214" t="s">
        <v>87</v>
      </c>
    </row>
    <row r="14215" spans="1:6" x14ac:dyDescent="0.2">
      <c r="A14215" t="s">
        <v>87</v>
      </c>
    </row>
    <row r="14216" spans="1:6" x14ac:dyDescent="0.2">
      <c r="A14216" t="s">
        <v>97</v>
      </c>
      <c r="B14216">
        <v>0.03</v>
      </c>
      <c r="C14216" t="s">
        <v>1567</v>
      </c>
      <c r="D14216" t="s">
        <v>2513</v>
      </c>
      <c r="E14216" t="s">
        <v>2612</v>
      </c>
      <c r="F14216" t="s">
        <v>2886</v>
      </c>
    </row>
    <row r="14217" spans="1:6" x14ac:dyDescent="0.2">
      <c r="A14217" t="s">
        <v>97</v>
      </c>
      <c r="B14217">
        <v>0.03</v>
      </c>
      <c r="C14217" t="s">
        <v>1567</v>
      </c>
      <c r="D14217" t="s">
        <v>2513</v>
      </c>
      <c r="E14217" t="s">
        <v>2612</v>
      </c>
      <c r="F14217" t="s">
        <v>2614</v>
      </c>
    </row>
    <row r="14218" spans="1:6" x14ac:dyDescent="0.2">
      <c r="A14218" t="s">
        <v>97</v>
      </c>
      <c r="B14218">
        <v>0.03</v>
      </c>
      <c r="C14218" t="s">
        <v>1567</v>
      </c>
      <c r="D14218" t="s">
        <v>2513</v>
      </c>
      <c r="E14218" t="s">
        <v>2612</v>
      </c>
      <c r="F14218" t="s">
        <v>2615</v>
      </c>
    </row>
    <row r="14219" spans="1:6" x14ac:dyDescent="0.2">
      <c r="A14219" t="s">
        <v>186</v>
      </c>
      <c r="B14219" t="s">
        <v>2887</v>
      </c>
      <c r="C14219" t="s">
        <v>1619</v>
      </c>
      <c r="D14219">
        <v>0.15</v>
      </c>
    </row>
    <row r="14220" spans="1:6" x14ac:dyDescent="0.2">
      <c r="A14220" t="s">
        <v>1549</v>
      </c>
      <c r="B14220" t="s">
        <v>1550</v>
      </c>
      <c r="C14220" t="s">
        <v>1551</v>
      </c>
      <c r="D14220" t="s">
        <v>1552</v>
      </c>
    </row>
    <row r="14221" spans="1:6" x14ac:dyDescent="0.2">
      <c r="A14221" t="s">
        <v>859</v>
      </c>
      <c r="B14221" t="s">
        <v>1553</v>
      </c>
      <c r="C14221" t="s">
        <v>1554</v>
      </c>
    </row>
    <row r="14222" spans="1:6" x14ac:dyDescent="0.2">
      <c r="A14222" t="s">
        <v>1569</v>
      </c>
      <c r="B14222" t="s">
        <v>1570</v>
      </c>
      <c r="C14222" t="s">
        <v>1571</v>
      </c>
    </row>
    <row r="14223" spans="1:6" x14ac:dyDescent="0.2">
      <c r="A14223" t="s">
        <v>1569</v>
      </c>
      <c r="B14223" t="s">
        <v>1572</v>
      </c>
      <c r="C14223" t="s">
        <v>1573</v>
      </c>
      <c r="D14223" t="s">
        <v>1571</v>
      </c>
    </row>
    <row r="14224" spans="1:6" x14ac:dyDescent="0.2">
      <c r="A14224" t="s">
        <v>34</v>
      </c>
      <c r="B14224">
        <v>33.56</v>
      </c>
      <c r="C14224">
        <v>-0.03</v>
      </c>
    </row>
    <row r="14225" spans="1:3" x14ac:dyDescent="0.2">
      <c r="A14225" t="s">
        <v>34</v>
      </c>
      <c r="B14225">
        <v>33.1</v>
      </c>
      <c r="C14225">
        <v>-0.05</v>
      </c>
    </row>
    <row r="14226" spans="1:3" x14ac:dyDescent="0.2">
      <c r="A14226" t="s">
        <v>29</v>
      </c>
      <c r="B14226">
        <v>3.8</v>
      </c>
      <c r="C14226">
        <v>-0.1</v>
      </c>
    </row>
    <row r="14227" spans="1:3" x14ac:dyDescent="0.2">
      <c r="A14227" t="s">
        <v>29</v>
      </c>
      <c r="B14227">
        <v>3.05</v>
      </c>
      <c r="C14227" t="s">
        <v>1557</v>
      </c>
    </row>
    <row r="14228" spans="1:3" x14ac:dyDescent="0.2">
      <c r="A14228" t="s">
        <v>29</v>
      </c>
      <c r="B14228">
        <v>0.05</v>
      </c>
      <c r="C14228" t="s">
        <v>1814</v>
      </c>
    </row>
    <row r="14229" spans="1:3" x14ac:dyDescent="0.2">
      <c r="A14229" t="s">
        <v>29</v>
      </c>
      <c r="B14229">
        <v>0.8</v>
      </c>
      <c r="C14229">
        <v>-0.05</v>
      </c>
    </row>
    <row r="14230" spans="1:3" x14ac:dyDescent="0.2">
      <c r="A14230" t="s">
        <v>29</v>
      </c>
      <c r="B14230">
        <v>3.4</v>
      </c>
      <c r="C14230" t="s">
        <v>1557</v>
      </c>
    </row>
    <row r="14231" spans="1:3" x14ac:dyDescent="0.2">
      <c r="A14231" t="s">
        <v>96</v>
      </c>
      <c r="B14231">
        <v>32.58</v>
      </c>
      <c r="C14231">
        <v>0.03</v>
      </c>
    </row>
    <row r="14232" spans="1:3" x14ac:dyDescent="0.2">
      <c r="A14232" t="s">
        <v>47</v>
      </c>
      <c r="B14232">
        <v>1</v>
      </c>
      <c r="C14232" t="s">
        <v>1558</v>
      </c>
    </row>
    <row r="14233" spans="1:3" x14ac:dyDescent="0.2">
      <c r="A14233" t="s">
        <v>47</v>
      </c>
      <c r="B14233">
        <v>29</v>
      </c>
      <c r="C14233" t="s">
        <v>1706</v>
      </c>
    </row>
    <row r="14234" spans="1:3" x14ac:dyDescent="0.2">
      <c r="A14234" t="s">
        <v>47</v>
      </c>
      <c r="B14234">
        <v>18.2</v>
      </c>
      <c r="C14234">
        <v>0.03</v>
      </c>
    </row>
    <row r="14235" spans="1:3" x14ac:dyDescent="0.2">
      <c r="A14235" t="s">
        <v>47</v>
      </c>
      <c r="B14235">
        <v>8.85</v>
      </c>
      <c r="C14235" t="s">
        <v>1632</v>
      </c>
    </row>
    <row r="14236" spans="1:3" x14ac:dyDescent="0.2">
      <c r="A14236" t="s">
        <v>29</v>
      </c>
      <c r="B14236">
        <v>1.3</v>
      </c>
      <c r="C14236" t="s">
        <v>1558</v>
      </c>
    </row>
    <row r="14237" spans="1:3" x14ac:dyDescent="0.2">
      <c r="A14237" t="s">
        <v>2888</v>
      </c>
      <c r="B14237">
        <v>21.5</v>
      </c>
      <c r="C14237" t="s">
        <v>1558</v>
      </c>
    </row>
    <row r="14238" spans="1:3" x14ac:dyDescent="0.2">
      <c r="A14238" t="s">
        <v>29</v>
      </c>
      <c r="B14238">
        <v>1</v>
      </c>
      <c r="C14238" t="s">
        <v>1558</v>
      </c>
    </row>
    <row r="14239" spans="1:3" x14ac:dyDescent="0.2">
      <c r="A14239" t="s">
        <v>153</v>
      </c>
      <c r="B14239">
        <v>12</v>
      </c>
      <c r="C14239" t="s">
        <v>1706</v>
      </c>
    </row>
    <row r="14240" spans="1:3" x14ac:dyDescent="0.2">
      <c r="A14240" t="s">
        <v>97</v>
      </c>
      <c r="B14240" t="s">
        <v>1676</v>
      </c>
    </row>
    <row r="14241" spans="1:6" x14ac:dyDescent="0.2">
      <c r="A14241" t="s">
        <v>27</v>
      </c>
      <c r="B14241">
        <v>8.15</v>
      </c>
      <c r="C14241" t="s">
        <v>1557</v>
      </c>
    </row>
    <row r="14242" spans="1:6" x14ac:dyDescent="0.2">
      <c r="A14242" t="s">
        <v>95</v>
      </c>
      <c r="B14242" t="s">
        <v>2607</v>
      </c>
    </row>
    <row r="14243" spans="1:6" x14ac:dyDescent="0.2">
      <c r="A14243" t="s">
        <v>95</v>
      </c>
      <c r="B14243" t="s">
        <v>1629</v>
      </c>
      <c r="C14243">
        <v>12.5</v>
      </c>
    </row>
    <row r="14244" spans="1:6" x14ac:dyDescent="0.2">
      <c r="A14244" t="s">
        <v>87</v>
      </c>
    </row>
    <row r="14245" spans="1:6" x14ac:dyDescent="0.2">
      <c r="A14245" t="s">
        <v>87</v>
      </c>
    </row>
    <row r="14246" spans="1:6" x14ac:dyDescent="0.2">
      <c r="A14246" t="s">
        <v>97</v>
      </c>
      <c r="B14246">
        <v>0.03</v>
      </c>
      <c r="C14246" t="s">
        <v>1567</v>
      </c>
      <c r="D14246" t="s">
        <v>2513</v>
      </c>
      <c r="E14246" t="s">
        <v>2612</v>
      </c>
      <c r="F14246" t="s">
        <v>2886</v>
      </c>
    </row>
    <row r="14247" spans="1:6" x14ac:dyDescent="0.2">
      <c r="A14247" t="s">
        <v>97</v>
      </c>
      <c r="B14247">
        <v>0.03</v>
      </c>
      <c r="C14247" t="s">
        <v>1567</v>
      </c>
      <c r="D14247" t="s">
        <v>2513</v>
      </c>
      <c r="E14247" t="s">
        <v>2612</v>
      </c>
      <c r="F14247" t="s">
        <v>2614</v>
      </c>
    </row>
    <row r="14248" spans="1:6" x14ac:dyDescent="0.2">
      <c r="A14248" t="s">
        <v>97</v>
      </c>
      <c r="B14248">
        <v>0.03</v>
      </c>
      <c r="C14248" t="s">
        <v>1567</v>
      </c>
      <c r="D14248" t="s">
        <v>2513</v>
      </c>
      <c r="E14248" t="s">
        <v>2612</v>
      </c>
      <c r="F14248" t="s">
        <v>2615</v>
      </c>
    </row>
    <row r="14249" spans="1:6" x14ac:dyDescent="0.2">
      <c r="A14249" t="s">
        <v>186</v>
      </c>
      <c r="B14249" t="s">
        <v>2887</v>
      </c>
      <c r="C14249" t="s">
        <v>1619</v>
      </c>
      <c r="D14249">
        <v>0.15</v>
      </c>
    </row>
    <row r="14250" spans="1:6" x14ac:dyDescent="0.2">
      <c r="A14250" t="s">
        <v>1549</v>
      </c>
      <c r="B14250" t="s">
        <v>1550</v>
      </c>
      <c r="C14250" t="s">
        <v>1551</v>
      </c>
      <c r="D14250" t="s">
        <v>1552</v>
      </c>
    </row>
    <row r="14251" spans="1:6" x14ac:dyDescent="0.2">
      <c r="A14251" t="s">
        <v>859</v>
      </c>
      <c r="B14251" t="s">
        <v>1553</v>
      </c>
      <c r="C14251" t="s">
        <v>1554</v>
      </c>
    </row>
    <row r="14252" spans="1:6" x14ac:dyDescent="0.2">
      <c r="A14252" t="s">
        <v>1569</v>
      </c>
      <c r="B14252" t="s">
        <v>1570</v>
      </c>
      <c r="C14252" t="s">
        <v>1571</v>
      </c>
    </row>
    <row r="14253" spans="1:6" x14ac:dyDescent="0.2">
      <c r="A14253" t="s">
        <v>1569</v>
      </c>
      <c r="B14253" t="s">
        <v>1572</v>
      </c>
      <c r="C14253" t="s">
        <v>1573</v>
      </c>
      <c r="D14253" t="s">
        <v>1571</v>
      </c>
    </row>
    <row r="14254" spans="1:6" x14ac:dyDescent="0.2">
      <c r="A14254" t="s">
        <v>91</v>
      </c>
      <c r="B14254">
        <v>17.100000000000001</v>
      </c>
      <c r="C14254" t="s">
        <v>1558</v>
      </c>
    </row>
    <row r="14255" spans="1:6" x14ac:dyDescent="0.2">
      <c r="A14255" t="s">
        <v>48</v>
      </c>
      <c r="B14255">
        <v>5.5</v>
      </c>
      <c r="C14255" t="s">
        <v>1558</v>
      </c>
    </row>
    <row r="14256" spans="1:6" x14ac:dyDescent="0.2">
      <c r="A14256" t="s">
        <v>95</v>
      </c>
      <c r="B14256" t="s">
        <v>1545</v>
      </c>
      <c r="C14256" t="s">
        <v>1593</v>
      </c>
      <c r="D14256">
        <v>0.2</v>
      </c>
    </row>
    <row r="14257" spans="1:5" x14ac:dyDescent="0.2">
      <c r="A14257" t="s">
        <v>154</v>
      </c>
      <c r="B14257">
        <v>0.2</v>
      </c>
      <c r="C14257">
        <v>0.1</v>
      </c>
    </row>
    <row r="14258" spans="1:5" x14ac:dyDescent="0.2">
      <c r="A14258" t="s">
        <v>97</v>
      </c>
      <c r="B14258" t="s">
        <v>1545</v>
      </c>
      <c r="C14258">
        <v>0.03</v>
      </c>
      <c r="D14258" t="s">
        <v>1567</v>
      </c>
      <c r="E14258" t="s">
        <v>1568</v>
      </c>
    </row>
    <row r="14259" spans="1:5" x14ac:dyDescent="0.2">
      <c r="A14259" t="s">
        <v>94</v>
      </c>
      <c r="B14259" t="s">
        <v>1545</v>
      </c>
      <c r="C14259">
        <v>0.02</v>
      </c>
      <c r="D14259" t="s">
        <v>1567</v>
      </c>
      <c r="E14259" t="s">
        <v>1568</v>
      </c>
    </row>
    <row r="14260" spans="1:5" x14ac:dyDescent="0.2">
      <c r="A14260" t="s">
        <v>133</v>
      </c>
      <c r="B14260" t="s">
        <v>1545</v>
      </c>
      <c r="C14260">
        <v>5.0000000000000001E-3</v>
      </c>
    </row>
    <row r="14261" spans="1:5" x14ac:dyDescent="0.2">
      <c r="A14261" t="s">
        <v>47</v>
      </c>
      <c r="B14261">
        <v>4.4000000000000004</v>
      </c>
      <c r="C14261">
        <v>0.02</v>
      </c>
    </row>
    <row r="14262" spans="1:5" x14ac:dyDescent="0.2">
      <c r="A14262" t="s">
        <v>92</v>
      </c>
      <c r="B14262">
        <v>0.05</v>
      </c>
      <c r="C14262">
        <v>0.1</v>
      </c>
    </row>
    <row r="14263" spans="1:5" x14ac:dyDescent="0.2">
      <c r="A14263" t="s">
        <v>48</v>
      </c>
      <c r="B14263">
        <v>2</v>
      </c>
      <c r="C14263" t="s">
        <v>1558</v>
      </c>
    </row>
    <row r="14264" spans="1:5" x14ac:dyDescent="0.2">
      <c r="A14264" t="s">
        <v>47</v>
      </c>
      <c r="B14264">
        <v>15.8</v>
      </c>
      <c r="C14264" t="s">
        <v>1557</v>
      </c>
    </row>
    <row r="14265" spans="1:5" x14ac:dyDescent="0.2">
      <c r="A14265" t="s">
        <v>87</v>
      </c>
      <c r="B14265" t="s">
        <v>1546</v>
      </c>
      <c r="C14265" t="s">
        <v>1547</v>
      </c>
      <c r="D14265" t="s">
        <v>1682</v>
      </c>
    </row>
    <row r="14266" spans="1:5" x14ac:dyDescent="0.2">
      <c r="A14266" t="s">
        <v>91</v>
      </c>
      <c r="B14266">
        <v>17.100000000000001</v>
      </c>
      <c r="C14266" t="s">
        <v>1558</v>
      </c>
    </row>
    <row r="14267" spans="1:5" x14ac:dyDescent="0.2">
      <c r="A14267" t="s">
        <v>48</v>
      </c>
      <c r="B14267">
        <v>5.5</v>
      </c>
      <c r="C14267" t="s">
        <v>1558</v>
      </c>
    </row>
    <row r="14268" spans="1:5" x14ac:dyDescent="0.2">
      <c r="A14268" t="s">
        <v>95</v>
      </c>
      <c r="B14268" t="s">
        <v>1545</v>
      </c>
      <c r="C14268" t="s">
        <v>1593</v>
      </c>
      <c r="D14268">
        <v>0.2</v>
      </c>
    </row>
    <row r="14269" spans="1:5" x14ac:dyDescent="0.2">
      <c r="A14269" t="s">
        <v>154</v>
      </c>
      <c r="B14269">
        <v>0.2</v>
      </c>
      <c r="C14269">
        <v>0.1</v>
      </c>
    </row>
    <row r="14270" spans="1:5" x14ac:dyDescent="0.2">
      <c r="A14270" t="s">
        <v>97</v>
      </c>
      <c r="B14270" t="s">
        <v>1545</v>
      </c>
      <c r="C14270">
        <v>0.03</v>
      </c>
      <c r="D14270" t="s">
        <v>1567</v>
      </c>
      <c r="E14270" t="s">
        <v>1568</v>
      </c>
    </row>
    <row r="14271" spans="1:5" x14ac:dyDescent="0.2">
      <c r="A14271" t="s">
        <v>94</v>
      </c>
      <c r="B14271" t="s">
        <v>1545</v>
      </c>
      <c r="C14271">
        <v>0.02</v>
      </c>
      <c r="D14271" t="s">
        <v>1567</v>
      </c>
      <c r="E14271" t="s">
        <v>1568</v>
      </c>
    </row>
    <row r="14272" spans="1:5" x14ac:dyDescent="0.2">
      <c r="A14272" t="s">
        <v>133</v>
      </c>
      <c r="B14272" t="s">
        <v>1545</v>
      </c>
      <c r="C14272">
        <v>5.0000000000000001E-3</v>
      </c>
    </row>
    <row r="14273" spans="1:4" x14ac:dyDescent="0.2">
      <c r="A14273" t="s">
        <v>47</v>
      </c>
      <c r="B14273">
        <v>4.4000000000000004</v>
      </c>
      <c r="C14273">
        <v>0.02</v>
      </c>
    </row>
    <row r="14274" spans="1:4" x14ac:dyDescent="0.2">
      <c r="A14274" t="s">
        <v>92</v>
      </c>
      <c r="B14274">
        <v>0.05</v>
      </c>
      <c r="C14274">
        <v>0.1</v>
      </c>
    </row>
    <row r="14275" spans="1:4" x14ac:dyDescent="0.2">
      <c r="A14275" t="s">
        <v>48</v>
      </c>
      <c r="B14275">
        <v>2</v>
      </c>
      <c r="C14275" t="s">
        <v>1558</v>
      </c>
    </row>
    <row r="14276" spans="1:4" x14ac:dyDescent="0.2">
      <c r="A14276" t="s">
        <v>47</v>
      </c>
      <c r="B14276">
        <v>15.8</v>
      </c>
      <c r="C14276" t="s">
        <v>1557</v>
      </c>
    </row>
    <row r="14277" spans="1:4" x14ac:dyDescent="0.2">
      <c r="A14277" t="s">
        <v>87</v>
      </c>
      <c r="B14277" t="s">
        <v>1546</v>
      </c>
      <c r="C14277" t="s">
        <v>1547</v>
      </c>
      <c r="D14277" t="s">
        <v>1682</v>
      </c>
    </row>
    <row r="14278" spans="1:4" x14ac:dyDescent="0.2">
      <c r="A14278" t="s">
        <v>393</v>
      </c>
      <c r="B14278" t="s">
        <v>2635</v>
      </c>
    </row>
    <row r="14279" spans="1:4" x14ac:dyDescent="0.2">
      <c r="A14279" t="s">
        <v>29</v>
      </c>
      <c r="B14279">
        <v>10.1</v>
      </c>
      <c r="C14279" t="s">
        <v>1608</v>
      </c>
      <c r="D14279">
        <v>0.1</v>
      </c>
    </row>
    <row r="14280" spans="1:4" x14ac:dyDescent="0.2">
      <c r="A14280" t="s">
        <v>29</v>
      </c>
      <c r="B14280">
        <v>3.7</v>
      </c>
      <c r="C14280">
        <v>-0.15</v>
      </c>
    </row>
    <row r="14281" spans="1:4" x14ac:dyDescent="0.2">
      <c r="A14281" t="s">
        <v>29</v>
      </c>
      <c r="B14281">
        <v>17.899999999999999</v>
      </c>
      <c r="C14281" t="s">
        <v>1608</v>
      </c>
      <c r="D14281">
        <v>0.05</v>
      </c>
    </row>
    <row r="14282" spans="1:4" x14ac:dyDescent="0.2">
      <c r="A14282" t="s">
        <v>47</v>
      </c>
      <c r="B14282">
        <v>2.2000000000000002</v>
      </c>
      <c r="C14282" t="s">
        <v>1608</v>
      </c>
      <c r="D14282">
        <v>0.1</v>
      </c>
    </row>
    <row r="14283" spans="1:4" x14ac:dyDescent="0.2">
      <c r="A14283" t="s">
        <v>47</v>
      </c>
      <c r="B14283">
        <v>0.85</v>
      </c>
      <c r="C14283" t="s">
        <v>1608</v>
      </c>
      <c r="D14283">
        <v>0.02</v>
      </c>
    </row>
    <row r="14284" spans="1:4" x14ac:dyDescent="0.2">
      <c r="A14284" t="s">
        <v>47</v>
      </c>
      <c r="B14284">
        <v>5</v>
      </c>
      <c r="C14284" t="s">
        <v>1608</v>
      </c>
      <c r="D14284">
        <v>0.1</v>
      </c>
    </row>
    <row r="14285" spans="1:4" x14ac:dyDescent="0.2">
      <c r="A14285" t="s">
        <v>47</v>
      </c>
      <c r="B14285">
        <v>30</v>
      </c>
      <c r="C14285" t="s">
        <v>1608</v>
      </c>
      <c r="D14285">
        <v>0.05</v>
      </c>
    </row>
    <row r="14286" spans="1:4" x14ac:dyDescent="0.2">
      <c r="A14286" t="s">
        <v>34</v>
      </c>
      <c r="B14286">
        <v>34.5</v>
      </c>
      <c r="C14286" t="s">
        <v>1608</v>
      </c>
      <c r="D14286">
        <v>0.05</v>
      </c>
    </row>
    <row r="14287" spans="1:4" x14ac:dyDescent="0.2">
      <c r="A14287" t="s">
        <v>47</v>
      </c>
      <c r="B14287">
        <v>16.5</v>
      </c>
      <c r="C14287" t="s">
        <v>1613</v>
      </c>
      <c r="D14287">
        <v>0.1</v>
      </c>
    </row>
    <row r="14288" spans="1:4" x14ac:dyDescent="0.2">
      <c r="A14288" t="s">
        <v>47</v>
      </c>
      <c r="B14288">
        <v>21.5</v>
      </c>
      <c r="C14288" t="s">
        <v>1613</v>
      </c>
      <c r="D14288">
        <v>0.1</v>
      </c>
    </row>
    <row r="14289" spans="1:6" x14ac:dyDescent="0.2">
      <c r="A14289" t="s">
        <v>184</v>
      </c>
      <c r="B14289">
        <v>22.5</v>
      </c>
      <c r="C14289" t="s">
        <v>1608</v>
      </c>
      <c r="D14289">
        <v>0.1</v>
      </c>
    </row>
    <row r="14290" spans="1:6" x14ac:dyDescent="0.2">
      <c r="A14290" t="s">
        <v>36</v>
      </c>
      <c r="B14290" t="s">
        <v>1815</v>
      </c>
      <c r="C14290" t="s">
        <v>2561</v>
      </c>
    </row>
    <row r="14291" spans="1:6" x14ac:dyDescent="0.2">
      <c r="A14291" t="s">
        <v>36</v>
      </c>
      <c r="B14291" t="s">
        <v>1815</v>
      </c>
      <c r="C14291" t="s">
        <v>2562</v>
      </c>
    </row>
    <row r="14292" spans="1:6" x14ac:dyDescent="0.2">
      <c r="A14292" t="s">
        <v>36</v>
      </c>
      <c r="B14292" t="s">
        <v>1815</v>
      </c>
      <c r="C14292" t="s">
        <v>2563</v>
      </c>
      <c r="D14292" t="s">
        <v>1782</v>
      </c>
    </row>
    <row r="14293" spans="1:6" x14ac:dyDescent="0.2">
      <c r="A14293" t="s">
        <v>29</v>
      </c>
      <c r="B14293">
        <v>5.44</v>
      </c>
      <c r="C14293" t="s">
        <v>1608</v>
      </c>
      <c r="D14293">
        <v>0.1</v>
      </c>
    </row>
    <row r="14294" spans="1:6" x14ac:dyDescent="0.2">
      <c r="A14294" t="s">
        <v>29</v>
      </c>
      <c r="B14294">
        <v>31.2</v>
      </c>
      <c r="C14294" t="s">
        <v>1608</v>
      </c>
      <c r="D14294">
        <v>0.05</v>
      </c>
    </row>
    <row r="14295" spans="1:6" x14ac:dyDescent="0.2">
      <c r="A14295" t="s">
        <v>626</v>
      </c>
      <c r="B14295">
        <v>33.5</v>
      </c>
      <c r="C14295" t="s">
        <v>1608</v>
      </c>
      <c r="D14295">
        <v>0.15</v>
      </c>
    </row>
    <row r="14296" spans="1:6" x14ac:dyDescent="0.2">
      <c r="A14296" t="s">
        <v>29</v>
      </c>
      <c r="B14296">
        <v>3.95</v>
      </c>
      <c r="C14296" t="s">
        <v>1608</v>
      </c>
      <c r="D14296">
        <v>0.05</v>
      </c>
    </row>
    <row r="14297" spans="1:6" x14ac:dyDescent="0.2">
      <c r="A14297" t="s">
        <v>29</v>
      </c>
      <c r="B14297">
        <v>20.100000000000001</v>
      </c>
      <c r="C14297" t="s">
        <v>1608</v>
      </c>
      <c r="D14297">
        <v>0.05</v>
      </c>
    </row>
    <row r="14298" spans="1:6" x14ac:dyDescent="0.2">
      <c r="A14298" t="s">
        <v>29</v>
      </c>
      <c r="B14298">
        <v>7.35</v>
      </c>
      <c r="C14298" t="s">
        <v>1608</v>
      </c>
      <c r="D14298">
        <v>0.05</v>
      </c>
    </row>
    <row r="14299" spans="1:6" x14ac:dyDescent="0.2">
      <c r="A14299" t="s">
        <v>29</v>
      </c>
      <c r="B14299">
        <v>17.3</v>
      </c>
      <c r="C14299" t="s">
        <v>1608</v>
      </c>
      <c r="D14299">
        <v>0.06</v>
      </c>
    </row>
    <row r="14300" spans="1:6" x14ac:dyDescent="0.2">
      <c r="A14300" t="s">
        <v>29</v>
      </c>
      <c r="B14300">
        <v>19.2</v>
      </c>
      <c r="C14300" t="s">
        <v>1608</v>
      </c>
      <c r="D14300">
        <v>2.5000000000000001E-2</v>
      </c>
    </row>
    <row r="14301" spans="1:6" x14ac:dyDescent="0.2">
      <c r="A14301" t="s">
        <v>1749</v>
      </c>
      <c r="B14301" t="s">
        <v>1562</v>
      </c>
      <c r="C14301" t="s">
        <v>1618</v>
      </c>
      <c r="D14301">
        <v>28.2</v>
      </c>
      <c r="E14301" t="s">
        <v>1608</v>
      </c>
      <c r="F14301">
        <v>0.1</v>
      </c>
    </row>
    <row r="14302" spans="1:6" x14ac:dyDescent="0.2">
      <c r="A14302" t="s">
        <v>29</v>
      </c>
      <c r="B14302">
        <v>5.25</v>
      </c>
      <c r="C14302" t="s">
        <v>1613</v>
      </c>
      <c r="D14302">
        <v>0.1</v>
      </c>
    </row>
    <row r="14303" spans="1:6" x14ac:dyDescent="0.2">
      <c r="A14303" t="s">
        <v>29</v>
      </c>
      <c r="B14303">
        <v>6.45</v>
      </c>
      <c r="C14303" t="s">
        <v>1613</v>
      </c>
      <c r="D14303">
        <v>0.3</v>
      </c>
    </row>
    <row r="14304" spans="1:6" x14ac:dyDescent="0.2">
      <c r="A14304" t="s">
        <v>29</v>
      </c>
      <c r="B14304">
        <v>11.9</v>
      </c>
      <c r="C14304" t="s">
        <v>1608</v>
      </c>
      <c r="D14304">
        <v>2.5000000000000001E-2</v>
      </c>
    </row>
    <row r="14305" spans="1:6" x14ac:dyDescent="0.2">
      <c r="A14305" t="s">
        <v>47</v>
      </c>
      <c r="B14305">
        <v>2</v>
      </c>
      <c r="C14305" t="s">
        <v>1608</v>
      </c>
      <c r="D14305">
        <v>0.03</v>
      </c>
    </row>
    <row r="14306" spans="1:6" x14ac:dyDescent="0.2">
      <c r="A14306" t="s">
        <v>664</v>
      </c>
      <c r="B14306" t="s">
        <v>1546</v>
      </c>
      <c r="C14306" t="s">
        <v>2646</v>
      </c>
      <c r="D14306" t="s">
        <v>1567</v>
      </c>
      <c r="E14306" t="s">
        <v>1658</v>
      </c>
    </row>
    <row r="14307" spans="1:6" x14ac:dyDescent="0.2">
      <c r="A14307" t="s">
        <v>47</v>
      </c>
      <c r="B14307">
        <v>2.2000000000000002</v>
      </c>
      <c r="C14307">
        <f>0.1/-0.2</f>
        <v>-0.5</v>
      </c>
    </row>
    <row r="14308" spans="1:6" x14ac:dyDescent="0.2">
      <c r="A14308" t="s">
        <v>48</v>
      </c>
      <c r="B14308">
        <v>7</v>
      </c>
      <c r="C14308" t="s">
        <v>1608</v>
      </c>
      <c r="D14308">
        <v>0.3</v>
      </c>
    </row>
    <row r="14309" spans="1:6" x14ac:dyDescent="0.2">
      <c r="A14309" t="s">
        <v>29</v>
      </c>
      <c r="B14309" t="s">
        <v>2564</v>
      </c>
    </row>
    <row r="14310" spans="1:6" x14ac:dyDescent="0.2">
      <c r="A14310" t="s">
        <v>97</v>
      </c>
      <c r="B14310">
        <v>0.1</v>
      </c>
    </row>
    <row r="14311" spans="1:6" x14ac:dyDescent="0.2">
      <c r="A14311" t="s">
        <v>92</v>
      </c>
      <c r="B14311">
        <v>0.35</v>
      </c>
      <c r="C14311" t="s">
        <v>1562</v>
      </c>
      <c r="D14311">
        <v>0.1</v>
      </c>
    </row>
    <row r="14312" spans="1:6" x14ac:dyDescent="0.2">
      <c r="A14312" t="s">
        <v>92</v>
      </c>
      <c r="B14312">
        <v>0.25</v>
      </c>
      <c r="C14312" t="s">
        <v>1562</v>
      </c>
      <c r="D14312">
        <v>0.1</v>
      </c>
    </row>
    <row r="14313" spans="1:6" x14ac:dyDescent="0.2">
      <c r="A14313" t="s">
        <v>108</v>
      </c>
      <c r="B14313">
        <v>5.65</v>
      </c>
      <c r="C14313" t="s">
        <v>1608</v>
      </c>
      <c r="D14313">
        <v>0.1</v>
      </c>
    </row>
    <row r="14314" spans="1:6" x14ac:dyDescent="0.2">
      <c r="A14314" t="s">
        <v>2637</v>
      </c>
      <c r="B14314" t="s">
        <v>1608</v>
      </c>
      <c r="C14314">
        <v>0.05</v>
      </c>
    </row>
    <row r="14315" spans="1:6" x14ac:dyDescent="0.2">
      <c r="A14315" t="s">
        <v>34</v>
      </c>
      <c r="B14315">
        <v>18.399999999999999</v>
      </c>
      <c r="C14315" t="s">
        <v>1608</v>
      </c>
      <c r="D14315">
        <v>0.05</v>
      </c>
    </row>
    <row r="14316" spans="1:6" x14ac:dyDescent="0.2">
      <c r="A14316" t="s">
        <v>47</v>
      </c>
      <c r="B14316">
        <v>16.71</v>
      </c>
      <c r="C14316" t="s">
        <v>1608</v>
      </c>
      <c r="D14316" t="s">
        <v>2567</v>
      </c>
      <c r="E14316">
        <v>1</v>
      </c>
      <c r="F14316" t="s">
        <v>2566</v>
      </c>
    </row>
    <row r="14317" spans="1:6" x14ac:dyDescent="0.2">
      <c r="A14317" t="s">
        <v>47</v>
      </c>
      <c r="B14317">
        <v>21.75</v>
      </c>
      <c r="C14317" t="s">
        <v>1608</v>
      </c>
      <c r="D14317" t="s">
        <v>2567</v>
      </c>
      <c r="E14317">
        <v>1</v>
      </c>
      <c r="F14317" t="s">
        <v>2566</v>
      </c>
    </row>
    <row r="14318" spans="1:6" x14ac:dyDescent="0.2">
      <c r="A14318" t="s">
        <v>177</v>
      </c>
      <c r="B14318">
        <v>0.5</v>
      </c>
      <c r="C14318" t="s">
        <v>1608</v>
      </c>
      <c r="D14318">
        <v>0.15</v>
      </c>
    </row>
    <row r="14319" spans="1:6" x14ac:dyDescent="0.2">
      <c r="A14319" t="s">
        <v>2638</v>
      </c>
      <c r="B14319" t="s">
        <v>1608</v>
      </c>
      <c r="C14319">
        <v>0.1</v>
      </c>
    </row>
    <row r="14320" spans="1:6" x14ac:dyDescent="0.2">
      <c r="A14320" t="s">
        <v>2639</v>
      </c>
      <c r="B14320" t="s">
        <v>1608</v>
      </c>
      <c r="C14320">
        <v>0.2</v>
      </c>
    </row>
    <row r="14321" spans="1:6" x14ac:dyDescent="0.2">
      <c r="A14321" t="s">
        <v>2640</v>
      </c>
      <c r="B14321" t="s">
        <v>1608</v>
      </c>
      <c r="C14321">
        <v>0.15</v>
      </c>
    </row>
    <row r="14322" spans="1:6" x14ac:dyDescent="0.2">
      <c r="A14322" t="s">
        <v>2568</v>
      </c>
      <c r="B14322" t="s">
        <v>1562</v>
      </c>
      <c r="C14322" t="s">
        <v>1930</v>
      </c>
      <c r="D14322" t="s">
        <v>2569</v>
      </c>
    </row>
    <row r="14323" spans="1:6" x14ac:dyDescent="0.2">
      <c r="A14323" t="s">
        <v>95</v>
      </c>
      <c r="B14323" t="s">
        <v>1629</v>
      </c>
      <c r="C14323">
        <v>16</v>
      </c>
    </row>
    <row r="14324" spans="1:6" x14ac:dyDescent="0.2">
      <c r="A14324" t="s">
        <v>87</v>
      </c>
      <c r="B14324" t="s">
        <v>1682</v>
      </c>
      <c r="C14324" t="s">
        <v>1792</v>
      </c>
      <c r="D14324" t="s">
        <v>1653</v>
      </c>
      <c r="E14324" t="s">
        <v>2690</v>
      </c>
    </row>
    <row r="14325" spans="1:6" x14ac:dyDescent="0.2">
      <c r="A14325" t="s">
        <v>91</v>
      </c>
      <c r="B14325">
        <v>24</v>
      </c>
      <c r="C14325" t="s">
        <v>1595</v>
      </c>
      <c r="D14325">
        <v>0.02</v>
      </c>
    </row>
    <row r="14326" spans="1:6" x14ac:dyDescent="0.2">
      <c r="A14326" t="s">
        <v>47</v>
      </c>
      <c r="B14326">
        <v>17</v>
      </c>
      <c r="C14326" t="s">
        <v>1635</v>
      </c>
      <c r="D14326" t="s">
        <v>1710</v>
      </c>
    </row>
    <row r="14327" spans="1:6" x14ac:dyDescent="0.2">
      <c r="A14327" t="s">
        <v>47</v>
      </c>
      <c r="B14327">
        <v>22</v>
      </c>
      <c r="C14327" t="s">
        <v>1635</v>
      </c>
      <c r="D14327" t="s">
        <v>1702</v>
      </c>
    </row>
    <row r="14328" spans="1:6" x14ac:dyDescent="0.2">
      <c r="A14328" t="s">
        <v>97</v>
      </c>
      <c r="B14328" t="s">
        <v>2645</v>
      </c>
      <c r="C14328" t="s">
        <v>1567</v>
      </c>
      <c r="D14328" t="s">
        <v>1568</v>
      </c>
    </row>
    <row r="14329" spans="1:6" x14ac:dyDescent="0.2">
      <c r="A14329" t="s">
        <v>94</v>
      </c>
      <c r="B14329" t="s">
        <v>1545</v>
      </c>
      <c r="C14329">
        <v>0.02</v>
      </c>
      <c r="D14329" t="s">
        <v>1567</v>
      </c>
      <c r="E14329" t="s">
        <v>1568</v>
      </c>
    </row>
    <row r="14330" spans="1:6" x14ac:dyDescent="0.2">
      <c r="A14330" t="s">
        <v>97</v>
      </c>
      <c r="B14330" t="s">
        <v>1545</v>
      </c>
      <c r="C14330">
        <v>0.1</v>
      </c>
    </row>
    <row r="14331" spans="1:6" x14ac:dyDescent="0.2">
      <c r="A14331" t="s">
        <v>36</v>
      </c>
      <c r="B14331" t="s">
        <v>2509</v>
      </c>
      <c r="C14331" t="s">
        <v>1100</v>
      </c>
      <c r="D14331">
        <v>0.5</v>
      </c>
      <c r="E14331" t="s">
        <v>1562</v>
      </c>
      <c r="F14331" t="s">
        <v>1563</v>
      </c>
    </row>
    <row r="14332" spans="1:6" x14ac:dyDescent="0.2">
      <c r="A14332" t="s">
        <v>189</v>
      </c>
      <c r="B14332" t="s">
        <v>1545</v>
      </c>
      <c r="C14332">
        <v>0.05</v>
      </c>
      <c r="D14332" t="s">
        <v>1567</v>
      </c>
      <c r="E14332" t="s">
        <v>1633</v>
      </c>
    </row>
    <row r="14333" spans="1:6" x14ac:dyDescent="0.2">
      <c r="A14333" t="s">
        <v>95</v>
      </c>
      <c r="B14333" t="s">
        <v>1545</v>
      </c>
      <c r="C14333" t="s">
        <v>2508</v>
      </c>
      <c r="D14333">
        <v>1.5</v>
      </c>
    </row>
    <row r="14334" spans="1:6" x14ac:dyDescent="0.2">
      <c r="A14334" t="s">
        <v>87</v>
      </c>
      <c r="B14334" t="s">
        <v>1546</v>
      </c>
      <c r="C14334" t="s">
        <v>1547</v>
      </c>
      <c r="D14334" t="s">
        <v>1548</v>
      </c>
    </row>
    <row r="14335" spans="1:6" x14ac:dyDescent="0.2">
      <c r="A14335" t="s">
        <v>34</v>
      </c>
      <c r="B14335" t="s">
        <v>2594</v>
      </c>
    </row>
    <row r="14336" spans="1:6" x14ac:dyDescent="0.2">
      <c r="A14336" t="s">
        <v>29</v>
      </c>
      <c r="B14336" t="s">
        <v>2889</v>
      </c>
    </row>
    <row r="14337" spans="1:4" x14ac:dyDescent="0.2">
      <c r="A14337" t="s">
        <v>29</v>
      </c>
      <c r="B14337">
        <v>0.6</v>
      </c>
      <c r="C14337">
        <v>0.17</v>
      </c>
    </row>
    <row r="14338" spans="1:4" x14ac:dyDescent="0.2">
      <c r="A14338" t="s">
        <v>96</v>
      </c>
      <c r="B14338">
        <v>46.1</v>
      </c>
      <c r="C14338">
        <f>0.03/0.2</f>
        <v>0.15</v>
      </c>
    </row>
    <row r="14339" spans="1:4" x14ac:dyDescent="0.2">
      <c r="A14339" t="s">
        <v>95</v>
      </c>
      <c r="B14339" t="s">
        <v>1629</v>
      </c>
      <c r="C14339">
        <v>25</v>
      </c>
    </row>
    <row r="14340" spans="1:4" x14ac:dyDescent="0.2">
      <c r="A14340" t="s">
        <v>34</v>
      </c>
      <c r="B14340">
        <v>65.75</v>
      </c>
      <c r="C14340">
        <f>-0.01/-0.2</f>
        <v>4.9999999999999996E-2</v>
      </c>
    </row>
    <row r="14341" spans="1:4" x14ac:dyDescent="0.2">
      <c r="A14341" t="s">
        <v>49</v>
      </c>
      <c r="B14341">
        <v>2</v>
      </c>
      <c r="C14341" t="s">
        <v>1608</v>
      </c>
      <c r="D14341">
        <v>0.2</v>
      </c>
    </row>
    <row r="14342" spans="1:4" x14ac:dyDescent="0.2">
      <c r="A14342" t="s">
        <v>189</v>
      </c>
      <c r="B14342">
        <v>0.2</v>
      </c>
      <c r="C14342" t="s">
        <v>1567</v>
      </c>
      <c r="D14342" t="s">
        <v>1568</v>
      </c>
    </row>
    <row r="14343" spans="1:4" x14ac:dyDescent="0.2">
      <c r="A14343" t="s">
        <v>133</v>
      </c>
      <c r="B14343">
        <v>0.2</v>
      </c>
    </row>
    <row r="14344" spans="1:4" x14ac:dyDescent="0.2">
      <c r="A14344" t="s">
        <v>38</v>
      </c>
      <c r="B14344">
        <v>0.3</v>
      </c>
      <c r="C14344" t="s">
        <v>1567</v>
      </c>
      <c r="D14344" t="s">
        <v>1633</v>
      </c>
    </row>
    <row r="14345" spans="1:4" x14ac:dyDescent="0.2">
      <c r="A14345" t="s">
        <v>186</v>
      </c>
      <c r="B14345" t="s">
        <v>1545</v>
      </c>
      <c r="C14345">
        <v>0.3</v>
      </c>
    </row>
    <row r="14346" spans="1:4" x14ac:dyDescent="0.2">
      <c r="A14346" t="s">
        <v>186</v>
      </c>
      <c r="B14346" t="s">
        <v>1545</v>
      </c>
      <c r="C14346">
        <v>0.1</v>
      </c>
    </row>
    <row r="14347" spans="1:4" x14ac:dyDescent="0.2">
      <c r="A14347" t="s">
        <v>186</v>
      </c>
      <c r="B14347">
        <v>0.9</v>
      </c>
      <c r="C14347" t="s">
        <v>1580</v>
      </c>
    </row>
    <row r="14348" spans="1:4" x14ac:dyDescent="0.2">
      <c r="A14348" t="s">
        <v>92</v>
      </c>
      <c r="B14348">
        <v>1.6</v>
      </c>
      <c r="C14348">
        <v>0.2</v>
      </c>
    </row>
    <row r="14349" spans="1:4" x14ac:dyDescent="0.2">
      <c r="A14349" t="s">
        <v>54</v>
      </c>
      <c r="B14349">
        <v>45</v>
      </c>
      <c r="C14349" t="s">
        <v>55</v>
      </c>
      <c r="D14349" t="s">
        <v>2596</v>
      </c>
    </row>
    <row r="14350" spans="1:4" x14ac:dyDescent="0.2">
      <c r="A14350" t="s">
        <v>642</v>
      </c>
    </row>
    <row r="14351" spans="1:4" x14ac:dyDescent="0.2">
      <c r="A14351" t="s">
        <v>87</v>
      </c>
    </row>
    <row r="14352" spans="1:4" x14ac:dyDescent="0.2">
      <c r="A14352" t="s">
        <v>1549</v>
      </c>
      <c r="B14352" t="s">
        <v>1550</v>
      </c>
      <c r="C14352" t="s">
        <v>1551</v>
      </c>
      <c r="D14352" t="s">
        <v>1552</v>
      </c>
    </row>
    <row r="14353" spans="1:5" x14ac:dyDescent="0.2">
      <c r="A14353" t="s">
        <v>859</v>
      </c>
      <c r="B14353" t="s">
        <v>1553</v>
      </c>
      <c r="C14353" t="s">
        <v>1554</v>
      </c>
    </row>
    <row r="14354" spans="1:5" x14ac:dyDescent="0.2">
      <c r="A14354" t="s">
        <v>1569</v>
      </c>
      <c r="B14354" t="s">
        <v>1570</v>
      </c>
      <c r="C14354" t="s">
        <v>1571</v>
      </c>
    </row>
    <row r="14355" spans="1:5" x14ac:dyDescent="0.2">
      <c r="A14355" t="s">
        <v>1569</v>
      </c>
      <c r="B14355" t="s">
        <v>1572</v>
      </c>
      <c r="C14355" t="s">
        <v>1573</v>
      </c>
      <c r="D14355" t="s">
        <v>1571</v>
      </c>
    </row>
    <row r="14356" spans="1:5" x14ac:dyDescent="0.2">
      <c r="A14356" t="s">
        <v>2514</v>
      </c>
      <c r="B14356" t="s">
        <v>47</v>
      </c>
      <c r="C14356">
        <v>14.935</v>
      </c>
      <c r="D14356" t="s">
        <v>1562</v>
      </c>
      <c r="E14356">
        <v>1.7999999999999999E-2</v>
      </c>
    </row>
    <row r="14357" spans="1:5" x14ac:dyDescent="0.2">
      <c r="A14357" t="s">
        <v>2511</v>
      </c>
      <c r="B14357" t="s">
        <v>97</v>
      </c>
      <c r="C14357">
        <v>0.05</v>
      </c>
      <c r="D14357" t="s">
        <v>1567</v>
      </c>
      <c r="E14357" t="s">
        <v>1568</v>
      </c>
    </row>
    <row r="14358" spans="1:5" x14ac:dyDescent="0.2">
      <c r="A14358" t="s">
        <v>95</v>
      </c>
      <c r="B14358" t="s">
        <v>2834</v>
      </c>
      <c r="C14358" t="s">
        <v>1594</v>
      </c>
      <c r="D14358" t="s">
        <v>1762</v>
      </c>
      <c r="E14358">
        <v>3</v>
      </c>
    </row>
    <row r="14359" spans="1:5" x14ac:dyDescent="0.2">
      <c r="A14359" t="s">
        <v>29</v>
      </c>
      <c r="B14359">
        <v>35.299999999999997</v>
      </c>
      <c r="C14359" t="s">
        <v>1608</v>
      </c>
      <c r="D14359">
        <v>0.05</v>
      </c>
    </row>
    <row r="14360" spans="1:5" x14ac:dyDescent="0.2">
      <c r="A14360" t="s">
        <v>97</v>
      </c>
      <c r="B14360">
        <v>0.2</v>
      </c>
      <c r="C14360" t="s">
        <v>1567</v>
      </c>
      <c r="D14360" t="s">
        <v>1568</v>
      </c>
    </row>
    <row r="14361" spans="1:5" x14ac:dyDescent="0.2">
      <c r="A14361" t="s">
        <v>94</v>
      </c>
      <c r="B14361">
        <v>0.05</v>
      </c>
      <c r="C14361" t="s">
        <v>1567</v>
      </c>
      <c r="D14361" t="s">
        <v>1568</v>
      </c>
    </row>
    <row r="14362" spans="1:5" x14ac:dyDescent="0.2">
      <c r="A14362" t="s">
        <v>1549</v>
      </c>
      <c r="B14362" t="s">
        <v>1550</v>
      </c>
      <c r="C14362" t="s">
        <v>1551</v>
      </c>
      <c r="D14362" t="s">
        <v>1552</v>
      </c>
    </row>
    <row r="14363" spans="1:5" x14ac:dyDescent="0.2">
      <c r="A14363" t="s">
        <v>1555</v>
      </c>
      <c r="B14363" t="s">
        <v>1550</v>
      </c>
      <c r="C14363" t="s">
        <v>1551</v>
      </c>
      <c r="D14363" t="s">
        <v>1556</v>
      </c>
    </row>
    <row r="14364" spans="1:5" x14ac:dyDescent="0.2">
      <c r="A14364" t="s">
        <v>859</v>
      </c>
      <c r="B14364" t="s">
        <v>1553</v>
      </c>
      <c r="C14364" t="s">
        <v>1554</v>
      </c>
    </row>
    <row r="14365" spans="1:5" x14ac:dyDescent="0.2">
      <c r="A14365" t="s">
        <v>29</v>
      </c>
      <c r="B14365">
        <v>20.05</v>
      </c>
      <c r="C14365" t="s">
        <v>1608</v>
      </c>
      <c r="D14365">
        <v>0.05</v>
      </c>
    </row>
    <row r="14366" spans="1:5" x14ac:dyDescent="0.2">
      <c r="A14366" t="s">
        <v>2194</v>
      </c>
      <c r="B14366" t="s">
        <v>1608</v>
      </c>
      <c r="C14366">
        <v>0.1</v>
      </c>
    </row>
    <row r="14367" spans="1:5" x14ac:dyDescent="0.2">
      <c r="A14367" t="s">
        <v>29</v>
      </c>
      <c r="B14367">
        <v>29.65</v>
      </c>
      <c r="C14367" t="s">
        <v>1608</v>
      </c>
      <c r="D14367">
        <v>0.05</v>
      </c>
    </row>
    <row r="14368" spans="1:5" x14ac:dyDescent="0.2">
      <c r="A14368" t="s">
        <v>150</v>
      </c>
      <c r="B14368">
        <v>19.100000000000001</v>
      </c>
      <c r="C14368" t="s">
        <v>1608</v>
      </c>
      <c r="D14368">
        <v>0.05</v>
      </c>
    </row>
    <row r="14369" spans="1:4" x14ac:dyDescent="0.2">
      <c r="A14369" t="s">
        <v>150</v>
      </c>
      <c r="B14369">
        <v>10.6</v>
      </c>
      <c r="C14369" t="s">
        <v>1608</v>
      </c>
      <c r="D14369">
        <v>0.1</v>
      </c>
    </row>
    <row r="14370" spans="1:4" x14ac:dyDescent="0.2">
      <c r="A14370" t="s">
        <v>29</v>
      </c>
      <c r="B14370">
        <v>12.5</v>
      </c>
      <c r="C14370" t="s">
        <v>1608</v>
      </c>
      <c r="D14370">
        <v>0.1</v>
      </c>
    </row>
    <row r="14371" spans="1:4" x14ac:dyDescent="0.2">
      <c r="A14371" t="s">
        <v>29</v>
      </c>
      <c r="B14371">
        <v>13.5</v>
      </c>
      <c r="C14371" t="s">
        <v>1608</v>
      </c>
      <c r="D14371">
        <v>0.1</v>
      </c>
    </row>
    <row r="14372" spans="1:4" x14ac:dyDescent="0.2">
      <c r="A14372" t="s">
        <v>29</v>
      </c>
      <c r="B14372">
        <v>27.8</v>
      </c>
      <c r="C14372" t="s">
        <v>1608</v>
      </c>
      <c r="D14372">
        <v>0.15</v>
      </c>
    </row>
    <row r="14373" spans="1:4" x14ac:dyDescent="0.2">
      <c r="A14373" t="s">
        <v>29</v>
      </c>
      <c r="B14373">
        <v>21.3</v>
      </c>
      <c r="C14373" t="s">
        <v>1608</v>
      </c>
      <c r="D14373">
        <v>0.15</v>
      </c>
    </row>
    <row r="14374" spans="1:4" x14ac:dyDescent="0.2">
      <c r="A14374" t="s">
        <v>36</v>
      </c>
      <c r="B14374" t="s">
        <v>2890</v>
      </c>
    </row>
    <row r="14375" spans="1:4" x14ac:dyDescent="0.2">
      <c r="A14375" t="s">
        <v>27</v>
      </c>
      <c r="B14375">
        <v>2.65</v>
      </c>
      <c r="C14375" t="s">
        <v>1608</v>
      </c>
      <c r="D14375">
        <v>0.05</v>
      </c>
    </row>
    <row r="14376" spans="1:4" x14ac:dyDescent="0.2">
      <c r="A14376" t="s">
        <v>29</v>
      </c>
      <c r="B14376">
        <v>3.3</v>
      </c>
      <c r="C14376" t="s">
        <v>1608</v>
      </c>
      <c r="D14376">
        <v>0.05</v>
      </c>
    </row>
    <row r="14377" spans="1:4" x14ac:dyDescent="0.2">
      <c r="A14377" t="s">
        <v>2891</v>
      </c>
      <c r="B14377" t="s">
        <v>1613</v>
      </c>
      <c r="C14377">
        <v>0.02</v>
      </c>
    </row>
    <row r="14378" spans="1:4" x14ac:dyDescent="0.2">
      <c r="A14378" t="s">
        <v>2892</v>
      </c>
      <c r="B14378" t="s">
        <v>1608</v>
      </c>
      <c r="C14378">
        <v>0.03</v>
      </c>
    </row>
    <row r="14379" spans="1:4" x14ac:dyDescent="0.2">
      <c r="A14379" t="s">
        <v>2893</v>
      </c>
      <c r="B14379" t="s">
        <v>1613</v>
      </c>
      <c r="C14379">
        <v>1.7999999999999999E-2</v>
      </c>
      <c r="D14379" t="s">
        <v>2894</v>
      </c>
    </row>
    <row r="14380" spans="1:4" x14ac:dyDescent="0.2">
      <c r="A14380" t="s">
        <v>2895</v>
      </c>
      <c r="B14380" t="s">
        <v>1613</v>
      </c>
      <c r="C14380">
        <v>1.7999999999999999E-2</v>
      </c>
    </row>
    <row r="14381" spans="1:4" x14ac:dyDescent="0.2">
      <c r="A14381" t="s">
        <v>2896</v>
      </c>
      <c r="B14381" t="s">
        <v>1562</v>
      </c>
      <c r="C14381">
        <v>0.1</v>
      </c>
    </row>
    <row r="14382" spans="1:4" x14ac:dyDescent="0.2">
      <c r="A14382" t="s">
        <v>2897</v>
      </c>
      <c r="B14382">
        <f>0.03/0.1</f>
        <v>0.3</v>
      </c>
    </row>
    <row r="14383" spans="1:4" x14ac:dyDescent="0.2">
      <c r="A14383" t="s">
        <v>2898</v>
      </c>
      <c r="B14383" t="s">
        <v>1608</v>
      </c>
      <c r="C14383">
        <v>0.15</v>
      </c>
    </row>
    <row r="14384" spans="1:4" x14ac:dyDescent="0.2">
      <c r="A14384" t="s">
        <v>2899</v>
      </c>
      <c r="B14384" t="s">
        <v>1608</v>
      </c>
      <c r="C14384">
        <v>0.15</v>
      </c>
    </row>
    <row r="14385" spans="1:6" x14ac:dyDescent="0.2">
      <c r="A14385" t="s">
        <v>2900</v>
      </c>
      <c r="B14385" t="s">
        <v>1608</v>
      </c>
      <c r="C14385">
        <v>0.1</v>
      </c>
    </row>
    <row r="14386" spans="1:6" x14ac:dyDescent="0.2">
      <c r="A14386" t="s">
        <v>1770</v>
      </c>
      <c r="B14386" t="s">
        <v>1608</v>
      </c>
      <c r="C14386">
        <v>0.1</v>
      </c>
    </row>
    <row r="14387" spans="1:6" x14ac:dyDescent="0.2">
      <c r="A14387" t="s">
        <v>2901</v>
      </c>
      <c r="B14387" t="s">
        <v>1608</v>
      </c>
      <c r="C14387">
        <v>0.02</v>
      </c>
    </row>
    <row r="14388" spans="1:6" x14ac:dyDescent="0.2">
      <c r="A14388" t="s">
        <v>2902</v>
      </c>
      <c r="B14388" t="s">
        <v>1608</v>
      </c>
      <c r="C14388">
        <v>0.1</v>
      </c>
    </row>
    <row r="14389" spans="1:6" x14ac:dyDescent="0.2">
      <c r="A14389" t="s">
        <v>29</v>
      </c>
      <c r="B14389">
        <v>8</v>
      </c>
      <c r="C14389" t="s">
        <v>1608</v>
      </c>
      <c r="D14389">
        <v>0.1</v>
      </c>
    </row>
    <row r="14390" spans="1:6" x14ac:dyDescent="0.2">
      <c r="A14390" t="s">
        <v>95</v>
      </c>
      <c r="B14390" t="s">
        <v>2903</v>
      </c>
    </row>
    <row r="14391" spans="1:6" x14ac:dyDescent="0.2">
      <c r="A14391" t="s">
        <v>2904</v>
      </c>
      <c r="B14391">
        <v>35.6</v>
      </c>
      <c r="C14391" t="s">
        <v>1608</v>
      </c>
      <c r="D14391">
        <v>0.1</v>
      </c>
    </row>
    <row r="14392" spans="1:6" x14ac:dyDescent="0.2">
      <c r="A14392" t="s">
        <v>48</v>
      </c>
      <c r="B14392">
        <v>3.56</v>
      </c>
      <c r="C14392" t="s">
        <v>1608</v>
      </c>
      <c r="D14392">
        <v>0.1</v>
      </c>
    </row>
    <row r="14393" spans="1:6" x14ac:dyDescent="0.2">
      <c r="A14393" t="s">
        <v>87</v>
      </c>
      <c r="B14393" t="s">
        <v>1698</v>
      </c>
    </row>
    <row r="14394" spans="1:6" x14ac:dyDescent="0.2">
      <c r="A14394" t="s">
        <v>1549</v>
      </c>
      <c r="B14394" t="s">
        <v>1550</v>
      </c>
      <c r="C14394" t="s">
        <v>1551</v>
      </c>
      <c r="D14394" t="s">
        <v>1552</v>
      </c>
    </row>
    <row r="14395" spans="1:6" x14ac:dyDescent="0.2">
      <c r="A14395" t="s">
        <v>1555</v>
      </c>
      <c r="B14395" t="s">
        <v>1550</v>
      </c>
      <c r="C14395" t="s">
        <v>1551</v>
      </c>
      <c r="D14395" t="s">
        <v>1556</v>
      </c>
    </row>
    <row r="14396" spans="1:6" x14ac:dyDescent="0.2">
      <c r="A14396" t="s">
        <v>859</v>
      </c>
      <c r="B14396" t="s">
        <v>1553</v>
      </c>
      <c r="C14396" t="s">
        <v>1554</v>
      </c>
    </row>
    <row r="14397" spans="1:6" x14ac:dyDescent="0.2">
      <c r="A14397" t="s">
        <v>29</v>
      </c>
      <c r="B14397">
        <v>6</v>
      </c>
      <c r="C14397" t="s">
        <v>1558</v>
      </c>
    </row>
    <row r="14398" spans="1:6" x14ac:dyDescent="0.2">
      <c r="A14398" t="s">
        <v>47</v>
      </c>
      <c r="B14398">
        <v>25</v>
      </c>
      <c r="C14398" t="s">
        <v>1635</v>
      </c>
      <c r="D14398" t="s">
        <v>1702</v>
      </c>
    </row>
    <row r="14399" spans="1:6" x14ac:dyDescent="0.2">
      <c r="A14399" t="s">
        <v>97</v>
      </c>
      <c r="B14399" t="s">
        <v>1545</v>
      </c>
      <c r="C14399">
        <v>0.02</v>
      </c>
      <c r="D14399" t="s">
        <v>1567</v>
      </c>
      <c r="E14399" t="s">
        <v>1568</v>
      </c>
    </row>
    <row r="14400" spans="1:6" x14ac:dyDescent="0.2">
      <c r="A14400" t="s">
        <v>95</v>
      </c>
      <c r="B14400" t="s">
        <v>1545</v>
      </c>
      <c r="C14400">
        <v>1.5</v>
      </c>
      <c r="D14400" t="s">
        <v>1594</v>
      </c>
      <c r="E14400" t="s">
        <v>1584</v>
      </c>
      <c r="F14400">
        <v>8</v>
      </c>
    </row>
    <row r="14401" spans="1:5" x14ac:dyDescent="0.2">
      <c r="A14401" t="s">
        <v>91</v>
      </c>
      <c r="B14401">
        <v>18</v>
      </c>
      <c r="C14401" t="s">
        <v>1557</v>
      </c>
    </row>
    <row r="14402" spans="1:5" x14ac:dyDescent="0.2">
      <c r="A14402" t="s">
        <v>48</v>
      </c>
      <c r="B14402">
        <v>3.4</v>
      </c>
      <c r="C14402" t="s">
        <v>1557</v>
      </c>
    </row>
    <row r="14403" spans="1:5" x14ac:dyDescent="0.2">
      <c r="A14403" t="s">
        <v>48</v>
      </c>
      <c r="B14403">
        <v>4.9000000000000004</v>
      </c>
      <c r="C14403" t="s">
        <v>1558</v>
      </c>
    </row>
    <row r="14404" spans="1:5" x14ac:dyDescent="0.2">
      <c r="A14404" t="s">
        <v>29</v>
      </c>
      <c r="B14404">
        <v>4.5</v>
      </c>
      <c r="C14404" t="s">
        <v>1558</v>
      </c>
    </row>
    <row r="14405" spans="1:5" x14ac:dyDescent="0.2">
      <c r="A14405" t="s">
        <v>29</v>
      </c>
      <c r="B14405">
        <v>0.4</v>
      </c>
      <c r="C14405" t="s">
        <v>1558</v>
      </c>
    </row>
    <row r="14406" spans="1:5" x14ac:dyDescent="0.2">
      <c r="A14406" t="s">
        <v>29</v>
      </c>
      <c r="B14406">
        <v>0.35</v>
      </c>
      <c r="C14406" t="s">
        <v>1655</v>
      </c>
    </row>
    <row r="14407" spans="1:5" x14ac:dyDescent="0.2">
      <c r="A14407" t="s">
        <v>34</v>
      </c>
      <c r="B14407">
        <v>2.6</v>
      </c>
      <c r="C14407" t="s">
        <v>1785</v>
      </c>
    </row>
    <row r="14408" spans="1:5" x14ac:dyDescent="0.2">
      <c r="A14408" t="s">
        <v>47</v>
      </c>
      <c r="B14408">
        <v>14.5</v>
      </c>
      <c r="C14408" t="s">
        <v>2666</v>
      </c>
    </row>
    <row r="14409" spans="1:5" x14ac:dyDescent="0.2">
      <c r="A14409" t="s">
        <v>133</v>
      </c>
      <c r="B14409" t="s">
        <v>1545</v>
      </c>
      <c r="C14409">
        <v>5.0000000000000001E-3</v>
      </c>
    </row>
    <row r="14410" spans="1:5" x14ac:dyDescent="0.2">
      <c r="A14410" t="s">
        <v>94</v>
      </c>
      <c r="B14410" t="s">
        <v>1545</v>
      </c>
      <c r="C14410">
        <v>0.02</v>
      </c>
      <c r="D14410" t="s">
        <v>1567</v>
      </c>
      <c r="E14410" t="s">
        <v>1568</v>
      </c>
    </row>
    <row r="14411" spans="1:5" x14ac:dyDescent="0.2">
      <c r="A14411" t="s">
        <v>97</v>
      </c>
      <c r="B14411" t="s">
        <v>1545</v>
      </c>
      <c r="C14411">
        <v>0.05</v>
      </c>
      <c r="D14411" t="s">
        <v>1567</v>
      </c>
      <c r="E14411" t="s">
        <v>1568</v>
      </c>
    </row>
    <row r="14412" spans="1:5" x14ac:dyDescent="0.2">
      <c r="A14412" t="s">
        <v>1704</v>
      </c>
      <c r="B14412">
        <v>0.1</v>
      </c>
      <c r="C14412">
        <f>0.035/-0.015</f>
        <v>-2.3333333333333335</v>
      </c>
    </row>
    <row r="14413" spans="1:5" x14ac:dyDescent="0.2">
      <c r="A14413" t="s">
        <v>2905</v>
      </c>
      <c r="B14413" t="s">
        <v>1618</v>
      </c>
      <c r="C14413">
        <v>15</v>
      </c>
      <c r="D14413" t="s">
        <v>1655</v>
      </c>
    </row>
    <row r="14414" spans="1:5" x14ac:dyDescent="0.2">
      <c r="A14414" t="s">
        <v>95</v>
      </c>
      <c r="B14414" t="s">
        <v>1545</v>
      </c>
      <c r="C14414" t="s">
        <v>1584</v>
      </c>
      <c r="D14414">
        <v>3</v>
      </c>
    </row>
    <row r="14415" spans="1:5" x14ac:dyDescent="0.2">
      <c r="A14415" t="s">
        <v>87</v>
      </c>
      <c r="B14415" t="s">
        <v>1546</v>
      </c>
      <c r="C14415" t="s">
        <v>1547</v>
      </c>
      <c r="D14415" t="s">
        <v>1548</v>
      </c>
    </row>
    <row r="14416" spans="1:5" x14ac:dyDescent="0.2">
      <c r="A14416" t="s">
        <v>1549</v>
      </c>
      <c r="B14416" t="s">
        <v>1550</v>
      </c>
      <c r="C14416" t="s">
        <v>1551</v>
      </c>
      <c r="D14416" t="s">
        <v>1552</v>
      </c>
    </row>
    <row r="14417" spans="1:5" x14ac:dyDescent="0.2">
      <c r="A14417" t="s">
        <v>859</v>
      </c>
      <c r="B14417" t="s">
        <v>1553</v>
      </c>
      <c r="C14417" t="s">
        <v>1554</v>
      </c>
    </row>
    <row r="14418" spans="1:5" x14ac:dyDescent="0.2">
      <c r="A14418" t="s">
        <v>1555</v>
      </c>
      <c r="B14418" t="s">
        <v>1550</v>
      </c>
      <c r="C14418" t="s">
        <v>1551</v>
      </c>
      <c r="D14418" t="s">
        <v>1556</v>
      </c>
    </row>
    <row r="14419" spans="1:5" x14ac:dyDescent="0.2">
      <c r="A14419" t="s">
        <v>464</v>
      </c>
      <c r="B14419" t="s">
        <v>1550</v>
      </c>
      <c r="C14419" t="s">
        <v>1551</v>
      </c>
      <c r="D14419" s="7">
        <v>37415</v>
      </c>
    </row>
    <row r="14420" spans="1:5" x14ac:dyDescent="0.2">
      <c r="A14420" t="s">
        <v>91</v>
      </c>
      <c r="B14420">
        <v>18</v>
      </c>
      <c r="C14420" t="s">
        <v>1557</v>
      </c>
    </row>
    <row r="14421" spans="1:5" x14ac:dyDescent="0.2">
      <c r="A14421" t="s">
        <v>48</v>
      </c>
      <c r="B14421">
        <v>3.4</v>
      </c>
      <c r="C14421" t="s">
        <v>1557</v>
      </c>
    </row>
    <row r="14422" spans="1:5" x14ac:dyDescent="0.2">
      <c r="A14422" t="s">
        <v>48</v>
      </c>
      <c r="B14422">
        <v>4.9000000000000004</v>
      </c>
      <c r="C14422" t="s">
        <v>1558</v>
      </c>
    </row>
    <row r="14423" spans="1:5" x14ac:dyDescent="0.2">
      <c r="A14423" t="s">
        <v>29</v>
      </c>
      <c r="B14423">
        <v>4.5</v>
      </c>
      <c r="C14423" t="s">
        <v>1558</v>
      </c>
    </row>
    <row r="14424" spans="1:5" x14ac:dyDescent="0.2">
      <c r="A14424" t="s">
        <v>29</v>
      </c>
      <c r="B14424">
        <v>0.4</v>
      </c>
      <c r="C14424" t="s">
        <v>1558</v>
      </c>
    </row>
    <row r="14425" spans="1:5" x14ac:dyDescent="0.2">
      <c r="A14425" t="s">
        <v>29</v>
      </c>
      <c r="B14425">
        <v>0.5</v>
      </c>
      <c r="C14425" t="s">
        <v>1655</v>
      </c>
    </row>
    <row r="14426" spans="1:5" x14ac:dyDescent="0.2">
      <c r="A14426" t="s">
        <v>34</v>
      </c>
      <c r="B14426">
        <v>2.6</v>
      </c>
      <c r="C14426" t="s">
        <v>1785</v>
      </c>
    </row>
    <row r="14427" spans="1:5" x14ac:dyDescent="0.2">
      <c r="A14427" t="s">
        <v>47</v>
      </c>
      <c r="B14427">
        <v>14.5</v>
      </c>
      <c r="C14427" t="s">
        <v>2666</v>
      </c>
    </row>
    <row r="14428" spans="1:5" x14ac:dyDescent="0.2">
      <c r="A14428" t="s">
        <v>47</v>
      </c>
      <c r="B14428">
        <v>5.5</v>
      </c>
      <c r="C14428" t="s">
        <v>1608</v>
      </c>
      <c r="D14428">
        <v>0.2</v>
      </c>
    </row>
    <row r="14429" spans="1:5" x14ac:dyDescent="0.2">
      <c r="A14429" t="s">
        <v>97</v>
      </c>
      <c r="B14429" t="s">
        <v>1545</v>
      </c>
      <c r="C14429">
        <v>0.05</v>
      </c>
      <c r="D14429" t="s">
        <v>1567</v>
      </c>
      <c r="E14429" t="s">
        <v>1568</v>
      </c>
    </row>
    <row r="14430" spans="1:5" x14ac:dyDescent="0.2">
      <c r="A14430" t="s">
        <v>94</v>
      </c>
      <c r="B14430" t="s">
        <v>1545</v>
      </c>
      <c r="C14430">
        <v>0.02</v>
      </c>
      <c r="D14430" t="s">
        <v>1567</v>
      </c>
      <c r="E14430" t="s">
        <v>1568</v>
      </c>
    </row>
    <row r="14431" spans="1:5" x14ac:dyDescent="0.2">
      <c r="A14431" t="s">
        <v>133</v>
      </c>
      <c r="B14431" t="s">
        <v>1545</v>
      </c>
      <c r="C14431">
        <v>5.0000000000000001E-3</v>
      </c>
    </row>
    <row r="14432" spans="1:5" x14ac:dyDescent="0.2">
      <c r="A14432" t="s">
        <v>1704</v>
      </c>
      <c r="B14432">
        <v>0.1</v>
      </c>
      <c r="C14432">
        <f>0.035/-0.015</f>
        <v>-2.3333333333333335</v>
      </c>
    </row>
    <row r="14433" spans="1:4" x14ac:dyDescent="0.2">
      <c r="A14433" t="s">
        <v>153</v>
      </c>
      <c r="B14433">
        <v>15</v>
      </c>
      <c r="C14433" t="s">
        <v>1655</v>
      </c>
    </row>
    <row r="14434" spans="1:4" x14ac:dyDescent="0.2">
      <c r="A14434" t="s">
        <v>95</v>
      </c>
      <c r="B14434" t="s">
        <v>1545</v>
      </c>
      <c r="C14434" t="s">
        <v>1584</v>
      </c>
      <c r="D14434">
        <v>3</v>
      </c>
    </row>
    <row r="14435" spans="1:4" x14ac:dyDescent="0.2">
      <c r="A14435" t="s">
        <v>87</v>
      </c>
      <c r="B14435" t="s">
        <v>1546</v>
      </c>
      <c r="C14435" t="s">
        <v>1547</v>
      </c>
      <c r="D14435" t="s">
        <v>1548</v>
      </c>
    </row>
    <row r="14436" spans="1:4" x14ac:dyDescent="0.2">
      <c r="A14436" t="s">
        <v>1549</v>
      </c>
      <c r="B14436" t="s">
        <v>1550</v>
      </c>
      <c r="C14436" t="s">
        <v>1551</v>
      </c>
      <c r="D14436" t="s">
        <v>1552</v>
      </c>
    </row>
    <row r="14437" spans="1:4" x14ac:dyDescent="0.2">
      <c r="A14437" t="s">
        <v>859</v>
      </c>
      <c r="B14437" t="s">
        <v>1553</v>
      </c>
      <c r="C14437" t="s">
        <v>1554</v>
      </c>
    </row>
    <row r="14438" spans="1:4" x14ac:dyDescent="0.2">
      <c r="A14438" t="s">
        <v>1555</v>
      </c>
      <c r="B14438" t="s">
        <v>1550</v>
      </c>
      <c r="C14438" t="s">
        <v>1551</v>
      </c>
      <c r="D14438" t="s">
        <v>1556</v>
      </c>
    </row>
    <row r="14439" spans="1:4" x14ac:dyDescent="0.2">
      <c r="A14439" t="s">
        <v>464</v>
      </c>
      <c r="B14439" t="s">
        <v>1550</v>
      </c>
      <c r="C14439" t="s">
        <v>1551</v>
      </c>
      <c r="D14439" s="7">
        <v>37415</v>
      </c>
    </row>
    <row r="14440" spans="1:4" x14ac:dyDescent="0.2">
      <c r="A14440" t="s">
        <v>153</v>
      </c>
      <c r="B14440">
        <v>10.5</v>
      </c>
      <c r="C14440" t="s">
        <v>1578</v>
      </c>
    </row>
    <row r="14441" spans="1:4" x14ac:dyDescent="0.2">
      <c r="A14441" t="s">
        <v>27</v>
      </c>
      <c r="B14441">
        <v>18.2</v>
      </c>
      <c r="C14441" t="s">
        <v>1608</v>
      </c>
      <c r="D14441">
        <v>0.05</v>
      </c>
    </row>
    <row r="14442" spans="1:4" x14ac:dyDescent="0.2">
      <c r="A14442" t="s">
        <v>29</v>
      </c>
      <c r="B14442" t="s">
        <v>2906</v>
      </c>
    </row>
    <row r="14443" spans="1:4" x14ac:dyDescent="0.2">
      <c r="A14443" t="s">
        <v>29</v>
      </c>
      <c r="B14443">
        <v>9</v>
      </c>
      <c r="C14443" t="s">
        <v>1562</v>
      </c>
      <c r="D14443">
        <v>0.1</v>
      </c>
    </row>
    <row r="14444" spans="1:4" x14ac:dyDescent="0.2">
      <c r="A14444" t="s">
        <v>1579</v>
      </c>
      <c r="B14444">
        <v>12.5</v>
      </c>
      <c r="C14444">
        <v>0.2</v>
      </c>
    </row>
    <row r="14445" spans="1:4" x14ac:dyDescent="0.2">
      <c r="A14445" t="s">
        <v>1579</v>
      </c>
      <c r="B14445">
        <v>8.6999999999999993</v>
      </c>
      <c r="C14445" t="s">
        <v>1608</v>
      </c>
      <c r="D14445">
        <v>0.05</v>
      </c>
    </row>
    <row r="14446" spans="1:4" x14ac:dyDescent="0.2">
      <c r="A14446" t="s">
        <v>29</v>
      </c>
      <c r="B14446">
        <v>11.5</v>
      </c>
      <c r="C14446" t="s">
        <v>1608</v>
      </c>
      <c r="D14446">
        <v>0.05</v>
      </c>
    </row>
    <row r="14447" spans="1:4" x14ac:dyDescent="0.2">
      <c r="A14447" t="s">
        <v>2907</v>
      </c>
      <c r="B14447">
        <f>-0.2/-0.5</f>
        <v>0.4</v>
      </c>
    </row>
    <row r="14448" spans="1:4" x14ac:dyDescent="0.2">
      <c r="A14448" t="s">
        <v>184</v>
      </c>
      <c r="B14448">
        <v>14.7</v>
      </c>
      <c r="C14448">
        <v>-0.2</v>
      </c>
    </row>
    <row r="14449" spans="1:4" x14ac:dyDescent="0.2">
      <c r="A14449" t="s">
        <v>34</v>
      </c>
      <c r="B14449">
        <v>21.02</v>
      </c>
      <c r="C14449">
        <v>0.03</v>
      </c>
    </row>
    <row r="14450" spans="1:4" x14ac:dyDescent="0.2">
      <c r="A14450" t="s">
        <v>34</v>
      </c>
      <c r="B14450">
        <v>15.02</v>
      </c>
      <c r="C14450">
        <v>0.03</v>
      </c>
    </row>
    <row r="14451" spans="1:4" x14ac:dyDescent="0.2">
      <c r="A14451" t="s">
        <v>2908</v>
      </c>
      <c r="B14451" t="s">
        <v>1580</v>
      </c>
    </row>
    <row r="14452" spans="1:4" x14ac:dyDescent="0.2">
      <c r="A14452" t="s">
        <v>150</v>
      </c>
      <c r="B14452">
        <v>10.25</v>
      </c>
      <c r="C14452" t="s">
        <v>1608</v>
      </c>
      <c r="D14452">
        <v>0.15</v>
      </c>
    </row>
    <row r="14453" spans="1:4" x14ac:dyDescent="0.2">
      <c r="A14453" t="s">
        <v>47</v>
      </c>
      <c r="B14453">
        <v>2</v>
      </c>
      <c r="C14453" t="s">
        <v>1580</v>
      </c>
    </row>
    <row r="14454" spans="1:4" x14ac:dyDescent="0.2">
      <c r="A14454" t="s">
        <v>1684</v>
      </c>
      <c r="B14454">
        <v>7</v>
      </c>
      <c r="C14454" t="s">
        <v>1608</v>
      </c>
      <c r="D14454">
        <v>0.2</v>
      </c>
    </row>
    <row r="14455" spans="1:4" x14ac:dyDescent="0.2">
      <c r="A14455" t="s">
        <v>97</v>
      </c>
      <c r="B14455" t="s">
        <v>1545</v>
      </c>
      <c r="C14455">
        <v>0.1</v>
      </c>
    </row>
    <row r="14456" spans="1:4" x14ac:dyDescent="0.2">
      <c r="A14456" t="s">
        <v>49</v>
      </c>
      <c r="B14456">
        <v>0.23</v>
      </c>
      <c r="C14456" t="s">
        <v>1589</v>
      </c>
    </row>
    <row r="14457" spans="1:4" x14ac:dyDescent="0.2">
      <c r="A14457" t="s">
        <v>49</v>
      </c>
      <c r="B14457">
        <v>0.4</v>
      </c>
      <c r="C14457" t="s">
        <v>1580</v>
      </c>
    </row>
    <row r="14458" spans="1:4" x14ac:dyDescent="0.2">
      <c r="A14458" t="s">
        <v>47</v>
      </c>
      <c r="B14458">
        <v>13.5</v>
      </c>
      <c r="C14458" t="s">
        <v>1608</v>
      </c>
      <c r="D14458">
        <v>0.2</v>
      </c>
    </row>
    <row r="14459" spans="1:4" x14ac:dyDescent="0.2">
      <c r="A14459" t="s">
        <v>97</v>
      </c>
      <c r="B14459">
        <v>0.04</v>
      </c>
      <c r="C14459" t="s">
        <v>1567</v>
      </c>
      <c r="D14459" t="s">
        <v>1568</v>
      </c>
    </row>
    <row r="14460" spans="1:4" x14ac:dyDescent="0.2">
      <c r="A14460" t="s">
        <v>29</v>
      </c>
      <c r="B14460">
        <v>4.5</v>
      </c>
      <c r="C14460" t="s">
        <v>1580</v>
      </c>
    </row>
    <row r="14461" spans="1:4" x14ac:dyDescent="0.2">
      <c r="A14461" t="s">
        <v>29</v>
      </c>
      <c r="B14461">
        <v>14.6</v>
      </c>
      <c r="C14461" t="s">
        <v>1608</v>
      </c>
      <c r="D14461">
        <v>0.05</v>
      </c>
    </row>
    <row r="14462" spans="1:4" x14ac:dyDescent="0.2">
      <c r="A14462" t="s">
        <v>2909</v>
      </c>
      <c r="B14462" t="s">
        <v>1613</v>
      </c>
      <c r="C14462" t="s">
        <v>2910</v>
      </c>
    </row>
    <row r="14463" spans="1:4" x14ac:dyDescent="0.2">
      <c r="A14463" t="s">
        <v>47</v>
      </c>
      <c r="B14463">
        <v>5.5</v>
      </c>
      <c r="C14463" t="s">
        <v>1608</v>
      </c>
      <c r="D14463">
        <v>0.2</v>
      </c>
    </row>
    <row r="14464" spans="1:4" x14ac:dyDescent="0.2">
      <c r="A14464" t="s">
        <v>29</v>
      </c>
      <c r="B14464">
        <v>3</v>
      </c>
      <c r="C14464" t="s">
        <v>1608</v>
      </c>
      <c r="D14464">
        <v>0.05</v>
      </c>
    </row>
    <row r="14465" spans="1:4" x14ac:dyDescent="0.2">
      <c r="A14465" t="s">
        <v>2911</v>
      </c>
      <c r="B14465" t="s">
        <v>1608</v>
      </c>
      <c r="C14465">
        <v>0.1</v>
      </c>
    </row>
    <row r="14466" spans="1:4" x14ac:dyDescent="0.2">
      <c r="A14466" t="s">
        <v>48</v>
      </c>
      <c r="B14466">
        <v>5.0999999999999996</v>
      </c>
      <c r="C14466" t="s">
        <v>1608</v>
      </c>
      <c r="D14466">
        <v>0.1</v>
      </c>
    </row>
    <row r="14467" spans="1:4" x14ac:dyDescent="0.2">
      <c r="A14467" t="s">
        <v>146</v>
      </c>
    </row>
    <row r="14468" spans="1:4" x14ac:dyDescent="0.2">
      <c r="A14468" t="s">
        <v>87</v>
      </c>
    </row>
    <row r="14469" spans="1:4" x14ac:dyDescent="0.2">
      <c r="A14469" t="s">
        <v>1549</v>
      </c>
      <c r="B14469" t="s">
        <v>1550</v>
      </c>
      <c r="C14469" t="s">
        <v>1551</v>
      </c>
      <c r="D14469" t="s">
        <v>1552</v>
      </c>
    </row>
    <row r="14470" spans="1:4" x14ac:dyDescent="0.2">
      <c r="A14470" t="s">
        <v>859</v>
      </c>
      <c r="B14470" t="s">
        <v>1553</v>
      </c>
      <c r="C14470" t="s">
        <v>1554</v>
      </c>
    </row>
    <row r="14471" spans="1:4" x14ac:dyDescent="0.2">
      <c r="A14471" t="s">
        <v>91</v>
      </c>
      <c r="B14471">
        <v>18</v>
      </c>
      <c r="C14471" t="s">
        <v>1557</v>
      </c>
    </row>
    <row r="14472" spans="1:4" x14ac:dyDescent="0.2">
      <c r="A14472" t="s">
        <v>48</v>
      </c>
      <c r="B14472">
        <v>3.4</v>
      </c>
      <c r="C14472" t="s">
        <v>1557</v>
      </c>
    </row>
    <row r="14473" spans="1:4" x14ac:dyDescent="0.2">
      <c r="A14473" t="s">
        <v>48</v>
      </c>
      <c r="B14473">
        <v>4.9000000000000004</v>
      </c>
      <c r="C14473" t="s">
        <v>1558</v>
      </c>
    </row>
    <row r="14474" spans="1:4" x14ac:dyDescent="0.2">
      <c r="A14474" t="s">
        <v>29</v>
      </c>
      <c r="B14474">
        <v>4.5</v>
      </c>
      <c r="C14474" t="s">
        <v>1558</v>
      </c>
    </row>
    <row r="14475" spans="1:4" x14ac:dyDescent="0.2">
      <c r="A14475" t="s">
        <v>29</v>
      </c>
      <c r="B14475">
        <v>0.4</v>
      </c>
      <c r="C14475" t="s">
        <v>1558</v>
      </c>
    </row>
    <row r="14476" spans="1:4" x14ac:dyDescent="0.2">
      <c r="A14476" t="s">
        <v>29</v>
      </c>
      <c r="B14476">
        <v>0.5</v>
      </c>
      <c r="C14476" t="s">
        <v>1655</v>
      </c>
    </row>
    <row r="14477" spans="1:4" x14ac:dyDescent="0.2">
      <c r="A14477" t="s">
        <v>34</v>
      </c>
      <c r="B14477">
        <v>2.6</v>
      </c>
      <c r="C14477" t="s">
        <v>1785</v>
      </c>
    </row>
    <row r="14478" spans="1:4" x14ac:dyDescent="0.2">
      <c r="A14478" t="s">
        <v>47</v>
      </c>
      <c r="B14478">
        <v>14.5</v>
      </c>
      <c r="C14478" t="s">
        <v>2666</v>
      </c>
    </row>
    <row r="14479" spans="1:4" x14ac:dyDescent="0.2">
      <c r="A14479" t="s">
        <v>47</v>
      </c>
      <c r="B14479">
        <v>5.5</v>
      </c>
      <c r="C14479" t="s">
        <v>1608</v>
      </c>
      <c r="D14479">
        <v>0.2</v>
      </c>
    </row>
    <row r="14480" spans="1:4" x14ac:dyDescent="0.2">
      <c r="A14480" t="s">
        <v>133</v>
      </c>
      <c r="B14480" t="s">
        <v>1545</v>
      </c>
      <c r="C14480">
        <v>5.0000000000000001E-3</v>
      </c>
    </row>
    <row r="14481" spans="1:5" x14ac:dyDescent="0.2">
      <c r="A14481" t="s">
        <v>94</v>
      </c>
      <c r="B14481" t="s">
        <v>1545</v>
      </c>
      <c r="C14481">
        <v>0.02</v>
      </c>
      <c r="D14481" t="s">
        <v>1567</v>
      </c>
      <c r="E14481" t="s">
        <v>1568</v>
      </c>
    </row>
    <row r="14482" spans="1:5" x14ac:dyDescent="0.2">
      <c r="A14482" t="s">
        <v>97</v>
      </c>
      <c r="B14482" t="s">
        <v>1545</v>
      </c>
      <c r="C14482">
        <v>0.05</v>
      </c>
      <c r="D14482" t="s">
        <v>1567</v>
      </c>
      <c r="E14482" t="s">
        <v>1568</v>
      </c>
    </row>
    <row r="14483" spans="1:5" x14ac:dyDescent="0.2">
      <c r="A14483" t="s">
        <v>1704</v>
      </c>
      <c r="B14483">
        <v>0.1</v>
      </c>
      <c r="C14483">
        <f>0.035/-0.015</f>
        <v>-2.3333333333333335</v>
      </c>
    </row>
    <row r="14484" spans="1:5" x14ac:dyDescent="0.2">
      <c r="A14484" t="s">
        <v>2905</v>
      </c>
      <c r="B14484" t="s">
        <v>1618</v>
      </c>
      <c r="C14484">
        <v>15</v>
      </c>
      <c r="D14484" t="s">
        <v>1655</v>
      </c>
    </row>
    <row r="14485" spans="1:5" x14ac:dyDescent="0.2">
      <c r="A14485" t="s">
        <v>95</v>
      </c>
      <c r="B14485" t="s">
        <v>1545</v>
      </c>
      <c r="C14485" t="s">
        <v>1584</v>
      </c>
      <c r="D14485">
        <v>3</v>
      </c>
    </row>
    <row r="14486" spans="1:5" x14ac:dyDescent="0.2">
      <c r="A14486" t="s">
        <v>87</v>
      </c>
      <c r="B14486" t="s">
        <v>1546</v>
      </c>
      <c r="C14486" t="s">
        <v>1547</v>
      </c>
      <c r="D14486" t="s">
        <v>1548</v>
      </c>
    </row>
    <row r="14487" spans="1:5" x14ac:dyDescent="0.2">
      <c r="A14487" t="s">
        <v>1549</v>
      </c>
      <c r="B14487" t="s">
        <v>1550</v>
      </c>
      <c r="C14487" t="s">
        <v>1551</v>
      </c>
      <c r="D14487" t="s">
        <v>1552</v>
      </c>
    </row>
    <row r="14488" spans="1:5" x14ac:dyDescent="0.2">
      <c r="A14488" t="s">
        <v>859</v>
      </c>
      <c r="B14488" t="s">
        <v>1553</v>
      </c>
      <c r="C14488" t="s">
        <v>1554</v>
      </c>
    </row>
    <row r="14489" spans="1:5" x14ac:dyDescent="0.2">
      <c r="A14489" t="s">
        <v>1555</v>
      </c>
      <c r="B14489" t="s">
        <v>1550</v>
      </c>
      <c r="C14489" t="s">
        <v>1551</v>
      </c>
      <c r="D14489" t="s">
        <v>1556</v>
      </c>
    </row>
    <row r="14490" spans="1:5" x14ac:dyDescent="0.2">
      <c r="A14490" t="s">
        <v>464</v>
      </c>
      <c r="B14490" t="s">
        <v>1550</v>
      </c>
      <c r="C14490" t="s">
        <v>1551</v>
      </c>
      <c r="D14490" s="7">
        <v>37415</v>
      </c>
    </row>
    <row r="14491" spans="1:5" x14ac:dyDescent="0.2">
      <c r="A14491" t="s">
        <v>153</v>
      </c>
      <c r="B14491">
        <v>10.5</v>
      </c>
      <c r="C14491" t="s">
        <v>1578</v>
      </c>
    </row>
    <row r="14492" spans="1:5" x14ac:dyDescent="0.2">
      <c r="A14492" t="s">
        <v>27</v>
      </c>
      <c r="B14492">
        <v>18</v>
      </c>
      <c r="C14492" t="s">
        <v>1608</v>
      </c>
      <c r="D14492">
        <v>0.05</v>
      </c>
    </row>
    <row r="14493" spans="1:5" x14ac:dyDescent="0.2">
      <c r="A14493" t="s">
        <v>29</v>
      </c>
      <c r="B14493">
        <v>7.7</v>
      </c>
      <c r="C14493" t="s">
        <v>1608</v>
      </c>
      <c r="D14493">
        <v>0.05</v>
      </c>
    </row>
    <row r="14494" spans="1:5" x14ac:dyDescent="0.2">
      <c r="A14494" t="s">
        <v>29</v>
      </c>
      <c r="B14494">
        <v>9</v>
      </c>
      <c r="C14494" t="s">
        <v>1580</v>
      </c>
    </row>
    <row r="14495" spans="1:5" x14ac:dyDescent="0.2">
      <c r="A14495" t="s">
        <v>1579</v>
      </c>
      <c r="B14495">
        <v>12.2</v>
      </c>
      <c r="C14495">
        <v>0.2</v>
      </c>
    </row>
    <row r="14496" spans="1:5" x14ac:dyDescent="0.2">
      <c r="A14496" t="s">
        <v>1579</v>
      </c>
      <c r="B14496">
        <v>12</v>
      </c>
      <c r="C14496" t="s">
        <v>1608</v>
      </c>
      <c r="D14496">
        <v>0.2</v>
      </c>
    </row>
    <row r="14497" spans="1:4" x14ac:dyDescent="0.2">
      <c r="A14497" t="s">
        <v>1579</v>
      </c>
      <c r="B14497">
        <v>8.6999999999999993</v>
      </c>
      <c r="C14497" t="s">
        <v>1608</v>
      </c>
      <c r="D14497">
        <v>0.1</v>
      </c>
    </row>
    <row r="14498" spans="1:4" x14ac:dyDescent="0.2">
      <c r="A14498" t="s">
        <v>92</v>
      </c>
      <c r="B14498">
        <v>0.05</v>
      </c>
      <c r="C14498" t="s">
        <v>1562</v>
      </c>
      <c r="D14498">
        <v>0.15</v>
      </c>
    </row>
    <row r="14499" spans="1:4" x14ac:dyDescent="0.2">
      <c r="A14499" t="s">
        <v>29</v>
      </c>
      <c r="B14499">
        <v>11.5</v>
      </c>
      <c r="C14499" t="s">
        <v>1608</v>
      </c>
      <c r="D14499">
        <v>0.05</v>
      </c>
    </row>
    <row r="14500" spans="1:4" x14ac:dyDescent="0.2">
      <c r="A14500" t="s">
        <v>2912</v>
      </c>
      <c r="B14500">
        <v>0.1</v>
      </c>
    </row>
    <row r="14501" spans="1:4" x14ac:dyDescent="0.2">
      <c r="A14501" t="s">
        <v>184</v>
      </c>
      <c r="B14501">
        <v>14.7</v>
      </c>
      <c r="C14501">
        <v>-0.2</v>
      </c>
    </row>
    <row r="14502" spans="1:4" x14ac:dyDescent="0.2">
      <c r="A14502" t="s">
        <v>34</v>
      </c>
      <c r="B14502">
        <v>19</v>
      </c>
      <c r="C14502" t="s">
        <v>1608</v>
      </c>
      <c r="D14502">
        <v>0.15</v>
      </c>
    </row>
    <row r="14503" spans="1:4" x14ac:dyDescent="0.2">
      <c r="A14503" t="s">
        <v>34</v>
      </c>
      <c r="B14503">
        <v>21.02</v>
      </c>
      <c r="C14503">
        <v>0.03</v>
      </c>
    </row>
    <row r="14504" spans="1:4" x14ac:dyDescent="0.2">
      <c r="A14504" t="s">
        <v>34</v>
      </c>
      <c r="B14504">
        <v>15.02</v>
      </c>
      <c r="C14504">
        <v>0.03</v>
      </c>
    </row>
    <row r="14505" spans="1:4" x14ac:dyDescent="0.2">
      <c r="A14505" t="s">
        <v>2908</v>
      </c>
      <c r="B14505" t="s">
        <v>1580</v>
      </c>
    </row>
    <row r="14506" spans="1:4" x14ac:dyDescent="0.2">
      <c r="A14506" t="s">
        <v>150</v>
      </c>
      <c r="B14506">
        <v>10.25</v>
      </c>
      <c r="C14506" t="s">
        <v>1608</v>
      </c>
      <c r="D14506">
        <v>0.15</v>
      </c>
    </row>
    <row r="14507" spans="1:4" x14ac:dyDescent="0.2">
      <c r="A14507" t="s">
        <v>47</v>
      </c>
      <c r="B14507">
        <v>2</v>
      </c>
      <c r="C14507" t="s">
        <v>1580</v>
      </c>
    </row>
    <row r="14508" spans="1:4" x14ac:dyDescent="0.2">
      <c r="A14508" t="s">
        <v>1684</v>
      </c>
      <c r="B14508">
        <v>7</v>
      </c>
      <c r="C14508" t="s">
        <v>1608</v>
      </c>
      <c r="D14508">
        <v>0.2</v>
      </c>
    </row>
    <row r="14509" spans="1:4" x14ac:dyDescent="0.2">
      <c r="A14509" t="s">
        <v>97</v>
      </c>
      <c r="B14509" t="s">
        <v>1545</v>
      </c>
      <c r="C14509">
        <v>0.1</v>
      </c>
    </row>
    <row r="14510" spans="1:4" x14ac:dyDescent="0.2">
      <c r="A14510" t="s">
        <v>49</v>
      </c>
      <c r="B14510">
        <v>0.23</v>
      </c>
      <c r="C14510" t="s">
        <v>1589</v>
      </c>
    </row>
    <row r="14511" spans="1:4" x14ac:dyDescent="0.2">
      <c r="A14511" t="s">
        <v>49</v>
      </c>
      <c r="B14511">
        <v>0.2</v>
      </c>
      <c r="C14511" t="s">
        <v>2913</v>
      </c>
    </row>
    <row r="14512" spans="1:4" x14ac:dyDescent="0.2">
      <c r="A14512" t="s">
        <v>49</v>
      </c>
      <c r="B14512">
        <v>0.4</v>
      </c>
      <c r="C14512" t="s">
        <v>1580</v>
      </c>
    </row>
    <row r="14513" spans="1:4" x14ac:dyDescent="0.2">
      <c r="A14513" t="s">
        <v>49</v>
      </c>
      <c r="B14513">
        <v>0.2</v>
      </c>
      <c r="C14513" t="s">
        <v>2914</v>
      </c>
    </row>
    <row r="14514" spans="1:4" x14ac:dyDescent="0.2">
      <c r="A14514" t="s">
        <v>47</v>
      </c>
      <c r="B14514">
        <v>13.5</v>
      </c>
      <c r="C14514" t="s">
        <v>1608</v>
      </c>
      <c r="D14514">
        <v>0.2</v>
      </c>
    </row>
    <row r="14515" spans="1:4" x14ac:dyDescent="0.2">
      <c r="A14515" t="s">
        <v>2907</v>
      </c>
      <c r="B14515">
        <v>0.02</v>
      </c>
    </row>
    <row r="14516" spans="1:4" x14ac:dyDescent="0.2">
      <c r="A14516" t="s">
        <v>97</v>
      </c>
      <c r="B14516">
        <v>0.03</v>
      </c>
      <c r="C14516" t="s">
        <v>1567</v>
      </c>
      <c r="D14516" t="s">
        <v>1568</v>
      </c>
    </row>
    <row r="14517" spans="1:4" x14ac:dyDescent="0.2">
      <c r="A14517" t="s">
        <v>29</v>
      </c>
      <c r="B14517">
        <v>4.5</v>
      </c>
      <c r="C14517" t="s">
        <v>1580</v>
      </c>
    </row>
    <row r="14518" spans="1:4" x14ac:dyDescent="0.2">
      <c r="A14518" t="s">
        <v>29</v>
      </c>
      <c r="B14518" t="s">
        <v>2915</v>
      </c>
    </row>
    <row r="14519" spans="1:4" x14ac:dyDescent="0.2">
      <c r="A14519" t="s">
        <v>2909</v>
      </c>
      <c r="B14519" t="s">
        <v>1608</v>
      </c>
      <c r="C14519">
        <v>0.05</v>
      </c>
    </row>
    <row r="14520" spans="1:4" x14ac:dyDescent="0.2">
      <c r="A14520" t="s">
        <v>47</v>
      </c>
      <c r="B14520">
        <v>5.5</v>
      </c>
      <c r="C14520" t="s">
        <v>1608</v>
      </c>
      <c r="D14520">
        <v>0.2</v>
      </c>
    </row>
    <row r="14521" spans="1:4" x14ac:dyDescent="0.2">
      <c r="A14521" t="s">
        <v>29</v>
      </c>
      <c r="B14521" t="s">
        <v>2916</v>
      </c>
    </row>
    <row r="14522" spans="1:4" x14ac:dyDescent="0.2">
      <c r="A14522" t="s">
        <v>2911</v>
      </c>
      <c r="B14522" t="s">
        <v>1608</v>
      </c>
      <c r="C14522">
        <v>0.1</v>
      </c>
    </row>
    <row r="14523" spans="1:4" x14ac:dyDescent="0.2">
      <c r="A14523" t="s">
        <v>48</v>
      </c>
      <c r="B14523">
        <v>4.9000000000000004</v>
      </c>
      <c r="C14523" t="s">
        <v>1608</v>
      </c>
      <c r="D14523">
        <v>0.1</v>
      </c>
    </row>
    <row r="14524" spans="1:4" x14ac:dyDescent="0.2">
      <c r="A14524" t="s">
        <v>146</v>
      </c>
    </row>
    <row r="14525" spans="1:4" x14ac:dyDescent="0.2">
      <c r="A14525" t="s">
        <v>87</v>
      </c>
    </row>
    <row r="14526" spans="1:4" x14ac:dyDescent="0.2">
      <c r="A14526" t="s">
        <v>29</v>
      </c>
      <c r="B14526">
        <v>0.4</v>
      </c>
      <c r="C14526" t="s">
        <v>1608</v>
      </c>
      <c r="D14526">
        <v>0.1</v>
      </c>
    </row>
    <row r="14527" spans="1:4" x14ac:dyDescent="0.2">
      <c r="A14527" t="s">
        <v>29</v>
      </c>
      <c r="B14527">
        <v>0.5</v>
      </c>
      <c r="C14527" t="s">
        <v>1608</v>
      </c>
      <c r="D14527">
        <v>0.05</v>
      </c>
    </row>
    <row r="14528" spans="1:4" x14ac:dyDescent="0.2">
      <c r="A14528" t="s">
        <v>2475</v>
      </c>
      <c r="B14528">
        <v>2.6</v>
      </c>
      <c r="C14528" t="s">
        <v>1608</v>
      </c>
      <c r="D14528">
        <v>0.05</v>
      </c>
    </row>
    <row r="14529" spans="1:4" x14ac:dyDescent="0.2">
      <c r="A14529" t="s">
        <v>96</v>
      </c>
      <c r="B14529">
        <v>14.5</v>
      </c>
      <c r="C14529" t="s">
        <v>1608</v>
      </c>
      <c r="D14529">
        <v>0.02</v>
      </c>
    </row>
    <row r="14530" spans="1:4" x14ac:dyDescent="0.2">
      <c r="A14530" t="s">
        <v>34</v>
      </c>
      <c r="B14530">
        <v>15.2</v>
      </c>
      <c r="C14530" t="s">
        <v>1608</v>
      </c>
      <c r="D14530">
        <v>0.02</v>
      </c>
    </row>
    <row r="14531" spans="1:4" x14ac:dyDescent="0.2">
      <c r="A14531" t="s">
        <v>2917</v>
      </c>
      <c r="B14531" t="s">
        <v>1603</v>
      </c>
      <c r="C14531" t="s">
        <v>1796</v>
      </c>
    </row>
    <row r="14532" spans="1:4" x14ac:dyDescent="0.2">
      <c r="A14532" t="s">
        <v>1549</v>
      </c>
      <c r="B14532" t="s">
        <v>1550</v>
      </c>
      <c r="C14532" t="s">
        <v>1551</v>
      </c>
      <c r="D14532" t="s">
        <v>1552</v>
      </c>
    </row>
    <row r="14533" spans="1:4" x14ac:dyDescent="0.2">
      <c r="A14533" t="s">
        <v>859</v>
      </c>
      <c r="B14533" t="s">
        <v>1553</v>
      </c>
      <c r="C14533" t="s">
        <v>1554</v>
      </c>
    </row>
    <row r="14534" spans="1:4" x14ac:dyDescent="0.2">
      <c r="A14534" t="s">
        <v>153</v>
      </c>
      <c r="B14534">
        <v>10.5</v>
      </c>
      <c r="C14534" t="s">
        <v>1578</v>
      </c>
    </row>
    <row r="14535" spans="1:4" x14ac:dyDescent="0.2">
      <c r="A14535" t="s">
        <v>27</v>
      </c>
      <c r="B14535">
        <v>18.2</v>
      </c>
      <c r="C14535" t="s">
        <v>1608</v>
      </c>
      <c r="D14535">
        <v>0.05</v>
      </c>
    </row>
    <row r="14536" spans="1:4" x14ac:dyDescent="0.2">
      <c r="A14536" t="s">
        <v>29</v>
      </c>
      <c r="B14536">
        <v>7.7</v>
      </c>
      <c r="C14536" t="s">
        <v>1608</v>
      </c>
      <c r="D14536">
        <v>0.05</v>
      </c>
    </row>
    <row r="14537" spans="1:4" x14ac:dyDescent="0.2">
      <c r="A14537" t="s">
        <v>1579</v>
      </c>
      <c r="B14537">
        <v>12</v>
      </c>
      <c r="C14537" t="s">
        <v>1608</v>
      </c>
      <c r="D14537">
        <v>0.2</v>
      </c>
    </row>
    <row r="14538" spans="1:4" x14ac:dyDescent="0.2">
      <c r="A14538" t="s">
        <v>2918</v>
      </c>
      <c r="B14538">
        <v>12.2</v>
      </c>
      <c r="C14538">
        <v>0.2</v>
      </c>
    </row>
    <row r="14539" spans="1:4" x14ac:dyDescent="0.2">
      <c r="A14539" t="s">
        <v>1579</v>
      </c>
      <c r="B14539">
        <v>8.6999999999999993</v>
      </c>
      <c r="C14539" t="s">
        <v>1608</v>
      </c>
      <c r="D14539">
        <v>0.1</v>
      </c>
    </row>
    <row r="14540" spans="1:4" x14ac:dyDescent="0.2">
      <c r="A14540" t="s">
        <v>2919</v>
      </c>
      <c r="B14540" t="s">
        <v>1608</v>
      </c>
      <c r="C14540">
        <v>0.2</v>
      </c>
    </row>
    <row r="14541" spans="1:4" x14ac:dyDescent="0.2">
      <c r="A14541" t="s">
        <v>29</v>
      </c>
      <c r="B14541">
        <v>11.5</v>
      </c>
      <c r="C14541" t="s">
        <v>1608</v>
      </c>
      <c r="D14541">
        <v>0.05</v>
      </c>
    </row>
    <row r="14542" spans="1:4" x14ac:dyDescent="0.2">
      <c r="A14542" t="s">
        <v>2920</v>
      </c>
      <c r="B14542">
        <v>0.1</v>
      </c>
    </row>
    <row r="14543" spans="1:4" x14ac:dyDescent="0.2">
      <c r="A14543" t="s">
        <v>184</v>
      </c>
      <c r="B14543">
        <v>14.7</v>
      </c>
      <c r="C14543">
        <v>-0.2</v>
      </c>
    </row>
    <row r="14544" spans="1:4" x14ac:dyDescent="0.2">
      <c r="A14544" t="s">
        <v>34</v>
      </c>
      <c r="B14544">
        <v>21.02</v>
      </c>
      <c r="C14544">
        <v>0.03</v>
      </c>
    </row>
    <row r="14545" spans="1:5" x14ac:dyDescent="0.2">
      <c r="A14545" t="s">
        <v>34</v>
      </c>
      <c r="B14545">
        <v>15.02</v>
      </c>
      <c r="C14545">
        <v>0.03</v>
      </c>
    </row>
    <row r="14546" spans="1:5" x14ac:dyDescent="0.2">
      <c r="A14546" t="s">
        <v>1693</v>
      </c>
      <c r="B14546" t="s">
        <v>1562</v>
      </c>
      <c r="C14546" t="s">
        <v>2921</v>
      </c>
      <c r="D14546" t="s">
        <v>1608</v>
      </c>
      <c r="E14546">
        <v>0.1</v>
      </c>
    </row>
    <row r="14547" spans="1:5" x14ac:dyDescent="0.2">
      <c r="A14547" t="s">
        <v>150</v>
      </c>
      <c r="B14547">
        <v>10.25</v>
      </c>
      <c r="C14547" t="s">
        <v>1608</v>
      </c>
      <c r="D14547">
        <v>0.15</v>
      </c>
    </row>
    <row r="14548" spans="1:5" x14ac:dyDescent="0.2">
      <c r="A14548" t="s">
        <v>47</v>
      </c>
      <c r="B14548">
        <v>2</v>
      </c>
      <c r="C14548" t="s">
        <v>1580</v>
      </c>
    </row>
    <row r="14549" spans="1:5" x14ac:dyDescent="0.2">
      <c r="A14549" t="s">
        <v>1684</v>
      </c>
      <c r="B14549">
        <v>7</v>
      </c>
      <c r="C14549" t="s">
        <v>1608</v>
      </c>
      <c r="D14549">
        <v>0.2</v>
      </c>
    </row>
    <row r="14550" spans="1:5" x14ac:dyDescent="0.2">
      <c r="A14550" t="s">
        <v>49</v>
      </c>
      <c r="B14550">
        <v>0.23</v>
      </c>
      <c r="C14550" t="s">
        <v>1589</v>
      </c>
    </row>
    <row r="14551" spans="1:5" x14ac:dyDescent="0.2">
      <c r="A14551" t="s">
        <v>49</v>
      </c>
      <c r="B14551">
        <v>0.4</v>
      </c>
      <c r="C14551" t="s">
        <v>1580</v>
      </c>
    </row>
    <row r="14552" spans="1:5" x14ac:dyDescent="0.2">
      <c r="A14552" t="s">
        <v>97</v>
      </c>
      <c r="B14552">
        <v>0.1</v>
      </c>
      <c r="C14552" t="s">
        <v>1567</v>
      </c>
      <c r="D14552" t="s">
        <v>1568</v>
      </c>
    </row>
    <row r="14553" spans="1:5" x14ac:dyDescent="0.2">
      <c r="A14553" t="s">
        <v>29</v>
      </c>
      <c r="B14553">
        <v>4.5</v>
      </c>
      <c r="C14553" t="s">
        <v>1580</v>
      </c>
    </row>
    <row r="14554" spans="1:5" x14ac:dyDescent="0.2">
      <c r="A14554" t="s">
        <v>2909</v>
      </c>
      <c r="B14554" t="s">
        <v>1608</v>
      </c>
      <c r="C14554">
        <v>0.05</v>
      </c>
    </row>
    <row r="14555" spans="1:5" x14ac:dyDescent="0.2">
      <c r="A14555" t="s">
        <v>2911</v>
      </c>
      <c r="B14555" t="s">
        <v>1608</v>
      </c>
      <c r="C14555">
        <v>0.1</v>
      </c>
    </row>
    <row r="14556" spans="1:5" x14ac:dyDescent="0.2">
      <c r="A14556" t="s">
        <v>177</v>
      </c>
      <c r="B14556">
        <v>13.1</v>
      </c>
      <c r="C14556" t="s">
        <v>1608</v>
      </c>
      <c r="D14556">
        <v>0.1</v>
      </c>
    </row>
    <row r="14557" spans="1:5" x14ac:dyDescent="0.2">
      <c r="A14557" t="s">
        <v>29</v>
      </c>
      <c r="B14557">
        <v>17.600000000000001</v>
      </c>
      <c r="C14557" t="s">
        <v>1608</v>
      </c>
      <c r="D14557">
        <v>0.05</v>
      </c>
    </row>
    <row r="14558" spans="1:5" x14ac:dyDescent="0.2">
      <c r="A14558" t="s">
        <v>2907</v>
      </c>
      <c r="B14558" t="s">
        <v>1613</v>
      </c>
      <c r="C14558">
        <v>0.02</v>
      </c>
    </row>
    <row r="14559" spans="1:5" x14ac:dyDescent="0.2">
      <c r="A14559" t="s">
        <v>97</v>
      </c>
      <c r="B14559" t="s">
        <v>1545</v>
      </c>
      <c r="C14559">
        <v>0.03</v>
      </c>
      <c r="D14559" t="s">
        <v>2922</v>
      </c>
      <c r="E14559" t="s">
        <v>1568</v>
      </c>
    </row>
    <row r="14560" spans="1:5" x14ac:dyDescent="0.2">
      <c r="A14560" t="s">
        <v>92</v>
      </c>
      <c r="B14560">
        <v>0.05</v>
      </c>
      <c r="C14560" t="s">
        <v>1613</v>
      </c>
      <c r="D14560">
        <v>0.1</v>
      </c>
    </row>
    <row r="14561" spans="1:4" x14ac:dyDescent="0.2">
      <c r="A14561" t="s">
        <v>154</v>
      </c>
      <c r="B14561">
        <v>0.2</v>
      </c>
      <c r="C14561" t="s">
        <v>1613</v>
      </c>
      <c r="D14561">
        <v>0.1</v>
      </c>
    </row>
    <row r="14562" spans="1:4" x14ac:dyDescent="0.2">
      <c r="A14562" t="s">
        <v>146</v>
      </c>
    </row>
    <row r="14563" spans="1:4" x14ac:dyDescent="0.2">
      <c r="A14563" t="s">
        <v>87</v>
      </c>
    </row>
    <row r="14564" spans="1:4" x14ac:dyDescent="0.2">
      <c r="A14564" t="s">
        <v>1549</v>
      </c>
      <c r="B14564" t="s">
        <v>1550</v>
      </c>
      <c r="C14564" t="s">
        <v>1551</v>
      </c>
      <c r="D14564" t="s">
        <v>1552</v>
      </c>
    </row>
    <row r="14565" spans="1:4" x14ac:dyDescent="0.2">
      <c r="A14565" t="s">
        <v>859</v>
      </c>
      <c r="B14565" t="s">
        <v>1553</v>
      </c>
      <c r="C14565" t="s">
        <v>1554</v>
      </c>
    </row>
    <row r="14566" spans="1:4" x14ac:dyDescent="0.2">
      <c r="A14566" t="s">
        <v>153</v>
      </c>
      <c r="B14566">
        <v>10.5</v>
      </c>
      <c r="C14566" t="s">
        <v>1578</v>
      </c>
    </row>
    <row r="14567" spans="1:4" x14ac:dyDescent="0.2">
      <c r="A14567" t="s">
        <v>27</v>
      </c>
      <c r="B14567">
        <v>18</v>
      </c>
      <c r="C14567" t="s">
        <v>1608</v>
      </c>
      <c r="D14567">
        <v>0.05</v>
      </c>
    </row>
    <row r="14568" spans="1:4" x14ac:dyDescent="0.2">
      <c r="A14568" t="s">
        <v>29</v>
      </c>
      <c r="B14568">
        <v>7.7</v>
      </c>
      <c r="C14568" t="s">
        <v>1608</v>
      </c>
      <c r="D14568">
        <v>0.05</v>
      </c>
    </row>
    <row r="14569" spans="1:4" x14ac:dyDescent="0.2">
      <c r="A14569" t="s">
        <v>29</v>
      </c>
      <c r="B14569">
        <v>9</v>
      </c>
      <c r="C14569" t="s">
        <v>1580</v>
      </c>
    </row>
    <row r="14570" spans="1:4" x14ac:dyDescent="0.2">
      <c r="A14570" t="s">
        <v>1579</v>
      </c>
      <c r="B14570">
        <v>12.2</v>
      </c>
      <c r="C14570">
        <v>0.2</v>
      </c>
    </row>
    <row r="14571" spans="1:4" x14ac:dyDescent="0.2">
      <c r="A14571" t="s">
        <v>1579</v>
      </c>
      <c r="B14571">
        <v>12</v>
      </c>
      <c r="C14571" t="s">
        <v>1608</v>
      </c>
      <c r="D14571">
        <v>0.2</v>
      </c>
    </row>
    <row r="14572" spans="1:4" x14ac:dyDescent="0.2">
      <c r="A14572" t="s">
        <v>1579</v>
      </c>
      <c r="B14572">
        <v>8.6999999999999993</v>
      </c>
      <c r="C14572" t="s">
        <v>1608</v>
      </c>
      <c r="D14572">
        <v>0.1</v>
      </c>
    </row>
    <row r="14573" spans="1:4" x14ac:dyDescent="0.2">
      <c r="A14573" t="s">
        <v>92</v>
      </c>
      <c r="B14573">
        <v>0.05</v>
      </c>
      <c r="C14573" t="s">
        <v>1562</v>
      </c>
      <c r="D14573">
        <v>0.15</v>
      </c>
    </row>
    <row r="14574" spans="1:4" x14ac:dyDescent="0.2">
      <c r="A14574" t="s">
        <v>29</v>
      </c>
      <c r="B14574">
        <v>11.5</v>
      </c>
      <c r="C14574" t="s">
        <v>1608</v>
      </c>
      <c r="D14574">
        <v>0.05</v>
      </c>
    </row>
    <row r="14575" spans="1:4" x14ac:dyDescent="0.2">
      <c r="A14575" t="s">
        <v>2912</v>
      </c>
      <c r="B14575">
        <v>0.1</v>
      </c>
    </row>
    <row r="14576" spans="1:4" x14ac:dyDescent="0.2">
      <c r="A14576" t="s">
        <v>184</v>
      </c>
      <c r="B14576">
        <v>14.7</v>
      </c>
      <c r="C14576">
        <v>-0.2</v>
      </c>
    </row>
    <row r="14577" spans="1:4" x14ac:dyDescent="0.2">
      <c r="A14577" t="s">
        <v>34</v>
      </c>
      <c r="B14577">
        <v>19</v>
      </c>
      <c r="C14577" t="s">
        <v>1608</v>
      </c>
      <c r="D14577">
        <v>0.15</v>
      </c>
    </row>
    <row r="14578" spans="1:4" x14ac:dyDescent="0.2">
      <c r="A14578" t="s">
        <v>34</v>
      </c>
      <c r="B14578">
        <v>21.02</v>
      </c>
      <c r="C14578">
        <v>0.03</v>
      </c>
    </row>
    <row r="14579" spans="1:4" x14ac:dyDescent="0.2">
      <c r="A14579" t="s">
        <v>34</v>
      </c>
      <c r="B14579">
        <v>15.02</v>
      </c>
      <c r="C14579">
        <v>0.03</v>
      </c>
    </row>
    <row r="14580" spans="1:4" x14ac:dyDescent="0.2">
      <c r="A14580" t="s">
        <v>2908</v>
      </c>
      <c r="B14580" t="s">
        <v>1580</v>
      </c>
    </row>
    <row r="14581" spans="1:4" x14ac:dyDescent="0.2">
      <c r="A14581" t="s">
        <v>150</v>
      </c>
      <c r="B14581">
        <v>10.25</v>
      </c>
      <c r="C14581" t="s">
        <v>1608</v>
      </c>
      <c r="D14581">
        <v>0.15</v>
      </c>
    </row>
    <row r="14582" spans="1:4" x14ac:dyDescent="0.2">
      <c r="A14582" t="s">
        <v>47</v>
      </c>
      <c r="B14582">
        <v>2</v>
      </c>
      <c r="C14582" t="s">
        <v>1580</v>
      </c>
    </row>
    <row r="14583" spans="1:4" x14ac:dyDescent="0.2">
      <c r="A14583" t="s">
        <v>1684</v>
      </c>
      <c r="B14583">
        <v>7</v>
      </c>
      <c r="C14583" t="s">
        <v>1608</v>
      </c>
      <c r="D14583">
        <v>0.2</v>
      </c>
    </row>
    <row r="14584" spans="1:4" x14ac:dyDescent="0.2">
      <c r="A14584" t="s">
        <v>97</v>
      </c>
      <c r="B14584" t="s">
        <v>1545</v>
      </c>
      <c r="C14584">
        <v>0.1</v>
      </c>
    </row>
    <row r="14585" spans="1:4" x14ac:dyDescent="0.2">
      <c r="A14585" t="s">
        <v>49</v>
      </c>
      <c r="B14585">
        <v>0.23</v>
      </c>
      <c r="C14585" t="s">
        <v>1589</v>
      </c>
    </row>
    <row r="14586" spans="1:4" x14ac:dyDescent="0.2">
      <c r="A14586" t="s">
        <v>49</v>
      </c>
      <c r="B14586">
        <v>0.4</v>
      </c>
      <c r="C14586" t="s">
        <v>1580</v>
      </c>
    </row>
    <row r="14587" spans="1:4" x14ac:dyDescent="0.2">
      <c r="A14587" t="s">
        <v>47</v>
      </c>
      <c r="B14587">
        <v>13.5</v>
      </c>
      <c r="C14587" t="s">
        <v>1608</v>
      </c>
      <c r="D14587">
        <v>0.2</v>
      </c>
    </row>
    <row r="14588" spans="1:4" x14ac:dyDescent="0.2">
      <c r="A14588" t="s">
        <v>2907</v>
      </c>
      <c r="B14588">
        <v>0.02</v>
      </c>
    </row>
    <row r="14589" spans="1:4" x14ac:dyDescent="0.2">
      <c r="A14589" t="s">
        <v>97</v>
      </c>
      <c r="B14589">
        <v>0.03</v>
      </c>
      <c r="C14589" t="s">
        <v>1567</v>
      </c>
      <c r="D14589" t="s">
        <v>1568</v>
      </c>
    </row>
    <row r="14590" spans="1:4" x14ac:dyDescent="0.2">
      <c r="A14590" t="s">
        <v>29</v>
      </c>
      <c r="B14590">
        <v>4.5</v>
      </c>
      <c r="C14590" t="s">
        <v>1580</v>
      </c>
    </row>
    <row r="14591" spans="1:4" x14ac:dyDescent="0.2">
      <c r="A14591" t="s">
        <v>29</v>
      </c>
      <c r="B14591" t="s">
        <v>2915</v>
      </c>
    </row>
    <row r="14592" spans="1:4" x14ac:dyDescent="0.2">
      <c r="A14592" t="s">
        <v>2909</v>
      </c>
      <c r="B14592" t="s">
        <v>1608</v>
      </c>
      <c r="C14592">
        <v>0.05</v>
      </c>
    </row>
    <row r="14593" spans="1:4" x14ac:dyDescent="0.2">
      <c r="A14593" t="s">
        <v>47</v>
      </c>
      <c r="B14593">
        <v>5.5</v>
      </c>
      <c r="C14593" t="s">
        <v>1608</v>
      </c>
      <c r="D14593">
        <v>0.2</v>
      </c>
    </row>
    <row r="14594" spans="1:4" x14ac:dyDescent="0.2">
      <c r="A14594" t="s">
        <v>29</v>
      </c>
      <c r="B14594" t="s">
        <v>2916</v>
      </c>
    </row>
    <row r="14595" spans="1:4" x14ac:dyDescent="0.2">
      <c r="A14595" t="s">
        <v>2911</v>
      </c>
      <c r="B14595" t="s">
        <v>1608</v>
      </c>
      <c r="C14595">
        <v>0.1</v>
      </c>
    </row>
    <row r="14596" spans="1:4" x14ac:dyDescent="0.2">
      <c r="A14596" t="s">
        <v>48</v>
      </c>
      <c r="B14596">
        <v>4.9000000000000004</v>
      </c>
      <c r="C14596" t="s">
        <v>1608</v>
      </c>
      <c r="D14596">
        <v>0.1</v>
      </c>
    </row>
    <row r="14597" spans="1:4" x14ac:dyDescent="0.2">
      <c r="A14597" t="s">
        <v>146</v>
      </c>
    </row>
    <row r="14598" spans="1:4" x14ac:dyDescent="0.2">
      <c r="A14598" t="s">
        <v>87</v>
      </c>
    </row>
    <row r="14599" spans="1:4" x14ac:dyDescent="0.2">
      <c r="A14599" t="s">
        <v>29</v>
      </c>
      <c r="B14599">
        <v>0.4</v>
      </c>
      <c r="C14599" t="s">
        <v>1608</v>
      </c>
      <c r="D14599">
        <v>0.1</v>
      </c>
    </row>
    <row r="14600" spans="1:4" x14ac:dyDescent="0.2">
      <c r="A14600" t="s">
        <v>29</v>
      </c>
      <c r="B14600">
        <v>0.5</v>
      </c>
      <c r="C14600" t="s">
        <v>1608</v>
      </c>
      <c r="D14600">
        <v>0.05</v>
      </c>
    </row>
    <row r="14601" spans="1:4" x14ac:dyDescent="0.2">
      <c r="A14601" t="s">
        <v>2475</v>
      </c>
      <c r="B14601">
        <v>2.6</v>
      </c>
      <c r="C14601" t="s">
        <v>1608</v>
      </c>
      <c r="D14601">
        <v>0.05</v>
      </c>
    </row>
    <row r="14602" spans="1:4" x14ac:dyDescent="0.2">
      <c r="A14602" t="s">
        <v>96</v>
      </c>
      <c r="B14602">
        <v>14.5</v>
      </c>
      <c r="C14602" t="s">
        <v>1608</v>
      </c>
      <c r="D14602">
        <v>0.02</v>
      </c>
    </row>
    <row r="14603" spans="1:4" x14ac:dyDescent="0.2">
      <c r="A14603" t="s">
        <v>34</v>
      </c>
      <c r="B14603">
        <v>15.2</v>
      </c>
      <c r="C14603" t="s">
        <v>1608</v>
      </c>
      <c r="D14603">
        <v>0.02</v>
      </c>
    </row>
    <row r="14604" spans="1:4" x14ac:dyDescent="0.2">
      <c r="A14604" t="s">
        <v>1549</v>
      </c>
      <c r="B14604" t="s">
        <v>1550</v>
      </c>
      <c r="C14604" t="s">
        <v>1551</v>
      </c>
      <c r="D14604" t="s">
        <v>1552</v>
      </c>
    </row>
    <row r="14605" spans="1:4" x14ac:dyDescent="0.2">
      <c r="A14605" t="s">
        <v>859</v>
      </c>
      <c r="B14605" t="s">
        <v>1553</v>
      </c>
      <c r="C14605" t="s">
        <v>1554</v>
      </c>
    </row>
    <row r="14606" spans="1:4" x14ac:dyDescent="0.2">
      <c r="A14606" t="s">
        <v>153</v>
      </c>
      <c r="B14606">
        <v>10.5</v>
      </c>
      <c r="C14606" t="s">
        <v>1578</v>
      </c>
    </row>
    <row r="14607" spans="1:4" x14ac:dyDescent="0.2">
      <c r="A14607" t="s">
        <v>27</v>
      </c>
      <c r="B14607">
        <v>18.2</v>
      </c>
      <c r="C14607" t="s">
        <v>1608</v>
      </c>
      <c r="D14607">
        <v>0.05</v>
      </c>
    </row>
    <row r="14608" spans="1:4" x14ac:dyDescent="0.2">
      <c r="A14608" t="s">
        <v>29</v>
      </c>
      <c r="B14608">
        <v>7.7</v>
      </c>
      <c r="C14608" t="s">
        <v>1608</v>
      </c>
      <c r="D14608">
        <v>0.05</v>
      </c>
    </row>
    <row r="14609" spans="1:5" x14ac:dyDescent="0.2">
      <c r="A14609" t="s">
        <v>1579</v>
      </c>
      <c r="B14609">
        <v>12</v>
      </c>
      <c r="C14609" t="s">
        <v>1608</v>
      </c>
      <c r="D14609">
        <v>0.2</v>
      </c>
    </row>
    <row r="14610" spans="1:5" x14ac:dyDescent="0.2">
      <c r="A14610" t="s">
        <v>2918</v>
      </c>
      <c r="B14610">
        <v>12.2</v>
      </c>
      <c r="C14610">
        <v>0.2</v>
      </c>
    </row>
    <row r="14611" spans="1:5" x14ac:dyDescent="0.2">
      <c r="A14611" t="s">
        <v>1579</v>
      </c>
      <c r="B14611">
        <v>8.6999999999999993</v>
      </c>
      <c r="C14611" t="s">
        <v>1608</v>
      </c>
      <c r="D14611">
        <v>0.1</v>
      </c>
    </row>
    <row r="14612" spans="1:5" x14ac:dyDescent="0.2">
      <c r="A14612" t="s">
        <v>2919</v>
      </c>
      <c r="B14612" t="s">
        <v>1608</v>
      </c>
      <c r="C14612">
        <v>0.2</v>
      </c>
    </row>
    <row r="14613" spans="1:5" x14ac:dyDescent="0.2">
      <c r="A14613" t="s">
        <v>29</v>
      </c>
      <c r="B14613">
        <v>11.5</v>
      </c>
      <c r="C14613" t="s">
        <v>1608</v>
      </c>
      <c r="D14613">
        <v>0.05</v>
      </c>
    </row>
    <row r="14614" spans="1:5" x14ac:dyDescent="0.2">
      <c r="A14614" t="s">
        <v>2920</v>
      </c>
      <c r="B14614">
        <v>0.1</v>
      </c>
    </row>
    <row r="14615" spans="1:5" x14ac:dyDescent="0.2">
      <c r="A14615" t="s">
        <v>184</v>
      </c>
      <c r="B14615">
        <v>14.7</v>
      </c>
      <c r="C14615">
        <v>-0.2</v>
      </c>
    </row>
    <row r="14616" spans="1:5" x14ac:dyDescent="0.2">
      <c r="A14616" t="s">
        <v>34</v>
      </c>
      <c r="B14616">
        <v>21.02</v>
      </c>
      <c r="C14616">
        <v>0.03</v>
      </c>
    </row>
    <row r="14617" spans="1:5" x14ac:dyDescent="0.2">
      <c r="A14617" t="s">
        <v>34</v>
      </c>
      <c r="B14617">
        <v>15.02</v>
      </c>
      <c r="C14617">
        <v>0.03</v>
      </c>
    </row>
    <row r="14618" spans="1:5" x14ac:dyDescent="0.2">
      <c r="A14618" t="s">
        <v>1693</v>
      </c>
      <c r="B14618" t="s">
        <v>1562</v>
      </c>
      <c r="C14618" t="s">
        <v>2921</v>
      </c>
      <c r="D14618" t="s">
        <v>1608</v>
      </c>
      <c r="E14618">
        <v>0.1</v>
      </c>
    </row>
    <row r="14619" spans="1:5" x14ac:dyDescent="0.2">
      <c r="A14619" t="s">
        <v>150</v>
      </c>
      <c r="B14619">
        <v>10.25</v>
      </c>
      <c r="C14619" t="s">
        <v>1608</v>
      </c>
      <c r="D14619">
        <v>0.15</v>
      </c>
    </row>
    <row r="14620" spans="1:5" x14ac:dyDescent="0.2">
      <c r="A14620" t="s">
        <v>47</v>
      </c>
      <c r="B14620">
        <v>2</v>
      </c>
      <c r="C14620" t="s">
        <v>1580</v>
      </c>
    </row>
    <row r="14621" spans="1:5" x14ac:dyDescent="0.2">
      <c r="A14621" t="s">
        <v>1684</v>
      </c>
      <c r="B14621">
        <v>7</v>
      </c>
      <c r="C14621" t="s">
        <v>1608</v>
      </c>
      <c r="D14621">
        <v>0.2</v>
      </c>
    </row>
    <row r="14622" spans="1:5" x14ac:dyDescent="0.2">
      <c r="A14622" t="s">
        <v>49</v>
      </c>
      <c r="B14622">
        <v>0.23</v>
      </c>
      <c r="C14622" t="s">
        <v>1589</v>
      </c>
    </row>
    <row r="14623" spans="1:5" x14ac:dyDescent="0.2">
      <c r="A14623" t="s">
        <v>49</v>
      </c>
      <c r="B14623">
        <v>0.4</v>
      </c>
      <c r="C14623" t="s">
        <v>1580</v>
      </c>
    </row>
    <row r="14624" spans="1:5" x14ac:dyDescent="0.2">
      <c r="A14624" t="s">
        <v>97</v>
      </c>
      <c r="B14624">
        <v>0.1</v>
      </c>
      <c r="C14624" t="s">
        <v>1567</v>
      </c>
      <c r="D14624" t="s">
        <v>1568</v>
      </c>
    </row>
    <row r="14625" spans="1:5" x14ac:dyDescent="0.2">
      <c r="A14625" t="s">
        <v>29</v>
      </c>
      <c r="B14625">
        <v>4.5</v>
      </c>
      <c r="C14625" t="s">
        <v>1580</v>
      </c>
    </row>
    <row r="14626" spans="1:5" x14ac:dyDescent="0.2">
      <c r="A14626" t="s">
        <v>2909</v>
      </c>
      <c r="B14626" t="s">
        <v>1608</v>
      </c>
      <c r="C14626">
        <v>0.05</v>
      </c>
    </row>
    <row r="14627" spans="1:5" x14ac:dyDescent="0.2">
      <c r="A14627" t="s">
        <v>2911</v>
      </c>
      <c r="B14627" t="s">
        <v>1608</v>
      </c>
      <c r="C14627">
        <v>0.1</v>
      </c>
    </row>
    <row r="14628" spans="1:5" x14ac:dyDescent="0.2">
      <c r="A14628" t="s">
        <v>177</v>
      </c>
      <c r="B14628">
        <v>13.1</v>
      </c>
      <c r="C14628" t="s">
        <v>1608</v>
      </c>
      <c r="D14628">
        <v>0.1</v>
      </c>
    </row>
    <row r="14629" spans="1:5" x14ac:dyDescent="0.2">
      <c r="A14629" t="s">
        <v>29</v>
      </c>
      <c r="B14629">
        <v>17.600000000000001</v>
      </c>
      <c r="C14629" t="s">
        <v>1608</v>
      </c>
      <c r="D14629">
        <v>0.05</v>
      </c>
    </row>
    <row r="14630" spans="1:5" x14ac:dyDescent="0.2">
      <c r="A14630" t="s">
        <v>2907</v>
      </c>
      <c r="B14630" t="s">
        <v>1613</v>
      </c>
      <c r="C14630">
        <v>0.02</v>
      </c>
    </row>
    <row r="14631" spans="1:5" x14ac:dyDescent="0.2">
      <c r="A14631" t="s">
        <v>97</v>
      </c>
      <c r="B14631" t="s">
        <v>1545</v>
      </c>
      <c r="C14631">
        <v>0.03</v>
      </c>
      <c r="D14631" t="s">
        <v>2922</v>
      </c>
      <c r="E14631" t="s">
        <v>1568</v>
      </c>
    </row>
    <row r="14632" spans="1:5" x14ac:dyDescent="0.2">
      <c r="A14632" t="s">
        <v>92</v>
      </c>
      <c r="B14632">
        <v>0.05</v>
      </c>
      <c r="C14632" t="s">
        <v>1613</v>
      </c>
      <c r="D14632">
        <v>0.1</v>
      </c>
    </row>
    <row r="14633" spans="1:5" x14ac:dyDescent="0.2">
      <c r="A14633" t="s">
        <v>154</v>
      </c>
      <c r="B14633">
        <v>0.2</v>
      </c>
      <c r="C14633" t="s">
        <v>1613</v>
      </c>
      <c r="D14633">
        <v>0.1</v>
      </c>
    </row>
    <row r="14634" spans="1:5" x14ac:dyDescent="0.2">
      <c r="A14634" t="s">
        <v>146</v>
      </c>
    </row>
    <row r="14635" spans="1:5" x14ac:dyDescent="0.2">
      <c r="A14635" t="s">
        <v>87</v>
      </c>
    </row>
    <row r="14636" spans="1:5" x14ac:dyDescent="0.2">
      <c r="A14636" t="s">
        <v>1549</v>
      </c>
      <c r="B14636" t="s">
        <v>1550</v>
      </c>
      <c r="C14636" t="s">
        <v>1551</v>
      </c>
      <c r="D14636" t="s">
        <v>1552</v>
      </c>
    </row>
    <row r="14637" spans="1:5" x14ac:dyDescent="0.2">
      <c r="A14637" t="s">
        <v>859</v>
      </c>
      <c r="B14637" t="s">
        <v>1553</v>
      </c>
      <c r="C14637" t="s">
        <v>1554</v>
      </c>
    </row>
    <row r="14638" spans="1:5" x14ac:dyDescent="0.2">
      <c r="A14638" t="s">
        <v>153</v>
      </c>
      <c r="B14638">
        <v>10.5</v>
      </c>
      <c r="C14638" t="s">
        <v>1559</v>
      </c>
    </row>
    <row r="14639" spans="1:5" x14ac:dyDescent="0.2">
      <c r="A14639" t="s">
        <v>27</v>
      </c>
      <c r="B14639">
        <v>18</v>
      </c>
      <c r="C14639" t="s">
        <v>1557</v>
      </c>
    </row>
    <row r="14640" spans="1:5" x14ac:dyDescent="0.2">
      <c r="A14640" t="s">
        <v>29</v>
      </c>
      <c r="B14640">
        <v>7.7</v>
      </c>
      <c r="C14640" t="s">
        <v>1557</v>
      </c>
    </row>
    <row r="14641" spans="1:4" x14ac:dyDescent="0.2">
      <c r="A14641" t="s">
        <v>1579</v>
      </c>
      <c r="B14641">
        <v>12</v>
      </c>
      <c r="C14641" t="s">
        <v>1595</v>
      </c>
      <c r="D14641">
        <v>0.2</v>
      </c>
    </row>
    <row r="14642" spans="1:4" x14ac:dyDescent="0.2">
      <c r="A14642" t="s">
        <v>1579</v>
      </c>
      <c r="B14642">
        <v>8.6999999999999993</v>
      </c>
      <c r="C14642" t="s">
        <v>1558</v>
      </c>
    </row>
    <row r="14643" spans="1:4" x14ac:dyDescent="0.2">
      <c r="A14643" t="s">
        <v>47</v>
      </c>
      <c r="B14643">
        <v>13.5</v>
      </c>
      <c r="C14643" t="s">
        <v>1559</v>
      </c>
    </row>
    <row r="14644" spans="1:4" x14ac:dyDescent="0.2">
      <c r="A14644" t="s">
        <v>29</v>
      </c>
      <c r="B14644">
        <v>11.5</v>
      </c>
      <c r="C14644" t="s">
        <v>1557</v>
      </c>
    </row>
    <row r="14645" spans="1:4" x14ac:dyDescent="0.2">
      <c r="A14645" t="s">
        <v>2923</v>
      </c>
      <c r="B14645" t="s">
        <v>2223</v>
      </c>
    </row>
    <row r="14646" spans="1:4" x14ac:dyDescent="0.2">
      <c r="A14646" t="s">
        <v>184</v>
      </c>
      <c r="B14646">
        <v>14.7</v>
      </c>
      <c r="C14646">
        <v>-0.2</v>
      </c>
    </row>
    <row r="14647" spans="1:4" x14ac:dyDescent="0.2">
      <c r="A14647" t="s">
        <v>34</v>
      </c>
      <c r="B14647">
        <v>21.02</v>
      </c>
      <c r="C14647">
        <v>0.03</v>
      </c>
    </row>
    <row r="14648" spans="1:4" x14ac:dyDescent="0.2">
      <c r="A14648" t="s">
        <v>34</v>
      </c>
      <c r="B14648">
        <v>15.02</v>
      </c>
      <c r="C14648">
        <v>0.03</v>
      </c>
    </row>
    <row r="14649" spans="1:4" x14ac:dyDescent="0.2">
      <c r="A14649" t="s">
        <v>2475</v>
      </c>
      <c r="B14649" t="s">
        <v>2924</v>
      </c>
    </row>
    <row r="14650" spans="1:4" x14ac:dyDescent="0.2">
      <c r="A14650" t="s">
        <v>1817</v>
      </c>
      <c r="B14650">
        <v>10.25</v>
      </c>
      <c r="C14650" t="s">
        <v>1574</v>
      </c>
    </row>
    <row r="14651" spans="1:4" x14ac:dyDescent="0.2">
      <c r="A14651" t="s">
        <v>2925</v>
      </c>
      <c r="B14651" t="s">
        <v>1588</v>
      </c>
    </row>
    <row r="14652" spans="1:4" x14ac:dyDescent="0.2">
      <c r="A14652" t="s">
        <v>47</v>
      </c>
      <c r="B14652">
        <v>2</v>
      </c>
      <c r="C14652" t="s">
        <v>1558</v>
      </c>
    </row>
    <row r="14653" spans="1:4" x14ac:dyDescent="0.2">
      <c r="A14653" t="s">
        <v>1684</v>
      </c>
      <c r="B14653">
        <v>7</v>
      </c>
      <c r="C14653" t="s">
        <v>1559</v>
      </c>
    </row>
    <row r="14654" spans="1:4" x14ac:dyDescent="0.2">
      <c r="A14654" t="s">
        <v>49</v>
      </c>
      <c r="B14654">
        <v>0.4</v>
      </c>
      <c r="C14654" t="s">
        <v>1558</v>
      </c>
    </row>
    <row r="14655" spans="1:4" x14ac:dyDescent="0.2">
      <c r="A14655" t="s">
        <v>97</v>
      </c>
      <c r="B14655">
        <v>0.1</v>
      </c>
      <c r="C14655" t="s">
        <v>1567</v>
      </c>
      <c r="D14655" t="s">
        <v>1568</v>
      </c>
    </row>
    <row r="14656" spans="1:4" x14ac:dyDescent="0.2">
      <c r="A14656" t="s">
        <v>29</v>
      </c>
      <c r="B14656">
        <v>4.5</v>
      </c>
      <c r="C14656" t="s">
        <v>1558</v>
      </c>
    </row>
    <row r="14657" spans="1:5" x14ac:dyDescent="0.2">
      <c r="A14657" t="s">
        <v>29</v>
      </c>
      <c r="B14657">
        <v>14.5</v>
      </c>
      <c r="C14657" t="s">
        <v>1557</v>
      </c>
    </row>
    <row r="14658" spans="1:5" x14ac:dyDescent="0.2">
      <c r="A14658" t="s">
        <v>96</v>
      </c>
      <c r="B14658">
        <v>5.5</v>
      </c>
      <c r="C14658" t="s">
        <v>1559</v>
      </c>
    </row>
    <row r="14659" spans="1:5" x14ac:dyDescent="0.2">
      <c r="A14659" t="s">
        <v>29</v>
      </c>
      <c r="B14659">
        <v>3.4</v>
      </c>
      <c r="C14659" t="s">
        <v>1557</v>
      </c>
    </row>
    <row r="14660" spans="1:5" x14ac:dyDescent="0.2">
      <c r="A14660" t="s">
        <v>47</v>
      </c>
      <c r="B14660">
        <v>13</v>
      </c>
      <c r="C14660" t="s">
        <v>1558</v>
      </c>
    </row>
    <row r="14661" spans="1:5" x14ac:dyDescent="0.2">
      <c r="A14661" t="s">
        <v>48</v>
      </c>
      <c r="B14661">
        <v>12.7</v>
      </c>
      <c r="C14661">
        <v>0.2</v>
      </c>
    </row>
    <row r="14662" spans="1:5" x14ac:dyDescent="0.2">
      <c r="A14662" t="s">
        <v>29</v>
      </c>
      <c r="B14662">
        <v>0.4</v>
      </c>
      <c r="C14662" t="s">
        <v>1558</v>
      </c>
    </row>
    <row r="14663" spans="1:5" x14ac:dyDescent="0.2">
      <c r="A14663" t="s">
        <v>29</v>
      </c>
      <c r="B14663">
        <v>0.5</v>
      </c>
      <c r="C14663" t="s">
        <v>1557</v>
      </c>
    </row>
    <row r="14664" spans="1:5" x14ac:dyDescent="0.2">
      <c r="A14664" t="s">
        <v>29</v>
      </c>
      <c r="B14664">
        <v>4.9000000000000004</v>
      </c>
      <c r="C14664" t="s">
        <v>1558</v>
      </c>
    </row>
    <row r="14665" spans="1:5" x14ac:dyDescent="0.2">
      <c r="A14665" t="s">
        <v>29</v>
      </c>
      <c r="B14665">
        <v>9</v>
      </c>
      <c r="C14665" t="s">
        <v>1558</v>
      </c>
    </row>
    <row r="14666" spans="1:5" x14ac:dyDescent="0.2">
      <c r="A14666" t="s">
        <v>47</v>
      </c>
      <c r="B14666">
        <v>3.2</v>
      </c>
      <c r="C14666">
        <v>0.02</v>
      </c>
    </row>
    <row r="14667" spans="1:5" x14ac:dyDescent="0.2">
      <c r="A14667" t="s">
        <v>97</v>
      </c>
      <c r="B14667" t="s">
        <v>1545</v>
      </c>
      <c r="C14667">
        <v>0.03</v>
      </c>
      <c r="D14667" t="s">
        <v>1567</v>
      </c>
      <c r="E14667" t="s">
        <v>1568</v>
      </c>
    </row>
    <row r="14668" spans="1:5" x14ac:dyDescent="0.2">
      <c r="A14668" t="s">
        <v>92</v>
      </c>
      <c r="B14668">
        <v>0.05</v>
      </c>
      <c r="C14668" t="s">
        <v>1613</v>
      </c>
      <c r="D14668">
        <v>0.1</v>
      </c>
    </row>
    <row r="14669" spans="1:5" x14ac:dyDescent="0.2">
      <c r="A14669" t="s">
        <v>154</v>
      </c>
      <c r="B14669">
        <v>0.2</v>
      </c>
      <c r="C14669" t="s">
        <v>1613</v>
      </c>
      <c r="D14669">
        <v>0.1</v>
      </c>
    </row>
    <row r="14670" spans="1:5" x14ac:dyDescent="0.2">
      <c r="A14670" t="s">
        <v>153</v>
      </c>
      <c r="B14670">
        <v>15</v>
      </c>
      <c r="C14670" t="s">
        <v>1655</v>
      </c>
    </row>
    <row r="14671" spans="1:5" x14ac:dyDescent="0.2">
      <c r="A14671" t="s">
        <v>97</v>
      </c>
      <c r="B14671" t="s">
        <v>1545</v>
      </c>
      <c r="C14671">
        <v>0.05</v>
      </c>
      <c r="D14671" t="s">
        <v>1567</v>
      </c>
      <c r="E14671" t="s">
        <v>1568</v>
      </c>
    </row>
    <row r="14672" spans="1:5" x14ac:dyDescent="0.2">
      <c r="A14672" t="s">
        <v>133</v>
      </c>
      <c r="B14672" t="s">
        <v>1545</v>
      </c>
      <c r="C14672">
        <v>5.0000000000000001E-3</v>
      </c>
    </row>
    <row r="14673" spans="1:5" x14ac:dyDescent="0.2">
      <c r="A14673" t="s">
        <v>94</v>
      </c>
      <c r="B14673" t="s">
        <v>1545</v>
      </c>
      <c r="C14673">
        <v>0.02</v>
      </c>
      <c r="D14673" t="s">
        <v>1567</v>
      </c>
      <c r="E14673" t="s">
        <v>1568</v>
      </c>
    </row>
    <row r="14674" spans="1:5" x14ac:dyDescent="0.2">
      <c r="A14674" t="s">
        <v>1704</v>
      </c>
      <c r="B14674">
        <v>0.1</v>
      </c>
      <c r="C14674">
        <f>-0.015/0.035</f>
        <v>-0.42857142857142849</v>
      </c>
    </row>
    <row r="14675" spans="1:5" x14ac:dyDescent="0.2">
      <c r="A14675" t="s">
        <v>2917</v>
      </c>
      <c r="B14675" t="s">
        <v>1603</v>
      </c>
      <c r="C14675" t="s">
        <v>1796</v>
      </c>
    </row>
    <row r="14676" spans="1:5" x14ac:dyDescent="0.2">
      <c r="A14676" t="s">
        <v>146</v>
      </c>
    </row>
    <row r="14677" spans="1:5" x14ac:dyDescent="0.2">
      <c r="A14677" t="s">
        <v>87</v>
      </c>
    </row>
    <row r="14678" spans="1:5" x14ac:dyDescent="0.2">
      <c r="A14678" t="s">
        <v>1549</v>
      </c>
      <c r="B14678" t="s">
        <v>1550</v>
      </c>
      <c r="C14678" t="s">
        <v>1551</v>
      </c>
      <c r="D14678" t="s">
        <v>1552</v>
      </c>
    </row>
    <row r="14679" spans="1:5" x14ac:dyDescent="0.2">
      <c r="A14679" t="s">
        <v>859</v>
      </c>
      <c r="B14679" t="s">
        <v>1553</v>
      </c>
      <c r="C14679" t="s">
        <v>1554</v>
      </c>
    </row>
    <row r="14680" spans="1:5" x14ac:dyDescent="0.2">
      <c r="A14680" t="s">
        <v>153</v>
      </c>
      <c r="B14680">
        <v>10.5</v>
      </c>
      <c r="C14680" t="s">
        <v>1559</v>
      </c>
    </row>
    <row r="14681" spans="1:5" x14ac:dyDescent="0.2">
      <c r="A14681" t="s">
        <v>27</v>
      </c>
      <c r="B14681">
        <v>18</v>
      </c>
      <c r="C14681" t="s">
        <v>1557</v>
      </c>
    </row>
    <row r="14682" spans="1:5" x14ac:dyDescent="0.2">
      <c r="A14682" t="s">
        <v>29</v>
      </c>
      <c r="B14682">
        <v>7.7</v>
      </c>
      <c r="C14682" t="s">
        <v>1557</v>
      </c>
    </row>
    <row r="14683" spans="1:5" x14ac:dyDescent="0.2">
      <c r="A14683" t="s">
        <v>1579</v>
      </c>
      <c r="B14683">
        <v>12</v>
      </c>
      <c r="C14683" t="s">
        <v>1595</v>
      </c>
      <c r="D14683">
        <v>0.2</v>
      </c>
    </row>
    <row r="14684" spans="1:5" x14ac:dyDescent="0.2">
      <c r="A14684" t="s">
        <v>1579</v>
      </c>
      <c r="B14684">
        <v>8.6999999999999993</v>
      </c>
      <c r="C14684" t="s">
        <v>1558</v>
      </c>
    </row>
    <row r="14685" spans="1:5" x14ac:dyDescent="0.2">
      <c r="A14685" t="s">
        <v>47</v>
      </c>
      <c r="B14685">
        <v>13.5</v>
      </c>
      <c r="C14685" t="s">
        <v>1559</v>
      </c>
    </row>
    <row r="14686" spans="1:5" x14ac:dyDescent="0.2">
      <c r="A14686" t="s">
        <v>29</v>
      </c>
      <c r="B14686">
        <v>11.5</v>
      </c>
      <c r="C14686" t="s">
        <v>1557</v>
      </c>
    </row>
    <row r="14687" spans="1:5" x14ac:dyDescent="0.2">
      <c r="A14687" t="s">
        <v>184</v>
      </c>
      <c r="B14687">
        <v>14.7</v>
      </c>
      <c r="C14687">
        <v>-0.2</v>
      </c>
    </row>
    <row r="14688" spans="1:5" x14ac:dyDescent="0.2">
      <c r="A14688" t="s">
        <v>34</v>
      </c>
      <c r="B14688">
        <v>21.02</v>
      </c>
      <c r="C14688">
        <v>0.03</v>
      </c>
    </row>
    <row r="14689" spans="1:4" x14ac:dyDescent="0.2">
      <c r="A14689" t="s">
        <v>34</v>
      </c>
      <c r="B14689">
        <v>15.02</v>
      </c>
      <c r="C14689">
        <v>0.03</v>
      </c>
    </row>
    <row r="14690" spans="1:4" x14ac:dyDescent="0.2">
      <c r="A14690" t="s">
        <v>2475</v>
      </c>
      <c r="B14690" t="s">
        <v>2924</v>
      </c>
    </row>
    <row r="14691" spans="1:4" x14ac:dyDescent="0.2">
      <c r="A14691" t="s">
        <v>1817</v>
      </c>
      <c r="B14691">
        <v>10.25</v>
      </c>
      <c r="C14691" t="s">
        <v>1574</v>
      </c>
    </row>
    <row r="14692" spans="1:4" x14ac:dyDescent="0.2">
      <c r="A14692" t="s">
        <v>2925</v>
      </c>
      <c r="B14692" t="s">
        <v>1588</v>
      </c>
    </row>
    <row r="14693" spans="1:4" x14ac:dyDescent="0.2">
      <c r="A14693" t="s">
        <v>47</v>
      </c>
      <c r="B14693">
        <v>2</v>
      </c>
      <c r="C14693" t="s">
        <v>1558</v>
      </c>
    </row>
    <row r="14694" spans="1:4" x14ac:dyDescent="0.2">
      <c r="A14694" t="s">
        <v>1684</v>
      </c>
      <c r="B14694">
        <v>7</v>
      </c>
      <c r="C14694" t="s">
        <v>1559</v>
      </c>
    </row>
    <row r="14695" spans="1:4" x14ac:dyDescent="0.2">
      <c r="A14695" t="s">
        <v>49</v>
      </c>
      <c r="B14695">
        <v>0.4</v>
      </c>
      <c r="C14695" t="s">
        <v>1558</v>
      </c>
    </row>
    <row r="14696" spans="1:4" x14ac:dyDescent="0.2">
      <c r="A14696" t="s">
        <v>97</v>
      </c>
      <c r="B14696">
        <v>0.1</v>
      </c>
      <c r="C14696" t="s">
        <v>1567</v>
      </c>
      <c r="D14696" t="s">
        <v>1568</v>
      </c>
    </row>
    <row r="14697" spans="1:4" x14ac:dyDescent="0.2">
      <c r="A14697" t="s">
        <v>29</v>
      </c>
      <c r="B14697">
        <v>4.5</v>
      </c>
      <c r="C14697" t="s">
        <v>1558</v>
      </c>
    </row>
    <row r="14698" spans="1:4" x14ac:dyDescent="0.2">
      <c r="A14698" t="s">
        <v>29</v>
      </c>
      <c r="B14698">
        <v>14.5</v>
      </c>
      <c r="C14698" t="s">
        <v>1557</v>
      </c>
    </row>
    <row r="14699" spans="1:4" x14ac:dyDescent="0.2">
      <c r="A14699" t="s">
        <v>96</v>
      </c>
      <c r="B14699">
        <v>5.5</v>
      </c>
      <c r="C14699" t="s">
        <v>1559</v>
      </c>
    </row>
    <row r="14700" spans="1:4" x14ac:dyDescent="0.2">
      <c r="A14700" t="s">
        <v>29</v>
      </c>
      <c r="B14700">
        <v>3.4</v>
      </c>
      <c r="C14700" t="s">
        <v>1557</v>
      </c>
    </row>
    <row r="14701" spans="1:4" x14ac:dyDescent="0.2">
      <c r="A14701" t="s">
        <v>47</v>
      </c>
      <c r="B14701">
        <v>13</v>
      </c>
      <c r="C14701" t="s">
        <v>1558</v>
      </c>
    </row>
    <row r="14702" spans="1:4" x14ac:dyDescent="0.2">
      <c r="A14702" t="s">
        <v>48</v>
      </c>
      <c r="B14702">
        <v>12.2</v>
      </c>
      <c r="C14702">
        <v>0.2</v>
      </c>
    </row>
    <row r="14703" spans="1:4" x14ac:dyDescent="0.2">
      <c r="A14703" t="s">
        <v>29</v>
      </c>
      <c r="B14703">
        <v>0.1</v>
      </c>
      <c r="C14703" t="s">
        <v>1557</v>
      </c>
    </row>
    <row r="14704" spans="1:4" x14ac:dyDescent="0.2">
      <c r="A14704" t="s">
        <v>29</v>
      </c>
      <c r="B14704">
        <v>0.5</v>
      </c>
      <c r="C14704" t="s">
        <v>1557</v>
      </c>
    </row>
    <row r="14705" spans="1:5" x14ac:dyDescent="0.2">
      <c r="A14705" t="s">
        <v>29</v>
      </c>
      <c r="B14705">
        <v>4.9000000000000004</v>
      </c>
      <c r="C14705" t="s">
        <v>1558</v>
      </c>
    </row>
    <row r="14706" spans="1:5" x14ac:dyDescent="0.2">
      <c r="A14706" t="s">
        <v>29</v>
      </c>
      <c r="B14706">
        <v>9</v>
      </c>
      <c r="C14706" t="s">
        <v>1558</v>
      </c>
    </row>
    <row r="14707" spans="1:5" x14ac:dyDescent="0.2">
      <c r="A14707" t="s">
        <v>47</v>
      </c>
      <c r="B14707">
        <v>3.2</v>
      </c>
      <c r="C14707">
        <v>0.02</v>
      </c>
    </row>
    <row r="14708" spans="1:5" x14ac:dyDescent="0.2">
      <c r="A14708" t="s">
        <v>97</v>
      </c>
      <c r="B14708" t="s">
        <v>1545</v>
      </c>
      <c r="C14708">
        <v>0.03</v>
      </c>
      <c r="D14708" t="s">
        <v>1567</v>
      </c>
      <c r="E14708" t="s">
        <v>1568</v>
      </c>
    </row>
    <row r="14709" spans="1:5" x14ac:dyDescent="0.2">
      <c r="A14709" t="s">
        <v>92</v>
      </c>
      <c r="B14709">
        <v>0.05</v>
      </c>
      <c r="C14709" t="s">
        <v>1613</v>
      </c>
      <c r="D14709">
        <v>0.1</v>
      </c>
    </row>
    <row r="14710" spans="1:5" x14ac:dyDescent="0.2">
      <c r="A14710" t="s">
        <v>154</v>
      </c>
      <c r="B14710">
        <v>0.2</v>
      </c>
      <c r="C14710" t="s">
        <v>1613</v>
      </c>
      <c r="D14710">
        <v>0.1</v>
      </c>
    </row>
    <row r="14711" spans="1:5" x14ac:dyDescent="0.2">
      <c r="A14711" t="s">
        <v>153</v>
      </c>
      <c r="B14711">
        <v>15</v>
      </c>
      <c r="C14711" t="s">
        <v>1655</v>
      </c>
    </row>
    <row r="14712" spans="1:5" x14ac:dyDescent="0.2">
      <c r="A14712" t="s">
        <v>97</v>
      </c>
      <c r="B14712" t="s">
        <v>1545</v>
      </c>
      <c r="C14712">
        <v>0.05</v>
      </c>
      <c r="D14712" t="s">
        <v>1567</v>
      </c>
      <c r="E14712" t="s">
        <v>1568</v>
      </c>
    </row>
    <row r="14713" spans="1:5" x14ac:dyDescent="0.2">
      <c r="A14713" t="s">
        <v>133</v>
      </c>
      <c r="B14713" t="s">
        <v>1545</v>
      </c>
      <c r="C14713">
        <v>5.0000000000000001E-3</v>
      </c>
    </row>
    <row r="14714" spans="1:5" x14ac:dyDescent="0.2">
      <c r="A14714" t="s">
        <v>94</v>
      </c>
      <c r="B14714" t="s">
        <v>1545</v>
      </c>
      <c r="C14714">
        <v>0.02</v>
      </c>
      <c r="D14714" t="s">
        <v>1567</v>
      </c>
      <c r="E14714" t="s">
        <v>1568</v>
      </c>
    </row>
    <row r="14715" spans="1:5" x14ac:dyDescent="0.2">
      <c r="A14715" t="s">
        <v>1704</v>
      </c>
      <c r="B14715">
        <v>0.1</v>
      </c>
      <c r="C14715">
        <f>-0.015/0.035</f>
        <v>-0.42857142857142849</v>
      </c>
    </row>
    <row r="14716" spans="1:5" x14ac:dyDescent="0.2">
      <c r="A14716" t="s">
        <v>2917</v>
      </c>
      <c r="B14716" t="s">
        <v>1603</v>
      </c>
      <c r="C14716" t="s">
        <v>1796</v>
      </c>
    </row>
    <row r="14717" spans="1:5" x14ac:dyDescent="0.2">
      <c r="A14717" t="s">
        <v>146</v>
      </c>
    </row>
    <row r="14718" spans="1:5" x14ac:dyDescent="0.2">
      <c r="A14718" t="s">
        <v>87</v>
      </c>
    </row>
    <row r="14719" spans="1:5" x14ac:dyDescent="0.2">
      <c r="A14719" t="s">
        <v>1549</v>
      </c>
      <c r="B14719" t="s">
        <v>1550</v>
      </c>
      <c r="C14719" t="s">
        <v>1551</v>
      </c>
      <c r="D14719" t="s">
        <v>1552</v>
      </c>
    </row>
    <row r="14720" spans="1:5" x14ac:dyDescent="0.2">
      <c r="A14720" t="s">
        <v>859</v>
      </c>
      <c r="B14720" t="s">
        <v>1553</v>
      </c>
      <c r="C14720" t="s">
        <v>1554</v>
      </c>
    </row>
    <row r="14721" spans="1:4" x14ac:dyDescent="0.2">
      <c r="A14721" t="s">
        <v>1569</v>
      </c>
      <c r="B14721" t="s">
        <v>1570</v>
      </c>
      <c r="C14721" t="s">
        <v>1571</v>
      </c>
    </row>
    <row r="14722" spans="1:4" x14ac:dyDescent="0.2">
      <c r="A14722" t="s">
        <v>1569</v>
      </c>
      <c r="B14722" t="s">
        <v>1572</v>
      </c>
      <c r="C14722" t="s">
        <v>1573</v>
      </c>
      <c r="D14722" t="s">
        <v>1571</v>
      </c>
    </row>
    <row r="14723" spans="1:4" x14ac:dyDescent="0.2">
      <c r="A14723" t="s">
        <v>153</v>
      </c>
      <c r="B14723">
        <v>10.5</v>
      </c>
      <c r="C14723" t="s">
        <v>1559</v>
      </c>
    </row>
    <row r="14724" spans="1:4" x14ac:dyDescent="0.2">
      <c r="A14724" t="s">
        <v>27</v>
      </c>
      <c r="B14724">
        <v>18</v>
      </c>
      <c r="C14724" t="s">
        <v>1557</v>
      </c>
    </row>
    <row r="14725" spans="1:4" x14ac:dyDescent="0.2">
      <c r="A14725" t="s">
        <v>29</v>
      </c>
      <c r="B14725">
        <v>7.7</v>
      </c>
      <c r="C14725" t="s">
        <v>1557</v>
      </c>
    </row>
    <row r="14726" spans="1:4" x14ac:dyDescent="0.2">
      <c r="A14726" t="s">
        <v>1579</v>
      </c>
      <c r="B14726">
        <v>12</v>
      </c>
      <c r="C14726" t="s">
        <v>1595</v>
      </c>
      <c r="D14726">
        <v>0.2</v>
      </c>
    </row>
    <row r="14727" spans="1:4" x14ac:dyDescent="0.2">
      <c r="A14727" t="s">
        <v>1579</v>
      </c>
      <c r="B14727">
        <v>8.6999999999999993</v>
      </c>
      <c r="C14727" t="s">
        <v>1558</v>
      </c>
    </row>
    <row r="14728" spans="1:4" x14ac:dyDescent="0.2">
      <c r="A14728" t="s">
        <v>47</v>
      </c>
      <c r="B14728">
        <v>13.5</v>
      </c>
      <c r="C14728" t="s">
        <v>1559</v>
      </c>
    </row>
    <row r="14729" spans="1:4" x14ac:dyDescent="0.2">
      <c r="A14729" t="s">
        <v>29</v>
      </c>
      <c r="B14729">
        <v>11.5</v>
      </c>
      <c r="C14729" t="s">
        <v>1557</v>
      </c>
    </row>
    <row r="14730" spans="1:4" x14ac:dyDescent="0.2">
      <c r="A14730" t="s">
        <v>184</v>
      </c>
      <c r="B14730">
        <v>14.7</v>
      </c>
      <c r="C14730">
        <v>-0.2</v>
      </c>
    </row>
    <row r="14731" spans="1:4" x14ac:dyDescent="0.2">
      <c r="A14731" t="s">
        <v>34</v>
      </c>
      <c r="B14731">
        <v>21.02</v>
      </c>
      <c r="C14731">
        <v>0.03</v>
      </c>
    </row>
    <row r="14732" spans="1:4" x14ac:dyDescent="0.2">
      <c r="A14732" t="s">
        <v>34</v>
      </c>
      <c r="B14732">
        <v>15.02</v>
      </c>
      <c r="C14732">
        <v>0.03</v>
      </c>
    </row>
    <row r="14733" spans="1:4" x14ac:dyDescent="0.2">
      <c r="A14733" t="s">
        <v>2475</v>
      </c>
      <c r="B14733" t="s">
        <v>2924</v>
      </c>
    </row>
    <row r="14734" spans="1:4" x14ac:dyDescent="0.2">
      <c r="A14734" t="s">
        <v>1817</v>
      </c>
      <c r="B14734">
        <v>10.25</v>
      </c>
      <c r="C14734" t="s">
        <v>1574</v>
      </c>
    </row>
    <row r="14735" spans="1:4" x14ac:dyDescent="0.2">
      <c r="A14735" t="s">
        <v>2925</v>
      </c>
      <c r="B14735" t="s">
        <v>1588</v>
      </c>
    </row>
    <row r="14736" spans="1:4" x14ac:dyDescent="0.2">
      <c r="A14736" t="s">
        <v>47</v>
      </c>
      <c r="B14736">
        <v>2</v>
      </c>
      <c r="C14736" t="s">
        <v>1558</v>
      </c>
    </row>
    <row r="14737" spans="1:5" x14ac:dyDescent="0.2">
      <c r="A14737" t="s">
        <v>1684</v>
      </c>
      <c r="B14737">
        <v>7</v>
      </c>
      <c r="C14737" t="s">
        <v>1559</v>
      </c>
    </row>
    <row r="14738" spans="1:5" x14ac:dyDescent="0.2">
      <c r="A14738" t="s">
        <v>49</v>
      </c>
      <c r="B14738">
        <v>0.4</v>
      </c>
      <c r="C14738" t="s">
        <v>1558</v>
      </c>
    </row>
    <row r="14739" spans="1:5" x14ac:dyDescent="0.2">
      <c r="A14739" t="s">
        <v>97</v>
      </c>
      <c r="B14739">
        <v>0.1</v>
      </c>
      <c r="C14739" t="s">
        <v>1567</v>
      </c>
      <c r="D14739" t="s">
        <v>1568</v>
      </c>
    </row>
    <row r="14740" spans="1:5" x14ac:dyDescent="0.2">
      <c r="A14740" t="s">
        <v>29</v>
      </c>
      <c r="B14740">
        <v>4.5</v>
      </c>
      <c r="C14740" t="s">
        <v>1558</v>
      </c>
    </row>
    <row r="14741" spans="1:5" x14ac:dyDescent="0.2">
      <c r="A14741" t="s">
        <v>29</v>
      </c>
      <c r="B14741">
        <v>14.5</v>
      </c>
      <c r="C14741" t="s">
        <v>1557</v>
      </c>
    </row>
    <row r="14742" spans="1:5" x14ac:dyDescent="0.2">
      <c r="A14742" t="s">
        <v>96</v>
      </c>
      <c r="B14742">
        <v>5.5</v>
      </c>
      <c r="C14742" t="s">
        <v>1559</v>
      </c>
    </row>
    <row r="14743" spans="1:5" x14ac:dyDescent="0.2">
      <c r="A14743" t="s">
        <v>29</v>
      </c>
      <c r="B14743">
        <v>3.4</v>
      </c>
      <c r="C14743" t="s">
        <v>1557</v>
      </c>
    </row>
    <row r="14744" spans="1:5" x14ac:dyDescent="0.2">
      <c r="A14744" t="s">
        <v>47</v>
      </c>
      <c r="B14744">
        <v>13</v>
      </c>
      <c r="C14744" t="s">
        <v>1558</v>
      </c>
    </row>
    <row r="14745" spans="1:5" x14ac:dyDescent="0.2">
      <c r="A14745" t="s">
        <v>48</v>
      </c>
      <c r="B14745">
        <v>12.2</v>
      </c>
      <c r="C14745">
        <v>0.2</v>
      </c>
    </row>
    <row r="14746" spans="1:5" x14ac:dyDescent="0.2">
      <c r="A14746" t="s">
        <v>29</v>
      </c>
      <c r="B14746">
        <v>0.1</v>
      </c>
      <c r="C14746" t="s">
        <v>1557</v>
      </c>
    </row>
    <row r="14747" spans="1:5" x14ac:dyDescent="0.2">
      <c r="A14747" t="s">
        <v>29</v>
      </c>
      <c r="B14747">
        <v>0.5</v>
      </c>
      <c r="C14747" t="s">
        <v>1557</v>
      </c>
    </row>
    <row r="14748" spans="1:5" x14ac:dyDescent="0.2">
      <c r="A14748" t="s">
        <v>29</v>
      </c>
      <c r="B14748">
        <v>4.9000000000000004</v>
      </c>
      <c r="C14748" t="s">
        <v>1558</v>
      </c>
    </row>
    <row r="14749" spans="1:5" x14ac:dyDescent="0.2">
      <c r="A14749" t="s">
        <v>29</v>
      </c>
      <c r="B14749">
        <v>9</v>
      </c>
      <c r="C14749" t="s">
        <v>1558</v>
      </c>
    </row>
    <row r="14750" spans="1:5" x14ac:dyDescent="0.2">
      <c r="A14750" t="s">
        <v>47</v>
      </c>
      <c r="B14750">
        <v>3.2</v>
      </c>
      <c r="C14750">
        <v>0.02</v>
      </c>
    </row>
    <row r="14751" spans="1:5" x14ac:dyDescent="0.2">
      <c r="A14751" t="s">
        <v>97</v>
      </c>
      <c r="B14751" t="s">
        <v>1545</v>
      </c>
      <c r="C14751">
        <v>0.03</v>
      </c>
      <c r="D14751" t="s">
        <v>1567</v>
      </c>
      <c r="E14751" t="s">
        <v>1568</v>
      </c>
    </row>
    <row r="14752" spans="1:5" x14ac:dyDescent="0.2">
      <c r="A14752" t="s">
        <v>92</v>
      </c>
      <c r="B14752">
        <v>0.05</v>
      </c>
      <c r="C14752" t="s">
        <v>1613</v>
      </c>
      <c r="D14752">
        <v>0.1</v>
      </c>
    </row>
    <row r="14753" spans="1:5" x14ac:dyDescent="0.2">
      <c r="A14753" t="s">
        <v>154</v>
      </c>
      <c r="B14753">
        <v>0.2</v>
      </c>
      <c r="C14753" t="s">
        <v>1613</v>
      </c>
      <c r="D14753">
        <v>0.1</v>
      </c>
    </row>
    <row r="14754" spans="1:5" x14ac:dyDescent="0.2">
      <c r="A14754" t="s">
        <v>153</v>
      </c>
      <c r="B14754">
        <v>15</v>
      </c>
      <c r="C14754" t="s">
        <v>1655</v>
      </c>
    </row>
    <row r="14755" spans="1:5" x14ac:dyDescent="0.2">
      <c r="A14755" t="s">
        <v>97</v>
      </c>
      <c r="B14755" t="s">
        <v>1545</v>
      </c>
      <c r="C14755">
        <v>0.05</v>
      </c>
      <c r="D14755" t="s">
        <v>1567</v>
      </c>
      <c r="E14755" t="s">
        <v>1568</v>
      </c>
    </row>
    <row r="14756" spans="1:5" x14ac:dyDescent="0.2">
      <c r="A14756" t="s">
        <v>133</v>
      </c>
      <c r="B14756" t="s">
        <v>1545</v>
      </c>
      <c r="C14756">
        <v>5.0000000000000001E-3</v>
      </c>
    </row>
    <row r="14757" spans="1:5" x14ac:dyDescent="0.2">
      <c r="A14757" t="s">
        <v>94</v>
      </c>
      <c r="B14757" t="s">
        <v>1545</v>
      </c>
      <c r="C14757">
        <v>0.02</v>
      </c>
      <c r="D14757" t="s">
        <v>1567</v>
      </c>
      <c r="E14757" t="s">
        <v>1568</v>
      </c>
    </row>
    <row r="14758" spans="1:5" x14ac:dyDescent="0.2">
      <c r="A14758" t="s">
        <v>1704</v>
      </c>
      <c r="B14758">
        <v>0.1</v>
      </c>
      <c r="C14758">
        <f>-0.015/0.035</f>
        <v>-0.42857142857142849</v>
      </c>
    </row>
    <row r="14759" spans="1:5" x14ac:dyDescent="0.2">
      <c r="A14759" t="s">
        <v>2917</v>
      </c>
      <c r="B14759" t="s">
        <v>1603</v>
      </c>
      <c r="C14759" t="s">
        <v>1796</v>
      </c>
    </row>
    <row r="14760" spans="1:5" x14ac:dyDescent="0.2">
      <c r="A14760" t="s">
        <v>146</v>
      </c>
    </row>
    <row r="14761" spans="1:5" x14ac:dyDescent="0.2">
      <c r="A14761" t="s">
        <v>87</v>
      </c>
    </row>
    <row r="14762" spans="1:5" x14ac:dyDescent="0.2">
      <c r="A14762" t="s">
        <v>1549</v>
      </c>
      <c r="B14762" t="s">
        <v>1550</v>
      </c>
      <c r="C14762" t="s">
        <v>1551</v>
      </c>
      <c r="D14762" t="s">
        <v>1552</v>
      </c>
    </row>
    <row r="14763" spans="1:5" x14ac:dyDescent="0.2">
      <c r="A14763" t="s">
        <v>859</v>
      </c>
      <c r="B14763" t="s">
        <v>1553</v>
      </c>
      <c r="C14763" t="s">
        <v>1554</v>
      </c>
    </row>
    <row r="14764" spans="1:5" x14ac:dyDescent="0.2">
      <c r="A14764" t="s">
        <v>1569</v>
      </c>
      <c r="B14764" t="s">
        <v>1570</v>
      </c>
      <c r="C14764" t="s">
        <v>1571</v>
      </c>
    </row>
    <row r="14765" spans="1:5" x14ac:dyDescent="0.2">
      <c r="A14765" t="s">
        <v>1569</v>
      </c>
      <c r="B14765" t="s">
        <v>1572</v>
      </c>
      <c r="C14765" t="s">
        <v>1573</v>
      </c>
      <c r="D14765" t="s">
        <v>1571</v>
      </c>
    </row>
    <row r="14766" spans="1:5" x14ac:dyDescent="0.2">
      <c r="A14766" t="s">
        <v>91</v>
      </c>
      <c r="B14766">
        <v>17.100000000000001</v>
      </c>
      <c r="C14766" t="s">
        <v>1558</v>
      </c>
    </row>
    <row r="14767" spans="1:5" x14ac:dyDescent="0.2">
      <c r="A14767" t="s">
        <v>48</v>
      </c>
      <c r="B14767">
        <v>5.5</v>
      </c>
      <c r="C14767" t="s">
        <v>1558</v>
      </c>
    </row>
    <row r="14768" spans="1:5" x14ac:dyDescent="0.2">
      <c r="A14768" t="s">
        <v>95</v>
      </c>
      <c r="B14768" t="s">
        <v>1545</v>
      </c>
      <c r="C14768" t="s">
        <v>1593</v>
      </c>
      <c r="D14768">
        <v>0.2</v>
      </c>
    </row>
    <row r="14769" spans="1:5" x14ac:dyDescent="0.2">
      <c r="A14769" t="s">
        <v>154</v>
      </c>
      <c r="B14769">
        <v>0.2</v>
      </c>
      <c r="C14769">
        <v>0.1</v>
      </c>
    </row>
    <row r="14770" spans="1:5" x14ac:dyDescent="0.2">
      <c r="A14770" t="s">
        <v>97</v>
      </c>
      <c r="B14770" t="s">
        <v>1545</v>
      </c>
      <c r="C14770">
        <v>0.03</v>
      </c>
      <c r="D14770" t="s">
        <v>1567</v>
      </c>
      <c r="E14770" t="s">
        <v>1568</v>
      </c>
    </row>
    <row r="14771" spans="1:5" x14ac:dyDescent="0.2">
      <c r="A14771" t="s">
        <v>94</v>
      </c>
      <c r="B14771" t="s">
        <v>1545</v>
      </c>
      <c r="C14771">
        <v>0.02</v>
      </c>
      <c r="D14771" t="s">
        <v>1567</v>
      </c>
      <c r="E14771" t="s">
        <v>1568</v>
      </c>
    </row>
    <row r="14772" spans="1:5" x14ac:dyDescent="0.2">
      <c r="A14772" t="s">
        <v>133</v>
      </c>
      <c r="B14772" t="s">
        <v>1545</v>
      </c>
      <c r="C14772">
        <v>5.0000000000000001E-3</v>
      </c>
    </row>
    <row r="14773" spans="1:5" x14ac:dyDescent="0.2">
      <c r="A14773" t="s">
        <v>47</v>
      </c>
      <c r="B14773">
        <v>4.4000000000000004</v>
      </c>
      <c r="C14773">
        <v>0.02</v>
      </c>
    </row>
    <row r="14774" spans="1:5" x14ac:dyDescent="0.2">
      <c r="A14774" t="s">
        <v>92</v>
      </c>
      <c r="B14774">
        <v>0.05</v>
      </c>
      <c r="C14774">
        <v>0.1</v>
      </c>
    </row>
    <row r="14775" spans="1:5" x14ac:dyDescent="0.2">
      <c r="A14775" t="s">
        <v>48</v>
      </c>
      <c r="B14775">
        <v>2</v>
      </c>
      <c r="C14775" t="s">
        <v>1558</v>
      </c>
    </row>
    <row r="14776" spans="1:5" x14ac:dyDescent="0.2">
      <c r="A14776" t="s">
        <v>47</v>
      </c>
      <c r="B14776">
        <v>15.8</v>
      </c>
      <c r="C14776" t="s">
        <v>1557</v>
      </c>
    </row>
    <row r="14777" spans="1:5" x14ac:dyDescent="0.2">
      <c r="A14777" t="s">
        <v>87</v>
      </c>
      <c r="B14777" t="s">
        <v>1546</v>
      </c>
      <c r="C14777" t="s">
        <v>1547</v>
      </c>
      <c r="D14777" t="s">
        <v>1682</v>
      </c>
    </row>
    <row r="14778" spans="1:5" x14ac:dyDescent="0.2">
      <c r="A14778" t="s">
        <v>91</v>
      </c>
      <c r="B14778">
        <v>17.100000000000001</v>
      </c>
      <c r="C14778" t="s">
        <v>1558</v>
      </c>
    </row>
    <row r="14779" spans="1:5" x14ac:dyDescent="0.2">
      <c r="A14779" t="s">
        <v>48</v>
      </c>
      <c r="B14779">
        <v>5.5</v>
      </c>
      <c r="C14779" t="s">
        <v>1558</v>
      </c>
    </row>
    <row r="14780" spans="1:5" x14ac:dyDescent="0.2">
      <c r="A14780" t="s">
        <v>95</v>
      </c>
      <c r="B14780" t="s">
        <v>1545</v>
      </c>
      <c r="C14780" t="s">
        <v>1593</v>
      </c>
      <c r="D14780">
        <v>0.2</v>
      </c>
    </row>
    <row r="14781" spans="1:5" x14ac:dyDescent="0.2">
      <c r="A14781" t="s">
        <v>154</v>
      </c>
      <c r="B14781">
        <v>0.2</v>
      </c>
      <c r="C14781">
        <v>0.1</v>
      </c>
    </row>
    <row r="14782" spans="1:5" x14ac:dyDescent="0.2">
      <c r="A14782" t="s">
        <v>97</v>
      </c>
      <c r="B14782" t="s">
        <v>1545</v>
      </c>
      <c r="C14782">
        <v>0.03</v>
      </c>
      <c r="D14782" t="s">
        <v>1567</v>
      </c>
      <c r="E14782" t="s">
        <v>1568</v>
      </c>
    </row>
    <row r="14783" spans="1:5" x14ac:dyDescent="0.2">
      <c r="A14783" t="s">
        <v>94</v>
      </c>
      <c r="B14783" t="s">
        <v>1545</v>
      </c>
      <c r="C14783">
        <v>0.02</v>
      </c>
      <c r="D14783" t="s">
        <v>1567</v>
      </c>
      <c r="E14783" t="s">
        <v>1568</v>
      </c>
    </row>
    <row r="14784" spans="1:5" x14ac:dyDescent="0.2">
      <c r="A14784" t="s">
        <v>133</v>
      </c>
      <c r="B14784" t="s">
        <v>1545</v>
      </c>
      <c r="C14784">
        <v>5.0000000000000001E-3</v>
      </c>
    </row>
    <row r="14785" spans="1:4" x14ac:dyDescent="0.2">
      <c r="A14785" t="s">
        <v>47</v>
      </c>
      <c r="B14785">
        <v>4.4000000000000004</v>
      </c>
      <c r="C14785">
        <v>0.02</v>
      </c>
    </row>
    <row r="14786" spans="1:4" x14ac:dyDescent="0.2">
      <c r="A14786" t="s">
        <v>92</v>
      </c>
      <c r="B14786">
        <v>0.05</v>
      </c>
      <c r="C14786">
        <v>0.1</v>
      </c>
    </row>
    <row r="14787" spans="1:4" x14ac:dyDescent="0.2">
      <c r="A14787" t="s">
        <v>48</v>
      </c>
      <c r="B14787">
        <v>2</v>
      </c>
      <c r="C14787" t="s">
        <v>1558</v>
      </c>
    </row>
    <row r="14788" spans="1:4" x14ac:dyDescent="0.2">
      <c r="A14788" t="s">
        <v>47</v>
      </c>
      <c r="B14788">
        <v>15.8</v>
      </c>
      <c r="C14788" t="s">
        <v>1557</v>
      </c>
    </row>
    <row r="14789" spans="1:4" x14ac:dyDescent="0.2">
      <c r="A14789" t="s">
        <v>87</v>
      </c>
      <c r="B14789" t="s">
        <v>1546</v>
      </c>
      <c r="C14789" t="s">
        <v>1547</v>
      </c>
      <c r="D14789" t="s">
        <v>1682</v>
      </c>
    </row>
    <row r="14790" spans="1:4" x14ac:dyDescent="0.2">
      <c r="A14790" t="s">
        <v>27</v>
      </c>
      <c r="B14790" t="s">
        <v>2926</v>
      </c>
    </row>
    <row r="14791" spans="1:4" x14ac:dyDescent="0.2">
      <c r="A14791" t="s">
        <v>29</v>
      </c>
      <c r="B14791" t="s">
        <v>2927</v>
      </c>
      <c r="C14791" t="s">
        <v>1608</v>
      </c>
      <c r="D14791" t="s">
        <v>1894</v>
      </c>
    </row>
    <row r="14792" spans="1:4" x14ac:dyDescent="0.2">
      <c r="A14792" t="s">
        <v>34</v>
      </c>
      <c r="B14792">
        <v>37.725000000000001</v>
      </c>
      <c r="C14792">
        <f>0.005/-0.045</f>
        <v>-0.11111111111111112</v>
      </c>
    </row>
    <row r="14793" spans="1:4" x14ac:dyDescent="0.2">
      <c r="A14793" t="s">
        <v>34</v>
      </c>
      <c r="B14793" t="s">
        <v>2928</v>
      </c>
    </row>
    <row r="14794" spans="1:4" x14ac:dyDescent="0.2">
      <c r="A14794" t="s">
        <v>34</v>
      </c>
      <c r="B14794" s="9">
        <v>45341</v>
      </c>
      <c r="C14794" t="s">
        <v>1613</v>
      </c>
      <c r="D14794" t="s">
        <v>2087</v>
      </c>
    </row>
    <row r="14795" spans="1:4" x14ac:dyDescent="0.2">
      <c r="A14795" t="s">
        <v>34</v>
      </c>
      <c r="B14795">
        <v>18.8</v>
      </c>
      <c r="C14795">
        <f>0.005/-0.045</f>
        <v>-0.11111111111111112</v>
      </c>
    </row>
    <row r="14796" spans="1:4" x14ac:dyDescent="0.2">
      <c r="A14796" t="s">
        <v>29</v>
      </c>
      <c r="B14796">
        <v>27.23</v>
      </c>
      <c r="C14796" t="s">
        <v>1562</v>
      </c>
      <c r="D14796">
        <v>0.1</v>
      </c>
    </row>
    <row r="14797" spans="1:4" x14ac:dyDescent="0.2">
      <c r="A14797" t="s">
        <v>1579</v>
      </c>
      <c r="B14797" t="s">
        <v>2929</v>
      </c>
    </row>
    <row r="14798" spans="1:4" x14ac:dyDescent="0.2">
      <c r="A14798" t="s">
        <v>47</v>
      </c>
      <c r="B14798" t="s">
        <v>2930</v>
      </c>
      <c r="C14798" t="s">
        <v>2087</v>
      </c>
    </row>
    <row r="14799" spans="1:4" x14ac:dyDescent="0.2">
      <c r="A14799" t="s">
        <v>556</v>
      </c>
      <c r="B14799">
        <v>34.924999999999997</v>
      </c>
      <c r="C14799">
        <f>0.09/-0.135</f>
        <v>-0.66666666666666663</v>
      </c>
    </row>
    <row r="14800" spans="1:4" x14ac:dyDescent="0.2">
      <c r="A14800" t="s">
        <v>556</v>
      </c>
      <c r="B14800">
        <v>34.924999999999997</v>
      </c>
      <c r="C14800">
        <f>0.09/-0.135</f>
        <v>-0.66666666666666663</v>
      </c>
    </row>
    <row r="14801" spans="1:5" x14ac:dyDescent="0.2">
      <c r="A14801" t="s">
        <v>174</v>
      </c>
      <c r="B14801" t="s">
        <v>2180</v>
      </c>
      <c r="C14801" t="s">
        <v>1567</v>
      </c>
      <c r="D14801" t="s">
        <v>1594</v>
      </c>
      <c r="E14801" t="s">
        <v>1568</v>
      </c>
    </row>
    <row r="14802" spans="1:5" x14ac:dyDescent="0.2">
      <c r="A14802" t="s">
        <v>48</v>
      </c>
      <c r="B14802">
        <v>12</v>
      </c>
      <c r="C14802" t="s">
        <v>1608</v>
      </c>
      <c r="D14802" t="s">
        <v>2087</v>
      </c>
    </row>
    <row r="14803" spans="1:5" x14ac:dyDescent="0.2">
      <c r="A14803" t="s">
        <v>184</v>
      </c>
      <c r="B14803" t="s">
        <v>2931</v>
      </c>
    </row>
    <row r="14804" spans="1:5" x14ac:dyDescent="0.2">
      <c r="A14804" t="s">
        <v>47</v>
      </c>
      <c r="B14804">
        <v>33.799999999999997</v>
      </c>
      <c r="C14804" t="s">
        <v>1630</v>
      </c>
    </row>
    <row r="14805" spans="1:5" x14ac:dyDescent="0.2">
      <c r="A14805" t="s">
        <v>34</v>
      </c>
      <c r="B14805">
        <v>37.6</v>
      </c>
      <c r="C14805">
        <f>0.005/-0.045</f>
        <v>-0.11111111111111112</v>
      </c>
    </row>
    <row r="14806" spans="1:5" x14ac:dyDescent="0.2">
      <c r="A14806" t="s">
        <v>2249</v>
      </c>
      <c r="B14806">
        <v>26.8</v>
      </c>
      <c r="C14806" t="s">
        <v>1608</v>
      </c>
      <c r="D14806">
        <v>0.1</v>
      </c>
    </row>
    <row r="14807" spans="1:5" x14ac:dyDescent="0.2">
      <c r="A14807" t="s">
        <v>2444</v>
      </c>
      <c r="B14807">
        <v>17.100000000000001</v>
      </c>
      <c r="C14807" t="s">
        <v>1580</v>
      </c>
    </row>
    <row r="14808" spans="1:5" x14ac:dyDescent="0.2">
      <c r="A14808" t="s">
        <v>29</v>
      </c>
      <c r="B14808">
        <v>19.399999999999999</v>
      </c>
      <c r="C14808" t="s">
        <v>1667</v>
      </c>
    </row>
    <row r="14809" spans="1:5" x14ac:dyDescent="0.2">
      <c r="A14809" t="s">
        <v>2932</v>
      </c>
      <c r="B14809">
        <v>22.315000000000001</v>
      </c>
      <c r="C14809" t="s">
        <v>1630</v>
      </c>
    </row>
    <row r="14810" spans="1:5" x14ac:dyDescent="0.2">
      <c r="A14810" t="s">
        <v>29</v>
      </c>
      <c r="B14810">
        <v>11.8</v>
      </c>
      <c r="C14810" t="s">
        <v>1580</v>
      </c>
    </row>
    <row r="14811" spans="1:5" x14ac:dyDescent="0.2">
      <c r="A14811" t="s">
        <v>2436</v>
      </c>
      <c r="B14811" t="s">
        <v>1859</v>
      </c>
      <c r="C14811">
        <v>0.83</v>
      </c>
      <c r="D14811">
        <v>0.06</v>
      </c>
    </row>
    <row r="14812" spans="1:5" x14ac:dyDescent="0.2">
      <c r="A14812" t="s">
        <v>29</v>
      </c>
      <c r="B14812">
        <v>11.9</v>
      </c>
      <c r="C14812" t="s">
        <v>1580</v>
      </c>
    </row>
    <row r="14813" spans="1:5" x14ac:dyDescent="0.2">
      <c r="A14813" t="s">
        <v>2546</v>
      </c>
      <c r="B14813">
        <v>0.02</v>
      </c>
      <c r="C14813" t="s">
        <v>1567</v>
      </c>
      <c r="D14813" t="s">
        <v>1568</v>
      </c>
    </row>
    <row r="14814" spans="1:5" x14ac:dyDescent="0.2">
      <c r="A14814" t="s">
        <v>97</v>
      </c>
      <c r="B14814" t="s">
        <v>1545</v>
      </c>
      <c r="C14814">
        <v>0.2</v>
      </c>
    </row>
    <row r="14815" spans="1:5" x14ac:dyDescent="0.2">
      <c r="A14815" t="s">
        <v>575</v>
      </c>
      <c r="B14815">
        <v>16.5</v>
      </c>
      <c r="C14815" t="s">
        <v>2634</v>
      </c>
    </row>
    <row r="14816" spans="1:5" x14ac:dyDescent="0.2">
      <c r="A14816" t="s">
        <v>29</v>
      </c>
      <c r="B14816" t="s">
        <v>1975</v>
      </c>
    </row>
    <row r="14817" spans="1:6" x14ac:dyDescent="0.2">
      <c r="A14817" t="s">
        <v>48</v>
      </c>
      <c r="B14817">
        <v>13.52</v>
      </c>
      <c r="C14817">
        <v>-0.3</v>
      </c>
    </row>
    <row r="14818" spans="1:6" x14ac:dyDescent="0.2">
      <c r="A14818" t="s">
        <v>2933</v>
      </c>
      <c r="B14818" t="s">
        <v>1545</v>
      </c>
      <c r="C14818" t="s">
        <v>2934</v>
      </c>
    </row>
    <row r="14819" spans="1:6" x14ac:dyDescent="0.2">
      <c r="A14819" t="s">
        <v>49</v>
      </c>
      <c r="B14819" t="s">
        <v>1545</v>
      </c>
      <c r="C14819">
        <v>0.4</v>
      </c>
    </row>
    <row r="14820" spans="1:6" x14ac:dyDescent="0.2">
      <c r="A14820" t="s">
        <v>95</v>
      </c>
      <c r="B14820" t="s">
        <v>1545</v>
      </c>
      <c r="C14820" t="s">
        <v>2935</v>
      </c>
    </row>
    <row r="14821" spans="1:6" x14ac:dyDescent="0.2">
      <c r="A14821" t="s">
        <v>1629</v>
      </c>
      <c r="B14821">
        <v>25</v>
      </c>
      <c r="C14821" t="s">
        <v>1682</v>
      </c>
      <c r="D14821" t="s">
        <v>1971</v>
      </c>
    </row>
    <row r="14822" spans="1:6" x14ac:dyDescent="0.2">
      <c r="A14822" t="s">
        <v>217</v>
      </c>
    </row>
    <row r="14823" spans="1:6" x14ac:dyDescent="0.2">
      <c r="A14823" t="s">
        <v>2360</v>
      </c>
      <c r="B14823" t="s">
        <v>2936</v>
      </c>
      <c r="C14823" t="s">
        <v>1682</v>
      </c>
      <c r="D14823" t="s">
        <v>2937</v>
      </c>
      <c r="E14823" t="s">
        <v>2751</v>
      </c>
    </row>
    <row r="14824" spans="1:6" x14ac:dyDescent="0.2">
      <c r="A14824" t="s">
        <v>56</v>
      </c>
      <c r="B14824" t="s">
        <v>2938</v>
      </c>
    </row>
    <row r="14825" spans="1:6" x14ac:dyDescent="0.2">
      <c r="A14825" t="s">
        <v>92</v>
      </c>
      <c r="B14825" t="s">
        <v>2939</v>
      </c>
    </row>
    <row r="14826" spans="1:6" x14ac:dyDescent="0.2">
      <c r="A14826" t="s">
        <v>1834</v>
      </c>
      <c r="B14826" t="s">
        <v>2940</v>
      </c>
      <c r="C14826" t="s">
        <v>1546</v>
      </c>
      <c r="D14826" t="s">
        <v>2941</v>
      </c>
      <c r="E14826" t="s">
        <v>1653</v>
      </c>
      <c r="F14826" t="s">
        <v>2942</v>
      </c>
    </row>
    <row r="14827" spans="1:6" x14ac:dyDescent="0.2">
      <c r="A14827" t="s">
        <v>1549</v>
      </c>
      <c r="B14827" t="s">
        <v>1550</v>
      </c>
      <c r="C14827" t="s">
        <v>1551</v>
      </c>
      <c r="D14827" t="s">
        <v>1552</v>
      </c>
    </row>
    <row r="14828" spans="1:6" x14ac:dyDescent="0.2">
      <c r="A14828" t="s">
        <v>859</v>
      </c>
      <c r="B14828" t="s">
        <v>1553</v>
      </c>
      <c r="C14828" t="s">
        <v>1554</v>
      </c>
    </row>
    <row r="14829" spans="1:6" x14ac:dyDescent="0.2">
      <c r="A14829" t="s">
        <v>464</v>
      </c>
      <c r="B14829" t="s">
        <v>1550</v>
      </c>
      <c r="C14829" t="s">
        <v>1551</v>
      </c>
      <c r="D14829" s="7">
        <v>37415</v>
      </c>
    </row>
    <row r="14830" spans="1:6" x14ac:dyDescent="0.2">
      <c r="A14830" t="s">
        <v>2943</v>
      </c>
      <c r="B14830" t="s">
        <v>1550</v>
      </c>
      <c r="C14830" t="s">
        <v>2944</v>
      </c>
    </row>
    <row r="14831" spans="1:6" x14ac:dyDescent="0.2">
      <c r="A14831" t="s">
        <v>1569</v>
      </c>
      <c r="B14831" t="s">
        <v>1570</v>
      </c>
      <c r="C14831" t="s">
        <v>1571</v>
      </c>
    </row>
    <row r="14832" spans="1:6" x14ac:dyDescent="0.2">
      <c r="A14832" t="s">
        <v>1569</v>
      </c>
      <c r="B14832" t="s">
        <v>1572</v>
      </c>
      <c r="C14832" t="s">
        <v>1573</v>
      </c>
      <c r="D14832" t="s">
        <v>1571</v>
      </c>
    </row>
    <row r="14833" spans="1:5" x14ac:dyDescent="0.2">
      <c r="A14833" t="s">
        <v>27</v>
      </c>
      <c r="B14833" t="s">
        <v>2926</v>
      </c>
    </row>
    <row r="14834" spans="1:5" x14ac:dyDescent="0.2">
      <c r="A14834" t="s">
        <v>29</v>
      </c>
      <c r="B14834" t="s">
        <v>2927</v>
      </c>
      <c r="C14834" t="s">
        <v>1608</v>
      </c>
      <c r="D14834" t="s">
        <v>1894</v>
      </c>
    </row>
    <row r="14835" spans="1:5" x14ac:dyDescent="0.2">
      <c r="A14835" t="s">
        <v>34</v>
      </c>
      <c r="B14835">
        <v>37.725000000000001</v>
      </c>
      <c r="C14835">
        <f>0.005/-0.045</f>
        <v>-0.11111111111111112</v>
      </c>
    </row>
    <row r="14836" spans="1:5" x14ac:dyDescent="0.2">
      <c r="A14836" t="s">
        <v>34</v>
      </c>
      <c r="B14836" t="s">
        <v>2928</v>
      </c>
    </row>
    <row r="14837" spans="1:5" x14ac:dyDescent="0.2">
      <c r="A14837" t="s">
        <v>34</v>
      </c>
      <c r="B14837" s="9">
        <v>45341</v>
      </c>
      <c r="C14837" t="s">
        <v>1613</v>
      </c>
      <c r="D14837" t="s">
        <v>2087</v>
      </c>
    </row>
    <row r="14838" spans="1:5" x14ac:dyDescent="0.2">
      <c r="A14838" t="s">
        <v>34</v>
      </c>
      <c r="B14838">
        <v>18.8</v>
      </c>
      <c r="C14838">
        <f>0.005/-0.045</f>
        <v>-0.11111111111111112</v>
      </c>
    </row>
    <row r="14839" spans="1:5" x14ac:dyDescent="0.2">
      <c r="A14839" t="s">
        <v>29</v>
      </c>
      <c r="B14839">
        <v>27.23</v>
      </c>
      <c r="C14839" t="s">
        <v>1562</v>
      </c>
      <c r="D14839">
        <v>0.1</v>
      </c>
    </row>
    <row r="14840" spans="1:5" x14ac:dyDescent="0.2">
      <c r="A14840" t="s">
        <v>1579</v>
      </c>
      <c r="B14840" t="s">
        <v>2929</v>
      </c>
    </row>
    <row r="14841" spans="1:5" x14ac:dyDescent="0.2">
      <c r="A14841" t="s">
        <v>47</v>
      </c>
      <c r="B14841" t="s">
        <v>2930</v>
      </c>
      <c r="C14841" t="s">
        <v>2087</v>
      </c>
    </row>
    <row r="14842" spans="1:5" x14ac:dyDescent="0.2">
      <c r="A14842" t="s">
        <v>556</v>
      </c>
      <c r="B14842">
        <v>34.924999999999997</v>
      </c>
      <c r="C14842">
        <f>0.09/-0.135</f>
        <v>-0.66666666666666663</v>
      </c>
    </row>
    <row r="14843" spans="1:5" x14ac:dyDescent="0.2">
      <c r="A14843" t="s">
        <v>556</v>
      </c>
      <c r="B14843">
        <v>34.924999999999997</v>
      </c>
      <c r="C14843">
        <f>0.09/-0.135</f>
        <v>-0.66666666666666663</v>
      </c>
    </row>
    <row r="14844" spans="1:5" x14ac:dyDescent="0.2">
      <c r="A14844" t="s">
        <v>174</v>
      </c>
      <c r="B14844" t="s">
        <v>2180</v>
      </c>
      <c r="C14844" t="s">
        <v>1567</v>
      </c>
      <c r="D14844" t="s">
        <v>1594</v>
      </c>
      <c r="E14844" t="s">
        <v>1568</v>
      </c>
    </row>
    <row r="14845" spans="1:5" x14ac:dyDescent="0.2">
      <c r="A14845" t="s">
        <v>48</v>
      </c>
      <c r="B14845">
        <v>12</v>
      </c>
      <c r="C14845" t="s">
        <v>1608</v>
      </c>
      <c r="D14845" t="s">
        <v>2087</v>
      </c>
    </row>
    <row r="14846" spans="1:5" x14ac:dyDescent="0.2">
      <c r="A14846" t="s">
        <v>184</v>
      </c>
      <c r="B14846" t="s">
        <v>2931</v>
      </c>
    </row>
    <row r="14847" spans="1:5" x14ac:dyDescent="0.2">
      <c r="A14847" t="s">
        <v>47</v>
      </c>
      <c r="B14847">
        <v>33.799999999999997</v>
      </c>
      <c r="C14847" t="s">
        <v>1630</v>
      </c>
    </row>
    <row r="14848" spans="1:5" x14ac:dyDescent="0.2">
      <c r="A14848" t="s">
        <v>34</v>
      </c>
      <c r="B14848">
        <v>37.6</v>
      </c>
      <c r="C14848">
        <f>0.005/-0.045</f>
        <v>-0.11111111111111112</v>
      </c>
    </row>
    <row r="14849" spans="1:4" x14ac:dyDescent="0.2">
      <c r="A14849" t="s">
        <v>2249</v>
      </c>
      <c r="B14849">
        <v>26.8</v>
      </c>
      <c r="C14849" t="s">
        <v>1608</v>
      </c>
      <c r="D14849">
        <v>0.1</v>
      </c>
    </row>
    <row r="14850" spans="1:4" x14ac:dyDescent="0.2">
      <c r="A14850" t="s">
        <v>2444</v>
      </c>
      <c r="B14850">
        <v>17.100000000000001</v>
      </c>
      <c r="C14850" t="s">
        <v>1580</v>
      </c>
    </row>
    <row r="14851" spans="1:4" x14ac:dyDescent="0.2">
      <c r="A14851" t="s">
        <v>29</v>
      </c>
      <c r="B14851">
        <v>19.399999999999999</v>
      </c>
      <c r="C14851" t="s">
        <v>1667</v>
      </c>
    </row>
    <row r="14852" spans="1:4" x14ac:dyDescent="0.2">
      <c r="A14852" t="s">
        <v>2932</v>
      </c>
      <c r="B14852">
        <v>22.315000000000001</v>
      </c>
      <c r="C14852" t="s">
        <v>1630</v>
      </c>
    </row>
    <row r="14853" spans="1:4" x14ac:dyDescent="0.2">
      <c r="A14853" t="s">
        <v>29</v>
      </c>
      <c r="B14853">
        <v>11.8</v>
      </c>
      <c r="C14853" t="s">
        <v>1580</v>
      </c>
    </row>
    <row r="14854" spans="1:4" x14ac:dyDescent="0.2">
      <c r="A14854" t="s">
        <v>2436</v>
      </c>
      <c r="B14854" t="s">
        <v>1859</v>
      </c>
      <c r="C14854">
        <v>0.83</v>
      </c>
      <c r="D14854">
        <v>0.06</v>
      </c>
    </row>
    <row r="14855" spans="1:4" x14ac:dyDescent="0.2">
      <c r="A14855" t="s">
        <v>29</v>
      </c>
      <c r="B14855">
        <v>11.9</v>
      </c>
      <c r="C14855" t="s">
        <v>1580</v>
      </c>
    </row>
    <row r="14856" spans="1:4" x14ac:dyDescent="0.2">
      <c r="A14856" t="s">
        <v>2546</v>
      </c>
      <c r="B14856">
        <v>0.02</v>
      </c>
      <c r="C14856" t="s">
        <v>1567</v>
      </c>
      <c r="D14856" t="s">
        <v>1568</v>
      </c>
    </row>
    <row r="14857" spans="1:4" x14ac:dyDescent="0.2">
      <c r="A14857" t="s">
        <v>97</v>
      </c>
      <c r="B14857" t="s">
        <v>1545</v>
      </c>
      <c r="C14857">
        <v>0.2</v>
      </c>
    </row>
    <row r="14858" spans="1:4" x14ac:dyDescent="0.2">
      <c r="A14858" t="s">
        <v>575</v>
      </c>
      <c r="B14858">
        <v>16.5</v>
      </c>
      <c r="C14858" t="s">
        <v>2634</v>
      </c>
    </row>
    <row r="14859" spans="1:4" x14ac:dyDescent="0.2">
      <c r="A14859" t="s">
        <v>29</v>
      </c>
      <c r="B14859" t="s">
        <v>1975</v>
      </c>
    </row>
    <row r="14860" spans="1:4" x14ac:dyDescent="0.2">
      <c r="A14860" t="s">
        <v>48</v>
      </c>
      <c r="B14860">
        <v>13.52</v>
      </c>
      <c r="C14860">
        <v>-0.3</v>
      </c>
    </row>
    <row r="14861" spans="1:4" x14ac:dyDescent="0.2">
      <c r="A14861" t="s">
        <v>2933</v>
      </c>
      <c r="B14861" t="s">
        <v>1545</v>
      </c>
      <c r="C14861" t="s">
        <v>2934</v>
      </c>
    </row>
    <row r="14862" spans="1:4" x14ac:dyDescent="0.2">
      <c r="A14862" t="s">
        <v>49</v>
      </c>
      <c r="B14862" t="s">
        <v>1545</v>
      </c>
      <c r="C14862">
        <v>0.4</v>
      </c>
    </row>
    <row r="14863" spans="1:4" x14ac:dyDescent="0.2">
      <c r="A14863" t="s">
        <v>95</v>
      </c>
      <c r="B14863" t="s">
        <v>1545</v>
      </c>
      <c r="C14863" t="s">
        <v>2935</v>
      </c>
    </row>
    <row r="14864" spans="1:4" x14ac:dyDescent="0.2">
      <c r="A14864" t="s">
        <v>1629</v>
      </c>
      <c r="B14864">
        <v>25</v>
      </c>
      <c r="C14864" t="s">
        <v>1682</v>
      </c>
      <c r="D14864" t="s">
        <v>1971</v>
      </c>
    </row>
    <row r="14865" spans="1:6" x14ac:dyDescent="0.2">
      <c r="A14865" t="s">
        <v>217</v>
      </c>
    </row>
    <row r="14866" spans="1:6" x14ac:dyDescent="0.2">
      <c r="A14866" t="s">
        <v>2360</v>
      </c>
      <c r="B14866" t="s">
        <v>2936</v>
      </c>
      <c r="C14866" t="s">
        <v>1682</v>
      </c>
      <c r="D14866" t="s">
        <v>2937</v>
      </c>
      <c r="E14866" t="s">
        <v>2751</v>
      </c>
    </row>
    <row r="14867" spans="1:6" x14ac:dyDescent="0.2">
      <c r="A14867" t="s">
        <v>56</v>
      </c>
      <c r="B14867" t="s">
        <v>2938</v>
      </c>
    </row>
    <row r="14868" spans="1:6" x14ac:dyDescent="0.2">
      <c r="A14868" t="s">
        <v>92</v>
      </c>
      <c r="B14868" t="s">
        <v>2939</v>
      </c>
    </row>
    <row r="14869" spans="1:6" x14ac:dyDescent="0.2">
      <c r="A14869" t="s">
        <v>1834</v>
      </c>
      <c r="B14869" t="s">
        <v>2940</v>
      </c>
      <c r="C14869" t="s">
        <v>1546</v>
      </c>
      <c r="D14869" t="s">
        <v>2941</v>
      </c>
      <c r="E14869" t="s">
        <v>1653</v>
      </c>
      <c r="F14869" t="s">
        <v>2942</v>
      </c>
    </row>
    <row r="14870" spans="1:6" x14ac:dyDescent="0.2">
      <c r="A14870" t="s">
        <v>1549</v>
      </c>
      <c r="B14870" t="s">
        <v>1550</v>
      </c>
      <c r="C14870" t="s">
        <v>1551</v>
      </c>
      <c r="D14870" t="s">
        <v>1552</v>
      </c>
    </row>
    <row r="14871" spans="1:6" x14ac:dyDescent="0.2">
      <c r="A14871" t="s">
        <v>859</v>
      </c>
      <c r="B14871" t="s">
        <v>1553</v>
      </c>
      <c r="C14871" t="s">
        <v>1554</v>
      </c>
    </row>
    <row r="14872" spans="1:6" x14ac:dyDescent="0.2">
      <c r="A14872" t="s">
        <v>464</v>
      </c>
      <c r="B14872" t="s">
        <v>1550</v>
      </c>
      <c r="C14872" t="s">
        <v>1551</v>
      </c>
      <c r="D14872" s="7">
        <v>37415</v>
      </c>
    </row>
    <row r="14873" spans="1:6" x14ac:dyDescent="0.2">
      <c r="A14873" t="s">
        <v>2943</v>
      </c>
      <c r="B14873" t="s">
        <v>1550</v>
      </c>
      <c r="C14873" t="s">
        <v>2944</v>
      </c>
    </row>
    <row r="14874" spans="1:6" x14ac:dyDescent="0.2">
      <c r="A14874" t="s">
        <v>1569</v>
      </c>
      <c r="B14874" t="s">
        <v>1570</v>
      </c>
      <c r="C14874" t="s">
        <v>1571</v>
      </c>
    </row>
    <row r="14875" spans="1:6" x14ac:dyDescent="0.2">
      <c r="A14875" t="s">
        <v>1569</v>
      </c>
      <c r="B14875" t="s">
        <v>1572</v>
      </c>
      <c r="C14875" t="s">
        <v>1573</v>
      </c>
      <c r="D14875" t="s">
        <v>1571</v>
      </c>
    </row>
    <row r="14876" spans="1:6" x14ac:dyDescent="0.2">
      <c r="A14876" t="s">
        <v>27</v>
      </c>
      <c r="B14876" t="s">
        <v>2926</v>
      </c>
    </row>
    <row r="14877" spans="1:6" x14ac:dyDescent="0.2">
      <c r="A14877" t="s">
        <v>29</v>
      </c>
      <c r="B14877" t="s">
        <v>2927</v>
      </c>
      <c r="C14877" t="s">
        <v>1608</v>
      </c>
      <c r="D14877" t="s">
        <v>1894</v>
      </c>
    </row>
    <row r="14878" spans="1:6" x14ac:dyDescent="0.2">
      <c r="A14878" t="s">
        <v>34</v>
      </c>
      <c r="B14878">
        <v>37.725000000000001</v>
      </c>
      <c r="C14878">
        <f>0.005/-0.045</f>
        <v>-0.11111111111111112</v>
      </c>
    </row>
    <row r="14879" spans="1:6" x14ac:dyDescent="0.2">
      <c r="A14879" t="s">
        <v>34</v>
      </c>
      <c r="B14879" t="s">
        <v>2928</v>
      </c>
    </row>
    <row r="14880" spans="1:6" x14ac:dyDescent="0.2">
      <c r="A14880" t="s">
        <v>34</v>
      </c>
      <c r="B14880" s="9">
        <v>45341</v>
      </c>
      <c r="C14880" t="s">
        <v>1613</v>
      </c>
      <c r="D14880" t="s">
        <v>2087</v>
      </c>
    </row>
    <row r="14881" spans="1:5" x14ac:dyDescent="0.2">
      <c r="A14881" t="s">
        <v>34</v>
      </c>
      <c r="B14881">
        <v>18.8</v>
      </c>
      <c r="C14881">
        <f>0.005/-0.045</f>
        <v>-0.11111111111111112</v>
      </c>
    </row>
    <row r="14882" spans="1:5" x14ac:dyDescent="0.2">
      <c r="A14882" t="s">
        <v>29</v>
      </c>
      <c r="B14882">
        <v>27.23</v>
      </c>
      <c r="C14882" t="s">
        <v>1562</v>
      </c>
      <c r="D14882">
        <v>0.1</v>
      </c>
    </row>
    <row r="14883" spans="1:5" x14ac:dyDescent="0.2">
      <c r="A14883" t="s">
        <v>1579</v>
      </c>
      <c r="B14883" t="s">
        <v>2929</v>
      </c>
    </row>
    <row r="14884" spans="1:5" x14ac:dyDescent="0.2">
      <c r="A14884" t="s">
        <v>47</v>
      </c>
      <c r="B14884" t="s">
        <v>2930</v>
      </c>
      <c r="C14884" t="s">
        <v>2087</v>
      </c>
    </row>
    <row r="14885" spans="1:5" x14ac:dyDescent="0.2">
      <c r="A14885" t="s">
        <v>556</v>
      </c>
      <c r="B14885">
        <v>34.924999999999997</v>
      </c>
      <c r="C14885">
        <f>0.09/-0.135</f>
        <v>-0.66666666666666663</v>
      </c>
    </row>
    <row r="14886" spans="1:5" x14ac:dyDescent="0.2">
      <c r="A14886" t="s">
        <v>556</v>
      </c>
      <c r="B14886">
        <v>34.924999999999997</v>
      </c>
      <c r="C14886">
        <f>0.09/-0.135</f>
        <v>-0.66666666666666663</v>
      </c>
    </row>
    <row r="14887" spans="1:5" x14ac:dyDescent="0.2">
      <c r="A14887" t="s">
        <v>174</v>
      </c>
      <c r="B14887" t="s">
        <v>2180</v>
      </c>
      <c r="C14887" t="s">
        <v>1567</v>
      </c>
      <c r="D14887" t="s">
        <v>1594</v>
      </c>
      <c r="E14887" t="s">
        <v>1568</v>
      </c>
    </row>
    <row r="14888" spans="1:5" x14ac:dyDescent="0.2">
      <c r="A14888" t="s">
        <v>48</v>
      </c>
      <c r="B14888">
        <v>12</v>
      </c>
      <c r="C14888" t="s">
        <v>1608</v>
      </c>
      <c r="D14888" t="s">
        <v>2087</v>
      </c>
    </row>
    <row r="14889" spans="1:5" x14ac:dyDescent="0.2">
      <c r="A14889" t="s">
        <v>184</v>
      </c>
      <c r="B14889" t="s">
        <v>2931</v>
      </c>
    </row>
    <row r="14890" spans="1:5" x14ac:dyDescent="0.2">
      <c r="A14890" t="s">
        <v>47</v>
      </c>
      <c r="B14890">
        <v>33.799999999999997</v>
      </c>
      <c r="C14890" t="s">
        <v>1630</v>
      </c>
    </row>
    <row r="14891" spans="1:5" x14ac:dyDescent="0.2">
      <c r="A14891" t="s">
        <v>34</v>
      </c>
      <c r="B14891">
        <v>37.6</v>
      </c>
      <c r="C14891">
        <f>0.005/-0.045</f>
        <v>-0.11111111111111112</v>
      </c>
    </row>
    <row r="14892" spans="1:5" x14ac:dyDescent="0.2">
      <c r="A14892" t="s">
        <v>2249</v>
      </c>
      <c r="B14892">
        <v>26.8</v>
      </c>
      <c r="C14892" t="s">
        <v>1608</v>
      </c>
      <c r="D14892">
        <v>0.1</v>
      </c>
    </row>
    <row r="14893" spans="1:5" x14ac:dyDescent="0.2">
      <c r="A14893" t="s">
        <v>2444</v>
      </c>
      <c r="B14893">
        <v>17.100000000000001</v>
      </c>
      <c r="C14893" t="s">
        <v>1580</v>
      </c>
    </row>
    <row r="14894" spans="1:5" x14ac:dyDescent="0.2">
      <c r="A14894" t="s">
        <v>29</v>
      </c>
      <c r="B14894">
        <v>19.399999999999999</v>
      </c>
      <c r="C14894" t="s">
        <v>1667</v>
      </c>
    </row>
    <row r="14895" spans="1:5" x14ac:dyDescent="0.2">
      <c r="A14895" t="s">
        <v>2932</v>
      </c>
      <c r="B14895">
        <v>22.315000000000001</v>
      </c>
      <c r="C14895" t="s">
        <v>1630</v>
      </c>
    </row>
    <row r="14896" spans="1:5" x14ac:dyDescent="0.2">
      <c r="A14896" t="s">
        <v>29</v>
      </c>
      <c r="B14896">
        <v>11.8</v>
      </c>
      <c r="C14896" t="s">
        <v>1580</v>
      </c>
    </row>
    <row r="14897" spans="1:6" x14ac:dyDescent="0.2">
      <c r="A14897" t="s">
        <v>2436</v>
      </c>
      <c r="B14897" t="s">
        <v>1859</v>
      </c>
      <c r="C14897">
        <v>0.83</v>
      </c>
      <c r="D14897">
        <v>0.06</v>
      </c>
    </row>
    <row r="14898" spans="1:6" x14ac:dyDescent="0.2">
      <c r="A14898" t="s">
        <v>29</v>
      </c>
      <c r="B14898">
        <v>11.9</v>
      </c>
      <c r="C14898" t="s">
        <v>1580</v>
      </c>
    </row>
    <row r="14899" spans="1:6" x14ac:dyDescent="0.2">
      <c r="A14899" t="s">
        <v>2546</v>
      </c>
      <c r="B14899">
        <v>0.02</v>
      </c>
      <c r="C14899" t="s">
        <v>1567</v>
      </c>
      <c r="D14899" t="s">
        <v>1568</v>
      </c>
    </row>
    <row r="14900" spans="1:6" x14ac:dyDescent="0.2">
      <c r="A14900" t="s">
        <v>97</v>
      </c>
      <c r="B14900" t="s">
        <v>1545</v>
      </c>
      <c r="C14900">
        <v>0.2</v>
      </c>
    </row>
    <row r="14901" spans="1:6" x14ac:dyDescent="0.2">
      <c r="A14901" t="s">
        <v>575</v>
      </c>
      <c r="B14901">
        <v>16.5</v>
      </c>
      <c r="C14901" t="s">
        <v>2634</v>
      </c>
    </row>
    <row r="14902" spans="1:6" x14ac:dyDescent="0.2">
      <c r="A14902" t="s">
        <v>29</v>
      </c>
      <c r="B14902" t="s">
        <v>1975</v>
      </c>
    </row>
    <row r="14903" spans="1:6" x14ac:dyDescent="0.2">
      <c r="A14903" t="s">
        <v>48</v>
      </c>
      <c r="B14903">
        <v>13.52</v>
      </c>
      <c r="C14903">
        <v>-0.3</v>
      </c>
    </row>
    <row r="14904" spans="1:6" x14ac:dyDescent="0.2">
      <c r="A14904" t="s">
        <v>2933</v>
      </c>
      <c r="B14904" t="s">
        <v>1545</v>
      </c>
      <c r="C14904" t="s">
        <v>2934</v>
      </c>
    </row>
    <row r="14905" spans="1:6" x14ac:dyDescent="0.2">
      <c r="A14905" t="s">
        <v>49</v>
      </c>
      <c r="B14905" t="s">
        <v>1545</v>
      </c>
      <c r="C14905">
        <v>0.4</v>
      </c>
    </row>
    <row r="14906" spans="1:6" x14ac:dyDescent="0.2">
      <c r="A14906" t="s">
        <v>95</v>
      </c>
      <c r="B14906" t="s">
        <v>1545</v>
      </c>
      <c r="C14906" t="s">
        <v>2935</v>
      </c>
    </row>
    <row r="14907" spans="1:6" x14ac:dyDescent="0.2">
      <c r="A14907" t="s">
        <v>1629</v>
      </c>
      <c r="B14907">
        <v>25</v>
      </c>
      <c r="C14907" t="s">
        <v>1682</v>
      </c>
      <c r="D14907" t="s">
        <v>1971</v>
      </c>
    </row>
    <row r="14908" spans="1:6" x14ac:dyDescent="0.2">
      <c r="A14908" t="s">
        <v>217</v>
      </c>
    </row>
    <row r="14909" spans="1:6" x14ac:dyDescent="0.2">
      <c r="A14909" t="s">
        <v>2360</v>
      </c>
      <c r="B14909" t="s">
        <v>2936</v>
      </c>
      <c r="C14909" t="s">
        <v>1682</v>
      </c>
      <c r="D14909" t="s">
        <v>2937</v>
      </c>
      <c r="E14909" t="s">
        <v>2751</v>
      </c>
    </row>
    <row r="14910" spans="1:6" x14ac:dyDescent="0.2">
      <c r="A14910" t="s">
        <v>56</v>
      </c>
      <c r="B14910" t="s">
        <v>2938</v>
      </c>
    </row>
    <row r="14911" spans="1:6" x14ac:dyDescent="0.2">
      <c r="A14911" t="s">
        <v>92</v>
      </c>
      <c r="B14911" t="s">
        <v>2939</v>
      </c>
    </row>
    <row r="14912" spans="1:6" x14ac:dyDescent="0.2">
      <c r="A14912" t="s">
        <v>1834</v>
      </c>
      <c r="B14912" t="s">
        <v>2940</v>
      </c>
      <c r="C14912" t="s">
        <v>1546</v>
      </c>
      <c r="D14912" t="s">
        <v>2941</v>
      </c>
      <c r="E14912" t="s">
        <v>1653</v>
      </c>
      <c r="F14912" t="s">
        <v>2942</v>
      </c>
    </row>
    <row r="14913" spans="1:5" x14ac:dyDescent="0.2">
      <c r="A14913" t="s">
        <v>1549</v>
      </c>
      <c r="B14913" t="s">
        <v>1550</v>
      </c>
      <c r="C14913" t="s">
        <v>1551</v>
      </c>
      <c r="D14913" t="s">
        <v>1552</v>
      </c>
    </row>
    <row r="14914" spans="1:5" x14ac:dyDescent="0.2">
      <c r="A14914" t="s">
        <v>859</v>
      </c>
      <c r="B14914" t="s">
        <v>1553</v>
      </c>
      <c r="C14914" t="s">
        <v>1554</v>
      </c>
    </row>
    <row r="14915" spans="1:5" x14ac:dyDescent="0.2">
      <c r="A14915" t="s">
        <v>464</v>
      </c>
      <c r="B14915" t="s">
        <v>1550</v>
      </c>
      <c r="C14915" t="s">
        <v>1551</v>
      </c>
      <c r="D14915" s="7">
        <v>37415</v>
      </c>
    </row>
    <row r="14916" spans="1:5" x14ac:dyDescent="0.2">
      <c r="A14916" t="s">
        <v>2943</v>
      </c>
      <c r="B14916" t="s">
        <v>1550</v>
      </c>
      <c r="C14916" t="s">
        <v>2944</v>
      </c>
    </row>
    <row r="14917" spans="1:5" x14ac:dyDescent="0.2">
      <c r="A14917" t="s">
        <v>1569</v>
      </c>
      <c r="B14917" t="s">
        <v>1570</v>
      </c>
      <c r="C14917" t="s">
        <v>1571</v>
      </c>
    </row>
    <row r="14918" spans="1:5" x14ac:dyDescent="0.2">
      <c r="A14918" t="s">
        <v>1569</v>
      </c>
      <c r="B14918" t="s">
        <v>1572</v>
      </c>
      <c r="C14918" t="s">
        <v>1573</v>
      </c>
      <c r="D14918" t="s">
        <v>1571</v>
      </c>
    </row>
    <row r="14919" spans="1:5" x14ac:dyDescent="0.2">
      <c r="A14919" t="s">
        <v>34</v>
      </c>
      <c r="B14919">
        <v>16.95</v>
      </c>
      <c r="C14919" t="s">
        <v>1562</v>
      </c>
      <c r="D14919">
        <v>0.05</v>
      </c>
      <c r="E14919" t="s">
        <v>2401</v>
      </c>
    </row>
    <row r="14920" spans="1:5" x14ac:dyDescent="0.2">
      <c r="A14920" t="s">
        <v>95</v>
      </c>
      <c r="B14920" t="s">
        <v>1629</v>
      </c>
      <c r="C14920">
        <v>6.3</v>
      </c>
    </row>
    <row r="14921" spans="1:5" x14ac:dyDescent="0.2">
      <c r="A14921" t="s">
        <v>29</v>
      </c>
      <c r="B14921">
        <v>3</v>
      </c>
      <c r="C14921" t="s">
        <v>1608</v>
      </c>
      <c r="D14921">
        <v>0.1</v>
      </c>
    </row>
    <row r="14922" spans="1:5" x14ac:dyDescent="0.2">
      <c r="A14922" t="s">
        <v>29</v>
      </c>
      <c r="B14922">
        <v>10.95</v>
      </c>
      <c r="C14922">
        <v>0.06</v>
      </c>
      <c r="D14922">
        <v>-0.05</v>
      </c>
    </row>
    <row r="14923" spans="1:5" x14ac:dyDescent="0.2">
      <c r="A14923" t="s">
        <v>859</v>
      </c>
      <c r="B14923" t="s">
        <v>1553</v>
      </c>
      <c r="C14923" t="s">
        <v>1554</v>
      </c>
    </row>
    <row r="14924" spans="1:5" x14ac:dyDescent="0.2">
      <c r="A14924" t="s">
        <v>1549</v>
      </c>
      <c r="B14924" t="s">
        <v>1550</v>
      </c>
      <c r="C14924" t="s">
        <v>1551</v>
      </c>
      <c r="D14924" t="s">
        <v>1552</v>
      </c>
    </row>
    <row r="14925" spans="1:5" x14ac:dyDescent="0.2">
      <c r="A14925" t="s">
        <v>1555</v>
      </c>
      <c r="B14925" t="s">
        <v>1550</v>
      </c>
      <c r="C14925" t="s">
        <v>1551</v>
      </c>
      <c r="D14925" t="s">
        <v>1556</v>
      </c>
    </row>
    <row r="14926" spans="1:5" x14ac:dyDescent="0.2">
      <c r="A14926" t="s">
        <v>1569</v>
      </c>
      <c r="B14926" t="s">
        <v>1570</v>
      </c>
      <c r="C14926" t="s">
        <v>1571</v>
      </c>
    </row>
    <row r="14927" spans="1:5" x14ac:dyDescent="0.2">
      <c r="A14927" t="s">
        <v>1569</v>
      </c>
      <c r="B14927" t="s">
        <v>1572</v>
      </c>
      <c r="C14927" t="s">
        <v>1573</v>
      </c>
      <c r="D14927" t="s">
        <v>1571</v>
      </c>
    </row>
    <row r="14928" spans="1:5" x14ac:dyDescent="0.2">
      <c r="A14928" t="s">
        <v>87</v>
      </c>
      <c r="B14928" t="s">
        <v>1698</v>
      </c>
    </row>
    <row r="14929" spans="1:6" x14ac:dyDescent="0.2">
      <c r="A14929" t="s">
        <v>2575</v>
      </c>
      <c r="B14929">
        <v>7.95</v>
      </c>
      <c r="C14929" t="s">
        <v>1608</v>
      </c>
      <c r="D14929">
        <v>0.05</v>
      </c>
    </row>
    <row r="14930" spans="1:6" x14ac:dyDescent="0.2">
      <c r="A14930" t="s">
        <v>34</v>
      </c>
      <c r="B14930">
        <v>19.2</v>
      </c>
      <c r="C14930" t="s">
        <v>1608</v>
      </c>
      <c r="D14930">
        <v>0.01</v>
      </c>
    </row>
    <row r="14931" spans="1:6" x14ac:dyDescent="0.2">
      <c r="A14931" t="s">
        <v>96</v>
      </c>
      <c r="B14931">
        <v>18.5</v>
      </c>
      <c r="C14931" t="s">
        <v>1608</v>
      </c>
      <c r="D14931">
        <v>0.01</v>
      </c>
    </row>
    <row r="14932" spans="1:6" x14ac:dyDescent="0.2">
      <c r="A14932" t="s">
        <v>29</v>
      </c>
      <c r="B14932">
        <v>6.95</v>
      </c>
      <c r="C14932" t="s">
        <v>1608</v>
      </c>
      <c r="D14932">
        <v>0.05</v>
      </c>
    </row>
    <row r="14933" spans="1:6" x14ac:dyDescent="0.2">
      <c r="A14933" t="s">
        <v>189</v>
      </c>
      <c r="B14933" t="s">
        <v>1545</v>
      </c>
      <c r="C14933">
        <v>0.03</v>
      </c>
      <c r="D14933" t="s">
        <v>1568</v>
      </c>
    </row>
    <row r="14934" spans="1:6" x14ac:dyDescent="0.2">
      <c r="A14934" t="s">
        <v>133</v>
      </c>
      <c r="B14934" t="s">
        <v>1545</v>
      </c>
      <c r="C14934">
        <v>5.0000000000000001E-3</v>
      </c>
    </row>
    <row r="14935" spans="1:6" x14ac:dyDescent="0.2">
      <c r="A14935" t="s">
        <v>29</v>
      </c>
      <c r="B14935">
        <v>3.3</v>
      </c>
      <c r="C14935" t="s">
        <v>1608</v>
      </c>
      <c r="D14935">
        <v>0.1</v>
      </c>
    </row>
    <row r="14936" spans="1:6" x14ac:dyDescent="0.2">
      <c r="A14936" t="s">
        <v>2576</v>
      </c>
      <c r="B14936">
        <v>0.35</v>
      </c>
      <c r="C14936" t="s">
        <v>1608</v>
      </c>
      <c r="D14936">
        <v>0.05</v>
      </c>
      <c r="E14936" t="s">
        <v>1787</v>
      </c>
      <c r="F14936" t="s">
        <v>2577</v>
      </c>
    </row>
    <row r="14937" spans="1:6" x14ac:dyDescent="0.2">
      <c r="A14937" t="s">
        <v>29</v>
      </c>
      <c r="B14937">
        <v>0.1</v>
      </c>
      <c r="C14937" t="s">
        <v>1608</v>
      </c>
      <c r="D14937">
        <v>1.4999999999999999E-2</v>
      </c>
    </row>
    <row r="14938" spans="1:6" x14ac:dyDescent="0.2">
      <c r="A14938" t="s">
        <v>1618</v>
      </c>
      <c r="B14938">
        <v>19</v>
      </c>
      <c r="C14938" t="s">
        <v>1608</v>
      </c>
      <c r="D14938">
        <v>0.02</v>
      </c>
    </row>
    <row r="14939" spans="1:6" x14ac:dyDescent="0.2">
      <c r="A14939" t="s">
        <v>95</v>
      </c>
      <c r="B14939" t="s">
        <v>1545</v>
      </c>
      <c r="C14939" t="s">
        <v>1584</v>
      </c>
      <c r="D14939">
        <v>3</v>
      </c>
    </row>
    <row r="14940" spans="1:6" x14ac:dyDescent="0.2">
      <c r="A14940" t="s">
        <v>36</v>
      </c>
      <c r="B14940" t="s">
        <v>2578</v>
      </c>
    </row>
    <row r="14941" spans="1:6" x14ac:dyDescent="0.2">
      <c r="A14941" t="s">
        <v>29</v>
      </c>
      <c r="B14941">
        <v>0.5</v>
      </c>
      <c r="C14941" t="s">
        <v>1608</v>
      </c>
      <c r="D14941">
        <v>0.1</v>
      </c>
    </row>
    <row r="14942" spans="1:6" x14ac:dyDescent="0.2">
      <c r="A14942" t="s">
        <v>29</v>
      </c>
      <c r="B14942">
        <v>0.5</v>
      </c>
      <c r="C14942" t="s">
        <v>1608</v>
      </c>
      <c r="D14942">
        <v>0.05</v>
      </c>
    </row>
    <row r="14943" spans="1:6" x14ac:dyDescent="0.2">
      <c r="A14943" t="s">
        <v>36</v>
      </c>
      <c r="B14943" t="s">
        <v>1562</v>
      </c>
      <c r="C14943" t="s">
        <v>2559</v>
      </c>
      <c r="D14943" t="s">
        <v>1562</v>
      </c>
      <c r="E14943" t="s">
        <v>1618</v>
      </c>
    </row>
    <row r="14944" spans="1:6" x14ac:dyDescent="0.2">
      <c r="A14944" t="s">
        <v>2579</v>
      </c>
      <c r="B14944" t="s">
        <v>1618</v>
      </c>
      <c r="C14944" t="s">
        <v>2580</v>
      </c>
      <c r="D14944" t="s">
        <v>1562</v>
      </c>
      <c r="E14944" t="s">
        <v>1563</v>
      </c>
    </row>
    <row r="14945" spans="1:6" x14ac:dyDescent="0.2">
      <c r="A14945" t="s">
        <v>32</v>
      </c>
      <c r="B14945" t="s">
        <v>2581</v>
      </c>
    </row>
    <row r="14946" spans="1:6" x14ac:dyDescent="0.2">
      <c r="A14946" t="s">
        <v>87</v>
      </c>
      <c r="B14946" t="s">
        <v>1698</v>
      </c>
    </row>
    <row r="14947" spans="1:6" x14ac:dyDescent="0.2">
      <c r="A14947" t="s">
        <v>2575</v>
      </c>
      <c r="B14947">
        <v>7.95</v>
      </c>
      <c r="C14947" t="s">
        <v>1608</v>
      </c>
      <c r="D14947">
        <v>0.05</v>
      </c>
    </row>
    <row r="14948" spans="1:6" x14ac:dyDescent="0.2">
      <c r="A14948" t="s">
        <v>34</v>
      </c>
      <c r="B14948">
        <v>19.2</v>
      </c>
      <c r="C14948" t="s">
        <v>1608</v>
      </c>
      <c r="D14948">
        <v>0.01</v>
      </c>
    </row>
    <row r="14949" spans="1:6" x14ac:dyDescent="0.2">
      <c r="A14949" t="s">
        <v>96</v>
      </c>
      <c r="B14949">
        <v>18.5</v>
      </c>
      <c r="C14949" t="s">
        <v>1608</v>
      </c>
      <c r="D14949">
        <v>0.01</v>
      </c>
    </row>
    <row r="14950" spans="1:6" x14ac:dyDescent="0.2">
      <c r="A14950" t="s">
        <v>29</v>
      </c>
      <c r="B14950">
        <v>6.95</v>
      </c>
      <c r="C14950" t="s">
        <v>1608</v>
      </c>
      <c r="D14950">
        <v>0.05</v>
      </c>
    </row>
    <row r="14951" spans="1:6" x14ac:dyDescent="0.2">
      <c r="A14951" t="s">
        <v>189</v>
      </c>
      <c r="B14951" t="s">
        <v>1545</v>
      </c>
      <c r="C14951">
        <v>0.03</v>
      </c>
      <c r="D14951" t="s">
        <v>1568</v>
      </c>
    </row>
    <row r="14952" spans="1:6" x14ac:dyDescent="0.2">
      <c r="A14952" t="s">
        <v>133</v>
      </c>
      <c r="B14952" t="s">
        <v>1545</v>
      </c>
      <c r="C14952">
        <v>5.0000000000000001E-3</v>
      </c>
    </row>
    <row r="14953" spans="1:6" x14ac:dyDescent="0.2">
      <c r="A14953" t="s">
        <v>29</v>
      </c>
      <c r="B14953">
        <v>3.3</v>
      </c>
      <c r="C14953" t="s">
        <v>1608</v>
      </c>
      <c r="D14953">
        <v>0.1</v>
      </c>
    </row>
    <row r="14954" spans="1:6" x14ac:dyDescent="0.2">
      <c r="A14954" t="s">
        <v>2576</v>
      </c>
      <c r="B14954">
        <v>0.35</v>
      </c>
      <c r="C14954" t="s">
        <v>1608</v>
      </c>
      <c r="D14954">
        <v>0.05</v>
      </c>
      <c r="E14954" t="s">
        <v>1787</v>
      </c>
      <c r="F14954" t="s">
        <v>2577</v>
      </c>
    </row>
    <row r="14955" spans="1:6" x14ac:dyDescent="0.2">
      <c r="A14955" t="s">
        <v>29</v>
      </c>
      <c r="B14955">
        <v>0.1</v>
      </c>
      <c r="C14955" t="s">
        <v>1608</v>
      </c>
      <c r="D14955">
        <v>1.4999999999999999E-2</v>
      </c>
    </row>
    <row r="14956" spans="1:6" x14ac:dyDescent="0.2">
      <c r="A14956" t="s">
        <v>1618</v>
      </c>
      <c r="B14956">
        <v>19</v>
      </c>
      <c r="C14956" t="s">
        <v>1608</v>
      </c>
      <c r="D14956">
        <v>0.02</v>
      </c>
    </row>
    <row r="14957" spans="1:6" x14ac:dyDescent="0.2">
      <c r="A14957" t="s">
        <v>95</v>
      </c>
      <c r="B14957" t="s">
        <v>1545</v>
      </c>
      <c r="C14957" t="s">
        <v>1584</v>
      </c>
      <c r="D14957">
        <v>3</v>
      </c>
    </row>
    <row r="14958" spans="1:6" x14ac:dyDescent="0.2">
      <c r="A14958" t="s">
        <v>36</v>
      </c>
      <c r="B14958" t="s">
        <v>2578</v>
      </c>
    </row>
    <row r="14959" spans="1:6" x14ac:dyDescent="0.2">
      <c r="A14959" t="s">
        <v>29</v>
      </c>
      <c r="B14959">
        <v>0.5</v>
      </c>
      <c r="C14959" t="s">
        <v>1608</v>
      </c>
      <c r="D14959">
        <v>0.1</v>
      </c>
    </row>
    <row r="14960" spans="1:6" x14ac:dyDescent="0.2">
      <c r="A14960" t="s">
        <v>29</v>
      </c>
      <c r="B14960">
        <v>0.5</v>
      </c>
      <c r="C14960" t="s">
        <v>1608</v>
      </c>
      <c r="D14960">
        <v>0.05</v>
      </c>
    </row>
    <row r="14961" spans="1:5" x14ac:dyDescent="0.2">
      <c r="A14961" t="s">
        <v>36</v>
      </c>
      <c r="B14961" t="s">
        <v>1562</v>
      </c>
      <c r="C14961" t="s">
        <v>2559</v>
      </c>
      <c r="D14961" t="s">
        <v>1562</v>
      </c>
      <c r="E14961" t="s">
        <v>1618</v>
      </c>
    </row>
    <row r="14962" spans="1:5" x14ac:dyDescent="0.2">
      <c r="A14962" t="s">
        <v>2579</v>
      </c>
      <c r="B14962" t="s">
        <v>1618</v>
      </c>
      <c r="C14962" t="s">
        <v>2580</v>
      </c>
      <c r="D14962" t="s">
        <v>1562</v>
      </c>
      <c r="E14962" t="s">
        <v>1563</v>
      </c>
    </row>
    <row r="14963" spans="1:5" x14ac:dyDescent="0.2">
      <c r="A14963" t="s">
        <v>32</v>
      </c>
      <c r="B14963" t="s">
        <v>2581</v>
      </c>
    </row>
    <row r="14964" spans="1:5" x14ac:dyDescent="0.2">
      <c r="A14964" t="s">
        <v>27</v>
      </c>
      <c r="B14964">
        <v>3.6</v>
      </c>
      <c r="C14964">
        <v>-0.05</v>
      </c>
    </row>
    <row r="14965" spans="1:5" x14ac:dyDescent="0.2">
      <c r="A14965" t="s">
        <v>27</v>
      </c>
      <c r="B14965">
        <v>5.8</v>
      </c>
      <c r="C14965">
        <v>-0.05</v>
      </c>
    </row>
    <row r="14966" spans="1:5" x14ac:dyDescent="0.2">
      <c r="A14966" t="s">
        <v>177</v>
      </c>
      <c r="B14966">
        <v>0.3</v>
      </c>
      <c r="C14966">
        <v>0.1</v>
      </c>
    </row>
    <row r="14967" spans="1:5" x14ac:dyDescent="0.2">
      <c r="A14967" t="s">
        <v>177</v>
      </c>
      <c r="B14967">
        <v>0.5</v>
      </c>
      <c r="C14967">
        <v>-0.1</v>
      </c>
    </row>
    <row r="14968" spans="1:5" x14ac:dyDescent="0.2">
      <c r="A14968" t="s">
        <v>177</v>
      </c>
      <c r="B14968">
        <v>1</v>
      </c>
      <c r="C14968">
        <v>0.1</v>
      </c>
    </row>
    <row r="14969" spans="1:5" x14ac:dyDescent="0.2">
      <c r="A14969" t="s">
        <v>177</v>
      </c>
      <c r="B14969">
        <v>1.7</v>
      </c>
      <c r="C14969">
        <v>-0.1</v>
      </c>
    </row>
    <row r="14970" spans="1:5" x14ac:dyDescent="0.2">
      <c r="A14970" t="s">
        <v>675</v>
      </c>
      <c r="B14970">
        <v>0.9</v>
      </c>
      <c r="C14970">
        <v>7.0000000000000007E-2</v>
      </c>
    </row>
    <row r="14971" spans="1:5" x14ac:dyDescent="0.2">
      <c r="A14971" t="s">
        <v>177</v>
      </c>
      <c r="B14971">
        <v>1</v>
      </c>
      <c r="C14971" t="s">
        <v>2830</v>
      </c>
    </row>
    <row r="14972" spans="1:5" x14ac:dyDescent="0.2">
      <c r="A14972" t="s">
        <v>47</v>
      </c>
      <c r="B14972">
        <v>8</v>
      </c>
      <c r="C14972">
        <v>0.1</v>
      </c>
    </row>
    <row r="14973" spans="1:5" x14ac:dyDescent="0.2">
      <c r="A14973" t="s">
        <v>34</v>
      </c>
      <c r="B14973">
        <v>9.98</v>
      </c>
      <c r="C14973">
        <v>-0.03</v>
      </c>
    </row>
    <row r="14974" spans="1:5" x14ac:dyDescent="0.2">
      <c r="A14974" t="s">
        <v>47</v>
      </c>
      <c r="B14974">
        <v>2</v>
      </c>
      <c r="C14974" t="s">
        <v>1557</v>
      </c>
    </row>
    <row r="14975" spans="1:5" x14ac:dyDescent="0.2">
      <c r="A14975" t="s">
        <v>47</v>
      </c>
      <c r="B14975">
        <v>1.5</v>
      </c>
      <c r="C14975" t="s">
        <v>2945</v>
      </c>
    </row>
    <row r="14976" spans="1:5" x14ac:dyDescent="0.2">
      <c r="A14976" t="s">
        <v>184</v>
      </c>
      <c r="B14976">
        <v>24.6</v>
      </c>
      <c r="C14976">
        <v>0.1</v>
      </c>
    </row>
    <row r="14977" spans="1:6" x14ac:dyDescent="0.2">
      <c r="A14977" t="s">
        <v>184</v>
      </c>
      <c r="B14977">
        <v>19.5</v>
      </c>
      <c r="C14977">
        <v>-0.1</v>
      </c>
    </row>
    <row r="14978" spans="1:6" x14ac:dyDescent="0.2">
      <c r="A14978" t="s">
        <v>47</v>
      </c>
      <c r="B14978">
        <v>18.3</v>
      </c>
      <c r="C14978">
        <v>-0.1</v>
      </c>
    </row>
    <row r="14979" spans="1:6" x14ac:dyDescent="0.2">
      <c r="A14979" t="s">
        <v>184</v>
      </c>
      <c r="B14979">
        <v>24.6</v>
      </c>
      <c r="C14979" t="s">
        <v>1575</v>
      </c>
    </row>
    <row r="14980" spans="1:6" x14ac:dyDescent="0.2">
      <c r="A14980" t="s">
        <v>184</v>
      </c>
      <c r="B14980">
        <v>20.6</v>
      </c>
      <c r="C14980" t="s">
        <v>1557</v>
      </c>
    </row>
    <row r="14981" spans="1:6" x14ac:dyDescent="0.2">
      <c r="A14981" t="s">
        <v>184</v>
      </c>
      <c r="B14981">
        <v>17</v>
      </c>
      <c r="C14981">
        <v>0.1</v>
      </c>
    </row>
    <row r="14982" spans="1:6" x14ac:dyDescent="0.2">
      <c r="A14982" t="s">
        <v>184</v>
      </c>
      <c r="B14982">
        <v>15.75</v>
      </c>
      <c r="C14982" t="s">
        <v>1557</v>
      </c>
    </row>
    <row r="14983" spans="1:6" x14ac:dyDescent="0.2">
      <c r="A14983" t="s">
        <v>117</v>
      </c>
      <c r="B14983">
        <v>26.2</v>
      </c>
      <c r="C14983">
        <v>0.1</v>
      </c>
    </row>
    <row r="14984" spans="1:6" x14ac:dyDescent="0.2">
      <c r="A14984" t="s">
        <v>92</v>
      </c>
      <c r="B14984">
        <v>0.2</v>
      </c>
      <c r="C14984" t="s">
        <v>1557</v>
      </c>
    </row>
    <row r="14985" spans="1:6" x14ac:dyDescent="0.2">
      <c r="A14985" t="s">
        <v>153</v>
      </c>
      <c r="B14985" t="s">
        <v>1618</v>
      </c>
      <c r="C14985">
        <v>22.6</v>
      </c>
      <c r="D14985" t="s">
        <v>1557</v>
      </c>
    </row>
    <row r="14986" spans="1:6" x14ac:dyDescent="0.2">
      <c r="A14986" t="s">
        <v>153</v>
      </c>
      <c r="B14986" t="s">
        <v>1618</v>
      </c>
      <c r="C14986">
        <v>12.9</v>
      </c>
      <c r="D14986" t="s">
        <v>1557</v>
      </c>
    </row>
    <row r="14987" spans="1:6" x14ac:dyDescent="0.2">
      <c r="A14987" t="s">
        <v>36</v>
      </c>
      <c r="B14987" t="s">
        <v>2946</v>
      </c>
      <c r="C14987" t="s">
        <v>1100</v>
      </c>
      <c r="D14987">
        <v>0.8</v>
      </c>
      <c r="E14987" t="s">
        <v>2947</v>
      </c>
    </row>
    <row r="14988" spans="1:6" x14ac:dyDescent="0.2">
      <c r="A14988" t="s">
        <v>186</v>
      </c>
      <c r="B14988">
        <v>0.05</v>
      </c>
      <c r="C14988">
        <v>-0.1</v>
      </c>
    </row>
    <row r="14989" spans="1:6" x14ac:dyDescent="0.2">
      <c r="A14989" t="s">
        <v>49</v>
      </c>
      <c r="B14989">
        <v>0.4</v>
      </c>
      <c r="C14989">
        <v>-0.05</v>
      </c>
    </row>
    <row r="14990" spans="1:6" x14ac:dyDescent="0.2">
      <c r="A14990" t="s">
        <v>67</v>
      </c>
      <c r="B14990" t="s">
        <v>2299</v>
      </c>
      <c r="C14990">
        <v>3</v>
      </c>
      <c r="D14990" t="s">
        <v>1562</v>
      </c>
      <c r="E14990" t="s">
        <v>1619</v>
      </c>
      <c r="F14990">
        <v>4</v>
      </c>
    </row>
    <row r="14991" spans="1:6" x14ac:dyDescent="0.2">
      <c r="A14991" t="s">
        <v>95</v>
      </c>
      <c r="B14991" t="s">
        <v>1545</v>
      </c>
      <c r="C14991" t="s">
        <v>1629</v>
      </c>
      <c r="D14991">
        <v>10</v>
      </c>
    </row>
    <row r="14992" spans="1:6" x14ac:dyDescent="0.2">
      <c r="A14992" t="s">
        <v>95</v>
      </c>
      <c r="B14992" t="s">
        <v>1545</v>
      </c>
      <c r="C14992" t="s">
        <v>1629</v>
      </c>
      <c r="D14992" t="s">
        <v>1629</v>
      </c>
      <c r="E14992">
        <v>12</v>
      </c>
    </row>
    <row r="14993" spans="1:4" x14ac:dyDescent="0.2">
      <c r="A14993" t="s">
        <v>189</v>
      </c>
      <c r="B14993">
        <v>0.03</v>
      </c>
      <c r="C14993" t="s">
        <v>1567</v>
      </c>
      <c r="D14993" t="s">
        <v>1633</v>
      </c>
    </row>
    <row r="14994" spans="1:4" x14ac:dyDescent="0.2">
      <c r="A14994" t="s">
        <v>133</v>
      </c>
      <c r="B14994">
        <v>1.4999999999999999E-2</v>
      </c>
    </row>
    <row r="14995" spans="1:4" x14ac:dyDescent="0.2">
      <c r="A14995" t="s">
        <v>94</v>
      </c>
      <c r="B14995">
        <v>0.03</v>
      </c>
      <c r="C14995" t="s">
        <v>1567</v>
      </c>
      <c r="D14995" t="s">
        <v>1568</v>
      </c>
    </row>
    <row r="14996" spans="1:4" x14ac:dyDescent="0.2">
      <c r="A14996" t="s">
        <v>133</v>
      </c>
      <c r="B14996">
        <v>0.01</v>
      </c>
    </row>
    <row r="14997" spans="1:4" x14ac:dyDescent="0.2">
      <c r="A14997" t="s">
        <v>27</v>
      </c>
      <c r="B14997">
        <v>0.2</v>
      </c>
    </row>
    <row r="14998" spans="1:4" x14ac:dyDescent="0.2">
      <c r="A14998" t="s">
        <v>34</v>
      </c>
      <c r="B14998">
        <v>18.8</v>
      </c>
      <c r="C14998" t="s">
        <v>1558</v>
      </c>
    </row>
    <row r="14999" spans="1:4" x14ac:dyDescent="0.2">
      <c r="A14999" t="s">
        <v>49</v>
      </c>
      <c r="B14999" t="s">
        <v>1619</v>
      </c>
      <c r="C14999">
        <v>0.4</v>
      </c>
    </row>
    <row r="15000" spans="1:4" x14ac:dyDescent="0.2">
      <c r="A15000" t="s">
        <v>27</v>
      </c>
      <c r="B15000">
        <v>0</v>
      </c>
      <c r="C15000" t="s">
        <v>1557</v>
      </c>
    </row>
    <row r="15001" spans="1:4" x14ac:dyDescent="0.2">
      <c r="A15001" t="s">
        <v>1549</v>
      </c>
      <c r="B15001" t="s">
        <v>1550</v>
      </c>
      <c r="C15001" t="s">
        <v>1551</v>
      </c>
      <c r="D15001" t="s">
        <v>1552</v>
      </c>
    </row>
    <row r="15002" spans="1:4" x14ac:dyDescent="0.2">
      <c r="A15002" t="s">
        <v>859</v>
      </c>
      <c r="B15002" t="s">
        <v>1553</v>
      </c>
      <c r="C15002" t="s">
        <v>1554</v>
      </c>
    </row>
    <row r="15003" spans="1:4" x14ac:dyDescent="0.2">
      <c r="A15003" t="s">
        <v>1569</v>
      </c>
      <c r="B15003" t="s">
        <v>1570</v>
      </c>
      <c r="C15003" t="s">
        <v>1571</v>
      </c>
    </row>
    <row r="15004" spans="1:4" x14ac:dyDescent="0.2">
      <c r="A15004" t="s">
        <v>1569</v>
      </c>
      <c r="B15004" t="s">
        <v>1572</v>
      </c>
      <c r="C15004" t="s">
        <v>1573</v>
      </c>
      <c r="D15004" t="s">
        <v>1571</v>
      </c>
    </row>
    <row r="15005" spans="1:4" x14ac:dyDescent="0.2">
      <c r="A15005" t="s">
        <v>29</v>
      </c>
      <c r="B15005">
        <v>2</v>
      </c>
      <c r="C15005" t="s">
        <v>1557</v>
      </c>
    </row>
    <row r="15006" spans="1:4" x14ac:dyDescent="0.2">
      <c r="A15006" t="s">
        <v>48</v>
      </c>
      <c r="B15006">
        <v>3</v>
      </c>
      <c r="C15006" t="s">
        <v>1557</v>
      </c>
    </row>
    <row r="15007" spans="1:4" x14ac:dyDescent="0.2">
      <c r="A15007" t="s">
        <v>29</v>
      </c>
      <c r="B15007">
        <v>1.2</v>
      </c>
      <c r="C15007" t="s">
        <v>1557</v>
      </c>
    </row>
    <row r="15008" spans="1:4" x14ac:dyDescent="0.2">
      <c r="A15008" t="s">
        <v>189</v>
      </c>
      <c r="B15008" t="s">
        <v>1545</v>
      </c>
      <c r="C15008">
        <v>2.5000000000000001E-2</v>
      </c>
      <c r="D15008" t="s">
        <v>1568</v>
      </c>
    </row>
    <row r="15009" spans="1:6" x14ac:dyDescent="0.2">
      <c r="A15009" t="s">
        <v>133</v>
      </c>
      <c r="B15009" t="s">
        <v>1545</v>
      </c>
      <c r="C15009">
        <v>7.0000000000000001E-3</v>
      </c>
    </row>
    <row r="15010" spans="1:6" x14ac:dyDescent="0.2">
      <c r="A15010" t="s">
        <v>1704</v>
      </c>
      <c r="B15010">
        <v>0.1</v>
      </c>
      <c r="C15010">
        <f>0.035/-0.015</f>
        <v>-2.3333333333333335</v>
      </c>
    </row>
    <row r="15011" spans="1:6" x14ac:dyDescent="0.2">
      <c r="A15011" t="s">
        <v>54</v>
      </c>
      <c r="B15011" t="s">
        <v>1867</v>
      </c>
      <c r="C15011" t="s">
        <v>2582</v>
      </c>
    </row>
    <row r="15012" spans="1:6" x14ac:dyDescent="0.2">
      <c r="A15012" t="s">
        <v>48</v>
      </c>
      <c r="B15012">
        <v>0.5</v>
      </c>
      <c r="C15012">
        <v>0.05</v>
      </c>
    </row>
    <row r="15013" spans="1:6" x14ac:dyDescent="0.2">
      <c r="A15013" t="s">
        <v>153</v>
      </c>
      <c r="B15013">
        <v>23</v>
      </c>
      <c r="C15013" t="s">
        <v>1655</v>
      </c>
    </row>
    <row r="15014" spans="1:6" x14ac:dyDescent="0.2">
      <c r="A15014" t="s">
        <v>95</v>
      </c>
      <c r="B15014">
        <v>0.08</v>
      </c>
      <c r="C15014" t="s">
        <v>1594</v>
      </c>
      <c r="D15014" t="s">
        <v>1584</v>
      </c>
      <c r="E15014">
        <v>3</v>
      </c>
    </row>
    <row r="15015" spans="1:6" x14ac:dyDescent="0.2">
      <c r="A15015" t="s">
        <v>95</v>
      </c>
      <c r="B15015" t="s">
        <v>1545</v>
      </c>
      <c r="C15015">
        <v>1</v>
      </c>
      <c r="D15015" t="s">
        <v>1594</v>
      </c>
      <c r="E15015" t="s">
        <v>1584</v>
      </c>
      <c r="F15015">
        <v>3</v>
      </c>
    </row>
    <row r="15016" spans="1:6" x14ac:dyDescent="0.2">
      <c r="A15016" t="s">
        <v>29</v>
      </c>
      <c r="B15016">
        <v>0.35</v>
      </c>
      <c r="C15016" t="s">
        <v>1557</v>
      </c>
    </row>
    <row r="15017" spans="1:6" x14ac:dyDescent="0.2">
      <c r="A15017" t="s">
        <v>34</v>
      </c>
      <c r="B15017">
        <v>23.5</v>
      </c>
      <c r="C15017" t="s">
        <v>1665</v>
      </c>
    </row>
    <row r="15018" spans="1:6" x14ac:dyDescent="0.2">
      <c r="A15018" t="s">
        <v>34</v>
      </c>
      <c r="B15018">
        <v>2.5</v>
      </c>
      <c r="C15018" t="s">
        <v>1785</v>
      </c>
    </row>
    <row r="15019" spans="1:6" x14ac:dyDescent="0.2">
      <c r="A15019" t="s">
        <v>47</v>
      </c>
      <c r="B15019">
        <v>22.8</v>
      </c>
      <c r="C15019" t="s">
        <v>1575</v>
      </c>
    </row>
    <row r="15020" spans="1:6" x14ac:dyDescent="0.2">
      <c r="A15020" t="s">
        <v>36</v>
      </c>
      <c r="B15020" t="s">
        <v>2430</v>
      </c>
      <c r="C15020" t="s">
        <v>1100</v>
      </c>
      <c r="D15020">
        <v>0.75</v>
      </c>
      <c r="E15020" t="s">
        <v>1562</v>
      </c>
      <c r="F15020" t="s">
        <v>1563</v>
      </c>
    </row>
    <row r="15021" spans="1:6" x14ac:dyDescent="0.2">
      <c r="A15021" t="s">
        <v>87</v>
      </c>
      <c r="B15021" t="s">
        <v>1546</v>
      </c>
      <c r="C15021" t="s">
        <v>1547</v>
      </c>
      <c r="D15021" t="s">
        <v>1548</v>
      </c>
    </row>
    <row r="15022" spans="1:6" x14ac:dyDescent="0.2">
      <c r="A15022" t="s">
        <v>1549</v>
      </c>
      <c r="B15022" t="s">
        <v>1550</v>
      </c>
      <c r="C15022" t="s">
        <v>1551</v>
      </c>
      <c r="D15022" t="s">
        <v>1552</v>
      </c>
    </row>
    <row r="15023" spans="1:6" x14ac:dyDescent="0.2">
      <c r="A15023" t="s">
        <v>859</v>
      </c>
      <c r="B15023" t="s">
        <v>1553</v>
      </c>
      <c r="C15023" t="s">
        <v>1554</v>
      </c>
    </row>
    <row r="15024" spans="1:6" x14ac:dyDescent="0.2">
      <c r="A15024" t="s">
        <v>1555</v>
      </c>
      <c r="B15024" t="s">
        <v>1550</v>
      </c>
      <c r="C15024" t="s">
        <v>1551</v>
      </c>
      <c r="D15024" t="s">
        <v>1556</v>
      </c>
    </row>
    <row r="15025" spans="1:6" x14ac:dyDescent="0.2">
      <c r="A15025" t="s">
        <v>464</v>
      </c>
      <c r="B15025" t="s">
        <v>1550</v>
      </c>
      <c r="C15025" t="s">
        <v>1551</v>
      </c>
      <c r="D15025" s="7">
        <v>37415</v>
      </c>
    </row>
    <row r="15026" spans="1:6" x14ac:dyDescent="0.2">
      <c r="A15026" t="s">
        <v>29</v>
      </c>
      <c r="B15026">
        <v>2</v>
      </c>
      <c r="C15026" t="s">
        <v>1557</v>
      </c>
    </row>
    <row r="15027" spans="1:6" x14ac:dyDescent="0.2">
      <c r="A15027" t="s">
        <v>48</v>
      </c>
      <c r="B15027">
        <v>3</v>
      </c>
      <c r="C15027" t="s">
        <v>1557</v>
      </c>
    </row>
    <row r="15028" spans="1:6" x14ac:dyDescent="0.2">
      <c r="A15028" t="s">
        <v>29</v>
      </c>
      <c r="B15028">
        <v>1.2</v>
      </c>
      <c r="C15028" t="s">
        <v>1557</v>
      </c>
    </row>
    <row r="15029" spans="1:6" x14ac:dyDescent="0.2">
      <c r="A15029" t="s">
        <v>48</v>
      </c>
      <c r="B15029">
        <v>0.5</v>
      </c>
      <c r="C15029">
        <v>0.05</v>
      </c>
    </row>
    <row r="15030" spans="1:6" x14ac:dyDescent="0.2">
      <c r="A15030" t="s">
        <v>189</v>
      </c>
      <c r="B15030" t="s">
        <v>1545</v>
      </c>
      <c r="C15030">
        <v>2.5000000000000001E-2</v>
      </c>
      <c r="D15030" t="s">
        <v>1567</v>
      </c>
      <c r="E15030" t="s">
        <v>1568</v>
      </c>
    </row>
    <row r="15031" spans="1:6" x14ac:dyDescent="0.2">
      <c r="A15031" t="s">
        <v>29</v>
      </c>
      <c r="B15031">
        <v>0.35</v>
      </c>
      <c r="C15031" t="s">
        <v>1557</v>
      </c>
    </row>
    <row r="15032" spans="1:6" x14ac:dyDescent="0.2">
      <c r="A15032" t="s">
        <v>2948</v>
      </c>
      <c r="B15032">
        <v>0.1</v>
      </c>
      <c r="C15032">
        <f>0.035/-0.015</f>
        <v>-2.3333333333333335</v>
      </c>
    </row>
    <row r="15033" spans="1:6" x14ac:dyDescent="0.2">
      <c r="A15033" t="s">
        <v>54</v>
      </c>
      <c r="B15033" t="s">
        <v>1867</v>
      </c>
      <c r="C15033" t="s">
        <v>2582</v>
      </c>
    </row>
    <row r="15034" spans="1:6" x14ac:dyDescent="0.2">
      <c r="A15034" t="s">
        <v>34</v>
      </c>
      <c r="B15034">
        <v>23.5</v>
      </c>
      <c r="C15034" t="s">
        <v>1665</v>
      </c>
    </row>
    <row r="15035" spans="1:6" x14ac:dyDescent="0.2">
      <c r="A15035" t="s">
        <v>153</v>
      </c>
      <c r="B15035">
        <v>23</v>
      </c>
      <c r="C15035" t="s">
        <v>1655</v>
      </c>
    </row>
    <row r="15036" spans="1:6" x14ac:dyDescent="0.2">
      <c r="A15036" t="s">
        <v>34</v>
      </c>
      <c r="B15036">
        <v>2.5</v>
      </c>
      <c r="C15036" t="s">
        <v>1785</v>
      </c>
    </row>
    <row r="15037" spans="1:6" x14ac:dyDescent="0.2">
      <c r="A15037" t="s">
        <v>47</v>
      </c>
      <c r="B15037">
        <v>22.8</v>
      </c>
      <c r="C15037" t="s">
        <v>1575</v>
      </c>
    </row>
    <row r="15038" spans="1:6" x14ac:dyDescent="0.2">
      <c r="A15038" t="s">
        <v>95</v>
      </c>
      <c r="B15038" t="s">
        <v>1545</v>
      </c>
      <c r="C15038">
        <v>0.08</v>
      </c>
      <c r="D15038" t="s">
        <v>1594</v>
      </c>
      <c r="E15038" t="s">
        <v>1584</v>
      </c>
      <c r="F15038">
        <v>3</v>
      </c>
    </row>
    <row r="15039" spans="1:6" x14ac:dyDescent="0.2">
      <c r="A15039" t="s">
        <v>95</v>
      </c>
      <c r="B15039" t="s">
        <v>1545</v>
      </c>
      <c r="C15039">
        <v>1</v>
      </c>
      <c r="D15039" t="s">
        <v>1594</v>
      </c>
      <c r="E15039" t="s">
        <v>1584</v>
      </c>
      <c r="F15039">
        <v>3</v>
      </c>
    </row>
    <row r="15040" spans="1:6" x14ac:dyDescent="0.2">
      <c r="A15040" t="s">
        <v>133</v>
      </c>
      <c r="B15040" t="s">
        <v>1545</v>
      </c>
      <c r="C15040">
        <v>7.0000000000000001E-3</v>
      </c>
    </row>
    <row r="15041" spans="1:6" x14ac:dyDescent="0.2">
      <c r="A15041" t="s">
        <v>36</v>
      </c>
      <c r="B15041" t="s">
        <v>2430</v>
      </c>
      <c r="C15041" t="s">
        <v>1100</v>
      </c>
      <c r="D15041">
        <v>0.75</v>
      </c>
      <c r="E15041" t="s">
        <v>1562</v>
      </c>
      <c r="F15041" t="s">
        <v>1563</v>
      </c>
    </row>
    <row r="15042" spans="1:6" x14ac:dyDescent="0.2">
      <c r="A15042" t="s">
        <v>87</v>
      </c>
      <c r="B15042" t="s">
        <v>1546</v>
      </c>
      <c r="C15042" t="s">
        <v>1547</v>
      </c>
      <c r="D15042" t="s">
        <v>1548</v>
      </c>
    </row>
    <row r="15043" spans="1:6" x14ac:dyDescent="0.2">
      <c r="A15043" t="s">
        <v>1549</v>
      </c>
      <c r="B15043" t="s">
        <v>1550</v>
      </c>
      <c r="C15043" t="s">
        <v>1551</v>
      </c>
      <c r="D15043" t="s">
        <v>1552</v>
      </c>
    </row>
    <row r="15044" spans="1:6" x14ac:dyDescent="0.2">
      <c r="A15044" t="s">
        <v>859</v>
      </c>
      <c r="B15044" t="s">
        <v>1553</v>
      </c>
      <c r="C15044" t="s">
        <v>1554</v>
      </c>
    </row>
    <row r="15045" spans="1:6" x14ac:dyDescent="0.2">
      <c r="A15045" t="s">
        <v>1555</v>
      </c>
      <c r="B15045" t="s">
        <v>1550</v>
      </c>
      <c r="C15045" t="s">
        <v>1551</v>
      </c>
      <c r="D15045" t="s">
        <v>1556</v>
      </c>
    </row>
    <row r="15046" spans="1:6" x14ac:dyDescent="0.2">
      <c r="A15046" t="s">
        <v>464</v>
      </c>
      <c r="B15046" t="s">
        <v>1550</v>
      </c>
      <c r="C15046" t="s">
        <v>1551</v>
      </c>
      <c r="D15046" s="7">
        <v>37415</v>
      </c>
    </row>
    <row r="15047" spans="1:6" x14ac:dyDescent="0.2">
      <c r="A15047" t="s">
        <v>1569</v>
      </c>
      <c r="B15047" t="s">
        <v>1570</v>
      </c>
      <c r="C15047" t="s">
        <v>1571</v>
      </c>
    </row>
    <row r="15048" spans="1:6" x14ac:dyDescent="0.2">
      <c r="A15048" t="s">
        <v>1569</v>
      </c>
      <c r="B15048" t="s">
        <v>1572</v>
      </c>
      <c r="C15048" t="s">
        <v>1573</v>
      </c>
      <c r="D15048" t="s">
        <v>1571</v>
      </c>
    </row>
    <row r="15049" spans="1:6" x14ac:dyDescent="0.2">
      <c r="A15049" t="s">
        <v>29</v>
      </c>
      <c r="B15049">
        <v>2</v>
      </c>
      <c r="C15049" t="s">
        <v>1557</v>
      </c>
    </row>
    <row r="15050" spans="1:6" x14ac:dyDescent="0.2">
      <c r="A15050" t="s">
        <v>48</v>
      </c>
      <c r="B15050">
        <v>3</v>
      </c>
      <c r="C15050" t="s">
        <v>1557</v>
      </c>
    </row>
    <row r="15051" spans="1:6" x14ac:dyDescent="0.2">
      <c r="A15051" t="s">
        <v>29</v>
      </c>
      <c r="B15051">
        <v>1.2</v>
      </c>
      <c r="C15051" t="s">
        <v>1557</v>
      </c>
    </row>
    <row r="15052" spans="1:6" x14ac:dyDescent="0.2">
      <c r="A15052" t="s">
        <v>189</v>
      </c>
      <c r="B15052" t="s">
        <v>1545</v>
      </c>
      <c r="C15052">
        <v>2.5000000000000001E-2</v>
      </c>
      <c r="D15052" t="s">
        <v>1567</v>
      </c>
      <c r="E15052" t="s">
        <v>1568</v>
      </c>
    </row>
    <row r="15053" spans="1:6" x14ac:dyDescent="0.2">
      <c r="A15053" t="s">
        <v>133</v>
      </c>
      <c r="B15053" t="s">
        <v>1545</v>
      </c>
      <c r="C15053">
        <v>7.0000000000000001E-3</v>
      </c>
    </row>
    <row r="15054" spans="1:6" x14ac:dyDescent="0.2">
      <c r="A15054" t="s">
        <v>1704</v>
      </c>
      <c r="B15054">
        <v>0.1</v>
      </c>
      <c r="C15054">
        <f>0.035/-0.015</f>
        <v>-2.3333333333333335</v>
      </c>
    </row>
    <row r="15055" spans="1:6" x14ac:dyDescent="0.2">
      <c r="A15055" t="s">
        <v>54</v>
      </c>
      <c r="B15055" t="s">
        <v>1867</v>
      </c>
      <c r="C15055" t="s">
        <v>2582</v>
      </c>
    </row>
    <row r="15056" spans="1:6" x14ac:dyDescent="0.2">
      <c r="A15056" t="s">
        <v>48</v>
      </c>
      <c r="B15056">
        <v>0.5</v>
      </c>
      <c r="C15056">
        <v>0.05</v>
      </c>
    </row>
    <row r="15057" spans="1:6" x14ac:dyDescent="0.2">
      <c r="A15057" t="s">
        <v>153</v>
      </c>
      <c r="B15057">
        <v>22.9</v>
      </c>
      <c r="C15057" t="s">
        <v>1655</v>
      </c>
    </row>
    <row r="15058" spans="1:6" x14ac:dyDescent="0.2">
      <c r="A15058" t="s">
        <v>95</v>
      </c>
      <c r="B15058" t="s">
        <v>1545</v>
      </c>
      <c r="C15058">
        <v>0.08</v>
      </c>
      <c r="D15058" t="s">
        <v>1594</v>
      </c>
      <c r="E15058" t="s">
        <v>1584</v>
      </c>
      <c r="F15058">
        <v>3</v>
      </c>
    </row>
    <row r="15059" spans="1:6" x14ac:dyDescent="0.2">
      <c r="A15059" t="s">
        <v>95</v>
      </c>
      <c r="B15059" t="s">
        <v>1545</v>
      </c>
      <c r="C15059">
        <v>1</v>
      </c>
      <c r="D15059" t="s">
        <v>1594</v>
      </c>
      <c r="E15059" t="s">
        <v>1584</v>
      </c>
      <c r="F15059">
        <v>3</v>
      </c>
    </row>
    <row r="15060" spans="1:6" x14ac:dyDescent="0.2">
      <c r="A15060" t="s">
        <v>29</v>
      </c>
      <c r="B15060">
        <v>0.35</v>
      </c>
      <c r="C15060" t="s">
        <v>1557</v>
      </c>
    </row>
    <row r="15061" spans="1:6" x14ac:dyDescent="0.2">
      <c r="A15061" t="s">
        <v>34</v>
      </c>
      <c r="B15061">
        <v>23.4</v>
      </c>
      <c r="C15061" t="s">
        <v>1665</v>
      </c>
    </row>
    <row r="15062" spans="1:6" x14ac:dyDescent="0.2">
      <c r="A15062" t="s">
        <v>34</v>
      </c>
      <c r="B15062">
        <v>2.5</v>
      </c>
      <c r="C15062" t="s">
        <v>1785</v>
      </c>
    </row>
    <row r="15063" spans="1:6" x14ac:dyDescent="0.2">
      <c r="A15063" t="s">
        <v>47</v>
      </c>
      <c r="B15063">
        <v>22.7</v>
      </c>
      <c r="C15063" t="s">
        <v>1575</v>
      </c>
    </row>
    <row r="15064" spans="1:6" x14ac:dyDescent="0.2">
      <c r="A15064" t="s">
        <v>36</v>
      </c>
      <c r="B15064" t="s">
        <v>2584</v>
      </c>
      <c r="C15064" t="s">
        <v>1100</v>
      </c>
      <c r="D15064">
        <v>0.75</v>
      </c>
      <c r="E15064" t="s">
        <v>1562</v>
      </c>
      <c r="F15064" t="s">
        <v>1563</v>
      </c>
    </row>
    <row r="15065" spans="1:6" x14ac:dyDescent="0.2">
      <c r="A15065" t="s">
        <v>87</v>
      </c>
      <c r="B15065" t="s">
        <v>1546</v>
      </c>
      <c r="C15065" t="s">
        <v>1547</v>
      </c>
      <c r="D15065" t="s">
        <v>1548</v>
      </c>
    </row>
    <row r="15066" spans="1:6" x14ac:dyDescent="0.2">
      <c r="A15066" t="s">
        <v>1549</v>
      </c>
      <c r="B15066" t="s">
        <v>1550</v>
      </c>
      <c r="C15066" t="s">
        <v>1551</v>
      </c>
      <c r="D15066" t="s">
        <v>1552</v>
      </c>
    </row>
    <row r="15067" spans="1:6" x14ac:dyDescent="0.2">
      <c r="A15067" t="s">
        <v>859</v>
      </c>
      <c r="B15067" t="s">
        <v>1553</v>
      </c>
      <c r="C15067" t="s">
        <v>1554</v>
      </c>
    </row>
    <row r="15068" spans="1:6" x14ac:dyDescent="0.2">
      <c r="A15068" t="s">
        <v>1555</v>
      </c>
      <c r="B15068" t="s">
        <v>1550</v>
      </c>
      <c r="C15068" t="s">
        <v>1551</v>
      </c>
      <c r="D15068" t="s">
        <v>1556</v>
      </c>
    </row>
    <row r="15069" spans="1:6" x14ac:dyDescent="0.2">
      <c r="A15069" t="s">
        <v>29</v>
      </c>
      <c r="B15069">
        <v>2</v>
      </c>
      <c r="C15069" t="s">
        <v>1557</v>
      </c>
    </row>
    <row r="15070" spans="1:6" x14ac:dyDescent="0.2">
      <c r="A15070" t="s">
        <v>48</v>
      </c>
      <c r="B15070">
        <v>3</v>
      </c>
      <c r="C15070" t="s">
        <v>1557</v>
      </c>
    </row>
    <row r="15071" spans="1:6" x14ac:dyDescent="0.2">
      <c r="A15071" t="s">
        <v>29</v>
      </c>
      <c r="B15071">
        <v>1.2</v>
      </c>
      <c r="C15071" t="s">
        <v>1557</v>
      </c>
    </row>
    <row r="15072" spans="1:6" x14ac:dyDescent="0.2">
      <c r="A15072" t="s">
        <v>189</v>
      </c>
      <c r="B15072" t="s">
        <v>1545</v>
      </c>
      <c r="C15072">
        <v>2.5000000000000001E-2</v>
      </c>
      <c r="D15072" t="s">
        <v>1567</v>
      </c>
      <c r="E15072" t="s">
        <v>1568</v>
      </c>
    </row>
    <row r="15073" spans="1:6" x14ac:dyDescent="0.2">
      <c r="A15073" t="s">
        <v>133</v>
      </c>
      <c r="B15073" t="s">
        <v>1545</v>
      </c>
      <c r="C15073">
        <v>7.0000000000000001E-3</v>
      </c>
    </row>
    <row r="15074" spans="1:6" x14ac:dyDescent="0.2">
      <c r="A15074" t="s">
        <v>1704</v>
      </c>
      <c r="B15074">
        <v>0.1</v>
      </c>
      <c r="C15074">
        <f>0.035/-0.015</f>
        <v>-2.3333333333333335</v>
      </c>
    </row>
    <row r="15075" spans="1:6" x14ac:dyDescent="0.2">
      <c r="A15075" t="s">
        <v>54</v>
      </c>
      <c r="B15075" t="s">
        <v>1867</v>
      </c>
      <c r="C15075" t="s">
        <v>2582</v>
      </c>
    </row>
    <row r="15076" spans="1:6" x14ac:dyDescent="0.2">
      <c r="A15076" t="s">
        <v>48</v>
      </c>
      <c r="B15076">
        <v>0.5</v>
      </c>
      <c r="C15076">
        <v>0.05</v>
      </c>
    </row>
    <row r="15077" spans="1:6" x14ac:dyDescent="0.2">
      <c r="A15077" t="s">
        <v>153</v>
      </c>
      <c r="B15077">
        <v>22.9</v>
      </c>
      <c r="C15077" t="s">
        <v>1655</v>
      </c>
    </row>
    <row r="15078" spans="1:6" x14ac:dyDescent="0.2">
      <c r="A15078" t="s">
        <v>95</v>
      </c>
      <c r="B15078" t="s">
        <v>1545</v>
      </c>
      <c r="C15078">
        <v>0.08</v>
      </c>
      <c r="D15078" t="s">
        <v>1594</v>
      </c>
      <c r="E15078" t="s">
        <v>1584</v>
      </c>
      <c r="F15078">
        <v>3</v>
      </c>
    </row>
    <row r="15079" spans="1:6" x14ac:dyDescent="0.2">
      <c r="A15079" t="s">
        <v>95</v>
      </c>
      <c r="B15079" t="s">
        <v>1545</v>
      </c>
      <c r="C15079">
        <v>1</v>
      </c>
      <c r="D15079" t="s">
        <v>1594</v>
      </c>
      <c r="E15079" t="s">
        <v>1584</v>
      </c>
      <c r="F15079">
        <v>3</v>
      </c>
    </row>
    <row r="15080" spans="1:6" x14ac:dyDescent="0.2">
      <c r="A15080" t="s">
        <v>29</v>
      </c>
      <c r="B15080">
        <v>0.35</v>
      </c>
      <c r="C15080" t="s">
        <v>1557</v>
      </c>
    </row>
    <row r="15081" spans="1:6" x14ac:dyDescent="0.2">
      <c r="A15081" t="s">
        <v>34</v>
      </c>
      <c r="B15081">
        <v>23.4</v>
      </c>
      <c r="C15081" t="s">
        <v>1665</v>
      </c>
    </row>
    <row r="15082" spans="1:6" x14ac:dyDescent="0.2">
      <c r="A15082" t="s">
        <v>34</v>
      </c>
      <c r="B15082">
        <v>2.5</v>
      </c>
      <c r="C15082" t="s">
        <v>1785</v>
      </c>
    </row>
    <row r="15083" spans="1:6" x14ac:dyDescent="0.2">
      <c r="A15083" t="s">
        <v>47</v>
      </c>
      <c r="B15083">
        <v>22.7</v>
      </c>
      <c r="C15083" t="s">
        <v>1575</v>
      </c>
    </row>
    <row r="15084" spans="1:6" x14ac:dyDescent="0.2">
      <c r="A15084" t="s">
        <v>36</v>
      </c>
      <c r="B15084" t="s">
        <v>2584</v>
      </c>
      <c r="C15084" t="s">
        <v>1100</v>
      </c>
      <c r="D15084">
        <v>0.75</v>
      </c>
      <c r="E15084" t="s">
        <v>1562</v>
      </c>
      <c r="F15084" t="s">
        <v>1563</v>
      </c>
    </row>
    <row r="15085" spans="1:6" x14ac:dyDescent="0.2">
      <c r="A15085" t="s">
        <v>87</v>
      </c>
      <c r="B15085" t="s">
        <v>1546</v>
      </c>
      <c r="C15085" t="s">
        <v>1547</v>
      </c>
      <c r="D15085" t="s">
        <v>1548</v>
      </c>
    </row>
    <row r="15086" spans="1:6" x14ac:dyDescent="0.2">
      <c r="A15086" t="s">
        <v>1549</v>
      </c>
      <c r="B15086" t="s">
        <v>1550</v>
      </c>
      <c r="C15086" t="s">
        <v>1551</v>
      </c>
      <c r="D15086" t="s">
        <v>1552</v>
      </c>
    </row>
    <row r="15087" spans="1:6" x14ac:dyDescent="0.2">
      <c r="A15087" t="s">
        <v>859</v>
      </c>
      <c r="B15087" t="s">
        <v>1553</v>
      </c>
      <c r="C15087" t="s">
        <v>1554</v>
      </c>
    </row>
    <row r="15088" spans="1:6" x14ac:dyDescent="0.2">
      <c r="A15088" t="s">
        <v>1555</v>
      </c>
      <c r="B15088" t="s">
        <v>1550</v>
      </c>
      <c r="C15088" t="s">
        <v>1551</v>
      </c>
      <c r="D15088" t="s">
        <v>1556</v>
      </c>
    </row>
    <row r="15089" spans="1:5" x14ac:dyDescent="0.2">
      <c r="A15089" t="s">
        <v>464</v>
      </c>
      <c r="B15089" t="s">
        <v>1550</v>
      </c>
      <c r="C15089" t="s">
        <v>1551</v>
      </c>
      <c r="D15089" s="7">
        <v>37415</v>
      </c>
    </row>
    <row r="15090" spans="1:5" x14ac:dyDescent="0.2">
      <c r="A15090" t="s">
        <v>1569</v>
      </c>
      <c r="B15090" t="s">
        <v>1570</v>
      </c>
      <c r="C15090" t="s">
        <v>1571</v>
      </c>
    </row>
    <row r="15091" spans="1:5" x14ac:dyDescent="0.2">
      <c r="A15091" t="s">
        <v>1569</v>
      </c>
      <c r="B15091" t="s">
        <v>1572</v>
      </c>
      <c r="C15091" t="s">
        <v>1573</v>
      </c>
      <c r="D15091" t="s">
        <v>1571</v>
      </c>
    </row>
    <row r="15092" spans="1:5" x14ac:dyDescent="0.2">
      <c r="A15092" t="s">
        <v>29</v>
      </c>
      <c r="B15092">
        <v>2</v>
      </c>
      <c r="C15092" t="s">
        <v>1557</v>
      </c>
    </row>
    <row r="15093" spans="1:5" x14ac:dyDescent="0.2">
      <c r="A15093" t="s">
        <v>48</v>
      </c>
      <c r="B15093">
        <v>3</v>
      </c>
      <c r="C15093" t="s">
        <v>1557</v>
      </c>
    </row>
    <row r="15094" spans="1:5" x14ac:dyDescent="0.2">
      <c r="A15094" t="s">
        <v>29</v>
      </c>
      <c r="B15094">
        <v>1.2</v>
      </c>
      <c r="C15094" t="s">
        <v>1557</v>
      </c>
    </row>
    <row r="15095" spans="1:5" x14ac:dyDescent="0.2">
      <c r="A15095" t="s">
        <v>189</v>
      </c>
      <c r="B15095" t="s">
        <v>1545</v>
      </c>
      <c r="C15095">
        <v>2.5000000000000001E-2</v>
      </c>
      <c r="D15095" t="s">
        <v>1567</v>
      </c>
      <c r="E15095" t="s">
        <v>1568</v>
      </c>
    </row>
    <row r="15096" spans="1:5" x14ac:dyDescent="0.2">
      <c r="A15096" t="s">
        <v>133</v>
      </c>
      <c r="B15096" t="s">
        <v>1545</v>
      </c>
      <c r="C15096">
        <v>7.0000000000000001E-3</v>
      </c>
    </row>
    <row r="15097" spans="1:5" x14ac:dyDescent="0.2">
      <c r="A15097" t="s">
        <v>1704</v>
      </c>
      <c r="B15097">
        <v>0.1</v>
      </c>
      <c r="C15097">
        <f>0.035/-0.015</f>
        <v>-2.3333333333333335</v>
      </c>
    </row>
    <row r="15098" spans="1:5" x14ac:dyDescent="0.2">
      <c r="A15098" t="s">
        <v>54</v>
      </c>
      <c r="B15098" t="s">
        <v>1867</v>
      </c>
      <c r="C15098" t="s">
        <v>2582</v>
      </c>
    </row>
    <row r="15099" spans="1:5" x14ac:dyDescent="0.2">
      <c r="A15099" t="s">
        <v>48</v>
      </c>
      <c r="B15099">
        <v>0.5</v>
      </c>
      <c r="C15099">
        <v>0.05</v>
      </c>
    </row>
    <row r="15100" spans="1:5" x14ac:dyDescent="0.2">
      <c r="A15100" t="s">
        <v>153</v>
      </c>
      <c r="B15100">
        <v>22.8</v>
      </c>
      <c r="C15100" t="s">
        <v>1655</v>
      </c>
    </row>
    <row r="15101" spans="1:5" x14ac:dyDescent="0.2">
      <c r="A15101" t="s">
        <v>95</v>
      </c>
      <c r="B15101">
        <v>0.08</v>
      </c>
      <c r="C15101" t="s">
        <v>1594</v>
      </c>
      <c r="D15101" t="s">
        <v>1584</v>
      </c>
      <c r="E15101">
        <v>3</v>
      </c>
    </row>
    <row r="15102" spans="1:5" x14ac:dyDescent="0.2">
      <c r="A15102" t="s">
        <v>95</v>
      </c>
      <c r="B15102">
        <v>1</v>
      </c>
      <c r="C15102" t="s">
        <v>1594</v>
      </c>
      <c r="D15102" t="s">
        <v>1584</v>
      </c>
      <c r="E15102">
        <v>3</v>
      </c>
    </row>
    <row r="15103" spans="1:5" x14ac:dyDescent="0.2">
      <c r="A15103" t="s">
        <v>29</v>
      </c>
      <c r="B15103">
        <v>0.35</v>
      </c>
      <c r="C15103" t="s">
        <v>1557</v>
      </c>
    </row>
    <row r="15104" spans="1:5" x14ac:dyDescent="0.2">
      <c r="A15104" t="s">
        <v>34</v>
      </c>
      <c r="B15104">
        <v>23.3</v>
      </c>
      <c r="C15104" t="s">
        <v>1665</v>
      </c>
    </row>
    <row r="15105" spans="1:6" x14ac:dyDescent="0.2">
      <c r="A15105" t="s">
        <v>34</v>
      </c>
      <c r="B15105">
        <v>2.5</v>
      </c>
      <c r="C15105" t="s">
        <v>1557</v>
      </c>
    </row>
    <row r="15106" spans="1:6" x14ac:dyDescent="0.2">
      <c r="A15106" t="s">
        <v>47</v>
      </c>
      <c r="B15106">
        <v>22.6</v>
      </c>
      <c r="C15106" t="s">
        <v>1575</v>
      </c>
    </row>
    <row r="15107" spans="1:6" x14ac:dyDescent="0.2">
      <c r="A15107" t="s">
        <v>95</v>
      </c>
      <c r="B15107" t="s">
        <v>1545</v>
      </c>
      <c r="C15107" t="s">
        <v>1584</v>
      </c>
      <c r="D15107">
        <v>3</v>
      </c>
    </row>
    <row r="15108" spans="1:6" x14ac:dyDescent="0.2">
      <c r="A15108" t="s">
        <v>36</v>
      </c>
      <c r="B15108" t="s">
        <v>2430</v>
      </c>
      <c r="C15108" t="s">
        <v>1100</v>
      </c>
      <c r="D15108">
        <v>0.75</v>
      </c>
      <c r="E15108" t="s">
        <v>1562</v>
      </c>
      <c r="F15108" t="s">
        <v>1563</v>
      </c>
    </row>
    <row r="15109" spans="1:6" x14ac:dyDescent="0.2">
      <c r="A15109" t="s">
        <v>87</v>
      </c>
      <c r="B15109" t="s">
        <v>1546</v>
      </c>
      <c r="C15109" t="s">
        <v>1547</v>
      </c>
      <c r="D15109" t="s">
        <v>1548</v>
      </c>
    </row>
    <row r="15110" spans="1:6" x14ac:dyDescent="0.2">
      <c r="A15110" t="s">
        <v>1549</v>
      </c>
      <c r="B15110" t="s">
        <v>1550</v>
      </c>
      <c r="C15110" t="s">
        <v>1551</v>
      </c>
      <c r="D15110" t="s">
        <v>1552</v>
      </c>
    </row>
    <row r="15111" spans="1:6" x14ac:dyDescent="0.2">
      <c r="A15111" t="s">
        <v>859</v>
      </c>
      <c r="B15111" t="s">
        <v>1553</v>
      </c>
      <c r="C15111" t="s">
        <v>1554</v>
      </c>
    </row>
    <row r="15112" spans="1:6" x14ac:dyDescent="0.2">
      <c r="A15112" t="s">
        <v>1555</v>
      </c>
      <c r="B15112" t="s">
        <v>1550</v>
      </c>
      <c r="C15112" t="s">
        <v>1551</v>
      </c>
      <c r="D15112" t="s">
        <v>1556</v>
      </c>
    </row>
    <row r="15113" spans="1:6" x14ac:dyDescent="0.2">
      <c r="A15113" t="s">
        <v>464</v>
      </c>
      <c r="B15113" t="s">
        <v>1550</v>
      </c>
      <c r="C15113" t="s">
        <v>1551</v>
      </c>
      <c r="D15113" s="7">
        <v>37415</v>
      </c>
    </row>
    <row r="15114" spans="1:6" x14ac:dyDescent="0.2">
      <c r="A15114" t="s">
        <v>29</v>
      </c>
      <c r="B15114">
        <v>2</v>
      </c>
      <c r="C15114" t="s">
        <v>1557</v>
      </c>
    </row>
    <row r="15115" spans="1:6" x14ac:dyDescent="0.2">
      <c r="A15115" t="s">
        <v>48</v>
      </c>
      <c r="B15115">
        <v>3</v>
      </c>
      <c r="C15115" t="s">
        <v>1557</v>
      </c>
    </row>
    <row r="15116" spans="1:6" x14ac:dyDescent="0.2">
      <c r="A15116" t="s">
        <v>29</v>
      </c>
      <c r="B15116">
        <v>1.2</v>
      </c>
      <c r="C15116" t="s">
        <v>1557</v>
      </c>
    </row>
    <row r="15117" spans="1:6" x14ac:dyDescent="0.2">
      <c r="A15117" t="s">
        <v>189</v>
      </c>
      <c r="B15117" t="s">
        <v>1545</v>
      </c>
      <c r="C15117">
        <v>2.5000000000000001E-2</v>
      </c>
      <c r="D15117" t="s">
        <v>1567</v>
      </c>
      <c r="E15117" t="s">
        <v>1568</v>
      </c>
    </row>
    <row r="15118" spans="1:6" x14ac:dyDescent="0.2">
      <c r="A15118" t="s">
        <v>133</v>
      </c>
      <c r="B15118" t="s">
        <v>1545</v>
      </c>
      <c r="C15118">
        <v>7.0000000000000001E-3</v>
      </c>
    </row>
    <row r="15119" spans="1:6" x14ac:dyDescent="0.2">
      <c r="A15119" t="s">
        <v>1704</v>
      </c>
      <c r="B15119">
        <v>0.1</v>
      </c>
      <c r="C15119">
        <f>0.035/-0.015</f>
        <v>-2.3333333333333335</v>
      </c>
    </row>
    <row r="15120" spans="1:6" x14ac:dyDescent="0.2">
      <c r="A15120" t="s">
        <v>54</v>
      </c>
      <c r="B15120" t="s">
        <v>1867</v>
      </c>
      <c r="C15120" t="s">
        <v>2582</v>
      </c>
    </row>
    <row r="15121" spans="1:6" x14ac:dyDescent="0.2">
      <c r="A15121" t="s">
        <v>48</v>
      </c>
      <c r="B15121">
        <v>0.5</v>
      </c>
      <c r="C15121">
        <v>0.05</v>
      </c>
    </row>
    <row r="15122" spans="1:6" x14ac:dyDescent="0.2">
      <c r="A15122" t="s">
        <v>153</v>
      </c>
      <c r="B15122">
        <v>22.8</v>
      </c>
      <c r="C15122" t="s">
        <v>1655</v>
      </c>
    </row>
    <row r="15123" spans="1:6" x14ac:dyDescent="0.2">
      <c r="A15123" t="s">
        <v>95</v>
      </c>
      <c r="B15123" t="s">
        <v>1545</v>
      </c>
      <c r="C15123">
        <v>0.08</v>
      </c>
      <c r="D15123" t="s">
        <v>1594</v>
      </c>
      <c r="E15123" t="s">
        <v>1584</v>
      </c>
      <c r="F15123">
        <v>3</v>
      </c>
    </row>
    <row r="15124" spans="1:6" x14ac:dyDescent="0.2">
      <c r="A15124" t="s">
        <v>95</v>
      </c>
      <c r="B15124" t="s">
        <v>1545</v>
      </c>
      <c r="C15124">
        <v>1</v>
      </c>
      <c r="D15124" t="s">
        <v>1594</v>
      </c>
      <c r="E15124" t="s">
        <v>1584</v>
      </c>
      <c r="F15124">
        <v>3</v>
      </c>
    </row>
    <row r="15125" spans="1:6" x14ac:dyDescent="0.2">
      <c r="A15125" t="s">
        <v>29</v>
      </c>
      <c r="B15125">
        <v>0.35</v>
      </c>
      <c r="C15125" t="s">
        <v>1557</v>
      </c>
    </row>
    <row r="15126" spans="1:6" x14ac:dyDescent="0.2">
      <c r="A15126" t="s">
        <v>34</v>
      </c>
      <c r="B15126">
        <v>23.3</v>
      </c>
      <c r="C15126" t="s">
        <v>1665</v>
      </c>
    </row>
    <row r="15127" spans="1:6" x14ac:dyDescent="0.2">
      <c r="A15127" t="s">
        <v>34</v>
      </c>
      <c r="B15127">
        <v>2.5</v>
      </c>
      <c r="C15127" t="s">
        <v>1785</v>
      </c>
    </row>
    <row r="15128" spans="1:6" x14ac:dyDescent="0.2">
      <c r="A15128" t="s">
        <v>47</v>
      </c>
      <c r="B15128">
        <v>22.6</v>
      </c>
      <c r="C15128" t="s">
        <v>1575</v>
      </c>
    </row>
    <row r="15129" spans="1:6" x14ac:dyDescent="0.2">
      <c r="A15129" t="s">
        <v>36</v>
      </c>
      <c r="B15129" t="s">
        <v>2430</v>
      </c>
      <c r="C15129" t="s">
        <v>1100</v>
      </c>
      <c r="D15129">
        <v>0.75</v>
      </c>
      <c r="E15129" t="s">
        <v>1562</v>
      </c>
      <c r="F15129" t="s">
        <v>1563</v>
      </c>
    </row>
    <row r="15130" spans="1:6" x14ac:dyDescent="0.2">
      <c r="A15130" t="s">
        <v>87</v>
      </c>
      <c r="B15130" t="s">
        <v>1546</v>
      </c>
      <c r="C15130" t="s">
        <v>1547</v>
      </c>
      <c r="D15130" t="s">
        <v>1548</v>
      </c>
    </row>
    <row r="15131" spans="1:6" x14ac:dyDescent="0.2">
      <c r="A15131" t="s">
        <v>1549</v>
      </c>
      <c r="B15131" t="s">
        <v>1550</v>
      </c>
      <c r="C15131" t="s">
        <v>1551</v>
      </c>
      <c r="D15131" t="s">
        <v>1552</v>
      </c>
    </row>
    <row r="15132" spans="1:6" x14ac:dyDescent="0.2">
      <c r="A15132" t="s">
        <v>859</v>
      </c>
      <c r="B15132" t="s">
        <v>1553</v>
      </c>
      <c r="C15132" t="s">
        <v>1554</v>
      </c>
    </row>
    <row r="15133" spans="1:6" x14ac:dyDescent="0.2">
      <c r="A15133" t="s">
        <v>1555</v>
      </c>
      <c r="B15133" t="s">
        <v>1550</v>
      </c>
      <c r="C15133" t="s">
        <v>1551</v>
      </c>
      <c r="D15133" t="s">
        <v>1556</v>
      </c>
    </row>
    <row r="15134" spans="1:6" x14ac:dyDescent="0.2">
      <c r="A15134" t="s">
        <v>464</v>
      </c>
      <c r="B15134" t="s">
        <v>1550</v>
      </c>
      <c r="C15134" t="s">
        <v>1551</v>
      </c>
      <c r="D15134" s="7">
        <v>37415</v>
      </c>
    </row>
    <row r="15135" spans="1:6" x14ac:dyDescent="0.2">
      <c r="A15135" t="s">
        <v>1569</v>
      </c>
      <c r="B15135" t="s">
        <v>1570</v>
      </c>
      <c r="C15135" t="s">
        <v>1571</v>
      </c>
    </row>
    <row r="15136" spans="1:6" x14ac:dyDescent="0.2">
      <c r="A15136" t="s">
        <v>1569</v>
      </c>
      <c r="B15136" t="s">
        <v>1572</v>
      </c>
      <c r="C15136" t="s">
        <v>1573</v>
      </c>
      <c r="D15136" t="s">
        <v>1571</v>
      </c>
    </row>
    <row r="15137" spans="1:6" x14ac:dyDescent="0.2">
      <c r="A15137" t="s">
        <v>29</v>
      </c>
      <c r="B15137">
        <v>2</v>
      </c>
      <c r="C15137" t="s">
        <v>1557</v>
      </c>
    </row>
    <row r="15138" spans="1:6" x14ac:dyDescent="0.2">
      <c r="A15138" t="s">
        <v>48</v>
      </c>
      <c r="B15138">
        <v>3</v>
      </c>
      <c r="C15138">
        <v>0.2</v>
      </c>
    </row>
    <row r="15139" spans="1:6" x14ac:dyDescent="0.2">
      <c r="A15139" t="s">
        <v>29</v>
      </c>
      <c r="B15139">
        <v>1.2</v>
      </c>
      <c r="C15139" t="s">
        <v>1557</v>
      </c>
    </row>
    <row r="15140" spans="1:6" x14ac:dyDescent="0.2">
      <c r="A15140" t="s">
        <v>29</v>
      </c>
      <c r="B15140">
        <v>0.35</v>
      </c>
      <c r="C15140" t="s">
        <v>1557</v>
      </c>
    </row>
    <row r="15141" spans="1:6" x14ac:dyDescent="0.2">
      <c r="A15141" t="s">
        <v>34</v>
      </c>
      <c r="B15141">
        <v>23.1</v>
      </c>
      <c r="C15141" t="s">
        <v>1665</v>
      </c>
    </row>
    <row r="15142" spans="1:6" x14ac:dyDescent="0.2">
      <c r="A15142" t="s">
        <v>34</v>
      </c>
      <c r="B15142">
        <v>2.5</v>
      </c>
      <c r="C15142" t="s">
        <v>1557</v>
      </c>
    </row>
    <row r="15143" spans="1:6" x14ac:dyDescent="0.2">
      <c r="A15143" t="s">
        <v>47</v>
      </c>
      <c r="B15143">
        <v>22.4</v>
      </c>
      <c r="C15143" t="s">
        <v>1575</v>
      </c>
    </row>
    <row r="15144" spans="1:6" x14ac:dyDescent="0.2">
      <c r="A15144" t="s">
        <v>47</v>
      </c>
      <c r="B15144">
        <v>4.8</v>
      </c>
      <c r="C15144" t="s">
        <v>1559</v>
      </c>
    </row>
    <row r="15145" spans="1:6" x14ac:dyDescent="0.2">
      <c r="A15145" t="s">
        <v>47</v>
      </c>
      <c r="B15145">
        <v>2.8</v>
      </c>
      <c r="C15145">
        <v>-0.35</v>
      </c>
    </row>
    <row r="15146" spans="1:6" x14ac:dyDescent="0.2">
      <c r="A15146" t="s">
        <v>95</v>
      </c>
      <c r="B15146" t="s">
        <v>1545</v>
      </c>
      <c r="C15146" t="s">
        <v>1584</v>
      </c>
      <c r="D15146">
        <v>3</v>
      </c>
    </row>
    <row r="15147" spans="1:6" x14ac:dyDescent="0.2">
      <c r="A15147" t="s">
        <v>189</v>
      </c>
      <c r="B15147" t="s">
        <v>1545</v>
      </c>
      <c r="C15147">
        <v>2.5000000000000001E-2</v>
      </c>
      <c r="D15147" t="s">
        <v>1567</v>
      </c>
      <c r="E15147" t="s">
        <v>1568</v>
      </c>
    </row>
    <row r="15148" spans="1:6" x14ac:dyDescent="0.2">
      <c r="A15148" t="s">
        <v>133</v>
      </c>
      <c r="B15148" t="s">
        <v>1545</v>
      </c>
      <c r="C15148">
        <v>7.0000000000000001E-3</v>
      </c>
    </row>
    <row r="15149" spans="1:6" x14ac:dyDescent="0.2">
      <c r="A15149" t="s">
        <v>36</v>
      </c>
      <c r="B15149" t="s">
        <v>2584</v>
      </c>
      <c r="C15149" t="s">
        <v>1100</v>
      </c>
      <c r="D15149">
        <v>0.75</v>
      </c>
      <c r="E15149" t="s">
        <v>1562</v>
      </c>
      <c r="F15149" t="s">
        <v>1563</v>
      </c>
    </row>
    <row r="15150" spans="1:6" x14ac:dyDescent="0.2">
      <c r="A15150" t="s">
        <v>87</v>
      </c>
      <c r="B15150" t="s">
        <v>1546</v>
      </c>
      <c r="C15150" t="s">
        <v>1547</v>
      </c>
      <c r="D15150" t="s">
        <v>1548</v>
      </c>
    </row>
    <row r="15151" spans="1:6" x14ac:dyDescent="0.2">
      <c r="A15151" t="s">
        <v>1549</v>
      </c>
      <c r="B15151" t="s">
        <v>1550</v>
      </c>
      <c r="C15151" t="s">
        <v>1551</v>
      </c>
      <c r="D15151" t="s">
        <v>1552</v>
      </c>
    </row>
    <row r="15152" spans="1:6" x14ac:dyDescent="0.2">
      <c r="A15152" t="s">
        <v>859</v>
      </c>
      <c r="B15152" t="s">
        <v>1553</v>
      </c>
      <c r="C15152" t="s">
        <v>1554</v>
      </c>
    </row>
    <row r="15153" spans="1:6" x14ac:dyDescent="0.2">
      <c r="A15153" t="s">
        <v>1555</v>
      </c>
      <c r="B15153" t="s">
        <v>1550</v>
      </c>
      <c r="C15153" t="s">
        <v>1551</v>
      </c>
      <c r="D15153" t="s">
        <v>1556</v>
      </c>
    </row>
    <row r="15154" spans="1:6" x14ac:dyDescent="0.2">
      <c r="A15154" t="s">
        <v>29</v>
      </c>
      <c r="B15154">
        <v>2</v>
      </c>
      <c r="C15154" t="s">
        <v>1557</v>
      </c>
    </row>
    <row r="15155" spans="1:6" x14ac:dyDescent="0.2">
      <c r="A15155" t="s">
        <v>48</v>
      </c>
      <c r="B15155">
        <v>3</v>
      </c>
      <c r="C15155" t="s">
        <v>1557</v>
      </c>
    </row>
    <row r="15156" spans="1:6" x14ac:dyDescent="0.2">
      <c r="A15156" t="s">
        <v>29</v>
      </c>
      <c r="B15156">
        <v>1.2</v>
      </c>
      <c r="C15156" t="s">
        <v>1557</v>
      </c>
    </row>
    <row r="15157" spans="1:6" x14ac:dyDescent="0.2">
      <c r="A15157" t="s">
        <v>189</v>
      </c>
      <c r="B15157" t="s">
        <v>1545</v>
      </c>
      <c r="C15157">
        <v>2.5000000000000001E-2</v>
      </c>
      <c r="D15157" t="s">
        <v>1567</v>
      </c>
      <c r="E15157" t="s">
        <v>1568</v>
      </c>
    </row>
    <row r="15158" spans="1:6" x14ac:dyDescent="0.2">
      <c r="A15158" t="s">
        <v>133</v>
      </c>
      <c r="B15158" t="s">
        <v>1545</v>
      </c>
      <c r="C15158">
        <v>7.0000000000000001E-3</v>
      </c>
    </row>
    <row r="15159" spans="1:6" x14ac:dyDescent="0.2">
      <c r="A15159" t="s">
        <v>1704</v>
      </c>
      <c r="B15159">
        <v>0.1</v>
      </c>
      <c r="C15159">
        <f>0.035/-0.015</f>
        <v>-2.3333333333333335</v>
      </c>
    </row>
    <row r="15160" spans="1:6" x14ac:dyDescent="0.2">
      <c r="A15160" t="s">
        <v>54</v>
      </c>
      <c r="B15160" t="s">
        <v>1867</v>
      </c>
      <c r="C15160" t="s">
        <v>2582</v>
      </c>
    </row>
    <row r="15161" spans="1:6" x14ac:dyDescent="0.2">
      <c r="A15161" t="s">
        <v>48</v>
      </c>
      <c r="B15161">
        <v>0.5</v>
      </c>
      <c r="C15161">
        <v>0.05</v>
      </c>
    </row>
    <row r="15162" spans="1:6" x14ac:dyDescent="0.2">
      <c r="A15162" t="s">
        <v>153</v>
      </c>
      <c r="B15162">
        <v>22.7</v>
      </c>
      <c r="C15162" t="s">
        <v>1655</v>
      </c>
    </row>
    <row r="15163" spans="1:6" x14ac:dyDescent="0.2">
      <c r="A15163" t="s">
        <v>95</v>
      </c>
      <c r="B15163" t="s">
        <v>1545</v>
      </c>
      <c r="C15163">
        <v>0.08</v>
      </c>
      <c r="D15163" t="s">
        <v>1594</v>
      </c>
      <c r="E15163" t="s">
        <v>1584</v>
      </c>
      <c r="F15163">
        <v>3</v>
      </c>
    </row>
    <row r="15164" spans="1:6" x14ac:dyDescent="0.2">
      <c r="A15164" t="s">
        <v>95</v>
      </c>
      <c r="B15164" t="s">
        <v>1545</v>
      </c>
      <c r="C15164">
        <v>1</v>
      </c>
      <c r="D15164" t="s">
        <v>1594</v>
      </c>
      <c r="E15164" t="s">
        <v>1584</v>
      </c>
      <c r="F15164">
        <v>3</v>
      </c>
    </row>
    <row r="15165" spans="1:6" x14ac:dyDescent="0.2">
      <c r="A15165" t="s">
        <v>29</v>
      </c>
      <c r="B15165">
        <v>0.35</v>
      </c>
      <c r="C15165" t="s">
        <v>1557</v>
      </c>
    </row>
    <row r="15166" spans="1:6" x14ac:dyDescent="0.2">
      <c r="A15166" t="s">
        <v>34</v>
      </c>
      <c r="B15166">
        <v>23.2</v>
      </c>
      <c r="C15166" t="s">
        <v>1665</v>
      </c>
    </row>
    <row r="15167" spans="1:6" x14ac:dyDescent="0.2">
      <c r="A15167" t="s">
        <v>34</v>
      </c>
      <c r="B15167">
        <v>2.5</v>
      </c>
      <c r="C15167" t="s">
        <v>1785</v>
      </c>
    </row>
    <row r="15168" spans="1:6" x14ac:dyDescent="0.2">
      <c r="A15168" t="s">
        <v>47</v>
      </c>
      <c r="B15168">
        <v>22.5</v>
      </c>
      <c r="C15168" t="s">
        <v>1575</v>
      </c>
    </row>
    <row r="15169" spans="1:6" x14ac:dyDescent="0.2">
      <c r="A15169" t="s">
        <v>36</v>
      </c>
      <c r="B15169" t="s">
        <v>2430</v>
      </c>
      <c r="C15169" t="s">
        <v>1100</v>
      </c>
      <c r="D15169">
        <v>0.75</v>
      </c>
      <c r="E15169" t="s">
        <v>1562</v>
      </c>
      <c r="F15169" t="s">
        <v>1563</v>
      </c>
    </row>
    <row r="15170" spans="1:6" x14ac:dyDescent="0.2">
      <c r="A15170" t="s">
        <v>87</v>
      </c>
      <c r="B15170" t="s">
        <v>1546</v>
      </c>
      <c r="C15170" t="s">
        <v>1547</v>
      </c>
      <c r="D15170" t="s">
        <v>1548</v>
      </c>
    </row>
    <row r="15171" spans="1:6" x14ac:dyDescent="0.2">
      <c r="A15171" t="s">
        <v>1549</v>
      </c>
      <c r="B15171" t="s">
        <v>1550</v>
      </c>
      <c r="C15171" t="s">
        <v>1551</v>
      </c>
      <c r="D15171" t="s">
        <v>1552</v>
      </c>
    </row>
    <row r="15172" spans="1:6" x14ac:dyDescent="0.2">
      <c r="A15172" t="s">
        <v>859</v>
      </c>
      <c r="B15172" t="s">
        <v>1553</v>
      </c>
      <c r="C15172" t="s">
        <v>1554</v>
      </c>
    </row>
    <row r="15173" spans="1:6" x14ac:dyDescent="0.2">
      <c r="A15173" t="s">
        <v>1555</v>
      </c>
      <c r="B15173" t="s">
        <v>1550</v>
      </c>
      <c r="C15173" t="s">
        <v>1551</v>
      </c>
      <c r="D15173" t="s">
        <v>1556</v>
      </c>
    </row>
    <row r="15174" spans="1:6" x14ac:dyDescent="0.2">
      <c r="A15174" t="s">
        <v>464</v>
      </c>
      <c r="B15174" t="s">
        <v>1550</v>
      </c>
      <c r="C15174" t="s">
        <v>1551</v>
      </c>
      <c r="D15174" s="7">
        <v>37415</v>
      </c>
    </row>
    <row r="15175" spans="1:6" x14ac:dyDescent="0.2">
      <c r="A15175" t="s">
        <v>1569</v>
      </c>
      <c r="B15175" t="s">
        <v>1570</v>
      </c>
      <c r="C15175" t="s">
        <v>1571</v>
      </c>
    </row>
    <row r="15176" spans="1:6" x14ac:dyDescent="0.2">
      <c r="A15176" t="s">
        <v>1569</v>
      </c>
      <c r="B15176" t="s">
        <v>1572</v>
      </c>
      <c r="C15176" t="s">
        <v>1573</v>
      </c>
      <c r="D15176" t="s">
        <v>1571</v>
      </c>
    </row>
    <row r="15177" spans="1:6" x14ac:dyDescent="0.2">
      <c r="A15177" t="s">
        <v>29</v>
      </c>
      <c r="B15177">
        <v>2</v>
      </c>
      <c r="C15177" t="s">
        <v>1557</v>
      </c>
    </row>
    <row r="15178" spans="1:6" x14ac:dyDescent="0.2">
      <c r="A15178" t="s">
        <v>48</v>
      </c>
      <c r="B15178">
        <v>3</v>
      </c>
      <c r="C15178" t="s">
        <v>1557</v>
      </c>
    </row>
    <row r="15179" spans="1:6" x14ac:dyDescent="0.2">
      <c r="A15179" t="s">
        <v>29</v>
      </c>
      <c r="B15179">
        <v>1.2</v>
      </c>
      <c r="C15179" t="s">
        <v>1557</v>
      </c>
    </row>
    <row r="15180" spans="1:6" x14ac:dyDescent="0.2">
      <c r="A15180" t="s">
        <v>189</v>
      </c>
      <c r="B15180" t="s">
        <v>1545</v>
      </c>
      <c r="C15180">
        <v>2.5000000000000001E-2</v>
      </c>
      <c r="D15180" t="s">
        <v>1567</v>
      </c>
      <c r="E15180" t="s">
        <v>1568</v>
      </c>
    </row>
    <row r="15181" spans="1:6" x14ac:dyDescent="0.2">
      <c r="A15181" t="s">
        <v>133</v>
      </c>
      <c r="B15181" t="s">
        <v>1545</v>
      </c>
      <c r="C15181">
        <v>7.0000000000000001E-3</v>
      </c>
    </row>
    <row r="15182" spans="1:6" x14ac:dyDescent="0.2">
      <c r="A15182" t="s">
        <v>1704</v>
      </c>
      <c r="B15182">
        <v>0.1</v>
      </c>
      <c r="C15182">
        <f>0.035/-0.015</f>
        <v>-2.3333333333333335</v>
      </c>
    </row>
    <row r="15183" spans="1:6" x14ac:dyDescent="0.2">
      <c r="A15183" t="s">
        <v>54</v>
      </c>
      <c r="B15183" t="s">
        <v>1867</v>
      </c>
      <c r="C15183" t="s">
        <v>2582</v>
      </c>
    </row>
    <row r="15184" spans="1:6" x14ac:dyDescent="0.2">
      <c r="A15184" t="s">
        <v>48</v>
      </c>
      <c r="B15184">
        <v>0.5</v>
      </c>
      <c r="C15184">
        <v>0.05</v>
      </c>
    </row>
    <row r="15185" spans="1:6" x14ac:dyDescent="0.2">
      <c r="A15185" t="s">
        <v>153</v>
      </c>
      <c r="B15185">
        <v>22.6</v>
      </c>
      <c r="C15185" t="s">
        <v>1655</v>
      </c>
    </row>
    <row r="15186" spans="1:6" x14ac:dyDescent="0.2">
      <c r="A15186" t="s">
        <v>95</v>
      </c>
      <c r="B15186" t="s">
        <v>1545</v>
      </c>
      <c r="C15186">
        <v>0.08</v>
      </c>
      <c r="D15186" t="s">
        <v>1594</v>
      </c>
      <c r="E15186" t="s">
        <v>1584</v>
      </c>
      <c r="F15186">
        <v>3</v>
      </c>
    </row>
    <row r="15187" spans="1:6" x14ac:dyDescent="0.2">
      <c r="A15187" t="s">
        <v>95</v>
      </c>
      <c r="B15187" t="s">
        <v>1545</v>
      </c>
      <c r="C15187">
        <v>1</v>
      </c>
      <c r="D15187" t="s">
        <v>1594</v>
      </c>
      <c r="E15187" t="s">
        <v>1584</v>
      </c>
      <c r="F15187">
        <v>3</v>
      </c>
    </row>
    <row r="15188" spans="1:6" x14ac:dyDescent="0.2">
      <c r="A15188" t="s">
        <v>29</v>
      </c>
      <c r="B15188">
        <v>0.35</v>
      </c>
      <c r="C15188" t="s">
        <v>1557</v>
      </c>
    </row>
    <row r="15189" spans="1:6" x14ac:dyDescent="0.2">
      <c r="A15189" t="s">
        <v>34</v>
      </c>
      <c r="B15189">
        <v>23.1</v>
      </c>
      <c r="C15189" t="s">
        <v>1665</v>
      </c>
    </row>
    <row r="15190" spans="1:6" x14ac:dyDescent="0.2">
      <c r="A15190" t="s">
        <v>34</v>
      </c>
      <c r="B15190">
        <v>2.5</v>
      </c>
      <c r="C15190" t="s">
        <v>1557</v>
      </c>
    </row>
    <row r="15191" spans="1:6" x14ac:dyDescent="0.2">
      <c r="A15191" t="s">
        <v>47</v>
      </c>
      <c r="B15191">
        <v>22.4</v>
      </c>
      <c r="C15191" t="s">
        <v>1575</v>
      </c>
    </row>
    <row r="15192" spans="1:6" x14ac:dyDescent="0.2">
      <c r="A15192" t="s">
        <v>184</v>
      </c>
      <c r="B15192">
        <v>2.8</v>
      </c>
      <c r="C15192">
        <v>-0.35</v>
      </c>
    </row>
    <row r="15193" spans="1:6" x14ac:dyDescent="0.2">
      <c r="A15193" t="s">
        <v>36</v>
      </c>
      <c r="B15193" t="s">
        <v>2430</v>
      </c>
      <c r="C15193" t="s">
        <v>1100</v>
      </c>
      <c r="D15193">
        <v>0.75</v>
      </c>
      <c r="E15193" t="s">
        <v>1562</v>
      </c>
      <c r="F15193" t="s">
        <v>1563</v>
      </c>
    </row>
    <row r="15194" spans="1:6" x14ac:dyDescent="0.2">
      <c r="A15194" t="s">
        <v>87</v>
      </c>
      <c r="B15194" t="s">
        <v>1546</v>
      </c>
      <c r="C15194" t="s">
        <v>1547</v>
      </c>
      <c r="D15194" t="s">
        <v>1548</v>
      </c>
    </row>
    <row r="15195" spans="1:6" x14ac:dyDescent="0.2">
      <c r="A15195" t="s">
        <v>1549</v>
      </c>
      <c r="B15195" t="s">
        <v>1550</v>
      </c>
      <c r="C15195" t="s">
        <v>1551</v>
      </c>
      <c r="D15195" t="s">
        <v>1552</v>
      </c>
    </row>
    <row r="15196" spans="1:6" x14ac:dyDescent="0.2">
      <c r="A15196" t="s">
        <v>859</v>
      </c>
      <c r="B15196" t="s">
        <v>1553</v>
      </c>
      <c r="C15196" t="s">
        <v>1554</v>
      </c>
    </row>
    <row r="15197" spans="1:6" x14ac:dyDescent="0.2">
      <c r="A15197" t="s">
        <v>1555</v>
      </c>
      <c r="B15197" t="s">
        <v>1550</v>
      </c>
      <c r="C15197" t="s">
        <v>1551</v>
      </c>
      <c r="D15197" t="s">
        <v>1556</v>
      </c>
    </row>
    <row r="15198" spans="1:6" x14ac:dyDescent="0.2">
      <c r="A15198" t="s">
        <v>464</v>
      </c>
      <c r="B15198" t="s">
        <v>1550</v>
      </c>
      <c r="C15198" t="s">
        <v>1551</v>
      </c>
      <c r="D15198" s="7">
        <v>37415</v>
      </c>
    </row>
    <row r="15199" spans="1:6" x14ac:dyDescent="0.2">
      <c r="A15199" t="s">
        <v>29</v>
      </c>
      <c r="B15199">
        <v>2</v>
      </c>
      <c r="C15199" t="s">
        <v>1557</v>
      </c>
    </row>
    <row r="15200" spans="1:6" x14ac:dyDescent="0.2">
      <c r="A15200" t="s">
        <v>48</v>
      </c>
      <c r="B15200">
        <v>3</v>
      </c>
      <c r="C15200" t="s">
        <v>1557</v>
      </c>
    </row>
    <row r="15201" spans="1:6" x14ac:dyDescent="0.2">
      <c r="A15201" t="s">
        <v>29</v>
      </c>
      <c r="B15201">
        <v>1.2</v>
      </c>
      <c r="C15201" t="s">
        <v>1557</v>
      </c>
    </row>
    <row r="15202" spans="1:6" x14ac:dyDescent="0.2">
      <c r="A15202" t="s">
        <v>48</v>
      </c>
      <c r="B15202">
        <v>0.5</v>
      </c>
      <c r="C15202">
        <v>0.05</v>
      </c>
    </row>
    <row r="15203" spans="1:6" x14ac:dyDescent="0.2">
      <c r="A15203" t="s">
        <v>189</v>
      </c>
      <c r="B15203" t="s">
        <v>1545</v>
      </c>
      <c r="C15203">
        <v>2.5000000000000001E-2</v>
      </c>
      <c r="D15203" t="s">
        <v>1567</v>
      </c>
      <c r="E15203" t="s">
        <v>1568</v>
      </c>
    </row>
    <row r="15204" spans="1:6" x14ac:dyDescent="0.2">
      <c r="A15204" t="s">
        <v>29</v>
      </c>
      <c r="B15204">
        <v>0.35</v>
      </c>
      <c r="C15204" t="s">
        <v>1557</v>
      </c>
    </row>
    <row r="15205" spans="1:6" x14ac:dyDescent="0.2">
      <c r="A15205" t="s">
        <v>2948</v>
      </c>
      <c r="B15205">
        <v>0.1</v>
      </c>
      <c r="C15205">
        <f>0.035/-0.015</f>
        <v>-2.3333333333333335</v>
      </c>
    </row>
    <row r="15206" spans="1:6" x14ac:dyDescent="0.2">
      <c r="A15206" t="s">
        <v>54</v>
      </c>
      <c r="B15206" t="s">
        <v>1867</v>
      </c>
      <c r="C15206" t="s">
        <v>2582</v>
      </c>
    </row>
    <row r="15207" spans="1:6" x14ac:dyDescent="0.2">
      <c r="A15207" t="s">
        <v>34</v>
      </c>
      <c r="B15207">
        <v>23.1</v>
      </c>
      <c r="C15207" t="s">
        <v>1665</v>
      </c>
    </row>
    <row r="15208" spans="1:6" x14ac:dyDescent="0.2">
      <c r="A15208" t="s">
        <v>153</v>
      </c>
      <c r="B15208">
        <v>22.6</v>
      </c>
      <c r="C15208" t="s">
        <v>1655</v>
      </c>
    </row>
    <row r="15209" spans="1:6" x14ac:dyDescent="0.2">
      <c r="A15209" t="s">
        <v>34</v>
      </c>
      <c r="B15209">
        <v>2.5</v>
      </c>
      <c r="C15209" t="s">
        <v>1785</v>
      </c>
    </row>
    <row r="15210" spans="1:6" x14ac:dyDescent="0.2">
      <c r="A15210" t="s">
        <v>47</v>
      </c>
      <c r="B15210">
        <v>22.4</v>
      </c>
      <c r="C15210" t="s">
        <v>1575</v>
      </c>
    </row>
    <row r="15211" spans="1:6" x14ac:dyDescent="0.2">
      <c r="A15211" t="s">
        <v>95</v>
      </c>
      <c r="B15211" t="s">
        <v>1545</v>
      </c>
      <c r="C15211">
        <v>0.08</v>
      </c>
      <c r="D15211" t="s">
        <v>1594</v>
      </c>
      <c r="E15211" t="s">
        <v>1584</v>
      </c>
      <c r="F15211">
        <v>3</v>
      </c>
    </row>
    <row r="15212" spans="1:6" x14ac:dyDescent="0.2">
      <c r="A15212" t="s">
        <v>95</v>
      </c>
      <c r="B15212" t="s">
        <v>1545</v>
      </c>
      <c r="C15212">
        <v>1</v>
      </c>
      <c r="D15212" t="s">
        <v>1594</v>
      </c>
      <c r="E15212" t="s">
        <v>1584</v>
      </c>
      <c r="F15212">
        <v>3</v>
      </c>
    </row>
    <row r="15213" spans="1:6" x14ac:dyDescent="0.2">
      <c r="A15213" t="s">
        <v>133</v>
      </c>
      <c r="B15213" t="s">
        <v>1545</v>
      </c>
      <c r="C15213">
        <v>7.0000000000000001E-3</v>
      </c>
    </row>
    <row r="15214" spans="1:6" x14ac:dyDescent="0.2">
      <c r="A15214" t="s">
        <v>36</v>
      </c>
      <c r="B15214" t="s">
        <v>2430</v>
      </c>
      <c r="C15214" t="s">
        <v>1100</v>
      </c>
      <c r="D15214">
        <v>0.75</v>
      </c>
      <c r="E15214" t="s">
        <v>1562</v>
      </c>
      <c r="F15214" t="s">
        <v>1563</v>
      </c>
    </row>
    <row r="15215" spans="1:6" x14ac:dyDescent="0.2">
      <c r="A15215" t="s">
        <v>87</v>
      </c>
      <c r="B15215" t="s">
        <v>1546</v>
      </c>
      <c r="C15215" t="s">
        <v>1547</v>
      </c>
      <c r="D15215" t="s">
        <v>1548</v>
      </c>
    </row>
    <row r="15216" spans="1:6" x14ac:dyDescent="0.2">
      <c r="A15216" t="s">
        <v>1549</v>
      </c>
      <c r="B15216" t="s">
        <v>1550</v>
      </c>
      <c r="C15216" t="s">
        <v>1551</v>
      </c>
      <c r="D15216" t="s">
        <v>1552</v>
      </c>
    </row>
    <row r="15217" spans="1:5" x14ac:dyDescent="0.2">
      <c r="A15217" t="s">
        <v>859</v>
      </c>
      <c r="B15217" t="s">
        <v>1553</v>
      </c>
      <c r="C15217" t="s">
        <v>1554</v>
      </c>
    </row>
    <row r="15218" spans="1:5" x14ac:dyDescent="0.2">
      <c r="A15218" t="s">
        <v>1555</v>
      </c>
      <c r="B15218" t="s">
        <v>1550</v>
      </c>
      <c r="C15218" t="s">
        <v>1551</v>
      </c>
      <c r="D15218" t="s">
        <v>1556</v>
      </c>
    </row>
    <row r="15219" spans="1:5" x14ac:dyDescent="0.2">
      <c r="A15219" t="s">
        <v>464</v>
      </c>
      <c r="B15219" t="s">
        <v>1550</v>
      </c>
      <c r="C15219" t="s">
        <v>1551</v>
      </c>
      <c r="D15219" s="7">
        <v>37415</v>
      </c>
    </row>
    <row r="15220" spans="1:5" x14ac:dyDescent="0.2">
      <c r="A15220" t="s">
        <v>1569</v>
      </c>
      <c r="B15220" t="s">
        <v>1570</v>
      </c>
      <c r="C15220" t="s">
        <v>1571</v>
      </c>
    </row>
    <row r="15221" spans="1:5" x14ac:dyDescent="0.2">
      <c r="A15221" t="s">
        <v>1569</v>
      </c>
      <c r="B15221" t="s">
        <v>1572</v>
      </c>
      <c r="C15221" t="s">
        <v>1573</v>
      </c>
      <c r="D15221" t="s">
        <v>1571</v>
      </c>
    </row>
    <row r="15222" spans="1:5" x14ac:dyDescent="0.2">
      <c r="A15222" t="s">
        <v>29</v>
      </c>
      <c r="B15222">
        <v>2</v>
      </c>
      <c r="C15222" t="s">
        <v>1557</v>
      </c>
    </row>
    <row r="15223" spans="1:5" x14ac:dyDescent="0.2">
      <c r="A15223" t="s">
        <v>48</v>
      </c>
      <c r="B15223">
        <v>3</v>
      </c>
      <c r="C15223">
        <v>0.2</v>
      </c>
    </row>
    <row r="15224" spans="1:5" x14ac:dyDescent="0.2">
      <c r="A15224" t="s">
        <v>29</v>
      </c>
      <c r="B15224">
        <v>1.2</v>
      </c>
      <c r="C15224" t="s">
        <v>1557</v>
      </c>
    </row>
    <row r="15225" spans="1:5" x14ac:dyDescent="0.2">
      <c r="A15225" t="s">
        <v>29</v>
      </c>
      <c r="B15225">
        <v>0.35</v>
      </c>
      <c r="C15225" t="s">
        <v>1557</v>
      </c>
    </row>
    <row r="15226" spans="1:5" x14ac:dyDescent="0.2">
      <c r="A15226" t="s">
        <v>34</v>
      </c>
      <c r="B15226">
        <v>23.1</v>
      </c>
      <c r="C15226" t="s">
        <v>1665</v>
      </c>
    </row>
    <row r="15227" spans="1:5" x14ac:dyDescent="0.2">
      <c r="A15227" t="s">
        <v>34</v>
      </c>
      <c r="B15227">
        <v>2.5</v>
      </c>
      <c r="C15227" t="s">
        <v>1557</v>
      </c>
    </row>
    <row r="15228" spans="1:5" x14ac:dyDescent="0.2">
      <c r="A15228" t="s">
        <v>47</v>
      </c>
      <c r="B15228">
        <v>22.4</v>
      </c>
      <c r="C15228" t="s">
        <v>1575</v>
      </c>
    </row>
    <row r="15229" spans="1:5" x14ac:dyDescent="0.2">
      <c r="A15229" t="s">
        <v>47</v>
      </c>
      <c r="B15229">
        <v>4.8</v>
      </c>
      <c r="C15229" t="s">
        <v>1559</v>
      </c>
    </row>
    <row r="15230" spans="1:5" x14ac:dyDescent="0.2">
      <c r="A15230" t="s">
        <v>47</v>
      </c>
      <c r="B15230">
        <v>2.8</v>
      </c>
      <c r="C15230">
        <v>-0.35</v>
      </c>
    </row>
    <row r="15231" spans="1:5" x14ac:dyDescent="0.2">
      <c r="A15231" t="s">
        <v>95</v>
      </c>
      <c r="B15231" t="s">
        <v>1545</v>
      </c>
      <c r="C15231" t="s">
        <v>1584</v>
      </c>
      <c r="D15231">
        <v>3</v>
      </c>
    </row>
    <row r="15232" spans="1:5" x14ac:dyDescent="0.2">
      <c r="A15232" t="s">
        <v>189</v>
      </c>
      <c r="B15232" t="s">
        <v>1545</v>
      </c>
      <c r="C15232">
        <v>2.5000000000000001E-2</v>
      </c>
      <c r="D15232" t="s">
        <v>1567</v>
      </c>
      <c r="E15232" t="s">
        <v>1568</v>
      </c>
    </row>
    <row r="15233" spans="1:6" x14ac:dyDescent="0.2">
      <c r="A15233" t="s">
        <v>133</v>
      </c>
      <c r="B15233" t="s">
        <v>1545</v>
      </c>
      <c r="C15233">
        <v>7.0000000000000001E-3</v>
      </c>
    </row>
    <row r="15234" spans="1:6" x14ac:dyDescent="0.2">
      <c r="A15234" t="s">
        <v>36</v>
      </c>
      <c r="B15234" t="s">
        <v>2584</v>
      </c>
      <c r="C15234" t="s">
        <v>1100</v>
      </c>
      <c r="D15234">
        <v>0.75</v>
      </c>
      <c r="E15234" t="s">
        <v>1562</v>
      </c>
      <c r="F15234" t="s">
        <v>1563</v>
      </c>
    </row>
    <row r="15235" spans="1:6" x14ac:dyDescent="0.2">
      <c r="A15235" t="s">
        <v>87</v>
      </c>
      <c r="B15235" t="s">
        <v>1546</v>
      </c>
      <c r="C15235" t="s">
        <v>1547</v>
      </c>
      <c r="D15235" t="s">
        <v>1548</v>
      </c>
    </row>
    <row r="15236" spans="1:6" x14ac:dyDescent="0.2">
      <c r="A15236" t="s">
        <v>1549</v>
      </c>
      <c r="B15236" t="s">
        <v>1550</v>
      </c>
      <c r="C15236" t="s">
        <v>1551</v>
      </c>
      <c r="D15236" t="s">
        <v>1552</v>
      </c>
    </row>
    <row r="15237" spans="1:6" x14ac:dyDescent="0.2">
      <c r="A15237" t="s">
        <v>859</v>
      </c>
      <c r="B15237" t="s">
        <v>1553</v>
      </c>
      <c r="C15237" t="s">
        <v>1554</v>
      </c>
    </row>
    <row r="15238" spans="1:6" x14ac:dyDescent="0.2">
      <c r="A15238" t="s">
        <v>1555</v>
      </c>
      <c r="B15238" t="s">
        <v>1550</v>
      </c>
      <c r="C15238" t="s">
        <v>1551</v>
      </c>
      <c r="D15238" t="s">
        <v>1556</v>
      </c>
    </row>
    <row r="15239" spans="1:6" x14ac:dyDescent="0.2">
      <c r="A15239" t="s">
        <v>29</v>
      </c>
      <c r="B15239">
        <v>2</v>
      </c>
      <c r="C15239" t="s">
        <v>1557</v>
      </c>
    </row>
    <row r="15240" spans="1:6" x14ac:dyDescent="0.2">
      <c r="A15240" t="s">
        <v>48</v>
      </c>
      <c r="B15240">
        <v>3</v>
      </c>
      <c r="C15240">
        <v>0.2</v>
      </c>
    </row>
    <row r="15241" spans="1:6" x14ac:dyDescent="0.2">
      <c r="A15241" t="s">
        <v>29</v>
      </c>
      <c r="B15241">
        <v>1.2</v>
      </c>
      <c r="C15241" t="s">
        <v>1557</v>
      </c>
    </row>
    <row r="15242" spans="1:6" x14ac:dyDescent="0.2">
      <c r="A15242" t="s">
        <v>29</v>
      </c>
      <c r="B15242">
        <v>0.35</v>
      </c>
      <c r="C15242" t="s">
        <v>1557</v>
      </c>
    </row>
    <row r="15243" spans="1:6" x14ac:dyDescent="0.2">
      <c r="A15243" t="s">
        <v>34</v>
      </c>
      <c r="B15243">
        <v>23.1</v>
      </c>
      <c r="C15243" t="s">
        <v>1665</v>
      </c>
    </row>
    <row r="15244" spans="1:6" x14ac:dyDescent="0.2">
      <c r="A15244" t="s">
        <v>34</v>
      </c>
      <c r="B15244">
        <v>2.5</v>
      </c>
      <c r="C15244" t="s">
        <v>1557</v>
      </c>
    </row>
    <row r="15245" spans="1:6" x14ac:dyDescent="0.2">
      <c r="A15245" t="s">
        <v>47</v>
      </c>
      <c r="B15245">
        <v>22.4</v>
      </c>
      <c r="C15245" t="s">
        <v>1575</v>
      </c>
    </row>
    <row r="15246" spans="1:6" x14ac:dyDescent="0.2">
      <c r="A15246" t="s">
        <v>47</v>
      </c>
      <c r="B15246">
        <v>4.8</v>
      </c>
      <c r="C15246" t="s">
        <v>1559</v>
      </c>
    </row>
    <row r="15247" spans="1:6" x14ac:dyDescent="0.2">
      <c r="A15247" t="s">
        <v>47</v>
      </c>
      <c r="B15247">
        <v>2.8</v>
      </c>
      <c r="C15247">
        <v>-0.35</v>
      </c>
    </row>
    <row r="15248" spans="1:6" x14ac:dyDescent="0.2">
      <c r="A15248" t="s">
        <v>95</v>
      </c>
      <c r="B15248" t="s">
        <v>1545</v>
      </c>
      <c r="C15248" t="s">
        <v>1584</v>
      </c>
      <c r="D15248">
        <v>3</v>
      </c>
    </row>
    <row r="15249" spans="1:6" x14ac:dyDescent="0.2">
      <c r="A15249" t="s">
        <v>189</v>
      </c>
      <c r="B15249" t="s">
        <v>1545</v>
      </c>
      <c r="C15249">
        <v>2.5000000000000001E-2</v>
      </c>
      <c r="D15249" t="s">
        <v>1567</v>
      </c>
      <c r="E15249" t="s">
        <v>1568</v>
      </c>
    </row>
    <row r="15250" spans="1:6" x14ac:dyDescent="0.2">
      <c r="A15250" t="s">
        <v>133</v>
      </c>
      <c r="B15250" t="s">
        <v>1545</v>
      </c>
      <c r="C15250">
        <v>7.0000000000000001E-3</v>
      </c>
    </row>
    <row r="15251" spans="1:6" x14ac:dyDescent="0.2">
      <c r="A15251" t="s">
        <v>36</v>
      </c>
      <c r="B15251" t="s">
        <v>2584</v>
      </c>
      <c r="C15251" t="s">
        <v>1100</v>
      </c>
      <c r="D15251">
        <v>0.75</v>
      </c>
      <c r="E15251" t="s">
        <v>1562</v>
      </c>
      <c r="F15251" t="s">
        <v>1563</v>
      </c>
    </row>
    <row r="15252" spans="1:6" x14ac:dyDescent="0.2">
      <c r="A15252" t="s">
        <v>87</v>
      </c>
      <c r="B15252" t="s">
        <v>1546</v>
      </c>
      <c r="C15252" t="s">
        <v>1547</v>
      </c>
      <c r="D15252" t="s">
        <v>1548</v>
      </c>
    </row>
    <row r="15253" spans="1:6" x14ac:dyDescent="0.2">
      <c r="A15253" t="s">
        <v>1549</v>
      </c>
      <c r="B15253" t="s">
        <v>1550</v>
      </c>
      <c r="C15253" t="s">
        <v>1551</v>
      </c>
      <c r="D15253" t="s">
        <v>1552</v>
      </c>
    </row>
    <row r="15254" spans="1:6" x14ac:dyDescent="0.2">
      <c r="A15254" t="s">
        <v>859</v>
      </c>
      <c r="B15254" t="s">
        <v>1553</v>
      </c>
      <c r="C15254" t="s">
        <v>1554</v>
      </c>
    </row>
    <row r="15255" spans="1:6" x14ac:dyDescent="0.2">
      <c r="A15255" t="s">
        <v>1555</v>
      </c>
      <c r="B15255" t="s">
        <v>1550</v>
      </c>
      <c r="C15255" t="s">
        <v>1551</v>
      </c>
      <c r="D15255" t="s">
        <v>1556</v>
      </c>
    </row>
    <row r="15256" spans="1:6" x14ac:dyDescent="0.2">
      <c r="A15256" t="s">
        <v>1569</v>
      </c>
      <c r="B15256" t="s">
        <v>1570</v>
      </c>
      <c r="C15256" t="s">
        <v>1571</v>
      </c>
    </row>
    <row r="15257" spans="1:6" x14ac:dyDescent="0.2">
      <c r="A15257" t="s">
        <v>1569</v>
      </c>
      <c r="B15257" t="s">
        <v>1572</v>
      </c>
      <c r="C15257" t="s">
        <v>1573</v>
      </c>
      <c r="D15257" t="s">
        <v>1571</v>
      </c>
    </row>
    <row r="15258" spans="1:6" x14ac:dyDescent="0.2">
      <c r="A15258" t="s">
        <v>153</v>
      </c>
      <c r="B15258">
        <v>10.5</v>
      </c>
      <c r="C15258" t="s">
        <v>1578</v>
      </c>
    </row>
    <row r="15259" spans="1:6" x14ac:dyDescent="0.2">
      <c r="A15259" t="s">
        <v>27</v>
      </c>
      <c r="B15259">
        <v>17.3</v>
      </c>
      <c r="C15259" t="s">
        <v>1630</v>
      </c>
    </row>
    <row r="15260" spans="1:6" x14ac:dyDescent="0.2">
      <c r="A15260" t="s">
        <v>29</v>
      </c>
      <c r="B15260">
        <v>5.9</v>
      </c>
      <c r="C15260" t="s">
        <v>1630</v>
      </c>
    </row>
    <row r="15261" spans="1:6" x14ac:dyDescent="0.2">
      <c r="A15261" t="s">
        <v>29</v>
      </c>
      <c r="B15261">
        <v>8.3000000000000007</v>
      </c>
      <c r="C15261">
        <v>-0.1</v>
      </c>
    </row>
    <row r="15262" spans="1:6" x14ac:dyDescent="0.2">
      <c r="A15262" t="s">
        <v>1579</v>
      </c>
      <c r="B15262">
        <v>11</v>
      </c>
      <c r="C15262" t="s">
        <v>1578</v>
      </c>
    </row>
    <row r="15263" spans="1:6" x14ac:dyDescent="0.2">
      <c r="A15263" t="s">
        <v>1579</v>
      </c>
      <c r="B15263">
        <v>6.65</v>
      </c>
      <c r="C15263">
        <v>0.1</v>
      </c>
    </row>
    <row r="15264" spans="1:6" x14ac:dyDescent="0.2">
      <c r="A15264" t="s">
        <v>1579</v>
      </c>
      <c r="B15264">
        <v>4.5999999999999996</v>
      </c>
      <c r="C15264" t="s">
        <v>1630</v>
      </c>
    </row>
    <row r="15265" spans="1:4" x14ac:dyDescent="0.2">
      <c r="A15265" t="s">
        <v>1579</v>
      </c>
      <c r="B15265" t="s">
        <v>1683</v>
      </c>
    </row>
    <row r="15266" spans="1:4" x14ac:dyDescent="0.2">
      <c r="A15266" t="s">
        <v>47</v>
      </c>
      <c r="B15266" t="s">
        <v>1689</v>
      </c>
    </row>
    <row r="15267" spans="1:4" x14ac:dyDescent="0.2">
      <c r="A15267" t="s">
        <v>47</v>
      </c>
      <c r="B15267">
        <v>13</v>
      </c>
      <c r="C15267" t="s">
        <v>1580</v>
      </c>
    </row>
    <row r="15268" spans="1:4" x14ac:dyDescent="0.2">
      <c r="A15268" t="s">
        <v>29</v>
      </c>
      <c r="B15268">
        <v>10.8</v>
      </c>
      <c r="C15268">
        <v>0.15</v>
      </c>
    </row>
    <row r="15269" spans="1:4" x14ac:dyDescent="0.2">
      <c r="A15269" t="s">
        <v>47</v>
      </c>
      <c r="B15269">
        <v>3</v>
      </c>
      <c r="C15269">
        <v>-0.1</v>
      </c>
    </row>
    <row r="15270" spans="1:4" x14ac:dyDescent="0.2">
      <c r="A15270" t="s">
        <v>47</v>
      </c>
      <c r="B15270" t="s">
        <v>2949</v>
      </c>
    </row>
    <row r="15271" spans="1:4" x14ac:dyDescent="0.2">
      <c r="A15271" t="s">
        <v>1686</v>
      </c>
      <c r="B15271" t="s">
        <v>1691</v>
      </c>
      <c r="C15271" t="s">
        <v>1687</v>
      </c>
    </row>
    <row r="15272" spans="1:4" x14ac:dyDescent="0.2">
      <c r="A15272" t="s">
        <v>47</v>
      </c>
      <c r="B15272">
        <v>14</v>
      </c>
      <c r="C15272" t="s">
        <v>1580</v>
      </c>
    </row>
    <row r="15273" spans="1:4" x14ac:dyDescent="0.2">
      <c r="A15273" t="s">
        <v>184</v>
      </c>
      <c r="B15273">
        <v>14.7</v>
      </c>
      <c r="C15273">
        <v>-0.2</v>
      </c>
    </row>
    <row r="15274" spans="1:4" x14ac:dyDescent="0.2">
      <c r="A15274" t="s">
        <v>34</v>
      </c>
      <c r="B15274">
        <v>21.02</v>
      </c>
      <c r="C15274">
        <v>0.03</v>
      </c>
    </row>
    <row r="15275" spans="1:4" x14ac:dyDescent="0.2">
      <c r="A15275" t="s">
        <v>34</v>
      </c>
      <c r="B15275">
        <v>15.02</v>
      </c>
      <c r="C15275">
        <v>0.03</v>
      </c>
    </row>
    <row r="15276" spans="1:4" x14ac:dyDescent="0.2">
      <c r="A15276" t="s">
        <v>34</v>
      </c>
      <c r="B15276">
        <v>18.3</v>
      </c>
      <c r="C15276" t="s">
        <v>1630</v>
      </c>
    </row>
    <row r="15277" spans="1:4" x14ac:dyDescent="0.2">
      <c r="A15277" t="s">
        <v>150</v>
      </c>
      <c r="B15277" t="s">
        <v>1692</v>
      </c>
    </row>
    <row r="15278" spans="1:4" x14ac:dyDescent="0.2">
      <c r="A15278" t="s">
        <v>47</v>
      </c>
      <c r="B15278">
        <v>2</v>
      </c>
      <c r="C15278" t="s">
        <v>1580</v>
      </c>
    </row>
    <row r="15279" spans="1:4" x14ac:dyDescent="0.2">
      <c r="A15279" t="s">
        <v>1693</v>
      </c>
      <c r="B15279" t="s">
        <v>1618</v>
      </c>
      <c r="C15279">
        <v>8</v>
      </c>
      <c r="D15279" t="s">
        <v>1578</v>
      </c>
    </row>
    <row r="15280" spans="1:4" x14ac:dyDescent="0.2">
      <c r="A15280" t="s">
        <v>97</v>
      </c>
      <c r="B15280" t="s">
        <v>1545</v>
      </c>
      <c r="C15280">
        <v>0.1</v>
      </c>
    </row>
    <row r="15281" spans="1:4" x14ac:dyDescent="0.2">
      <c r="A15281" t="s">
        <v>97</v>
      </c>
      <c r="B15281" t="s">
        <v>1545</v>
      </c>
      <c r="C15281">
        <v>0.04</v>
      </c>
    </row>
    <row r="15282" spans="1:4" x14ac:dyDescent="0.2">
      <c r="A15282" t="s">
        <v>1579</v>
      </c>
      <c r="B15282">
        <v>1.2</v>
      </c>
      <c r="C15282">
        <v>0.2</v>
      </c>
    </row>
    <row r="15283" spans="1:4" x14ac:dyDescent="0.2">
      <c r="A15283" t="s">
        <v>49</v>
      </c>
      <c r="B15283">
        <v>0.23</v>
      </c>
      <c r="C15283" t="s">
        <v>1589</v>
      </c>
    </row>
    <row r="15284" spans="1:4" x14ac:dyDescent="0.2">
      <c r="A15284" t="s">
        <v>49</v>
      </c>
      <c r="B15284">
        <v>0.4</v>
      </c>
      <c r="C15284" t="s">
        <v>1580</v>
      </c>
    </row>
    <row r="15285" spans="1:4" x14ac:dyDescent="0.2">
      <c r="A15285" t="s">
        <v>49</v>
      </c>
      <c r="B15285">
        <v>0.2</v>
      </c>
      <c r="C15285">
        <v>0.2</v>
      </c>
    </row>
    <row r="15286" spans="1:4" x14ac:dyDescent="0.2">
      <c r="A15286" t="s">
        <v>49</v>
      </c>
      <c r="B15286" t="s">
        <v>1545</v>
      </c>
      <c r="C15286">
        <v>0.1</v>
      </c>
    </row>
    <row r="15287" spans="1:4" x14ac:dyDescent="0.2">
      <c r="A15287" t="s">
        <v>97</v>
      </c>
      <c r="B15287">
        <v>0.1</v>
      </c>
      <c r="C15287" t="s">
        <v>1567</v>
      </c>
      <c r="D15287" t="s">
        <v>1568</v>
      </c>
    </row>
    <row r="15288" spans="1:4" x14ac:dyDescent="0.2">
      <c r="A15288" t="s">
        <v>29</v>
      </c>
      <c r="B15288">
        <v>2.2000000000000002</v>
      </c>
      <c r="C15288" t="s">
        <v>1630</v>
      </c>
    </row>
    <row r="15289" spans="1:4" x14ac:dyDescent="0.2">
      <c r="A15289" t="s">
        <v>146</v>
      </c>
    </row>
    <row r="15290" spans="1:4" x14ac:dyDescent="0.2">
      <c r="A15290" t="s">
        <v>87</v>
      </c>
    </row>
    <row r="15291" spans="1:4" x14ac:dyDescent="0.2">
      <c r="A15291" t="s">
        <v>87</v>
      </c>
    </row>
    <row r="15292" spans="1:4" x14ac:dyDescent="0.2">
      <c r="A15292" t="s">
        <v>1549</v>
      </c>
      <c r="B15292" t="s">
        <v>1550</v>
      </c>
      <c r="C15292" t="s">
        <v>1551</v>
      </c>
      <c r="D15292" t="s">
        <v>1552</v>
      </c>
    </row>
    <row r="15293" spans="1:4" x14ac:dyDescent="0.2">
      <c r="A15293" t="s">
        <v>859</v>
      </c>
      <c r="B15293" t="s">
        <v>1553</v>
      </c>
      <c r="C15293" t="s">
        <v>1554</v>
      </c>
    </row>
    <row r="15294" spans="1:4" x14ac:dyDescent="0.2">
      <c r="A15294" t="s">
        <v>1555</v>
      </c>
      <c r="B15294" t="s">
        <v>1550</v>
      </c>
      <c r="C15294" t="s">
        <v>1551</v>
      </c>
      <c r="D15294" t="s">
        <v>1556</v>
      </c>
    </row>
    <row r="15295" spans="1:4" x14ac:dyDescent="0.2">
      <c r="A15295" t="s">
        <v>153</v>
      </c>
      <c r="B15295">
        <v>10.5</v>
      </c>
      <c r="C15295" t="s">
        <v>1578</v>
      </c>
    </row>
    <row r="15296" spans="1:4" x14ac:dyDescent="0.2">
      <c r="A15296" t="s">
        <v>27</v>
      </c>
      <c r="B15296">
        <v>17.3</v>
      </c>
      <c r="C15296" t="s">
        <v>1630</v>
      </c>
    </row>
    <row r="15297" spans="1:3" x14ac:dyDescent="0.2">
      <c r="A15297" t="s">
        <v>29</v>
      </c>
      <c r="B15297">
        <v>5.9</v>
      </c>
      <c r="C15297" t="s">
        <v>1630</v>
      </c>
    </row>
    <row r="15298" spans="1:3" x14ac:dyDescent="0.2">
      <c r="A15298" t="s">
        <v>29</v>
      </c>
      <c r="B15298">
        <v>8.3000000000000007</v>
      </c>
      <c r="C15298">
        <v>-0.1</v>
      </c>
    </row>
    <row r="15299" spans="1:3" x14ac:dyDescent="0.2">
      <c r="A15299" t="s">
        <v>1579</v>
      </c>
      <c r="B15299">
        <v>11</v>
      </c>
      <c r="C15299" t="s">
        <v>1578</v>
      </c>
    </row>
    <row r="15300" spans="1:3" x14ac:dyDescent="0.2">
      <c r="A15300" t="s">
        <v>1579</v>
      </c>
      <c r="B15300">
        <v>6.65</v>
      </c>
      <c r="C15300">
        <v>0.1</v>
      </c>
    </row>
    <row r="15301" spans="1:3" x14ac:dyDescent="0.2">
      <c r="A15301" t="s">
        <v>1579</v>
      </c>
      <c r="B15301">
        <v>4.5999999999999996</v>
      </c>
      <c r="C15301" t="s">
        <v>1630</v>
      </c>
    </row>
    <row r="15302" spans="1:3" x14ac:dyDescent="0.2">
      <c r="A15302" t="s">
        <v>1579</v>
      </c>
      <c r="B15302" t="s">
        <v>1683</v>
      </c>
    </row>
    <row r="15303" spans="1:3" x14ac:dyDescent="0.2">
      <c r="A15303" t="s">
        <v>47</v>
      </c>
      <c r="B15303" t="s">
        <v>1689</v>
      </c>
    </row>
    <row r="15304" spans="1:3" x14ac:dyDescent="0.2">
      <c r="A15304" t="s">
        <v>47</v>
      </c>
      <c r="B15304">
        <v>13</v>
      </c>
      <c r="C15304" t="s">
        <v>1580</v>
      </c>
    </row>
    <row r="15305" spans="1:3" x14ac:dyDescent="0.2">
      <c r="A15305" t="s">
        <v>29</v>
      </c>
      <c r="B15305">
        <v>10.8</v>
      </c>
      <c r="C15305">
        <v>0.15</v>
      </c>
    </row>
    <row r="15306" spans="1:3" x14ac:dyDescent="0.2">
      <c r="A15306" t="s">
        <v>47</v>
      </c>
      <c r="B15306">
        <v>3</v>
      </c>
      <c r="C15306">
        <v>-0.1</v>
      </c>
    </row>
    <row r="15307" spans="1:3" x14ac:dyDescent="0.2">
      <c r="A15307" t="s">
        <v>47</v>
      </c>
      <c r="B15307" t="s">
        <v>2949</v>
      </c>
    </row>
    <row r="15308" spans="1:3" x14ac:dyDescent="0.2">
      <c r="A15308" t="s">
        <v>1686</v>
      </c>
      <c r="B15308" t="s">
        <v>1691</v>
      </c>
      <c r="C15308" t="s">
        <v>1687</v>
      </c>
    </row>
    <row r="15309" spans="1:3" x14ac:dyDescent="0.2">
      <c r="A15309" t="s">
        <v>47</v>
      </c>
      <c r="B15309">
        <v>14</v>
      </c>
      <c r="C15309" t="s">
        <v>1580</v>
      </c>
    </row>
    <row r="15310" spans="1:3" x14ac:dyDescent="0.2">
      <c r="A15310" t="s">
        <v>184</v>
      </c>
      <c r="B15310">
        <v>14.7</v>
      </c>
      <c r="C15310">
        <v>-0.2</v>
      </c>
    </row>
    <row r="15311" spans="1:3" x14ac:dyDescent="0.2">
      <c r="A15311" t="s">
        <v>34</v>
      </c>
      <c r="B15311">
        <v>21.02</v>
      </c>
      <c r="C15311">
        <v>0.03</v>
      </c>
    </row>
    <row r="15312" spans="1:3" x14ac:dyDescent="0.2">
      <c r="A15312" t="s">
        <v>34</v>
      </c>
      <c r="B15312">
        <v>15.02</v>
      </c>
      <c r="C15312">
        <v>0.03</v>
      </c>
    </row>
    <row r="15313" spans="1:4" x14ac:dyDescent="0.2">
      <c r="A15313" t="s">
        <v>34</v>
      </c>
      <c r="B15313">
        <v>18.3</v>
      </c>
      <c r="C15313" t="s">
        <v>1630</v>
      </c>
    </row>
    <row r="15314" spans="1:4" x14ac:dyDescent="0.2">
      <c r="A15314" t="s">
        <v>150</v>
      </c>
      <c r="B15314" t="s">
        <v>1692</v>
      </c>
    </row>
    <row r="15315" spans="1:4" x14ac:dyDescent="0.2">
      <c r="A15315" t="s">
        <v>47</v>
      </c>
      <c r="B15315">
        <v>2</v>
      </c>
      <c r="C15315" t="s">
        <v>1580</v>
      </c>
    </row>
    <row r="15316" spans="1:4" x14ac:dyDescent="0.2">
      <c r="A15316" t="s">
        <v>1693</v>
      </c>
      <c r="B15316" t="s">
        <v>1618</v>
      </c>
      <c r="C15316">
        <v>8</v>
      </c>
      <c r="D15316" t="s">
        <v>1578</v>
      </c>
    </row>
    <row r="15317" spans="1:4" x14ac:dyDescent="0.2">
      <c r="A15317" t="s">
        <v>97</v>
      </c>
      <c r="B15317" t="s">
        <v>1545</v>
      </c>
      <c r="C15317">
        <v>0.1</v>
      </c>
    </row>
    <row r="15318" spans="1:4" x14ac:dyDescent="0.2">
      <c r="A15318" t="s">
        <v>97</v>
      </c>
      <c r="B15318" t="s">
        <v>1545</v>
      </c>
      <c r="C15318">
        <v>0.04</v>
      </c>
    </row>
    <row r="15319" spans="1:4" x14ac:dyDescent="0.2">
      <c r="A15319" t="s">
        <v>1579</v>
      </c>
      <c r="B15319">
        <v>1.2</v>
      </c>
      <c r="C15319">
        <v>0.2</v>
      </c>
    </row>
    <row r="15320" spans="1:4" x14ac:dyDescent="0.2">
      <c r="A15320" t="s">
        <v>49</v>
      </c>
      <c r="B15320">
        <v>0.23</v>
      </c>
      <c r="C15320" t="s">
        <v>1589</v>
      </c>
    </row>
    <row r="15321" spans="1:4" x14ac:dyDescent="0.2">
      <c r="A15321" t="s">
        <v>49</v>
      </c>
      <c r="B15321">
        <v>0.4</v>
      </c>
      <c r="C15321" t="s">
        <v>1580</v>
      </c>
    </row>
    <row r="15322" spans="1:4" x14ac:dyDescent="0.2">
      <c r="A15322" t="s">
        <v>49</v>
      </c>
      <c r="B15322">
        <v>0.2</v>
      </c>
      <c r="C15322">
        <v>0.2</v>
      </c>
    </row>
    <row r="15323" spans="1:4" x14ac:dyDescent="0.2">
      <c r="A15323" t="s">
        <v>49</v>
      </c>
      <c r="B15323" t="s">
        <v>1545</v>
      </c>
      <c r="C15323">
        <v>0.1</v>
      </c>
    </row>
    <row r="15324" spans="1:4" x14ac:dyDescent="0.2">
      <c r="A15324" t="s">
        <v>97</v>
      </c>
      <c r="B15324">
        <v>0.1</v>
      </c>
      <c r="C15324" t="s">
        <v>1567</v>
      </c>
      <c r="D15324" t="s">
        <v>1568</v>
      </c>
    </row>
    <row r="15325" spans="1:4" x14ac:dyDescent="0.2">
      <c r="A15325" t="s">
        <v>29</v>
      </c>
      <c r="B15325">
        <v>2.2000000000000002</v>
      </c>
      <c r="C15325" t="s">
        <v>1630</v>
      </c>
    </row>
    <row r="15326" spans="1:4" x14ac:dyDescent="0.2">
      <c r="A15326" t="s">
        <v>146</v>
      </c>
    </row>
    <row r="15327" spans="1:4" x14ac:dyDescent="0.2">
      <c r="A15327" t="s">
        <v>87</v>
      </c>
    </row>
    <row r="15328" spans="1:4" x14ac:dyDescent="0.2">
      <c r="A15328" t="s">
        <v>87</v>
      </c>
    </row>
    <row r="15329" spans="1:4" x14ac:dyDescent="0.2">
      <c r="A15329" t="s">
        <v>1549</v>
      </c>
      <c r="B15329" t="s">
        <v>1550</v>
      </c>
      <c r="C15329" t="s">
        <v>1551</v>
      </c>
      <c r="D15329" t="s">
        <v>1552</v>
      </c>
    </row>
    <row r="15330" spans="1:4" x14ac:dyDescent="0.2">
      <c r="A15330" t="s">
        <v>859</v>
      </c>
      <c r="B15330" t="s">
        <v>1553</v>
      </c>
      <c r="C15330" t="s">
        <v>1554</v>
      </c>
    </row>
    <row r="15331" spans="1:4" x14ac:dyDescent="0.2">
      <c r="A15331" t="s">
        <v>1555</v>
      </c>
      <c r="B15331" t="s">
        <v>1550</v>
      </c>
      <c r="C15331" t="s">
        <v>1551</v>
      </c>
      <c r="D15331" t="s">
        <v>1556</v>
      </c>
    </row>
    <row r="15332" spans="1:4" x14ac:dyDescent="0.2">
      <c r="A15332" t="s">
        <v>1569</v>
      </c>
      <c r="B15332" t="s">
        <v>1570</v>
      </c>
      <c r="C15332" t="s">
        <v>1571</v>
      </c>
    </row>
    <row r="15333" spans="1:4" x14ac:dyDescent="0.2">
      <c r="A15333" t="s">
        <v>1569</v>
      </c>
      <c r="B15333" t="s">
        <v>1572</v>
      </c>
      <c r="C15333" t="s">
        <v>1573</v>
      </c>
      <c r="D15333" t="s">
        <v>1571</v>
      </c>
    </row>
    <row r="15334" spans="1:4" x14ac:dyDescent="0.2">
      <c r="A15334" t="s">
        <v>153</v>
      </c>
      <c r="B15334">
        <v>10.5</v>
      </c>
      <c r="C15334" t="s">
        <v>1578</v>
      </c>
    </row>
    <row r="15335" spans="1:4" x14ac:dyDescent="0.2">
      <c r="A15335" t="s">
        <v>27</v>
      </c>
      <c r="B15335">
        <v>17.3</v>
      </c>
      <c r="C15335" t="s">
        <v>1630</v>
      </c>
    </row>
    <row r="15336" spans="1:4" x14ac:dyDescent="0.2">
      <c r="A15336" t="s">
        <v>29</v>
      </c>
      <c r="B15336">
        <v>4.75</v>
      </c>
      <c r="C15336" t="s">
        <v>1630</v>
      </c>
    </row>
    <row r="15337" spans="1:4" x14ac:dyDescent="0.2">
      <c r="A15337" t="s">
        <v>29</v>
      </c>
      <c r="B15337">
        <v>8.3000000000000007</v>
      </c>
      <c r="C15337">
        <v>-0.1</v>
      </c>
    </row>
    <row r="15338" spans="1:4" x14ac:dyDescent="0.2">
      <c r="A15338" t="s">
        <v>1579</v>
      </c>
      <c r="B15338">
        <v>11</v>
      </c>
      <c r="C15338" t="s">
        <v>1578</v>
      </c>
    </row>
    <row r="15339" spans="1:4" x14ac:dyDescent="0.2">
      <c r="A15339" t="s">
        <v>1579</v>
      </c>
      <c r="B15339">
        <v>6.65</v>
      </c>
      <c r="C15339">
        <v>0.1</v>
      </c>
    </row>
    <row r="15340" spans="1:4" x14ac:dyDescent="0.2">
      <c r="A15340" t="s">
        <v>1579</v>
      </c>
      <c r="B15340">
        <v>4.5999999999999996</v>
      </c>
      <c r="C15340" t="s">
        <v>1630</v>
      </c>
    </row>
    <row r="15341" spans="1:4" x14ac:dyDescent="0.2">
      <c r="A15341" t="s">
        <v>1579</v>
      </c>
      <c r="B15341" t="s">
        <v>1683</v>
      </c>
    </row>
    <row r="15342" spans="1:4" x14ac:dyDescent="0.2">
      <c r="A15342" t="s">
        <v>47</v>
      </c>
      <c r="B15342" t="s">
        <v>1689</v>
      </c>
    </row>
    <row r="15343" spans="1:4" x14ac:dyDescent="0.2">
      <c r="A15343" t="s">
        <v>47</v>
      </c>
      <c r="B15343">
        <v>13</v>
      </c>
      <c r="C15343" t="s">
        <v>1580</v>
      </c>
    </row>
    <row r="15344" spans="1:4" x14ac:dyDescent="0.2">
      <c r="A15344" t="s">
        <v>29</v>
      </c>
      <c r="B15344">
        <v>10.8</v>
      </c>
      <c r="C15344">
        <v>0.15</v>
      </c>
    </row>
    <row r="15345" spans="1:4" x14ac:dyDescent="0.2">
      <c r="A15345" t="s">
        <v>47</v>
      </c>
      <c r="B15345">
        <v>3.6</v>
      </c>
      <c r="C15345">
        <v>-0.1</v>
      </c>
    </row>
    <row r="15346" spans="1:4" x14ac:dyDescent="0.2">
      <c r="A15346" t="s">
        <v>47</v>
      </c>
      <c r="B15346" t="s">
        <v>1705</v>
      </c>
    </row>
    <row r="15347" spans="1:4" x14ac:dyDescent="0.2">
      <c r="A15347" t="s">
        <v>1686</v>
      </c>
      <c r="B15347" t="s">
        <v>1691</v>
      </c>
      <c r="C15347" t="s">
        <v>1687</v>
      </c>
    </row>
    <row r="15348" spans="1:4" x14ac:dyDescent="0.2">
      <c r="A15348" t="s">
        <v>47</v>
      </c>
      <c r="B15348">
        <v>14</v>
      </c>
      <c r="C15348" t="s">
        <v>1580</v>
      </c>
    </row>
    <row r="15349" spans="1:4" x14ac:dyDescent="0.2">
      <c r="A15349" t="s">
        <v>184</v>
      </c>
      <c r="B15349">
        <v>14.7</v>
      </c>
      <c r="C15349">
        <v>-0.2</v>
      </c>
    </row>
    <row r="15350" spans="1:4" x14ac:dyDescent="0.2">
      <c r="A15350" t="s">
        <v>34</v>
      </c>
      <c r="B15350">
        <v>21.02</v>
      </c>
      <c r="C15350">
        <v>0.03</v>
      </c>
    </row>
    <row r="15351" spans="1:4" x14ac:dyDescent="0.2">
      <c r="A15351" t="s">
        <v>34</v>
      </c>
      <c r="B15351">
        <v>15.02</v>
      </c>
      <c r="C15351">
        <v>0.03</v>
      </c>
    </row>
    <row r="15352" spans="1:4" x14ac:dyDescent="0.2">
      <c r="A15352" t="s">
        <v>34</v>
      </c>
      <c r="B15352">
        <v>18.3</v>
      </c>
      <c r="C15352" t="s">
        <v>1630</v>
      </c>
    </row>
    <row r="15353" spans="1:4" x14ac:dyDescent="0.2">
      <c r="A15353" t="s">
        <v>150</v>
      </c>
      <c r="B15353" t="s">
        <v>1692</v>
      </c>
    </row>
    <row r="15354" spans="1:4" x14ac:dyDescent="0.2">
      <c r="A15354" t="s">
        <v>47</v>
      </c>
      <c r="B15354">
        <v>2</v>
      </c>
      <c r="C15354" t="s">
        <v>1580</v>
      </c>
    </row>
    <row r="15355" spans="1:4" x14ac:dyDescent="0.2">
      <c r="A15355" t="s">
        <v>1693</v>
      </c>
      <c r="B15355" t="s">
        <v>1618</v>
      </c>
      <c r="C15355">
        <v>8</v>
      </c>
      <c r="D15355" t="s">
        <v>1578</v>
      </c>
    </row>
    <row r="15356" spans="1:4" x14ac:dyDescent="0.2">
      <c r="A15356" t="s">
        <v>97</v>
      </c>
      <c r="B15356" t="s">
        <v>1545</v>
      </c>
      <c r="C15356">
        <v>0.1</v>
      </c>
    </row>
    <row r="15357" spans="1:4" x14ac:dyDescent="0.2">
      <c r="A15357" t="s">
        <v>97</v>
      </c>
      <c r="B15357" t="s">
        <v>1545</v>
      </c>
      <c r="C15357">
        <v>0.04</v>
      </c>
    </row>
    <row r="15358" spans="1:4" x14ac:dyDescent="0.2">
      <c r="A15358" t="s">
        <v>1579</v>
      </c>
      <c r="B15358">
        <v>1.2</v>
      </c>
      <c r="C15358">
        <v>0.2</v>
      </c>
    </row>
    <row r="15359" spans="1:4" x14ac:dyDescent="0.2">
      <c r="A15359" t="s">
        <v>49</v>
      </c>
      <c r="B15359">
        <v>0.23</v>
      </c>
      <c r="C15359" t="s">
        <v>1589</v>
      </c>
    </row>
    <row r="15360" spans="1:4" x14ac:dyDescent="0.2">
      <c r="A15360" t="s">
        <v>49</v>
      </c>
      <c r="B15360">
        <v>0.4</v>
      </c>
      <c r="C15360" t="s">
        <v>1580</v>
      </c>
    </row>
    <row r="15361" spans="1:4" x14ac:dyDescent="0.2">
      <c r="A15361" t="s">
        <v>49</v>
      </c>
      <c r="B15361">
        <v>0.2</v>
      </c>
      <c r="C15361">
        <v>0.2</v>
      </c>
    </row>
    <row r="15362" spans="1:4" x14ac:dyDescent="0.2">
      <c r="A15362" t="s">
        <v>49</v>
      </c>
      <c r="B15362" t="s">
        <v>1545</v>
      </c>
      <c r="C15362">
        <v>0.1</v>
      </c>
    </row>
    <row r="15363" spans="1:4" x14ac:dyDescent="0.2">
      <c r="A15363" t="s">
        <v>97</v>
      </c>
      <c r="B15363">
        <v>0.1</v>
      </c>
      <c r="C15363" t="s">
        <v>1567</v>
      </c>
      <c r="D15363" t="s">
        <v>1568</v>
      </c>
    </row>
    <row r="15364" spans="1:4" x14ac:dyDescent="0.2">
      <c r="A15364" t="s">
        <v>29</v>
      </c>
      <c r="B15364">
        <v>2.2000000000000002</v>
      </c>
      <c r="C15364" t="s">
        <v>1630</v>
      </c>
    </row>
    <row r="15365" spans="1:4" x14ac:dyDescent="0.2">
      <c r="A15365" t="s">
        <v>146</v>
      </c>
    </row>
    <row r="15366" spans="1:4" x14ac:dyDescent="0.2">
      <c r="A15366" t="s">
        <v>87</v>
      </c>
    </row>
    <row r="15367" spans="1:4" x14ac:dyDescent="0.2">
      <c r="A15367" t="s">
        <v>87</v>
      </c>
    </row>
    <row r="15368" spans="1:4" x14ac:dyDescent="0.2">
      <c r="A15368" t="s">
        <v>29</v>
      </c>
      <c r="B15368">
        <v>4.5999999999999996</v>
      </c>
      <c r="C15368" t="s">
        <v>1630</v>
      </c>
    </row>
    <row r="15369" spans="1:4" x14ac:dyDescent="0.2">
      <c r="A15369" t="s">
        <v>1579</v>
      </c>
      <c r="B15369">
        <v>1.2</v>
      </c>
      <c r="C15369">
        <v>0.2</v>
      </c>
    </row>
    <row r="15370" spans="1:4" x14ac:dyDescent="0.2">
      <c r="A15370" t="s">
        <v>1549</v>
      </c>
      <c r="B15370" t="s">
        <v>1550</v>
      </c>
      <c r="C15370" t="s">
        <v>1551</v>
      </c>
      <c r="D15370" t="s">
        <v>1552</v>
      </c>
    </row>
    <row r="15371" spans="1:4" x14ac:dyDescent="0.2">
      <c r="A15371" t="s">
        <v>859</v>
      </c>
      <c r="B15371" t="s">
        <v>1553</v>
      </c>
      <c r="C15371" t="s">
        <v>1554</v>
      </c>
    </row>
    <row r="15372" spans="1:4" x14ac:dyDescent="0.2">
      <c r="A15372" t="s">
        <v>153</v>
      </c>
      <c r="B15372">
        <v>10.5</v>
      </c>
      <c r="C15372" t="s">
        <v>1578</v>
      </c>
    </row>
    <row r="15373" spans="1:4" x14ac:dyDescent="0.2">
      <c r="A15373" t="s">
        <v>27</v>
      </c>
      <c r="B15373">
        <v>17.3</v>
      </c>
      <c r="C15373" t="s">
        <v>1630</v>
      </c>
    </row>
    <row r="15374" spans="1:4" x14ac:dyDescent="0.2">
      <c r="A15374" t="s">
        <v>29</v>
      </c>
      <c r="B15374">
        <v>4.75</v>
      </c>
      <c r="C15374" t="s">
        <v>1630</v>
      </c>
    </row>
    <row r="15375" spans="1:4" x14ac:dyDescent="0.2">
      <c r="A15375" t="s">
        <v>29</v>
      </c>
      <c r="B15375">
        <v>8.3000000000000007</v>
      </c>
      <c r="C15375">
        <v>-0.1</v>
      </c>
    </row>
    <row r="15376" spans="1:4" x14ac:dyDescent="0.2">
      <c r="A15376" t="s">
        <v>1579</v>
      </c>
      <c r="B15376">
        <v>11</v>
      </c>
      <c r="C15376" t="s">
        <v>1578</v>
      </c>
    </row>
    <row r="15377" spans="1:3" x14ac:dyDescent="0.2">
      <c r="A15377" t="s">
        <v>1579</v>
      </c>
      <c r="B15377">
        <v>6.65</v>
      </c>
      <c r="C15377">
        <v>0.1</v>
      </c>
    </row>
    <row r="15378" spans="1:3" x14ac:dyDescent="0.2">
      <c r="A15378" t="s">
        <v>1579</v>
      </c>
      <c r="B15378">
        <v>4.5999999999999996</v>
      </c>
      <c r="C15378" t="s">
        <v>1630</v>
      </c>
    </row>
    <row r="15379" spans="1:3" x14ac:dyDescent="0.2">
      <c r="A15379" t="s">
        <v>1579</v>
      </c>
      <c r="B15379" t="s">
        <v>1683</v>
      </c>
    </row>
    <row r="15380" spans="1:3" x14ac:dyDescent="0.2">
      <c r="A15380" t="s">
        <v>47</v>
      </c>
      <c r="B15380" t="s">
        <v>1689</v>
      </c>
    </row>
    <row r="15381" spans="1:3" x14ac:dyDescent="0.2">
      <c r="A15381" t="s">
        <v>47</v>
      </c>
      <c r="B15381">
        <v>13</v>
      </c>
      <c r="C15381" t="s">
        <v>1580</v>
      </c>
    </row>
    <row r="15382" spans="1:3" x14ac:dyDescent="0.2">
      <c r="A15382" t="s">
        <v>29</v>
      </c>
      <c r="B15382">
        <v>10.8</v>
      </c>
      <c r="C15382">
        <v>0.15</v>
      </c>
    </row>
    <row r="15383" spans="1:3" x14ac:dyDescent="0.2">
      <c r="A15383" t="s">
        <v>47</v>
      </c>
      <c r="B15383">
        <v>3.6</v>
      </c>
      <c r="C15383">
        <v>-0.1</v>
      </c>
    </row>
    <row r="15384" spans="1:3" x14ac:dyDescent="0.2">
      <c r="A15384" t="s">
        <v>47</v>
      </c>
      <c r="B15384" t="s">
        <v>1705</v>
      </c>
    </row>
    <row r="15385" spans="1:3" x14ac:dyDescent="0.2">
      <c r="A15385" t="s">
        <v>1686</v>
      </c>
      <c r="B15385" t="s">
        <v>1691</v>
      </c>
      <c r="C15385" t="s">
        <v>1687</v>
      </c>
    </row>
    <row r="15386" spans="1:3" x14ac:dyDescent="0.2">
      <c r="A15386" t="s">
        <v>47</v>
      </c>
      <c r="B15386">
        <v>14</v>
      </c>
      <c r="C15386" t="s">
        <v>1580</v>
      </c>
    </row>
    <row r="15387" spans="1:3" x14ac:dyDescent="0.2">
      <c r="A15387" t="s">
        <v>184</v>
      </c>
      <c r="B15387">
        <v>14.7</v>
      </c>
      <c r="C15387">
        <v>-0.2</v>
      </c>
    </row>
    <row r="15388" spans="1:3" x14ac:dyDescent="0.2">
      <c r="A15388" t="s">
        <v>34</v>
      </c>
      <c r="B15388">
        <v>21.02</v>
      </c>
      <c r="C15388">
        <v>0.03</v>
      </c>
    </row>
    <row r="15389" spans="1:3" x14ac:dyDescent="0.2">
      <c r="A15389" t="s">
        <v>34</v>
      </c>
      <c r="B15389">
        <v>15.02</v>
      </c>
      <c r="C15389">
        <v>0.03</v>
      </c>
    </row>
    <row r="15390" spans="1:3" x14ac:dyDescent="0.2">
      <c r="A15390" t="s">
        <v>34</v>
      </c>
      <c r="B15390">
        <v>18.3</v>
      </c>
      <c r="C15390" t="s">
        <v>1630</v>
      </c>
    </row>
    <row r="15391" spans="1:3" x14ac:dyDescent="0.2">
      <c r="A15391" t="s">
        <v>150</v>
      </c>
      <c r="B15391" t="s">
        <v>1692</v>
      </c>
    </row>
    <row r="15392" spans="1:3" x14ac:dyDescent="0.2">
      <c r="A15392" t="s">
        <v>47</v>
      </c>
      <c r="B15392">
        <v>2</v>
      </c>
      <c r="C15392" t="s">
        <v>1580</v>
      </c>
    </row>
    <row r="15393" spans="1:4" x14ac:dyDescent="0.2">
      <c r="A15393" t="s">
        <v>1693</v>
      </c>
      <c r="B15393" t="s">
        <v>1618</v>
      </c>
      <c r="C15393">
        <v>8</v>
      </c>
      <c r="D15393" t="s">
        <v>1578</v>
      </c>
    </row>
    <row r="15394" spans="1:4" x14ac:dyDescent="0.2">
      <c r="A15394" t="s">
        <v>97</v>
      </c>
      <c r="B15394" t="s">
        <v>1545</v>
      </c>
      <c r="C15394">
        <v>0.1</v>
      </c>
    </row>
    <row r="15395" spans="1:4" x14ac:dyDescent="0.2">
      <c r="A15395" t="s">
        <v>97</v>
      </c>
      <c r="B15395" t="s">
        <v>1545</v>
      </c>
      <c r="C15395">
        <v>0.04</v>
      </c>
    </row>
    <row r="15396" spans="1:4" x14ac:dyDescent="0.2">
      <c r="A15396" t="s">
        <v>1579</v>
      </c>
      <c r="B15396">
        <v>1.2</v>
      </c>
      <c r="C15396">
        <v>0.2</v>
      </c>
    </row>
    <row r="15397" spans="1:4" x14ac:dyDescent="0.2">
      <c r="A15397" t="s">
        <v>49</v>
      </c>
      <c r="B15397">
        <v>0.23</v>
      </c>
      <c r="C15397" t="s">
        <v>1589</v>
      </c>
    </row>
    <row r="15398" spans="1:4" x14ac:dyDescent="0.2">
      <c r="A15398" t="s">
        <v>49</v>
      </c>
      <c r="B15398">
        <v>0.4</v>
      </c>
      <c r="C15398" t="s">
        <v>1580</v>
      </c>
    </row>
    <row r="15399" spans="1:4" x14ac:dyDescent="0.2">
      <c r="A15399" t="s">
        <v>49</v>
      </c>
      <c r="B15399" t="s">
        <v>1545</v>
      </c>
      <c r="C15399">
        <v>0.1</v>
      </c>
    </row>
    <row r="15400" spans="1:4" x14ac:dyDescent="0.2">
      <c r="A15400" t="s">
        <v>97</v>
      </c>
      <c r="B15400">
        <v>0.1</v>
      </c>
      <c r="C15400" t="s">
        <v>1567</v>
      </c>
      <c r="D15400" t="s">
        <v>1568</v>
      </c>
    </row>
    <row r="15401" spans="1:4" x14ac:dyDescent="0.2">
      <c r="A15401" t="s">
        <v>29</v>
      </c>
      <c r="B15401">
        <v>2.2000000000000002</v>
      </c>
      <c r="C15401" t="s">
        <v>1630</v>
      </c>
    </row>
    <row r="15402" spans="1:4" x14ac:dyDescent="0.2">
      <c r="A15402" t="s">
        <v>146</v>
      </c>
    </row>
    <row r="15403" spans="1:4" x14ac:dyDescent="0.2">
      <c r="A15403" t="s">
        <v>87</v>
      </c>
    </row>
    <row r="15404" spans="1:4" x14ac:dyDescent="0.2">
      <c r="A15404" t="s">
        <v>87</v>
      </c>
    </row>
    <row r="15405" spans="1:4" x14ac:dyDescent="0.2">
      <c r="A15405" t="s">
        <v>29</v>
      </c>
      <c r="B15405">
        <v>4.5999999999999996</v>
      </c>
      <c r="C15405" t="s">
        <v>1630</v>
      </c>
    </row>
    <row r="15406" spans="1:4" x14ac:dyDescent="0.2">
      <c r="A15406" t="s">
        <v>1579</v>
      </c>
      <c r="B15406">
        <v>1.2</v>
      </c>
      <c r="C15406">
        <v>0.2</v>
      </c>
    </row>
    <row r="15407" spans="1:4" x14ac:dyDescent="0.2">
      <c r="A15407" t="s">
        <v>1549</v>
      </c>
      <c r="B15407" t="s">
        <v>1550</v>
      </c>
      <c r="C15407" t="s">
        <v>1551</v>
      </c>
      <c r="D15407" t="s">
        <v>1552</v>
      </c>
    </row>
    <row r="15408" spans="1:4" x14ac:dyDescent="0.2">
      <c r="A15408" t="s">
        <v>859</v>
      </c>
      <c r="B15408" t="s">
        <v>1553</v>
      </c>
      <c r="C15408" t="s">
        <v>1554</v>
      </c>
    </row>
    <row r="15409" spans="1:4" x14ac:dyDescent="0.2">
      <c r="A15409" t="s">
        <v>1569</v>
      </c>
      <c r="B15409" t="s">
        <v>1570</v>
      </c>
      <c r="C15409" t="s">
        <v>1571</v>
      </c>
    </row>
    <row r="15410" spans="1:4" x14ac:dyDescent="0.2">
      <c r="A15410" t="s">
        <v>1569</v>
      </c>
      <c r="B15410" t="s">
        <v>1572</v>
      </c>
      <c r="C15410" t="s">
        <v>1573</v>
      </c>
      <c r="D15410" t="s">
        <v>1571</v>
      </c>
    </row>
    <row r="15411" spans="1:4" x14ac:dyDescent="0.2">
      <c r="A15411" t="s">
        <v>153</v>
      </c>
      <c r="B15411">
        <v>10.5</v>
      </c>
      <c r="C15411" t="s">
        <v>1578</v>
      </c>
    </row>
    <row r="15412" spans="1:4" x14ac:dyDescent="0.2">
      <c r="A15412" t="s">
        <v>27</v>
      </c>
      <c r="B15412">
        <v>17.3</v>
      </c>
      <c r="C15412" t="s">
        <v>1630</v>
      </c>
    </row>
    <row r="15413" spans="1:4" x14ac:dyDescent="0.2">
      <c r="A15413" t="s">
        <v>29</v>
      </c>
      <c r="B15413">
        <v>5.5</v>
      </c>
      <c r="C15413" t="s">
        <v>1608</v>
      </c>
      <c r="D15413">
        <v>0.05</v>
      </c>
    </row>
    <row r="15414" spans="1:4" x14ac:dyDescent="0.2">
      <c r="A15414" t="s">
        <v>29</v>
      </c>
      <c r="B15414">
        <v>8.3000000000000007</v>
      </c>
      <c r="C15414">
        <v>-0.1</v>
      </c>
    </row>
    <row r="15415" spans="1:4" x14ac:dyDescent="0.2">
      <c r="A15415" t="s">
        <v>1579</v>
      </c>
      <c r="B15415">
        <v>11</v>
      </c>
      <c r="C15415" t="s">
        <v>1578</v>
      </c>
    </row>
    <row r="15416" spans="1:4" x14ac:dyDescent="0.2">
      <c r="A15416" t="s">
        <v>1579</v>
      </c>
      <c r="B15416">
        <v>6.65</v>
      </c>
      <c r="C15416">
        <v>0.1</v>
      </c>
    </row>
    <row r="15417" spans="1:4" x14ac:dyDescent="0.2">
      <c r="A15417" t="s">
        <v>1579</v>
      </c>
      <c r="B15417">
        <v>4.5999999999999996</v>
      </c>
      <c r="C15417" t="s">
        <v>1630</v>
      </c>
    </row>
    <row r="15418" spans="1:4" x14ac:dyDescent="0.2">
      <c r="A15418" t="s">
        <v>1579</v>
      </c>
      <c r="B15418">
        <v>1.96</v>
      </c>
      <c r="C15418" t="s">
        <v>1608</v>
      </c>
      <c r="D15418">
        <v>0.05</v>
      </c>
    </row>
    <row r="15419" spans="1:4" x14ac:dyDescent="0.2">
      <c r="A15419" t="s">
        <v>47</v>
      </c>
      <c r="B15419" t="s">
        <v>1689</v>
      </c>
    </row>
    <row r="15420" spans="1:4" x14ac:dyDescent="0.2">
      <c r="A15420" t="s">
        <v>47</v>
      </c>
      <c r="B15420">
        <v>13</v>
      </c>
      <c r="C15420" t="s">
        <v>1580</v>
      </c>
    </row>
    <row r="15421" spans="1:4" x14ac:dyDescent="0.2">
      <c r="A15421" t="s">
        <v>29</v>
      </c>
      <c r="B15421">
        <v>10.8</v>
      </c>
      <c r="C15421">
        <v>0.15</v>
      </c>
    </row>
    <row r="15422" spans="1:4" x14ac:dyDescent="0.2">
      <c r="A15422" t="s">
        <v>47</v>
      </c>
      <c r="B15422">
        <v>3.2</v>
      </c>
      <c r="C15422" t="s">
        <v>1562</v>
      </c>
      <c r="D15422">
        <v>0.1</v>
      </c>
    </row>
    <row r="15423" spans="1:4" x14ac:dyDescent="0.2">
      <c r="A15423" t="s">
        <v>47</v>
      </c>
      <c r="B15423" t="s">
        <v>1690</v>
      </c>
    </row>
    <row r="15424" spans="1:4" x14ac:dyDescent="0.2">
      <c r="A15424" t="s">
        <v>1686</v>
      </c>
      <c r="B15424" t="s">
        <v>1691</v>
      </c>
      <c r="C15424" t="s">
        <v>1687</v>
      </c>
    </row>
    <row r="15425" spans="1:4" x14ac:dyDescent="0.2">
      <c r="A15425" t="s">
        <v>47</v>
      </c>
      <c r="B15425">
        <v>14</v>
      </c>
      <c r="C15425" t="s">
        <v>1580</v>
      </c>
    </row>
    <row r="15426" spans="1:4" x14ac:dyDescent="0.2">
      <c r="A15426" t="s">
        <v>184</v>
      </c>
      <c r="B15426">
        <v>14.7</v>
      </c>
      <c r="C15426">
        <v>-0.2</v>
      </c>
    </row>
    <row r="15427" spans="1:4" x14ac:dyDescent="0.2">
      <c r="A15427" t="s">
        <v>34</v>
      </c>
      <c r="B15427">
        <v>21.02</v>
      </c>
      <c r="C15427">
        <v>0.03</v>
      </c>
    </row>
    <row r="15428" spans="1:4" x14ac:dyDescent="0.2">
      <c r="A15428" t="s">
        <v>34</v>
      </c>
      <c r="B15428">
        <v>15.02</v>
      </c>
      <c r="C15428">
        <v>0.03</v>
      </c>
    </row>
    <row r="15429" spans="1:4" x14ac:dyDescent="0.2">
      <c r="A15429" t="s">
        <v>34</v>
      </c>
      <c r="B15429">
        <v>18.3</v>
      </c>
      <c r="C15429" t="s">
        <v>1630</v>
      </c>
    </row>
    <row r="15430" spans="1:4" x14ac:dyDescent="0.2">
      <c r="A15430" t="s">
        <v>150</v>
      </c>
      <c r="B15430" t="s">
        <v>1692</v>
      </c>
    </row>
    <row r="15431" spans="1:4" x14ac:dyDescent="0.2">
      <c r="A15431" t="s">
        <v>47</v>
      </c>
      <c r="B15431">
        <v>2</v>
      </c>
      <c r="C15431" t="s">
        <v>1580</v>
      </c>
    </row>
    <row r="15432" spans="1:4" x14ac:dyDescent="0.2">
      <c r="A15432" t="s">
        <v>1693</v>
      </c>
      <c r="B15432" t="s">
        <v>1618</v>
      </c>
      <c r="C15432">
        <v>8</v>
      </c>
      <c r="D15432" t="s">
        <v>1578</v>
      </c>
    </row>
    <row r="15433" spans="1:4" x14ac:dyDescent="0.2">
      <c r="A15433" t="s">
        <v>97</v>
      </c>
      <c r="B15433" t="s">
        <v>1545</v>
      </c>
      <c r="C15433">
        <v>0.1</v>
      </c>
    </row>
    <row r="15434" spans="1:4" x14ac:dyDescent="0.2">
      <c r="A15434" t="s">
        <v>97</v>
      </c>
      <c r="B15434" t="s">
        <v>1545</v>
      </c>
      <c r="C15434">
        <v>0.04</v>
      </c>
    </row>
    <row r="15435" spans="1:4" x14ac:dyDescent="0.2">
      <c r="A15435" t="s">
        <v>1579</v>
      </c>
      <c r="B15435">
        <v>1.2</v>
      </c>
      <c r="C15435">
        <v>0.2</v>
      </c>
    </row>
    <row r="15436" spans="1:4" x14ac:dyDescent="0.2">
      <c r="A15436" t="s">
        <v>49</v>
      </c>
      <c r="B15436">
        <v>0.23</v>
      </c>
      <c r="C15436" t="s">
        <v>1589</v>
      </c>
    </row>
    <row r="15437" spans="1:4" x14ac:dyDescent="0.2">
      <c r="A15437" t="s">
        <v>49</v>
      </c>
      <c r="B15437">
        <v>0.4</v>
      </c>
      <c r="C15437" t="s">
        <v>1580</v>
      </c>
    </row>
    <row r="15438" spans="1:4" x14ac:dyDescent="0.2">
      <c r="A15438" t="s">
        <v>49</v>
      </c>
      <c r="B15438" t="s">
        <v>1545</v>
      </c>
      <c r="C15438">
        <v>0.1</v>
      </c>
    </row>
    <row r="15439" spans="1:4" x14ac:dyDescent="0.2">
      <c r="A15439" t="s">
        <v>97</v>
      </c>
      <c r="B15439">
        <v>0.1</v>
      </c>
      <c r="C15439" t="s">
        <v>1567</v>
      </c>
      <c r="D15439" t="s">
        <v>1568</v>
      </c>
    </row>
    <row r="15440" spans="1:4" x14ac:dyDescent="0.2">
      <c r="A15440" t="s">
        <v>29</v>
      </c>
      <c r="B15440">
        <v>2.2000000000000002</v>
      </c>
      <c r="C15440" t="s">
        <v>1630</v>
      </c>
    </row>
    <row r="15441" spans="1:4" x14ac:dyDescent="0.2">
      <c r="A15441" t="s">
        <v>146</v>
      </c>
    </row>
    <row r="15442" spans="1:4" x14ac:dyDescent="0.2">
      <c r="A15442" t="s">
        <v>87</v>
      </c>
    </row>
    <row r="15443" spans="1:4" x14ac:dyDescent="0.2">
      <c r="A15443" t="s">
        <v>87</v>
      </c>
    </row>
    <row r="15444" spans="1:4" x14ac:dyDescent="0.2">
      <c r="A15444" t="s">
        <v>1549</v>
      </c>
      <c r="B15444" t="s">
        <v>1550</v>
      </c>
      <c r="C15444" t="s">
        <v>1551</v>
      </c>
      <c r="D15444" t="s">
        <v>1552</v>
      </c>
    </row>
    <row r="15445" spans="1:4" x14ac:dyDescent="0.2">
      <c r="A15445" t="s">
        <v>859</v>
      </c>
      <c r="B15445" t="s">
        <v>1553</v>
      </c>
      <c r="C15445" t="s">
        <v>1554</v>
      </c>
    </row>
    <row r="15446" spans="1:4" x14ac:dyDescent="0.2">
      <c r="A15446" t="s">
        <v>153</v>
      </c>
      <c r="B15446">
        <v>10.5</v>
      </c>
      <c r="C15446" t="s">
        <v>1578</v>
      </c>
    </row>
    <row r="15447" spans="1:4" x14ac:dyDescent="0.2">
      <c r="A15447" t="s">
        <v>27</v>
      </c>
      <c r="B15447">
        <v>17.3</v>
      </c>
      <c r="C15447" t="s">
        <v>1630</v>
      </c>
    </row>
    <row r="15448" spans="1:4" x14ac:dyDescent="0.2">
      <c r="A15448" t="s">
        <v>29</v>
      </c>
      <c r="B15448">
        <v>5.5</v>
      </c>
      <c r="C15448" t="s">
        <v>1608</v>
      </c>
      <c r="D15448">
        <v>0.05</v>
      </c>
    </row>
    <row r="15449" spans="1:4" x14ac:dyDescent="0.2">
      <c r="A15449" t="s">
        <v>29</v>
      </c>
      <c r="B15449">
        <v>8.3000000000000007</v>
      </c>
      <c r="C15449">
        <v>-0.1</v>
      </c>
    </row>
    <row r="15450" spans="1:4" x14ac:dyDescent="0.2">
      <c r="A15450" t="s">
        <v>1579</v>
      </c>
      <c r="B15450">
        <v>11</v>
      </c>
      <c r="C15450" t="s">
        <v>1578</v>
      </c>
    </row>
    <row r="15451" spans="1:4" x14ac:dyDescent="0.2">
      <c r="A15451" t="s">
        <v>1579</v>
      </c>
      <c r="B15451">
        <v>6.65</v>
      </c>
      <c r="C15451">
        <v>0.1</v>
      </c>
    </row>
    <row r="15452" spans="1:4" x14ac:dyDescent="0.2">
      <c r="A15452" t="s">
        <v>1579</v>
      </c>
      <c r="B15452">
        <v>4.5999999999999996</v>
      </c>
      <c r="C15452" t="s">
        <v>1630</v>
      </c>
    </row>
    <row r="15453" spans="1:4" x14ac:dyDescent="0.2">
      <c r="A15453" t="s">
        <v>1579</v>
      </c>
      <c r="B15453">
        <v>1.96</v>
      </c>
      <c r="C15453" t="s">
        <v>1608</v>
      </c>
      <c r="D15453">
        <v>0.05</v>
      </c>
    </row>
    <row r="15454" spans="1:4" x14ac:dyDescent="0.2">
      <c r="A15454" t="s">
        <v>47</v>
      </c>
      <c r="B15454" t="s">
        <v>1689</v>
      </c>
    </row>
    <row r="15455" spans="1:4" x14ac:dyDescent="0.2">
      <c r="A15455" t="s">
        <v>47</v>
      </c>
      <c r="B15455">
        <v>13</v>
      </c>
      <c r="C15455" t="s">
        <v>1580</v>
      </c>
    </row>
    <row r="15456" spans="1:4" x14ac:dyDescent="0.2">
      <c r="A15456" t="s">
        <v>29</v>
      </c>
      <c r="B15456">
        <v>10.8</v>
      </c>
      <c r="C15456">
        <v>0.15</v>
      </c>
    </row>
    <row r="15457" spans="1:4" x14ac:dyDescent="0.2">
      <c r="A15457" t="s">
        <v>47</v>
      </c>
      <c r="B15457">
        <v>3.2</v>
      </c>
      <c r="C15457" t="s">
        <v>1562</v>
      </c>
      <c r="D15457">
        <v>0.1</v>
      </c>
    </row>
    <row r="15458" spans="1:4" x14ac:dyDescent="0.2">
      <c r="A15458" t="s">
        <v>47</v>
      </c>
      <c r="B15458" t="s">
        <v>1690</v>
      </c>
    </row>
    <row r="15459" spans="1:4" x14ac:dyDescent="0.2">
      <c r="A15459" t="s">
        <v>1686</v>
      </c>
      <c r="B15459" t="s">
        <v>1691</v>
      </c>
      <c r="C15459" t="s">
        <v>1687</v>
      </c>
    </row>
    <row r="15460" spans="1:4" x14ac:dyDescent="0.2">
      <c r="A15460" t="s">
        <v>47</v>
      </c>
      <c r="B15460">
        <v>14</v>
      </c>
      <c r="C15460" t="s">
        <v>1580</v>
      </c>
    </row>
    <row r="15461" spans="1:4" x14ac:dyDescent="0.2">
      <c r="A15461" t="s">
        <v>184</v>
      </c>
      <c r="B15461">
        <v>14.7</v>
      </c>
      <c r="C15461">
        <v>-0.2</v>
      </c>
    </row>
    <row r="15462" spans="1:4" x14ac:dyDescent="0.2">
      <c r="A15462" t="s">
        <v>34</v>
      </c>
      <c r="B15462">
        <v>21.02</v>
      </c>
      <c r="C15462">
        <v>0.03</v>
      </c>
    </row>
    <row r="15463" spans="1:4" x14ac:dyDescent="0.2">
      <c r="A15463" t="s">
        <v>34</v>
      </c>
      <c r="B15463">
        <v>15.02</v>
      </c>
      <c r="C15463">
        <v>0.03</v>
      </c>
    </row>
    <row r="15464" spans="1:4" x14ac:dyDescent="0.2">
      <c r="A15464" t="s">
        <v>34</v>
      </c>
      <c r="B15464">
        <v>18.3</v>
      </c>
      <c r="C15464" t="s">
        <v>1630</v>
      </c>
    </row>
    <row r="15465" spans="1:4" x14ac:dyDescent="0.2">
      <c r="A15465" t="s">
        <v>150</v>
      </c>
      <c r="B15465" t="s">
        <v>1692</v>
      </c>
    </row>
    <row r="15466" spans="1:4" x14ac:dyDescent="0.2">
      <c r="A15466" t="s">
        <v>47</v>
      </c>
      <c r="B15466">
        <v>2</v>
      </c>
      <c r="C15466" t="s">
        <v>1580</v>
      </c>
    </row>
    <row r="15467" spans="1:4" x14ac:dyDescent="0.2">
      <c r="A15467" t="s">
        <v>1693</v>
      </c>
      <c r="B15467" t="s">
        <v>1618</v>
      </c>
      <c r="C15467">
        <v>8</v>
      </c>
      <c r="D15467" t="s">
        <v>1578</v>
      </c>
    </row>
    <row r="15468" spans="1:4" x14ac:dyDescent="0.2">
      <c r="A15468" t="s">
        <v>97</v>
      </c>
      <c r="B15468" t="s">
        <v>1545</v>
      </c>
      <c r="C15468">
        <v>0.1</v>
      </c>
    </row>
    <row r="15469" spans="1:4" x14ac:dyDescent="0.2">
      <c r="A15469" t="s">
        <v>97</v>
      </c>
      <c r="B15469" t="s">
        <v>1545</v>
      </c>
      <c r="C15469">
        <v>0.04</v>
      </c>
    </row>
    <row r="15470" spans="1:4" x14ac:dyDescent="0.2">
      <c r="A15470" t="s">
        <v>1579</v>
      </c>
      <c r="B15470">
        <v>1.2</v>
      </c>
      <c r="C15470">
        <v>0.2</v>
      </c>
    </row>
    <row r="15471" spans="1:4" x14ac:dyDescent="0.2">
      <c r="A15471" t="s">
        <v>49</v>
      </c>
      <c r="B15471">
        <v>0.23</v>
      </c>
      <c r="C15471" t="s">
        <v>1589</v>
      </c>
    </row>
    <row r="15472" spans="1:4" x14ac:dyDescent="0.2">
      <c r="A15472" t="s">
        <v>49</v>
      </c>
      <c r="B15472">
        <v>0.4</v>
      </c>
      <c r="C15472" t="s">
        <v>1580</v>
      </c>
    </row>
    <row r="15473" spans="1:4" x14ac:dyDescent="0.2">
      <c r="A15473" t="s">
        <v>49</v>
      </c>
      <c r="B15473" t="s">
        <v>1545</v>
      </c>
      <c r="C15473">
        <v>0.1</v>
      </c>
    </row>
    <row r="15474" spans="1:4" x14ac:dyDescent="0.2">
      <c r="A15474" t="s">
        <v>97</v>
      </c>
      <c r="B15474">
        <v>0.1</v>
      </c>
      <c r="C15474" t="s">
        <v>1567</v>
      </c>
      <c r="D15474" t="s">
        <v>1568</v>
      </c>
    </row>
    <row r="15475" spans="1:4" x14ac:dyDescent="0.2">
      <c r="A15475" t="s">
        <v>29</v>
      </c>
      <c r="B15475">
        <v>2.2000000000000002</v>
      </c>
      <c r="C15475" t="s">
        <v>1630</v>
      </c>
    </row>
    <row r="15476" spans="1:4" x14ac:dyDescent="0.2">
      <c r="A15476" t="s">
        <v>146</v>
      </c>
    </row>
    <row r="15477" spans="1:4" x14ac:dyDescent="0.2">
      <c r="A15477" t="s">
        <v>87</v>
      </c>
    </row>
    <row r="15478" spans="1:4" x14ac:dyDescent="0.2">
      <c r="A15478" t="s">
        <v>87</v>
      </c>
    </row>
    <row r="15479" spans="1:4" x14ac:dyDescent="0.2">
      <c r="A15479" t="s">
        <v>1549</v>
      </c>
      <c r="B15479" t="s">
        <v>1550</v>
      </c>
      <c r="C15479" t="s">
        <v>1551</v>
      </c>
      <c r="D15479" t="s">
        <v>1552</v>
      </c>
    </row>
    <row r="15480" spans="1:4" x14ac:dyDescent="0.2">
      <c r="A15480" t="s">
        <v>859</v>
      </c>
      <c r="B15480" t="s">
        <v>1553</v>
      </c>
      <c r="C15480" t="s">
        <v>1554</v>
      </c>
    </row>
    <row r="15481" spans="1:4" x14ac:dyDescent="0.2">
      <c r="A15481" t="s">
        <v>1569</v>
      </c>
      <c r="B15481" t="s">
        <v>1570</v>
      </c>
      <c r="C15481" t="s">
        <v>1571</v>
      </c>
    </row>
    <row r="15482" spans="1:4" x14ac:dyDescent="0.2">
      <c r="A15482" t="s">
        <v>1569</v>
      </c>
      <c r="B15482" t="s">
        <v>1572</v>
      </c>
      <c r="C15482" t="s">
        <v>1573</v>
      </c>
      <c r="D15482" t="s">
        <v>1571</v>
      </c>
    </row>
    <row r="15483" spans="1:4" x14ac:dyDescent="0.2">
      <c r="A15483" t="s">
        <v>153</v>
      </c>
      <c r="B15483">
        <v>10.5</v>
      </c>
      <c r="C15483" t="s">
        <v>1578</v>
      </c>
    </row>
    <row r="15484" spans="1:4" x14ac:dyDescent="0.2">
      <c r="A15484" t="s">
        <v>27</v>
      </c>
      <c r="B15484">
        <v>17.3</v>
      </c>
      <c r="C15484" t="s">
        <v>1630</v>
      </c>
    </row>
    <row r="15485" spans="1:4" x14ac:dyDescent="0.2">
      <c r="A15485" t="s">
        <v>29</v>
      </c>
      <c r="B15485">
        <v>4.2</v>
      </c>
      <c r="C15485" t="s">
        <v>1630</v>
      </c>
    </row>
    <row r="15486" spans="1:4" x14ac:dyDescent="0.2">
      <c r="A15486" t="s">
        <v>29</v>
      </c>
      <c r="B15486">
        <v>8.3000000000000007</v>
      </c>
      <c r="C15486">
        <v>-0.1</v>
      </c>
    </row>
    <row r="15487" spans="1:4" x14ac:dyDescent="0.2">
      <c r="A15487" t="s">
        <v>1579</v>
      </c>
      <c r="B15487">
        <v>11</v>
      </c>
      <c r="C15487" t="s">
        <v>1578</v>
      </c>
    </row>
    <row r="15488" spans="1:4" x14ac:dyDescent="0.2">
      <c r="A15488" t="s">
        <v>1579</v>
      </c>
      <c r="B15488">
        <v>6.65</v>
      </c>
      <c r="C15488">
        <v>0.1</v>
      </c>
    </row>
    <row r="15489" spans="1:4" x14ac:dyDescent="0.2">
      <c r="A15489" t="s">
        <v>1579</v>
      </c>
      <c r="B15489">
        <v>4.5999999999999996</v>
      </c>
      <c r="C15489" t="s">
        <v>1630</v>
      </c>
    </row>
    <row r="15490" spans="1:4" x14ac:dyDescent="0.2">
      <c r="A15490" t="s">
        <v>1579</v>
      </c>
      <c r="B15490" t="s">
        <v>1683</v>
      </c>
    </row>
    <row r="15491" spans="1:4" x14ac:dyDescent="0.2">
      <c r="A15491" t="s">
        <v>47</v>
      </c>
      <c r="B15491" t="s">
        <v>1689</v>
      </c>
    </row>
    <row r="15492" spans="1:4" x14ac:dyDescent="0.2">
      <c r="A15492" t="s">
        <v>47</v>
      </c>
      <c r="B15492">
        <v>13</v>
      </c>
      <c r="C15492" t="s">
        <v>1580</v>
      </c>
    </row>
    <row r="15493" spans="1:4" x14ac:dyDescent="0.2">
      <c r="A15493" t="s">
        <v>29</v>
      </c>
      <c r="B15493">
        <v>10.8</v>
      </c>
      <c r="C15493">
        <v>0.15</v>
      </c>
    </row>
    <row r="15494" spans="1:4" x14ac:dyDescent="0.2">
      <c r="A15494" t="s">
        <v>47</v>
      </c>
      <c r="B15494">
        <v>3.9</v>
      </c>
      <c r="C15494">
        <v>-0.1</v>
      </c>
    </row>
    <row r="15495" spans="1:4" x14ac:dyDescent="0.2">
      <c r="A15495" t="s">
        <v>47</v>
      </c>
      <c r="B15495" t="s">
        <v>2950</v>
      </c>
    </row>
    <row r="15496" spans="1:4" x14ac:dyDescent="0.2">
      <c r="A15496" t="s">
        <v>1686</v>
      </c>
      <c r="B15496" t="s">
        <v>1691</v>
      </c>
      <c r="C15496" t="s">
        <v>1687</v>
      </c>
    </row>
    <row r="15497" spans="1:4" x14ac:dyDescent="0.2">
      <c r="A15497" t="s">
        <v>47</v>
      </c>
      <c r="B15497">
        <v>14</v>
      </c>
      <c r="C15497" t="s">
        <v>1580</v>
      </c>
    </row>
    <row r="15498" spans="1:4" x14ac:dyDescent="0.2">
      <c r="A15498" t="s">
        <v>184</v>
      </c>
      <c r="B15498">
        <v>14.7</v>
      </c>
      <c r="C15498">
        <v>-0.2</v>
      </c>
    </row>
    <row r="15499" spans="1:4" x14ac:dyDescent="0.2">
      <c r="A15499" t="s">
        <v>34</v>
      </c>
      <c r="B15499">
        <v>21.02</v>
      </c>
      <c r="C15499">
        <v>0.03</v>
      </c>
    </row>
    <row r="15500" spans="1:4" x14ac:dyDescent="0.2">
      <c r="A15500" t="s">
        <v>34</v>
      </c>
      <c r="B15500">
        <v>15.02</v>
      </c>
      <c r="C15500">
        <v>0.03</v>
      </c>
    </row>
    <row r="15501" spans="1:4" x14ac:dyDescent="0.2">
      <c r="A15501" t="s">
        <v>34</v>
      </c>
      <c r="B15501">
        <v>18.3</v>
      </c>
      <c r="C15501" t="s">
        <v>1630</v>
      </c>
    </row>
    <row r="15502" spans="1:4" x14ac:dyDescent="0.2">
      <c r="A15502" t="s">
        <v>150</v>
      </c>
      <c r="B15502" t="s">
        <v>1692</v>
      </c>
    </row>
    <row r="15503" spans="1:4" x14ac:dyDescent="0.2">
      <c r="A15503" t="s">
        <v>47</v>
      </c>
      <c r="B15503">
        <v>2</v>
      </c>
      <c r="C15503" t="s">
        <v>1580</v>
      </c>
    </row>
    <row r="15504" spans="1:4" x14ac:dyDescent="0.2">
      <c r="A15504" t="s">
        <v>1693</v>
      </c>
      <c r="B15504" t="s">
        <v>1618</v>
      </c>
      <c r="C15504">
        <v>8</v>
      </c>
      <c r="D15504" t="s">
        <v>1578</v>
      </c>
    </row>
    <row r="15505" spans="1:4" x14ac:dyDescent="0.2">
      <c r="A15505" t="s">
        <v>97</v>
      </c>
      <c r="B15505" t="s">
        <v>1545</v>
      </c>
      <c r="C15505">
        <v>0.1</v>
      </c>
    </row>
    <row r="15506" spans="1:4" x14ac:dyDescent="0.2">
      <c r="A15506" t="s">
        <v>97</v>
      </c>
      <c r="B15506" t="s">
        <v>1545</v>
      </c>
      <c r="C15506">
        <v>0.04</v>
      </c>
    </row>
    <row r="15507" spans="1:4" x14ac:dyDescent="0.2">
      <c r="A15507" t="s">
        <v>1579</v>
      </c>
      <c r="B15507">
        <v>1.2</v>
      </c>
      <c r="C15507">
        <v>0.2</v>
      </c>
    </row>
    <row r="15508" spans="1:4" x14ac:dyDescent="0.2">
      <c r="A15508" t="s">
        <v>49</v>
      </c>
      <c r="B15508">
        <v>0.23</v>
      </c>
      <c r="C15508" t="s">
        <v>1589</v>
      </c>
    </row>
    <row r="15509" spans="1:4" x14ac:dyDescent="0.2">
      <c r="A15509" t="s">
        <v>49</v>
      </c>
      <c r="B15509">
        <v>0.4</v>
      </c>
      <c r="C15509" t="s">
        <v>1580</v>
      </c>
    </row>
    <row r="15510" spans="1:4" x14ac:dyDescent="0.2">
      <c r="A15510" t="s">
        <v>49</v>
      </c>
      <c r="B15510">
        <v>0.2</v>
      </c>
      <c r="C15510" t="s">
        <v>1578</v>
      </c>
    </row>
    <row r="15511" spans="1:4" x14ac:dyDescent="0.2">
      <c r="A15511" t="s">
        <v>49</v>
      </c>
      <c r="B15511" t="s">
        <v>1545</v>
      </c>
      <c r="C15511">
        <v>0.1</v>
      </c>
    </row>
    <row r="15512" spans="1:4" x14ac:dyDescent="0.2">
      <c r="A15512" t="s">
        <v>97</v>
      </c>
      <c r="B15512">
        <v>0.1</v>
      </c>
      <c r="C15512" t="s">
        <v>1567</v>
      </c>
      <c r="D15512" t="s">
        <v>1568</v>
      </c>
    </row>
    <row r="15513" spans="1:4" x14ac:dyDescent="0.2">
      <c r="A15513" t="s">
        <v>29</v>
      </c>
      <c r="B15513">
        <v>2.2000000000000002</v>
      </c>
      <c r="C15513" t="s">
        <v>1630</v>
      </c>
    </row>
    <row r="15514" spans="1:4" x14ac:dyDescent="0.2">
      <c r="A15514" t="s">
        <v>146</v>
      </c>
    </row>
    <row r="15515" spans="1:4" x14ac:dyDescent="0.2">
      <c r="A15515" t="s">
        <v>87</v>
      </c>
    </row>
    <row r="15516" spans="1:4" x14ac:dyDescent="0.2">
      <c r="A15516" t="s">
        <v>87</v>
      </c>
    </row>
    <row r="15517" spans="1:4" x14ac:dyDescent="0.2">
      <c r="A15517" t="s">
        <v>153</v>
      </c>
    </row>
    <row r="15518" spans="1:4" x14ac:dyDescent="0.2">
      <c r="A15518" t="s">
        <v>1549</v>
      </c>
      <c r="B15518" t="s">
        <v>1550</v>
      </c>
      <c r="C15518" t="s">
        <v>1551</v>
      </c>
      <c r="D15518" t="s">
        <v>1552</v>
      </c>
    </row>
    <row r="15519" spans="1:4" x14ac:dyDescent="0.2">
      <c r="A15519" t="s">
        <v>859</v>
      </c>
      <c r="B15519" t="s">
        <v>1553</v>
      </c>
      <c r="C15519" t="s">
        <v>1554</v>
      </c>
    </row>
    <row r="15520" spans="1:4" x14ac:dyDescent="0.2">
      <c r="A15520" t="s">
        <v>464</v>
      </c>
      <c r="B15520" t="s">
        <v>1550</v>
      </c>
      <c r="C15520" t="s">
        <v>1551</v>
      </c>
      <c r="D15520" s="7">
        <v>37415</v>
      </c>
    </row>
    <row r="15521" spans="1:3" x14ac:dyDescent="0.2">
      <c r="A15521" t="s">
        <v>27</v>
      </c>
      <c r="B15521">
        <v>17.3</v>
      </c>
      <c r="C15521" t="s">
        <v>1630</v>
      </c>
    </row>
    <row r="15522" spans="1:3" x14ac:dyDescent="0.2">
      <c r="A15522" t="s">
        <v>29</v>
      </c>
      <c r="B15522">
        <v>4.2</v>
      </c>
      <c r="C15522" t="s">
        <v>1630</v>
      </c>
    </row>
    <row r="15523" spans="1:3" x14ac:dyDescent="0.2">
      <c r="A15523" t="s">
        <v>1579</v>
      </c>
      <c r="B15523">
        <v>11</v>
      </c>
      <c r="C15523" t="s">
        <v>1578</v>
      </c>
    </row>
    <row r="15524" spans="1:3" x14ac:dyDescent="0.2">
      <c r="A15524" t="s">
        <v>1579</v>
      </c>
      <c r="B15524">
        <v>6.65</v>
      </c>
      <c r="C15524">
        <v>0.1</v>
      </c>
    </row>
    <row r="15525" spans="1:3" x14ac:dyDescent="0.2">
      <c r="A15525" t="s">
        <v>1579</v>
      </c>
      <c r="B15525">
        <v>4.5999999999999996</v>
      </c>
      <c r="C15525" t="s">
        <v>1630</v>
      </c>
    </row>
    <row r="15526" spans="1:3" x14ac:dyDescent="0.2">
      <c r="A15526" t="s">
        <v>153</v>
      </c>
      <c r="B15526">
        <v>10.5</v>
      </c>
      <c r="C15526" t="s">
        <v>1578</v>
      </c>
    </row>
    <row r="15527" spans="1:3" x14ac:dyDescent="0.2">
      <c r="A15527" t="s">
        <v>47</v>
      </c>
      <c r="B15527" t="s">
        <v>1689</v>
      </c>
    </row>
    <row r="15528" spans="1:3" x14ac:dyDescent="0.2">
      <c r="A15528" t="s">
        <v>47</v>
      </c>
      <c r="B15528">
        <v>13</v>
      </c>
      <c r="C15528" t="s">
        <v>1580</v>
      </c>
    </row>
    <row r="15529" spans="1:3" x14ac:dyDescent="0.2">
      <c r="A15529" t="s">
        <v>29</v>
      </c>
      <c r="B15529">
        <v>10.8</v>
      </c>
      <c r="C15529">
        <v>0.15</v>
      </c>
    </row>
    <row r="15530" spans="1:3" x14ac:dyDescent="0.2">
      <c r="A15530" t="s">
        <v>47</v>
      </c>
      <c r="B15530">
        <v>3.9</v>
      </c>
      <c r="C15530">
        <v>-0.1</v>
      </c>
    </row>
    <row r="15531" spans="1:3" x14ac:dyDescent="0.2">
      <c r="A15531" t="s">
        <v>47</v>
      </c>
      <c r="B15531" t="s">
        <v>2950</v>
      </c>
    </row>
    <row r="15532" spans="1:3" x14ac:dyDescent="0.2">
      <c r="A15532" t="s">
        <v>1686</v>
      </c>
      <c r="B15532" t="s">
        <v>1691</v>
      </c>
      <c r="C15532" t="s">
        <v>1687</v>
      </c>
    </row>
    <row r="15533" spans="1:3" x14ac:dyDescent="0.2">
      <c r="A15533" t="s">
        <v>47</v>
      </c>
      <c r="B15533">
        <v>14</v>
      </c>
      <c r="C15533" t="s">
        <v>1580</v>
      </c>
    </row>
    <row r="15534" spans="1:3" x14ac:dyDescent="0.2">
      <c r="A15534" t="s">
        <v>184</v>
      </c>
      <c r="B15534">
        <v>14.7</v>
      </c>
      <c r="C15534">
        <v>-0.2</v>
      </c>
    </row>
    <row r="15535" spans="1:3" x14ac:dyDescent="0.2">
      <c r="A15535" t="s">
        <v>34</v>
      </c>
      <c r="B15535">
        <v>21.02</v>
      </c>
      <c r="C15535">
        <v>0.03</v>
      </c>
    </row>
    <row r="15536" spans="1:3" x14ac:dyDescent="0.2">
      <c r="A15536" t="s">
        <v>34</v>
      </c>
      <c r="B15536">
        <v>15.02</v>
      </c>
      <c r="C15536">
        <v>0.03</v>
      </c>
    </row>
    <row r="15537" spans="1:4" x14ac:dyDescent="0.2">
      <c r="A15537" t="s">
        <v>34</v>
      </c>
      <c r="B15537">
        <v>18.3</v>
      </c>
      <c r="C15537" t="s">
        <v>1630</v>
      </c>
    </row>
    <row r="15538" spans="1:4" x14ac:dyDescent="0.2">
      <c r="A15538" t="s">
        <v>150</v>
      </c>
      <c r="B15538" t="s">
        <v>1692</v>
      </c>
    </row>
    <row r="15539" spans="1:4" x14ac:dyDescent="0.2">
      <c r="A15539" t="s">
        <v>47</v>
      </c>
      <c r="B15539">
        <v>2</v>
      </c>
      <c r="C15539" t="s">
        <v>1580</v>
      </c>
    </row>
    <row r="15540" spans="1:4" x14ac:dyDescent="0.2">
      <c r="A15540" t="s">
        <v>1693</v>
      </c>
      <c r="B15540" t="s">
        <v>1618</v>
      </c>
      <c r="C15540">
        <v>8</v>
      </c>
      <c r="D15540" t="s">
        <v>1578</v>
      </c>
    </row>
    <row r="15541" spans="1:4" x14ac:dyDescent="0.2">
      <c r="A15541" t="s">
        <v>97</v>
      </c>
      <c r="B15541" t="s">
        <v>1545</v>
      </c>
      <c r="C15541">
        <v>0.05</v>
      </c>
    </row>
    <row r="15542" spans="1:4" x14ac:dyDescent="0.2">
      <c r="A15542" t="s">
        <v>97</v>
      </c>
      <c r="B15542" t="s">
        <v>1545</v>
      </c>
      <c r="C15542">
        <v>0.04</v>
      </c>
    </row>
    <row r="15543" spans="1:4" x14ac:dyDescent="0.2">
      <c r="A15543" t="s">
        <v>1579</v>
      </c>
      <c r="B15543">
        <v>1.2</v>
      </c>
      <c r="C15543">
        <v>0.2</v>
      </c>
    </row>
    <row r="15544" spans="1:4" x14ac:dyDescent="0.2">
      <c r="A15544" t="s">
        <v>49</v>
      </c>
      <c r="B15544">
        <v>0.23</v>
      </c>
      <c r="C15544" t="s">
        <v>1589</v>
      </c>
    </row>
    <row r="15545" spans="1:4" x14ac:dyDescent="0.2">
      <c r="A15545" t="s">
        <v>49</v>
      </c>
      <c r="B15545">
        <v>0.4</v>
      </c>
      <c r="C15545" t="s">
        <v>1580</v>
      </c>
    </row>
    <row r="15546" spans="1:4" x14ac:dyDescent="0.2">
      <c r="A15546" t="s">
        <v>49</v>
      </c>
      <c r="B15546" t="s">
        <v>1545</v>
      </c>
      <c r="C15546">
        <v>0.1</v>
      </c>
    </row>
    <row r="15547" spans="1:4" x14ac:dyDescent="0.2">
      <c r="A15547" t="s">
        <v>97</v>
      </c>
      <c r="B15547">
        <v>0.1</v>
      </c>
      <c r="C15547" t="s">
        <v>1567</v>
      </c>
      <c r="D15547" t="s">
        <v>1568</v>
      </c>
    </row>
    <row r="15548" spans="1:4" x14ac:dyDescent="0.2">
      <c r="A15548" t="s">
        <v>29</v>
      </c>
      <c r="B15548">
        <v>2.2000000000000002</v>
      </c>
      <c r="C15548" t="s">
        <v>1630</v>
      </c>
    </row>
    <row r="15549" spans="1:4" x14ac:dyDescent="0.2">
      <c r="A15549" t="s">
        <v>146</v>
      </c>
    </row>
    <row r="15550" spans="1:4" x14ac:dyDescent="0.2">
      <c r="A15550" t="s">
        <v>87</v>
      </c>
    </row>
    <row r="15551" spans="1:4" x14ac:dyDescent="0.2">
      <c r="A15551" t="s">
        <v>87</v>
      </c>
    </row>
    <row r="15552" spans="1:4" x14ac:dyDescent="0.2">
      <c r="A15552" t="s">
        <v>153</v>
      </c>
      <c r="B15552" t="s">
        <v>1619</v>
      </c>
      <c r="C15552" t="s">
        <v>2951</v>
      </c>
    </row>
    <row r="15553" spans="1:4" x14ac:dyDescent="0.2">
      <c r="A15553" t="s">
        <v>859</v>
      </c>
      <c r="B15553" t="s">
        <v>1553</v>
      </c>
      <c r="C15553" t="s">
        <v>1554</v>
      </c>
    </row>
    <row r="15554" spans="1:4" x14ac:dyDescent="0.2">
      <c r="A15554" t="s">
        <v>1549</v>
      </c>
      <c r="B15554" t="s">
        <v>1550</v>
      </c>
      <c r="C15554" t="s">
        <v>1551</v>
      </c>
      <c r="D15554" t="s">
        <v>1552</v>
      </c>
    </row>
    <row r="15555" spans="1:4" x14ac:dyDescent="0.2">
      <c r="A15555" t="s">
        <v>464</v>
      </c>
      <c r="B15555" t="s">
        <v>1550</v>
      </c>
      <c r="C15555" t="s">
        <v>1551</v>
      </c>
      <c r="D15555" s="7">
        <v>37415</v>
      </c>
    </row>
    <row r="15556" spans="1:4" x14ac:dyDescent="0.2">
      <c r="A15556" t="s">
        <v>153</v>
      </c>
      <c r="B15556">
        <v>10.5</v>
      </c>
      <c r="C15556" t="s">
        <v>1578</v>
      </c>
    </row>
    <row r="15557" spans="1:4" x14ac:dyDescent="0.2">
      <c r="A15557" t="s">
        <v>27</v>
      </c>
      <c r="B15557">
        <v>17.3</v>
      </c>
      <c r="C15557" t="s">
        <v>1630</v>
      </c>
    </row>
    <row r="15558" spans="1:4" x14ac:dyDescent="0.2">
      <c r="A15558" t="s">
        <v>29</v>
      </c>
      <c r="B15558">
        <v>5.9</v>
      </c>
      <c r="C15558" t="s">
        <v>1630</v>
      </c>
    </row>
    <row r="15559" spans="1:4" x14ac:dyDescent="0.2">
      <c r="A15559" t="s">
        <v>29</v>
      </c>
      <c r="B15559">
        <v>8.3000000000000007</v>
      </c>
      <c r="C15559">
        <v>-0.1</v>
      </c>
    </row>
    <row r="15560" spans="1:4" x14ac:dyDescent="0.2">
      <c r="A15560" t="s">
        <v>1579</v>
      </c>
      <c r="B15560">
        <v>11</v>
      </c>
      <c r="C15560" t="s">
        <v>1578</v>
      </c>
    </row>
    <row r="15561" spans="1:4" x14ac:dyDescent="0.2">
      <c r="A15561" t="s">
        <v>1579</v>
      </c>
      <c r="B15561">
        <v>6.65</v>
      </c>
      <c r="C15561">
        <v>0.1</v>
      </c>
    </row>
    <row r="15562" spans="1:4" x14ac:dyDescent="0.2">
      <c r="A15562" t="s">
        <v>1579</v>
      </c>
      <c r="B15562">
        <v>4.5999999999999996</v>
      </c>
      <c r="C15562" t="s">
        <v>1630</v>
      </c>
    </row>
    <row r="15563" spans="1:4" x14ac:dyDescent="0.2">
      <c r="A15563" t="s">
        <v>1579</v>
      </c>
      <c r="B15563" t="s">
        <v>1683</v>
      </c>
    </row>
    <row r="15564" spans="1:4" x14ac:dyDescent="0.2">
      <c r="A15564" t="s">
        <v>47</v>
      </c>
      <c r="B15564" t="s">
        <v>1689</v>
      </c>
    </row>
    <row r="15565" spans="1:4" x14ac:dyDescent="0.2">
      <c r="A15565" t="s">
        <v>47</v>
      </c>
      <c r="B15565">
        <v>13</v>
      </c>
      <c r="C15565" t="s">
        <v>1580</v>
      </c>
    </row>
    <row r="15566" spans="1:4" x14ac:dyDescent="0.2">
      <c r="A15566" t="s">
        <v>29</v>
      </c>
      <c r="B15566">
        <v>10.8</v>
      </c>
      <c r="C15566">
        <v>0.15</v>
      </c>
    </row>
    <row r="15567" spans="1:4" x14ac:dyDescent="0.2">
      <c r="A15567" t="s">
        <v>47</v>
      </c>
      <c r="B15567">
        <v>3</v>
      </c>
      <c r="C15567">
        <v>-0.1</v>
      </c>
    </row>
    <row r="15568" spans="1:4" x14ac:dyDescent="0.2">
      <c r="A15568" t="s">
        <v>47</v>
      </c>
      <c r="B15568" t="s">
        <v>2949</v>
      </c>
    </row>
    <row r="15569" spans="1:4" x14ac:dyDescent="0.2">
      <c r="A15569" t="s">
        <v>1686</v>
      </c>
      <c r="B15569" t="s">
        <v>1691</v>
      </c>
      <c r="C15569" t="s">
        <v>1687</v>
      </c>
    </row>
    <row r="15570" spans="1:4" x14ac:dyDescent="0.2">
      <c r="A15570" t="s">
        <v>47</v>
      </c>
      <c r="B15570">
        <v>14</v>
      </c>
      <c r="C15570" t="s">
        <v>1580</v>
      </c>
    </row>
    <row r="15571" spans="1:4" x14ac:dyDescent="0.2">
      <c r="A15571" t="s">
        <v>184</v>
      </c>
      <c r="B15571">
        <v>14.7</v>
      </c>
      <c r="C15571">
        <v>-0.2</v>
      </c>
    </row>
    <row r="15572" spans="1:4" x14ac:dyDescent="0.2">
      <c r="A15572" t="s">
        <v>34</v>
      </c>
      <c r="B15572">
        <v>21.02</v>
      </c>
      <c r="C15572">
        <v>0.03</v>
      </c>
    </row>
    <row r="15573" spans="1:4" x14ac:dyDescent="0.2">
      <c r="A15573" t="s">
        <v>34</v>
      </c>
      <c r="B15573">
        <v>15.02</v>
      </c>
      <c r="C15573">
        <v>0.03</v>
      </c>
    </row>
    <row r="15574" spans="1:4" x14ac:dyDescent="0.2">
      <c r="A15574" t="s">
        <v>34</v>
      </c>
      <c r="B15574">
        <v>18.3</v>
      </c>
      <c r="C15574" t="s">
        <v>1630</v>
      </c>
    </row>
    <row r="15575" spans="1:4" x14ac:dyDescent="0.2">
      <c r="A15575" t="s">
        <v>150</v>
      </c>
      <c r="B15575" t="s">
        <v>1692</v>
      </c>
    </row>
    <row r="15576" spans="1:4" x14ac:dyDescent="0.2">
      <c r="A15576" t="s">
        <v>47</v>
      </c>
      <c r="B15576">
        <v>2</v>
      </c>
      <c r="C15576" t="s">
        <v>1580</v>
      </c>
    </row>
    <row r="15577" spans="1:4" x14ac:dyDescent="0.2">
      <c r="A15577" t="s">
        <v>1693</v>
      </c>
      <c r="B15577" t="s">
        <v>1618</v>
      </c>
      <c r="C15577">
        <v>8</v>
      </c>
      <c r="D15577" t="s">
        <v>1578</v>
      </c>
    </row>
    <row r="15578" spans="1:4" x14ac:dyDescent="0.2">
      <c r="A15578" t="s">
        <v>97</v>
      </c>
      <c r="B15578" t="s">
        <v>1545</v>
      </c>
      <c r="C15578">
        <v>0.1</v>
      </c>
    </row>
    <row r="15579" spans="1:4" x14ac:dyDescent="0.2">
      <c r="A15579" t="s">
        <v>97</v>
      </c>
      <c r="B15579" t="s">
        <v>1545</v>
      </c>
      <c r="C15579">
        <v>0.04</v>
      </c>
    </row>
    <row r="15580" spans="1:4" x14ac:dyDescent="0.2">
      <c r="A15580" t="s">
        <v>1579</v>
      </c>
      <c r="B15580">
        <v>1.2</v>
      </c>
      <c r="C15580">
        <v>0.2</v>
      </c>
    </row>
    <row r="15581" spans="1:4" x14ac:dyDescent="0.2">
      <c r="A15581" t="s">
        <v>49</v>
      </c>
      <c r="B15581">
        <v>0.23</v>
      </c>
      <c r="C15581" t="s">
        <v>1589</v>
      </c>
    </row>
    <row r="15582" spans="1:4" x14ac:dyDescent="0.2">
      <c r="A15582" t="s">
        <v>49</v>
      </c>
      <c r="B15582">
        <v>0.4</v>
      </c>
      <c r="C15582" t="s">
        <v>1580</v>
      </c>
    </row>
    <row r="15583" spans="1:4" x14ac:dyDescent="0.2">
      <c r="A15583" t="s">
        <v>49</v>
      </c>
      <c r="B15583">
        <v>0.2</v>
      </c>
      <c r="C15583">
        <v>0.2</v>
      </c>
    </row>
    <row r="15584" spans="1:4" x14ac:dyDescent="0.2">
      <c r="A15584" t="s">
        <v>49</v>
      </c>
      <c r="B15584" t="s">
        <v>1545</v>
      </c>
      <c r="C15584">
        <v>0.1</v>
      </c>
    </row>
    <row r="15585" spans="1:4" x14ac:dyDescent="0.2">
      <c r="A15585" t="s">
        <v>97</v>
      </c>
      <c r="B15585">
        <v>0.1</v>
      </c>
      <c r="C15585" t="s">
        <v>1567</v>
      </c>
      <c r="D15585" t="s">
        <v>1568</v>
      </c>
    </row>
    <row r="15586" spans="1:4" x14ac:dyDescent="0.2">
      <c r="A15586" t="s">
        <v>29</v>
      </c>
      <c r="B15586">
        <v>2.2000000000000002</v>
      </c>
      <c r="C15586" t="s">
        <v>1630</v>
      </c>
    </row>
    <row r="15587" spans="1:4" x14ac:dyDescent="0.2">
      <c r="A15587" t="s">
        <v>146</v>
      </c>
    </row>
    <row r="15588" spans="1:4" x14ac:dyDescent="0.2">
      <c r="A15588" t="s">
        <v>87</v>
      </c>
    </row>
    <row r="15589" spans="1:4" x14ac:dyDescent="0.2">
      <c r="A15589" t="s">
        <v>87</v>
      </c>
    </row>
    <row r="15590" spans="1:4" x14ac:dyDescent="0.2">
      <c r="A15590" t="s">
        <v>1549</v>
      </c>
      <c r="B15590" t="s">
        <v>1550</v>
      </c>
      <c r="C15590" t="s">
        <v>1551</v>
      </c>
      <c r="D15590" t="s">
        <v>1552</v>
      </c>
    </row>
    <row r="15591" spans="1:4" x14ac:dyDescent="0.2">
      <c r="A15591" t="s">
        <v>859</v>
      </c>
      <c r="B15591" t="s">
        <v>1553</v>
      </c>
      <c r="C15591" t="s">
        <v>1554</v>
      </c>
    </row>
    <row r="15592" spans="1:4" x14ac:dyDescent="0.2">
      <c r="A15592" t="s">
        <v>153</v>
      </c>
      <c r="B15592">
        <v>10.5</v>
      </c>
      <c r="C15592" t="s">
        <v>1578</v>
      </c>
    </row>
    <row r="15593" spans="1:4" x14ac:dyDescent="0.2">
      <c r="A15593" t="s">
        <v>27</v>
      </c>
      <c r="B15593">
        <v>17.3</v>
      </c>
      <c r="C15593" t="s">
        <v>1630</v>
      </c>
    </row>
    <row r="15594" spans="1:4" x14ac:dyDescent="0.2">
      <c r="A15594" t="s">
        <v>29</v>
      </c>
      <c r="B15594">
        <v>4.2</v>
      </c>
      <c r="C15594" t="s">
        <v>1630</v>
      </c>
    </row>
    <row r="15595" spans="1:4" x14ac:dyDescent="0.2">
      <c r="A15595" t="s">
        <v>29</v>
      </c>
      <c r="B15595">
        <v>8.3000000000000007</v>
      </c>
      <c r="C15595">
        <v>-0.1</v>
      </c>
    </row>
    <row r="15596" spans="1:4" x14ac:dyDescent="0.2">
      <c r="A15596" t="s">
        <v>1579</v>
      </c>
      <c r="B15596">
        <v>11</v>
      </c>
      <c r="C15596" t="s">
        <v>1578</v>
      </c>
    </row>
    <row r="15597" spans="1:4" x14ac:dyDescent="0.2">
      <c r="A15597" t="s">
        <v>1579</v>
      </c>
      <c r="B15597">
        <v>6.65</v>
      </c>
      <c r="C15597">
        <v>0.1</v>
      </c>
    </row>
    <row r="15598" spans="1:4" x14ac:dyDescent="0.2">
      <c r="A15598" t="s">
        <v>1579</v>
      </c>
      <c r="B15598">
        <v>4.5999999999999996</v>
      </c>
      <c r="C15598" t="s">
        <v>1630</v>
      </c>
    </row>
    <row r="15599" spans="1:4" x14ac:dyDescent="0.2">
      <c r="A15599" t="s">
        <v>1579</v>
      </c>
      <c r="B15599" t="s">
        <v>1683</v>
      </c>
    </row>
    <row r="15600" spans="1:4" x14ac:dyDescent="0.2">
      <c r="A15600" t="s">
        <v>47</v>
      </c>
      <c r="B15600" t="s">
        <v>1689</v>
      </c>
    </row>
    <row r="15601" spans="1:4" x14ac:dyDescent="0.2">
      <c r="A15601" t="s">
        <v>47</v>
      </c>
      <c r="B15601">
        <v>13</v>
      </c>
      <c r="C15601" t="s">
        <v>1580</v>
      </c>
    </row>
    <row r="15602" spans="1:4" x14ac:dyDescent="0.2">
      <c r="A15602" t="s">
        <v>29</v>
      </c>
      <c r="B15602">
        <v>10.8</v>
      </c>
      <c r="C15602">
        <v>0.15</v>
      </c>
    </row>
    <row r="15603" spans="1:4" x14ac:dyDescent="0.2">
      <c r="A15603" t="s">
        <v>47</v>
      </c>
      <c r="B15603">
        <v>3.9</v>
      </c>
      <c r="C15603">
        <v>-0.1</v>
      </c>
    </row>
    <row r="15604" spans="1:4" x14ac:dyDescent="0.2">
      <c r="A15604" t="s">
        <v>47</v>
      </c>
      <c r="B15604" t="s">
        <v>2950</v>
      </c>
    </row>
    <row r="15605" spans="1:4" x14ac:dyDescent="0.2">
      <c r="A15605" t="s">
        <v>1686</v>
      </c>
      <c r="B15605" t="s">
        <v>1691</v>
      </c>
      <c r="C15605" t="s">
        <v>1687</v>
      </c>
    </row>
    <row r="15606" spans="1:4" x14ac:dyDescent="0.2">
      <c r="A15606" t="s">
        <v>47</v>
      </c>
      <c r="B15606">
        <v>14</v>
      </c>
      <c r="C15606" t="s">
        <v>1580</v>
      </c>
    </row>
    <row r="15607" spans="1:4" x14ac:dyDescent="0.2">
      <c r="A15607" t="s">
        <v>184</v>
      </c>
      <c r="B15607">
        <v>14.7</v>
      </c>
      <c r="C15607">
        <v>-0.2</v>
      </c>
    </row>
    <row r="15608" spans="1:4" x14ac:dyDescent="0.2">
      <c r="A15608" t="s">
        <v>34</v>
      </c>
      <c r="B15608">
        <v>21.02</v>
      </c>
      <c r="C15608">
        <v>0.03</v>
      </c>
    </row>
    <row r="15609" spans="1:4" x14ac:dyDescent="0.2">
      <c r="A15609" t="s">
        <v>34</v>
      </c>
      <c r="B15609">
        <v>15.02</v>
      </c>
      <c r="C15609">
        <v>0.03</v>
      </c>
    </row>
    <row r="15610" spans="1:4" x14ac:dyDescent="0.2">
      <c r="A15610" t="s">
        <v>34</v>
      </c>
      <c r="B15610">
        <v>18.3</v>
      </c>
      <c r="C15610" t="s">
        <v>1630</v>
      </c>
    </row>
    <row r="15611" spans="1:4" x14ac:dyDescent="0.2">
      <c r="A15611" t="s">
        <v>150</v>
      </c>
      <c r="B15611" t="s">
        <v>1692</v>
      </c>
    </row>
    <row r="15612" spans="1:4" x14ac:dyDescent="0.2">
      <c r="A15612" t="s">
        <v>47</v>
      </c>
      <c r="B15612">
        <v>2</v>
      </c>
      <c r="C15612" t="s">
        <v>1580</v>
      </c>
    </row>
    <row r="15613" spans="1:4" x14ac:dyDescent="0.2">
      <c r="A15613" t="s">
        <v>1693</v>
      </c>
      <c r="B15613" t="s">
        <v>1618</v>
      </c>
      <c r="C15613">
        <v>8</v>
      </c>
      <c r="D15613" t="s">
        <v>1578</v>
      </c>
    </row>
    <row r="15614" spans="1:4" x14ac:dyDescent="0.2">
      <c r="A15614" t="s">
        <v>97</v>
      </c>
      <c r="B15614" t="s">
        <v>1545</v>
      </c>
      <c r="C15614">
        <v>0.1</v>
      </c>
    </row>
    <row r="15615" spans="1:4" x14ac:dyDescent="0.2">
      <c r="A15615" t="s">
        <v>97</v>
      </c>
      <c r="B15615" t="s">
        <v>1545</v>
      </c>
      <c r="C15615">
        <v>0.04</v>
      </c>
    </row>
    <row r="15616" spans="1:4" x14ac:dyDescent="0.2">
      <c r="A15616" t="s">
        <v>1579</v>
      </c>
      <c r="B15616">
        <v>1.2</v>
      </c>
      <c r="C15616">
        <v>0.2</v>
      </c>
    </row>
    <row r="15617" spans="1:4" x14ac:dyDescent="0.2">
      <c r="A15617" t="s">
        <v>49</v>
      </c>
      <c r="B15617">
        <v>0.23</v>
      </c>
      <c r="C15617" t="s">
        <v>1589</v>
      </c>
    </row>
    <row r="15618" spans="1:4" x14ac:dyDescent="0.2">
      <c r="A15618" t="s">
        <v>49</v>
      </c>
      <c r="B15618">
        <v>0.4</v>
      </c>
      <c r="C15618" t="s">
        <v>1580</v>
      </c>
    </row>
    <row r="15619" spans="1:4" x14ac:dyDescent="0.2">
      <c r="A15619" t="s">
        <v>49</v>
      </c>
      <c r="B15619" t="s">
        <v>1545</v>
      </c>
      <c r="C15619">
        <v>0.1</v>
      </c>
    </row>
    <row r="15620" spans="1:4" x14ac:dyDescent="0.2">
      <c r="A15620" t="s">
        <v>97</v>
      </c>
      <c r="B15620">
        <v>0.1</v>
      </c>
      <c r="C15620" t="s">
        <v>1567</v>
      </c>
      <c r="D15620" t="s">
        <v>1568</v>
      </c>
    </row>
    <row r="15621" spans="1:4" x14ac:dyDescent="0.2">
      <c r="A15621" t="s">
        <v>29</v>
      </c>
      <c r="B15621">
        <v>2.2000000000000002</v>
      </c>
      <c r="C15621" t="s">
        <v>1630</v>
      </c>
    </row>
    <row r="15622" spans="1:4" x14ac:dyDescent="0.2">
      <c r="A15622" t="s">
        <v>146</v>
      </c>
    </row>
    <row r="15623" spans="1:4" x14ac:dyDescent="0.2">
      <c r="A15623" t="s">
        <v>87</v>
      </c>
    </row>
    <row r="15624" spans="1:4" x14ac:dyDescent="0.2">
      <c r="A15624" t="s">
        <v>87</v>
      </c>
    </row>
    <row r="15625" spans="1:4" x14ac:dyDescent="0.2">
      <c r="A15625" t="s">
        <v>153</v>
      </c>
    </row>
    <row r="15626" spans="1:4" x14ac:dyDescent="0.2">
      <c r="A15626" t="s">
        <v>1549</v>
      </c>
      <c r="B15626" t="s">
        <v>1550</v>
      </c>
      <c r="C15626" t="s">
        <v>1551</v>
      </c>
      <c r="D15626" t="s">
        <v>1552</v>
      </c>
    </row>
    <row r="15627" spans="1:4" x14ac:dyDescent="0.2">
      <c r="A15627" t="s">
        <v>859</v>
      </c>
      <c r="B15627" t="s">
        <v>1553</v>
      </c>
      <c r="C15627" t="s">
        <v>1554</v>
      </c>
    </row>
    <row r="15628" spans="1:4" x14ac:dyDescent="0.2">
      <c r="A15628" t="s">
        <v>464</v>
      </c>
      <c r="B15628" t="s">
        <v>1550</v>
      </c>
      <c r="C15628" t="s">
        <v>1551</v>
      </c>
      <c r="D15628" s="7">
        <v>37415</v>
      </c>
    </row>
    <row r="15629" spans="1:4" x14ac:dyDescent="0.2">
      <c r="A15629" t="s">
        <v>1569</v>
      </c>
      <c r="B15629" t="s">
        <v>1570</v>
      </c>
      <c r="C15629" t="s">
        <v>1571</v>
      </c>
    </row>
    <row r="15630" spans="1:4" x14ac:dyDescent="0.2">
      <c r="A15630" t="s">
        <v>1569</v>
      </c>
      <c r="B15630" t="s">
        <v>1572</v>
      </c>
      <c r="C15630" t="s">
        <v>1573</v>
      </c>
      <c r="D15630" t="s">
        <v>1571</v>
      </c>
    </row>
    <row r="15631" spans="1:4" x14ac:dyDescent="0.2">
      <c r="A15631" t="s">
        <v>153</v>
      </c>
      <c r="B15631">
        <v>10.5</v>
      </c>
      <c r="C15631" t="s">
        <v>1578</v>
      </c>
    </row>
    <row r="15632" spans="1:4" x14ac:dyDescent="0.2">
      <c r="A15632" t="s">
        <v>27</v>
      </c>
      <c r="B15632">
        <v>17.3</v>
      </c>
      <c r="C15632" t="s">
        <v>1630</v>
      </c>
    </row>
    <row r="15633" spans="1:3" x14ac:dyDescent="0.2">
      <c r="A15633" t="s">
        <v>29</v>
      </c>
      <c r="B15633">
        <v>4.2</v>
      </c>
      <c r="C15633" t="s">
        <v>1630</v>
      </c>
    </row>
    <row r="15634" spans="1:3" x14ac:dyDescent="0.2">
      <c r="A15634" t="s">
        <v>29</v>
      </c>
      <c r="B15634">
        <v>8.3000000000000007</v>
      </c>
      <c r="C15634">
        <v>-0.1</v>
      </c>
    </row>
    <row r="15635" spans="1:3" x14ac:dyDescent="0.2">
      <c r="A15635" t="s">
        <v>1579</v>
      </c>
      <c r="B15635">
        <v>11</v>
      </c>
      <c r="C15635" t="s">
        <v>1578</v>
      </c>
    </row>
    <row r="15636" spans="1:3" x14ac:dyDescent="0.2">
      <c r="A15636" t="s">
        <v>1579</v>
      </c>
      <c r="B15636">
        <v>6.65</v>
      </c>
      <c r="C15636">
        <v>0.1</v>
      </c>
    </row>
    <row r="15637" spans="1:3" x14ac:dyDescent="0.2">
      <c r="A15637" t="s">
        <v>1579</v>
      </c>
      <c r="B15637">
        <v>4.5999999999999996</v>
      </c>
      <c r="C15637" t="s">
        <v>1630</v>
      </c>
    </row>
    <row r="15638" spans="1:3" x14ac:dyDescent="0.2">
      <c r="A15638" t="s">
        <v>1579</v>
      </c>
      <c r="B15638" t="s">
        <v>1683</v>
      </c>
    </row>
    <row r="15639" spans="1:3" x14ac:dyDescent="0.2">
      <c r="A15639" t="s">
        <v>47</v>
      </c>
      <c r="B15639" t="s">
        <v>1689</v>
      </c>
    </row>
    <row r="15640" spans="1:3" x14ac:dyDescent="0.2">
      <c r="A15640" t="s">
        <v>47</v>
      </c>
      <c r="B15640">
        <v>13</v>
      </c>
      <c r="C15640" t="s">
        <v>1580</v>
      </c>
    </row>
    <row r="15641" spans="1:3" x14ac:dyDescent="0.2">
      <c r="A15641" t="s">
        <v>29</v>
      </c>
      <c r="B15641">
        <v>10.8</v>
      </c>
      <c r="C15641">
        <v>0.15</v>
      </c>
    </row>
    <row r="15642" spans="1:3" x14ac:dyDescent="0.2">
      <c r="A15642" t="s">
        <v>47</v>
      </c>
      <c r="B15642">
        <v>4.9000000000000004</v>
      </c>
      <c r="C15642">
        <v>-0.1</v>
      </c>
    </row>
    <row r="15643" spans="1:3" x14ac:dyDescent="0.2">
      <c r="A15643" t="s">
        <v>47</v>
      </c>
      <c r="B15643" t="s">
        <v>2952</v>
      </c>
    </row>
    <row r="15644" spans="1:3" x14ac:dyDescent="0.2">
      <c r="A15644" t="s">
        <v>1686</v>
      </c>
      <c r="B15644" t="s">
        <v>1691</v>
      </c>
      <c r="C15644" t="s">
        <v>1687</v>
      </c>
    </row>
    <row r="15645" spans="1:3" x14ac:dyDescent="0.2">
      <c r="A15645" t="s">
        <v>47</v>
      </c>
      <c r="B15645">
        <v>14</v>
      </c>
      <c r="C15645" t="s">
        <v>1580</v>
      </c>
    </row>
    <row r="15646" spans="1:3" x14ac:dyDescent="0.2">
      <c r="A15646" t="s">
        <v>184</v>
      </c>
      <c r="B15646">
        <v>14.7</v>
      </c>
      <c r="C15646">
        <v>-0.2</v>
      </c>
    </row>
    <row r="15647" spans="1:3" x14ac:dyDescent="0.2">
      <c r="A15647" t="s">
        <v>34</v>
      </c>
      <c r="B15647">
        <v>21.02</v>
      </c>
      <c r="C15647">
        <v>0.03</v>
      </c>
    </row>
    <row r="15648" spans="1:3" x14ac:dyDescent="0.2">
      <c r="A15648" t="s">
        <v>34</v>
      </c>
      <c r="B15648">
        <v>15.02</v>
      </c>
      <c r="C15648">
        <v>0.03</v>
      </c>
    </row>
    <row r="15649" spans="1:4" x14ac:dyDescent="0.2">
      <c r="A15649" t="s">
        <v>34</v>
      </c>
      <c r="B15649">
        <v>18.3</v>
      </c>
      <c r="C15649" t="s">
        <v>1630</v>
      </c>
    </row>
    <row r="15650" spans="1:4" x14ac:dyDescent="0.2">
      <c r="A15650" t="s">
        <v>150</v>
      </c>
      <c r="B15650" t="s">
        <v>1692</v>
      </c>
    </row>
    <row r="15651" spans="1:4" x14ac:dyDescent="0.2">
      <c r="A15651" t="s">
        <v>47</v>
      </c>
      <c r="B15651">
        <v>2</v>
      </c>
      <c r="C15651" t="s">
        <v>1580</v>
      </c>
    </row>
    <row r="15652" spans="1:4" x14ac:dyDescent="0.2">
      <c r="A15652" t="s">
        <v>1693</v>
      </c>
      <c r="B15652" t="s">
        <v>1618</v>
      </c>
      <c r="C15652">
        <v>8</v>
      </c>
      <c r="D15652" t="s">
        <v>1578</v>
      </c>
    </row>
    <row r="15653" spans="1:4" x14ac:dyDescent="0.2">
      <c r="A15653" t="s">
        <v>97</v>
      </c>
      <c r="B15653" t="s">
        <v>1545</v>
      </c>
      <c r="C15653">
        <v>0.1</v>
      </c>
    </row>
    <row r="15654" spans="1:4" x14ac:dyDescent="0.2">
      <c r="A15654" t="s">
        <v>97</v>
      </c>
      <c r="B15654" t="s">
        <v>1545</v>
      </c>
      <c r="C15654">
        <v>0.04</v>
      </c>
    </row>
    <row r="15655" spans="1:4" x14ac:dyDescent="0.2">
      <c r="A15655" t="s">
        <v>1579</v>
      </c>
      <c r="B15655">
        <v>1.2</v>
      </c>
      <c r="C15655">
        <v>0.2</v>
      </c>
    </row>
    <row r="15656" spans="1:4" x14ac:dyDescent="0.2">
      <c r="A15656" t="s">
        <v>49</v>
      </c>
      <c r="B15656">
        <v>0.23</v>
      </c>
      <c r="C15656" t="s">
        <v>1589</v>
      </c>
    </row>
    <row r="15657" spans="1:4" x14ac:dyDescent="0.2">
      <c r="A15657" t="s">
        <v>49</v>
      </c>
      <c r="B15657">
        <v>0.4</v>
      </c>
      <c r="C15657" t="s">
        <v>1580</v>
      </c>
    </row>
    <row r="15658" spans="1:4" x14ac:dyDescent="0.2">
      <c r="A15658" t="s">
        <v>49</v>
      </c>
      <c r="B15658">
        <v>0.2</v>
      </c>
      <c r="C15658">
        <v>0.2</v>
      </c>
    </row>
    <row r="15659" spans="1:4" x14ac:dyDescent="0.2">
      <c r="A15659" t="s">
        <v>49</v>
      </c>
      <c r="B15659" t="s">
        <v>1545</v>
      </c>
      <c r="C15659">
        <v>0.1</v>
      </c>
    </row>
    <row r="15660" spans="1:4" x14ac:dyDescent="0.2">
      <c r="A15660" t="s">
        <v>97</v>
      </c>
      <c r="B15660">
        <v>0.1</v>
      </c>
      <c r="C15660" t="s">
        <v>1567</v>
      </c>
      <c r="D15660" t="s">
        <v>1568</v>
      </c>
    </row>
    <row r="15661" spans="1:4" x14ac:dyDescent="0.2">
      <c r="A15661" t="s">
        <v>29</v>
      </c>
      <c r="B15661">
        <v>2.2000000000000002</v>
      </c>
      <c r="C15661" t="s">
        <v>1630</v>
      </c>
    </row>
    <row r="15662" spans="1:4" x14ac:dyDescent="0.2">
      <c r="A15662" t="s">
        <v>146</v>
      </c>
    </row>
    <row r="15663" spans="1:4" x14ac:dyDescent="0.2">
      <c r="A15663" t="s">
        <v>87</v>
      </c>
    </row>
    <row r="15664" spans="1:4" x14ac:dyDescent="0.2">
      <c r="A15664" t="s">
        <v>87</v>
      </c>
    </row>
    <row r="15665" spans="1:4" x14ac:dyDescent="0.2">
      <c r="A15665" t="s">
        <v>153</v>
      </c>
      <c r="B15665" t="s">
        <v>1545</v>
      </c>
      <c r="C15665">
        <v>1</v>
      </c>
    </row>
    <row r="15666" spans="1:4" x14ac:dyDescent="0.2">
      <c r="A15666" t="s">
        <v>1549</v>
      </c>
      <c r="B15666" t="s">
        <v>1550</v>
      </c>
      <c r="C15666" t="s">
        <v>1551</v>
      </c>
      <c r="D15666" t="s">
        <v>1552</v>
      </c>
    </row>
    <row r="15667" spans="1:4" x14ac:dyDescent="0.2">
      <c r="A15667" t="s">
        <v>859</v>
      </c>
      <c r="B15667" t="s">
        <v>1553</v>
      </c>
      <c r="C15667" t="s">
        <v>1554</v>
      </c>
    </row>
    <row r="15668" spans="1:4" x14ac:dyDescent="0.2">
      <c r="A15668" t="s">
        <v>1555</v>
      </c>
      <c r="B15668" t="s">
        <v>1550</v>
      </c>
      <c r="C15668" t="s">
        <v>1551</v>
      </c>
      <c r="D15668" t="s">
        <v>1556</v>
      </c>
    </row>
    <row r="15669" spans="1:4" x14ac:dyDescent="0.2">
      <c r="A15669" t="s">
        <v>153</v>
      </c>
      <c r="B15669">
        <v>10.5</v>
      </c>
      <c r="C15669" t="s">
        <v>1578</v>
      </c>
    </row>
    <row r="15670" spans="1:4" x14ac:dyDescent="0.2">
      <c r="A15670" t="s">
        <v>27</v>
      </c>
      <c r="B15670">
        <v>17.3</v>
      </c>
      <c r="C15670" t="s">
        <v>1630</v>
      </c>
    </row>
    <row r="15671" spans="1:4" x14ac:dyDescent="0.2">
      <c r="A15671" t="s">
        <v>29</v>
      </c>
      <c r="B15671">
        <v>4.2</v>
      </c>
      <c r="C15671" t="s">
        <v>1630</v>
      </c>
    </row>
    <row r="15672" spans="1:4" x14ac:dyDescent="0.2">
      <c r="A15672" t="s">
        <v>29</v>
      </c>
      <c r="B15672">
        <v>8.3000000000000007</v>
      </c>
      <c r="C15672">
        <v>-0.1</v>
      </c>
    </row>
    <row r="15673" spans="1:4" x14ac:dyDescent="0.2">
      <c r="A15673" t="s">
        <v>1579</v>
      </c>
      <c r="B15673">
        <v>11</v>
      </c>
      <c r="C15673" t="s">
        <v>1578</v>
      </c>
    </row>
    <row r="15674" spans="1:4" x14ac:dyDescent="0.2">
      <c r="A15674" t="s">
        <v>1579</v>
      </c>
      <c r="B15674">
        <v>6.65</v>
      </c>
      <c r="C15674">
        <v>0.1</v>
      </c>
    </row>
    <row r="15675" spans="1:4" x14ac:dyDescent="0.2">
      <c r="A15675" t="s">
        <v>1579</v>
      </c>
      <c r="B15675">
        <v>4.5999999999999996</v>
      </c>
      <c r="C15675" t="s">
        <v>1630</v>
      </c>
    </row>
    <row r="15676" spans="1:4" x14ac:dyDescent="0.2">
      <c r="A15676" t="s">
        <v>1579</v>
      </c>
      <c r="B15676" t="s">
        <v>1683</v>
      </c>
    </row>
    <row r="15677" spans="1:4" x14ac:dyDescent="0.2">
      <c r="A15677" t="s">
        <v>47</v>
      </c>
      <c r="B15677" t="s">
        <v>1689</v>
      </c>
    </row>
    <row r="15678" spans="1:4" x14ac:dyDescent="0.2">
      <c r="A15678" t="s">
        <v>47</v>
      </c>
      <c r="B15678">
        <v>13</v>
      </c>
      <c r="C15678" t="s">
        <v>1580</v>
      </c>
    </row>
    <row r="15679" spans="1:4" x14ac:dyDescent="0.2">
      <c r="A15679" t="s">
        <v>29</v>
      </c>
      <c r="B15679">
        <v>10.8</v>
      </c>
      <c r="C15679">
        <v>0.15</v>
      </c>
    </row>
    <row r="15680" spans="1:4" x14ac:dyDescent="0.2">
      <c r="A15680" t="s">
        <v>47</v>
      </c>
      <c r="B15680">
        <v>4.9000000000000004</v>
      </c>
      <c r="C15680">
        <v>-0.1</v>
      </c>
    </row>
    <row r="15681" spans="1:4" x14ac:dyDescent="0.2">
      <c r="A15681" t="s">
        <v>47</v>
      </c>
      <c r="B15681" t="s">
        <v>2952</v>
      </c>
    </row>
    <row r="15682" spans="1:4" x14ac:dyDescent="0.2">
      <c r="A15682" t="s">
        <v>1686</v>
      </c>
      <c r="B15682" t="s">
        <v>1691</v>
      </c>
      <c r="C15682" t="s">
        <v>1687</v>
      </c>
    </row>
    <row r="15683" spans="1:4" x14ac:dyDescent="0.2">
      <c r="A15683" t="s">
        <v>47</v>
      </c>
      <c r="B15683">
        <v>14</v>
      </c>
      <c r="C15683" t="s">
        <v>1580</v>
      </c>
    </row>
    <row r="15684" spans="1:4" x14ac:dyDescent="0.2">
      <c r="A15684" t="s">
        <v>184</v>
      </c>
      <c r="B15684">
        <v>14.7</v>
      </c>
      <c r="C15684">
        <v>-0.2</v>
      </c>
    </row>
    <row r="15685" spans="1:4" x14ac:dyDescent="0.2">
      <c r="A15685" t="s">
        <v>34</v>
      </c>
      <c r="B15685">
        <v>21.02</v>
      </c>
      <c r="C15685">
        <v>0.03</v>
      </c>
    </row>
    <row r="15686" spans="1:4" x14ac:dyDescent="0.2">
      <c r="A15686" t="s">
        <v>34</v>
      </c>
      <c r="B15686">
        <v>15.02</v>
      </c>
      <c r="C15686">
        <v>0.03</v>
      </c>
    </row>
    <row r="15687" spans="1:4" x14ac:dyDescent="0.2">
      <c r="A15687" t="s">
        <v>34</v>
      </c>
      <c r="B15687">
        <v>18.3</v>
      </c>
      <c r="C15687" t="s">
        <v>1630</v>
      </c>
    </row>
    <row r="15688" spans="1:4" x14ac:dyDescent="0.2">
      <c r="A15688" t="s">
        <v>150</v>
      </c>
      <c r="B15688" t="s">
        <v>1692</v>
      </c>
    </row>
    <row r="15689" spans="1:4" x14ac:dyDescent="0.2">
      <c r="A15689" t="s">
        <v>47</v>
      </c>
      <c r="B15689">
        <v>2</v>
      </c>
      <c r="C15689" t="s">
        <v>1580</v>
      </c>
    </row>
    <row r="15690" spans="1:4" x14ac:dyDescent="0.2">
      <c r="A15690" t="s">
        <v>1693</v>
      </c>
      <c r="B15690" t="s">
        <v>1618</v>
      </c>
      <c r="C15690">
        <v>8</v>
      </c>
      <c r="D15690" t="s">
        <v>1578</v>
      </c>
    </row>
    <row r="15691" spans="1:4" x14ac:dyDescent="0.2">
      <c r="A15691" t="s">
        <v>97</v>
      </c>
      <c r="B15691" t="s">
        <v>1545</v>
      </c>
      <c r="C15691">
        <v>0.1</v>
      </c>
    </row>
    <row r="15692" spans="1:4" x14ac:dyDescent="0.2">
      <c r="A15692" t="s">
        <v>97</v>
      </c>
      <c r="B15692" t="s">
        <v>1545</v>
      </c>
      <c r="C15692">
        <v>0.04</v>
      </c>
    </row>
    <row r="15693" spans="1:4" x14ac:dyDescent="0.2">
      <c r="A15693" t="s">
        <v>1579</v>
      </c>
      <c r="B15693">
        <v>1.2</v>
      </c>
      <c r="C15693">
        <v>0.2</v>
      </c>
    </row>
    <row r="15694" spans="1:4" x14ac:dyDescent="0.2">
      <c r="A15694" t="s">
        <v>49</v>
      </c>
      <c r="B15694">
        <v>0.23</v>
      </c>
      <c r="C15694" t="s">
        <v>1589</v>
      </c>
    </row>
    <row r="15695" spans="1:4" x14ac:dyDescent="0.2">
      <c r="A15695" t="s">
        <v>49</v>
      </c>
      <c r="B15695">
        <v>0.4</v>
      </c>
      <c r="C15695" t="s">
        <v>1580</v>
      </c>
    </row>
    <row r="15696" spans="1:4" x14ac:dyDescent="0.2">
      <c r="A15696" t="s">
        <v>49</v>
      </c>
      <c r="B15696" t="s">
        <v>1545</v>
      </c>
      <c r="C15696">
        <v>0.1</v>
      </c>
    </row>
    <row r="15697" spans="1:4" x14ac:dyDescent="0.2">
      <c r="A15697" t="s">
        <v>97</v>
      </c>
      <c r="B15697">
        <v>0.1</v>
      </c>
      <c r="C15697" t="s">
        <v>1567</v>
      </c>
      <c r="D15697" t="s">
        <v>1568</v>
      </c>
    </row>
    <row r="15698" spans="1:4" x14ac:dyDescent="0.2">
      <c r="A15698" t="s">
        <v>29</v>
      </c>
      <c r="B15698">
        <v>2.2000000000000002</v>
      </c>
      <c r="C15698" t="s">
        <v>1630</v>
      </c>
    </row>
    <row r="15699" spans="1:4" x14ac:dyDescent="0.2">
      <c r="A15699" t="s">
        <v>146</v>
      </c>
    </row>
    <row r="15700" spans="1:4" x14ac:dyDescent="0.2">
      <c r="A15700" t="s">
        <v>87</v>
      </c>
    </row>
    <row r="15701" spans="1:4" x14ac:dyDescent="0.2">
      <c r="A15701" t="s">
        <v>87</v>
      </c>
    </row>
    <row r="15702" spans="1:4" x14ac:dyDescent="0.2">
      <c r="A15702" t="s">
        <v>153</v>
      </c>
      <c r="B15702" t="s">
        <v>1545</v>
      </c>
      <c r="C15702">
        <v>1</v>
      </c>
    </row>
    <row r="15703" spans="1:4" x14ac:dyDescent="0.2">
      <c r="A15703" t="s">
        <v>1549</v>
      </c>
      <c r="B15703" t="s">
        <v>1550</v>
      </c>
      <c r="C15703" t="s">
        <v>1551</v>
      </c>
      <c r="D15703" t="s">
        <v>1552</v>
      </c>
    </row>
    <row r="15704" spans="1:4" x14ac:dyDescent="0.2">
      <c r="A15704" t="s">
        <v>859</v>
      </c>
      <c r="B15704" t="s">
        <v>1553</v>
      </c>
      <c r="C15704" t="s">
        <v>1554</v>
      </c>
    </row>
    <row r="15705" spans="1:4" x14ac:dyDescent="0.2">
      <c r="A15705" t="s">
        <v>1555</v>
      </c>
      <c r="B15705" t="s">
        <v>1550</v>
      </c>
      <c r="C15705" t="s">
        <v>1551</v>
      </c>
      <c r="D15705" t="s">
        <v>1556</v>
      </c>
    </row>
    <row r="15706" spans="1:4" x14ac:dyDescent="0.2">
      <c r="A15706" t="s">
        <v>1569</v>
      </c>
      <c r="B15706" t="s">
        <v>1570</v>
      </c>
      <c r="C15706" t="s">
        <v>1571</v>
      </c>
    </row>
    <row r="15707" spans="1:4" x14ac:dyDescent="0.2">
      <c r="A15707" t="s">
        <v>1569</v>
      </c>
      <c r="B15707" t="s">
        <v>1572</v>
      </c>
      <c r="C15707" t="s">
        <v>1573</v>
      </c>
      <c r="D15707" t="s">
        <v>1571</v>
      </c>
    </row>
    <row r="15708" spans="1:4" x14ac:dyDescent="0.2">
      <c r="A15708" t="s">
        <v>153</v>
      </c>
      <c r="B15708">
        <v>10.5</v>
      </c>
      <c r="C15708" t="s">
        <v>1578</v>
      </c>
    </row>
    <row r="15709" spans="1:4" x14ac:dyDescent="0.2">
      <c r="A15709" t="s">
        <v>27</v>
      </c>
      <c r="B15709">
        <v>17.3</v>
      </c>
      <c r="C15709" t="s">
        <v>1630</v>
      </c>
    </row>
    <row r="15710" spans="1:4" x14ac:dyDescent="0.2">
      <c r="A15710" t="s">
        <v>29</v>
      </c>
      <c r="B15710">
        <v>5.15</v>
      </c>
      <c r="C15710" t="s">
        <v>1630</v>
      </c>
    </row>
    <row r="15711" spans="1:4" x14ac:dyDescent="0.2">
      <c r="A15711" t="s">
        <v>29</v>
      </c>
      <c r="B15711">
        <v>8.3000000000000007</v>
      </c>
      <c r="C15711">
        <v>-0.1</v>
      </c>
    </row>
    <row r="15712" spans="1:4" x14ac:dyDescent="0.2">
      <c r="A15712" t="s">
        <v>1579</v>
      </c>
      <c r="B15712">
        <v>11</v>
      </c>
      <c r="C15712" t="s">
        <v>1578</v>
      </c>
    </row>
    <row r="15713" spans="1:3" x14ac:dyDescent="0.2">
      <c r="A15713" t="s">
        <v>1579</v>
      </c>
      <c r="B15713">
        <v>6.65</v>
      </c>
      <c r="C15713">
        <v>0.1</v>
      </c>
    </row>
    <row r="15714" spans="1:3" x14ac:dyDescent="0.2">
      <c r="A15714" t="s">
        <v>1579</v>
      </c>
      <c r="B15714">
        <v>4.5999999999999996</v>
      </c>
      <c r="C15714" t="s">
        <v>1630</v>
      </c>
    </row>
    <row r="15715" spans="1:3" x14ac:dyDescent="0.2">
      <c r="A15715" t="s">
        <v>1579</v>
      </c>
      <c r="B15715" t="s">
        <v>1683</v>
      </c>
    </row>
    <row r="15716" spans="1:3" x14ac:dyDescent="0.2">
      <c r="A15716" t="s">
        <v>47</v>
      </c>
      <c r="B15716" t="s">
        <v>1689</v>
      </c>
    </row>
    <row r="15717" spans="1:3" x14ac:dyDescent="0.2">
      <c r="A15717" t="s">
        <v>47</v>
      </c>
      <c r="B15717">
        <v>13</v>
      </c>
      <c r="C15717" t="s">
        <v>1580</v>
      </c>
    </row>
    <row r="15718" spans="1:3" x14ac:dyDescent="0.2">
      <c r="A15718" t="s">
        <v>29</v>
      </c>
      <c r="B15718">
        <v>10.8</v>
      </c>
      <c r="C15718">
        <v>0.15</v>
      </c>
    </row>
    <row r="15719" spans="1:3" x14ac:dyDescent="0.2">
      <c r="A15719" t="s">
        <v>47</v>
      </c>
      <c r="B15719">
        <v>5.4</v>
      </c>
      <c r="C15719">
        <v>-0.1</v>
      </c>
    </row>
    <row r="15720" spans="1:3" x14ac:dyDescent="0.2">
      <c r="A15720" t="s">
        <v>47</v>
      </c>
      <c r="B15720" t="s">
        <v>2953</v>
      </c>
    </row>
    <row r="15721" spans="1:3" x14ac:dyDescent="0.2">
      <c r="A15721" t="s">
        <v>1686</v>
      </c>
      <c r="B15721" t="s">
        <v>1691</v>
      </c>
      <c r="C15721" t="s">
        <v>1687</v>
      </c>
    </row>
    <row r="15722" spans="1:3" x14ac:dyDescent="0.2">
      <c r="A15722" t="s">
        <v>47</v>
      </c>
      <c r="B15722">
        <v>14</v>
      </c>
      <c r="C15722" t="s">
        <v>1580</v>
      </c>
    </row>
    <row r="15723" spans="1:3" x14ac:dyDescent="0.2">
      <c r="A15723" t="s">
        <v>184</v>
      </c>
      <c r="B15723">
        <v>14.7</v>
      </c>
      <c r="C15723">
        <v>-0.2</v>
      </c>
    </row>
    <row r="15724" spans="1:3" x14ac:dyDescent="0.2">
      <c r="A15724" t="s">
        <v>34</v>
      </c>
      <c r="B15724">
        <v>21.02</v>
      </c>
      <c r="C15724">
        <v>0.03</v>
      </c>
    </row>
    <row r="15725" spans="1:3" x14ac:dyDescent="0.2">
      <c r="A15725" t="s">
        <v>34</v>
      </c>
      <c r="B15725">
        <v>15.02</v>
      </c>
      <c r="C15725">
        <v>0.03</v>
      </c>
    </row>
    <row r="15726" spans="1:3" x14ac:dyDescent="0.2">
      <c r="A15726" t="s">
        <v>34</v>
      </c>
      <c r="B15726">
        <v>18.3</v>
      </c>
      <c r="C15726" t="s">
        <v>1630</v>
      </c>
    </row>
    <row r="15727" spans="1:3" x14ac:dyDescent="0.2">
      <c r="A15727" t="s">
        <v>150</v>
      </c>
      <c r="B15727" t="s">
        <v>1692</v>
      </c>
    </row>
    <row r="15728" spans="1:3" x14ac:dyDescent="0.2">
      <c r="A15728" t="s">
        <v>47</v>
      </c>
      <c r="B15728">
        <v>2</v>
      </c>
      <c r="C15728" t="s">
        <v>1580</v>
      </c>
    </row>
    <row r="15729" spans="1:4" x14ac:dyDescent="0.2">
      <c r="A15729" t="s">
        <v>1693</v>
      </c>
      <c r="B15729" t="s">
        <v>1618</v>
      </c>
      <c r="C15729">
        <v>8</v>
      </c>
      <c r="D15729" t="s">
        <v>1578</v>
      </c>
    </row>
    <row r="15730" spans="1:4" x14ac:dyDescent="0.2">
      <c r="A15730" t="s">
        <v>97</v>
      </c>
      <c r="B15730" t="s">
        <v>1545</v>
      </c>
      <c r="C15730">
        <v>0.1</v>
      </c>
    </row>
    <row r="15731" spans="1:4" x14ac:dyDescent="0.2">
      <c r="A15731" t="s">
        <v>97</v>
      </c>
      <c r="B15731" t="s">
        <v>1545</v>
      </c>
      <c r="C15731">
        <v>0.04</v>
      </c>
    </row>
    <row r="15732" spans="1:4" x14ac:dyDescent="0.2">
      <c r="A15732" t="s">
        <v>1579</v>
      </c>
      <c r="B15732">
        <v>1.2</v>
      </c>
      <c r="C15732">
        <v>0.2</v>
      </c>
    </row>
    <row r="15733" spans="1:4" x14ac:dyDescent="0.2">
      <c r="A15733" t="s">
        <v>49</v>
      </c>
      <c r="B15733">
        <v>0.23</v>
      </c>
      <c r="C15733" t="s">
        <v>1589</v>
      </c>
    </row>
    <row r="15734" spans="1:4" x14ac:dyDescent="0.2">
      <c r="A15734" t="s">
        <v>49</v>
      </c>
      <c r="B15734">
        <v>0.4</v>
      </c>
      <c r="C15734" t="s">
        <v>1580</v>
      </c>
    </row>
    <row r="15735" spans="1:4" x14ac:dyDescent="0.2">
      <c r="A15735" t="s">
        <v>49</v>
      </c>
      <c r="B15735">
        <v>0.2</v>
      </c>
      <c r="C15735">
        <v>0.2</v>
      </c>
    </row>
    <row r="15736" spans="1:4" x14ac:dyDescent="0.2">
      <c r="A15736" t="s">
        <v>49</v>
      </c>
      <c r="B15736" t="s">
        <v>1545</v>
      </c>
      <c r="C15736">
        <v>0.1</v>
      </c>
    </row>
    <row r="15737" spans="1:4" x14ac:dyDescent="0.2">
      <c r="A15737" t="s">
        <v>97</v>
      </c>
      <c r="B15737">
        <v>0.1</v>
      </c>
      <c r="C15737" t="s">
        <v>1567</v>
      </c>
      <c r="D15737" t="s">
        <v>1568</v>
      </c>
    </row>
    <row r="15738" spans="1:4" x14ac:dyDescent="0.2">
      <c r="A15738" t="s">
        <v>29</v>
      </c>
      <c r="B15738">
        <v>2.2000000000000002</v>
      </c>
      <c r="C15738" t="s">
        <v>1630</v>
      </c>
    </row>
    <row r="15739" spans="1:4" x14ac:dyDescent="0.2">
      <c r="A15739" t="s">
        <v>146</v>
      </c>
    </row>
    <row r="15740" spans="1:4" x14ac:dyDescent="0.2">
      <c r="A15740" t="s">
        <v>87</v>
      </c>
    </row>
    <row r="15741" spans="1:4" x14ac:dyDescent="0.2">
      <c r="A15741" t="s">
        <v>87</v>
      </c>
    </row>
    <row r="15742" spans="1:4" x14ac:dyDescent="0.2">
      <c r="A15742" t="s">
        <v>1549</v>
      </c>
      <c r="B15742" t="s">
        <v>1550</v>
      </c>
      <c r="C15742" t="s">
        <v>1551</v>
      </c>
      <c r="D15742" t="s">
        <v>1552</v>
      </c>
    </row>
    <row r="15743" spans="1:4" x14ac:dyDescent="0.2">
      <c r="A15743" t="s">
        <v>859</v>
      </c>
      <c r="B15743" t="s">
        <v>1553</v>
      </c>
      <c r="C15743" t="s">
        <v>1554</v>
      </c>
    </row>
    <row r="15744" spans="1:4" x14ac:dyDescent="0.2">
      <c r="A15744" t="s">
        <v>153</v>
      </c>
      <c r="B15744">
        <v>10.5</v>
      </c>
      <c r="C15744" t="s">
        <v>1578</v>
      </c>
    </row>
    <row r="15745" spans="1:3" x14ac:dyDescent="0.2">
      <c r="A15745" t="s">
        <v>27</v>
      </c>
      <c r="B15745">
        <v>17.3</v>
      </c>
      <c r="C15745" t="s">
        <v>1630</v>
      </c>
    </row>
    <row r="15746" spans="1:3" x14ac:dyDescent="0.2">
      <c r="A15746" t="s">
        <v>29</v>
      </c>
      <c r="B15746">
        <v>5.9</v>
      </c>
      <c r="C15746" t="s">
        <v>1630</v>
      </c>
    </row>
    <row r="15747" spans="1:3" x14ac:dyDescent="0.2">
      <c r="A15747" t="s">
        <v>29</v>
      </c>
      <c r="B15747">
        <v>8.3000000000000007</v>
      </c>
      <c r="C15747">
        <v>-0.1</v>
      </c>
    </row>
    <row r="15748" spans="1:3" x14ac:dyDescent="0.2">
      <c r="A15748" t="s">
        <v>1579</v>
      </c>
      <c r="B15748">
        <v>11</v>
      </c>
      <c r="C15748" t="s">
        <v>1578</v>
      </c>
    </row>
    <row r="15749" spans="1:3" x14ac:dyDescent="0.2">
      <c r="A15749" t="s">
        <v>1579</v>
      </c>
      <c r="B15749">
        <v>6.65</v>
      </c>
      <c r="C15749">
        <v>0.1</v>
      </c>
    </row>
    <row r="15750" spans="1:3" x14ac:dyDescent="0.2">
      <c r="A15750" t="s">
        <v>1579</v>
      </c>
      <c r="B15750">
        <v>4.5999999999999996</v>
      </c>
      <c r="C15750" t="s">
        <v>1630</v>
      </c>
    </row>
    <row r="15751" spans="1:3" x14ac:dyDescent="0.2">
      <c r="A15751" t="s">
        <v>1579</v>
      </c>
      <c r="B15751" t="s">
        <v>1683</v>
      </c>
    </row>
    <row r="15752" spans="1:3" x14ac:dyDescent="0.2">
      <c r="A15752" t="s">
        <v>47</v>
      </c>
      <c r="B15752" t="s">
        <v>1689</v>
      </c>
    </row>
    <row r="15753" spans="1:3" x14ac:dyDescent="0.2">
      <c r="A15753" t="s">
        <v>47</v>
      </c>
      <c r="B15753">
        <v>13</v>
      </c>
      <c r="C15753" t="s">
        <v>1580</v>
      </c>
    </row>
    <row r="15754" spans="1:3" x14ac:dyDescent="0.2">
      <c r="A15754" t="s">
        <v>29</v>
      </c>
      <c r="B15754">
        <v>10.8</v>
      </c>
      <c r="C15754">
        <v>0.15</v>
      </c>
    </row>
    <row r="15755" spans="1:3" x14ac:dyDescent="0.2">
      <c r="A15755" t="s">
        <v>47</v>
      </c>
      <c r="B15755">
        <v>3</v>
      </c>
      <c r="C15755">
        <v>-0.1</v>
      </c>
    </row>
    <row r="15756" spans="1:3" x14ac:dyDescent="0.2">
      <c r="A15756" t="s">
        <v>47</v>
      </c>
      <c r="B15756" t="s">
        <v>2949</v>
      </c>
    </row>
    <row r="15757" spans="1:3" x14ac:dyDescent="0.2">
      <c r="A15757" t="s">
        <v>1686</v>
      </c>
      <c r="B15757" t="s">
        <v>1691</v>
      </c>
      <c r="C15757" t="s">
        <v>1687</v>
      </c>
    </row>
    <row r="15758" spans="1:3" x14ac:dyDescent="0.2">
      <c r="A15758" t="s">
        <v>47</v>
      </c>
      <c r="B15758">
        <v>14</v>
      </c>
      <c r="C15758" t="s">
        <v>1580</v>
      </c>
    </row>
    <row r="15759" spans="1:3" x14ac:dyDescent="0.2">
      <c r="A15759" t="s">
        <v>184</v>
      </c>
      <c r="B15759">
        <v>14.7</v>
      </c>
      <c r="C15759">
        <v>-0.2</v>
      </c>
    </row>
    <row r="15760" spans="1:3" x14ac:dyDescent="0.2">
      <c r="A15760" t="s">
        <v>34</v>
      </c>
      <c r="B15760">
        <v>21.02</v>
      </c>
      <c r="C15760">
        <v>0.03</v>
      </c>
    </row>
    <row r="15761" spans="1:4" x14ac:dyDescent="0.2">
      <c r="A15761" t="s">
        <v>34</v>
      </c>
      <c r="B15761">
        <v>15.02</v>
      </c>
      <c r="C15761">
        <v>0.03</v>
      </c>
    </row>
    <row r="15762" spans="1:4" x14ac:dyDescent="0.2">
      <c r="A15762" t="s">
        <v>34</v>
      </c>
      <c r="B15762">
        <v>18.3</v>
      </c>
      <c r="C15762" t="s">
        <v>1630</v>
      </c>
    </row>
    <row r="15763" spans="1:4" x14ac:dyDescent="0.2">
      <c r="A15763" t="s">
        <v>150</v>
      </c>
      <c r="B15763" t="s">
        <v>1692</v>
      </c>
    </row>
    <row r="15764" spans="1:4" x14ac:dyDescent="0.2">
      <c r="A15764" t="s">
        <v>47</v>
      </c>
      <c r="B15764">
        <v>2</v>
      </c>
      <c r="C15764" t="s">
        <v>1580</v>
      </c>
    </row>
    <row r="15765" spans="1:4" x14ac:dyDescent="0.2">
      <c r="A15765" t="s">
        <v>1693</v>
      </c>
      <c r="B15765" t="s">
        <v>1618</v>
      </c>
      <c r="C15765">
        <v>8</v>
      </c>
      <c r="D15765" t="s">
        <v>1578</v>
      </c>
    </row>
    <row r="15766" spans="1:4" x14ac:dyDescent="0.2">
      <c r="A15766" t="s">
        <v>97</v>
      </c>
      <c r="B15766" t="s">
        <v>1545</v>
      </c>
      <c r="C15766">
        <v>0.1</v>
      </c>
    </row>
    <row r="15767" spans="1:4" x14ac:dyDescent="0.2">
      <c r="A15767" t="s">
        <v>97</v>
      </c>
      <c r="B15767" t="s">
        <v>1545</v>
      </c>
      <c r="C15767">
        <v>0.04</v>
      </c>
    </row>
    <row r="15768" spans="1:4" x14ac:dyDescent="0.2">
      <c r="A15768" t="s">
        <v>1579</v>
      </c>
      <c r="B15768">
        <v>1.2</v>
      </c>
      <c r="C15768">
        <v>0.2</v>
      </c>
    </row>
    <row r="15769" spans="1:4" x14ac:dyDescent="0.2">
      <c r="A15769" t="s">
        <v>49</v>
      </c>
      <c r="B15769">
        <v>0.23</v>
      </c>
      <c r="C15769" t="s">
        <v>1589</v>
      </c>
    </row>
    <row r="15770" spans="1:4" x14ac:dyDescent="0.2">
      <c r="A15770" t="s">
        <v>49</v>
      </c>
      <c r="B15770">
        <v>0.4</v>
      </c>
      <c r="C15770" t="s">
        <v>1580</v>
      </c>
    </row>
    <row r="15771" spans="1:4" x14ac:dyDescent="0.2">
      <c r="A15771" t="s">
        <v>49</v>
      </c>
      <c r="B15771">
        <v>0.2</v>
      </c>
      <c r="C15771">
        <v>0.2</v>
      </c>
    </row>
    <row r="15772" spans="1:4" x14ac:dyDescent="0.2">
      <c r="A15772" t="s">
        <v>49</v>
      </c>
      <c r="B15772" t="s">
        <v>1545</v>
      </c>
      <c r="C15772">
        <v>0.1</v>
      </c>
    </row>
    <row r="15773" spans="1:4" x14ac:dyDescent="0.2">
      <c r="A15773" t="s">
        <v>97</v>
      </c>
      <c r="B15773">
        <v>0.1</v>
      </c>
      <c r="C15773" t="s">
        <v>1567</v>
      </c>
      <c r="D15773" t="s">
        <v>1568</v>
      </c>
    </row>
    <row r="15774" spans="1:4" x14ac:dyDescent="0.2">
      <c r="A15774" t="s">
        <v>29</v>
      </c>
      <c r="B15774">
        <v>2.2000000000000002</v>
      </c>
      <c r="C15774" t="s">
        <v>1630</v>
      </c>
    </row>
    <row r="15775" spans="1:4" x14ac:dyDescent="0.2">
      <c r="A15775" t="s">
        <v>146</v>
      </c>
    </row>
    <row r="15776" spans="1:4" x14ac:dyDescent="0.2">
      <c r="A15776" t="s">
        <v>87</v>
      </c>
    </row>
    <row r="15777" spans="1:4" x14ac:dyDescent="0.2">
      <c r="A15777" t="s">
        <v>87</v>
      </c>
    </row>
    <row r="15778" spans="1:4" x14ac:dyDescent="0.2">
      <c r="A15778" t="s">
        <v>1549</v>
      </c>
      <c r="B15778" t="s">
        <v>1550</v>
      </c>
      <c r="C15778" t="s">
        <v>1551</v>
      </c>
      <c r="D15778" t="s">
        <v>1552</v>
      </c>
    </row>
    <row r="15779" spans="1:4" x14ac:dyDescent="0.2">
      <c r="A15779" t="s">
        <v>859</v>
      </c>
      <c r="B15779" t="s">
        <v>1553</v>
      </c>
      <c r="C15779" t="s">
        <v>1554</v>
      </c>
    </row>
    <row r="15780" spans="1:4" x14ac:dyDescent="0.2">
      <c r="A15780" t="s">
        <v>1555</v>
      </c>
      <c r="B15780" t="s">
        <v>1550</v>
      </c>
      <c r="C15780" t="s">
        <v>1551</v>
      </c>
      <c r="D15780" t="s">
        <v>1556</v>
      </c>
    </row>
    <row r="15781" spans="1:4" x14ac:dyDescent="0.2">
      <c r="A15781" t="s">
        <v>153</v>
      </c>
      <c r="B15781">
        <v>10.5</v>
      </c>
      <c r="C15781" t="s">
        <v>1578</v>
      </c>
    </row>
    <row r="15782" spans="1:4" x14ac:dyDescent="0.2">
      <c r="A15782" t="s">
        <v>27</v>
      </c>
      <c r="B15782">
        <v>17.3</v>
      </c>
      <c r="C15782" t="s">
        <v>1630</v>
      </c>
    </row>
    <row r="15783" spans="1:4" x14ac:dyDescent="0.2">
      <c r="A15783" t="s">
        <v>29</v>
      </c>
      <c r="B15783">
        <v>5.15</v>
      </c>
      <c r="C15783" t="s">
        <v>1630</v>
      </c>
    </row>
    <row r="15784" spans="1:4" x14ac:dyDescent="0.2">
      <c r="A15784" t="s">
        <v>29</v>
      </c>
      <c r="B15784">
        <v>8.3000000000000007</v>
      </c>
      <c r="C15784">
        <v>-0.1</v>
      </c>
    </row>
    <row r="15785" spans="1:4" x14ac:dyDescent="0.2">
      <c r="A15785" t="s">
        <v>1579</v>
      </c>
      <c r="B15785">
        <v>11</v>
      </c>
      <c r="C15785" t="s">
        <v>1578</v>
      </c>
    </row>
    <row r="15786" spans="1:4" x14ac:dyDescent="0.2">
      <c r="A15786" t="s">
        <v>1579</v>
      </c>
      <c r="B15786">
        <v>6.65</v>
      </c>
      <c r="C15786">
        <v>0.1</v>
      </c>
    </row>
    <row r="15787" spans="1:4" x14ac:dyDescent="0.2">
      <c r="A15787" t="s">
        <v>1579</v>
      </c>
      <c r="B15787">
        <v>4.5999999999999996</v>
      </c>
      <c r="C15787" t="s">
        <v>1630</v>
      </c>
    </row>
    <row r="15788" spans="1:4" x14ac:dyDescent="0.2">
      <c r="A15788" t="s">
        <v>1579</v>
      </c>
      <c r="B15788" t="s">
        <v>1683</v>
      </c>
    </row>
    <row r="15789" spans="1:4" x14ac:dyDescent="0.2">
      <c r="A15789" t="s">
        <v>47</v>
      </c>
      <c r="B15789" t="s">
        <v>1689</v>
      </c>
    </row>
    <row r="15790" spans="1:4" x14ac:dyDescent="0.2">
      <c r="A15790" t="s">
        <v>47</v>
      </c>
      <c r="B15790">
        <v>13</v>
      </c>
      <c r="C15790" t="s">
        <v>1580</v>
      </c>
    </row>
    <row r="15791" spans="1:4" x14ac:dyDescent="0.2">
      <c r="A15791" t="s">
        <v>29</v>
      </c>
      <c r="B15791">
        <v>10.8</v>
      </c>
      <c r="C15791">
        <v>0.15</v>
      </c>
    </row>
    <row r="15792" spans="1:4" x14ac:dyDescent="0.2">
      <c r="A15792" t="s">
        <v>47</v>
      </c>
      <c r="B15792">
        <v>5.4</v>
      </c>
      <c r="C15792">
        <v>-0.1</v>
      </c>
    </row>
    <row r="15793" spans="1:4" x14ac:dyDescent="0.2">
      <c r="A15793" t="s">
        <v>47</v>
      </c>
      <c r="B15793" t="s">
        <v>2953</v>
      </c>
    </row>
    <row r="15794" spans="1:4" x14ac:dyDescent="0.2">
      <c r="A15794" t="s">
        <v>1686</v>
      </c>
      <c r="B15794" t="s">
        <v>1691</v>
      </c>
      <c r="C15794" t="s">
        <v>1687</v>
      </c>
    </row>
    <row r="15795" spans="1:4" x14ac:dyDescent="0.2">
      <c r="A15795" t="s">
        <v>47</v>
      </c>
      <c r="B15795">
        <v>14</v>
      </c>
      <c r="C15795" t="s">
        <v>1580</v>
      </c>
    </row>
    <row r="15796" spans="1:4" x14ac:dyDescent="0.2">
      <c r="A15796" t="s">
        <v>184</v>
      </c>
      <c r="B15796">
        <v>14.7</v>
      </c>
      <c r="C15796">
        <v>-0.2</v>
      </c>
    </row>
    <row r="15797" spans="1:4" x14ac:dyDescent="0.2">
      <c r="A15797" t="s">
        <v>34</v>
      </c>
      <c r="B15797">
        <v>21.02</v>
      </c>
      <c r="C15797">
        <v>0.03</v>
      </c>
    </row>
    <row r="15798" spans="1:4" x14ac:dyDescent="0.2">
      <c r="A15798" t="s">
        <v>34</v>
      </c>
      <c r="B15798">
        <v>15.02</v>
      </c>
      <c r="C15798">
        <v>0.03</v>
      </c>
    </row>
    <row r="15799" spans="1:4" x14ac:dyDescent="0.2">
      <c r="A15799" t="s">
        <v>34</v>
      </c>
      <c r="B15799">
        <v>18.3</v>
      </c>
      <c r="C15799" t="s">
        <v>1630</v>
      </c>
    </row>
    <row r="15800" spans="1:4" x14ac:dyDescent="0.2">
      <c r="A15800" t="s">
        <v>150</v>
      </c>
      <c r="B15800" t="s">
        <v>1692</v>
      </c>
    </row>
    <row r="15801" spans="1:4" x14ac:dyDescent="0.2">
      <c r="A15801" t="s">
        <v>47</v>
      </c>
      <c r="B15801">
        <v>2</v>
      </c>
      <c r="C15801" t="s">
        <v>1580</v>
      </c>
    </row>
    <row r="15802" spans="1:4" x14ac:dyDescent="0.2">
      <c r="A15802" t="s">
        <v>1693</v>
      </c>
      <c r="B15802" t="s">
        <v>1618</v>
      </c>
      <c r="C15802">
        <v>8</v>
      </c>
      <c r="D15802" t="s">
        <v>1578</v>
      </c>
    </row>
    <row r="15803" spans="1:4" x14ac:dyDescent="0.2">
      <c r="A15803" t="s">
        <v>97</v>
      </c>
      <c r="B15803" t="s">
        <v>1545</v>
      </c>
      <c r="C15803">
        <v>0.1</v>
      </c>
    </row>
    <row r="15804" spans="1:4" x14ac:dyDescent="0.2">
      <c r="A15804" t="s">
        <v>97</v>
      </c>
      <c r="B15804" t="s">
        <v>1545</v>
      </c>
      <c r="C15804">
        <v>0.04</v>
      </c>
    </row>
    <row r="15805" spans="1:4" x14ac:dyDescent="0.2">
      <c r="A15805" t="s">
        <v>1579</v>
      </c>
      <c r="B15805">
        <v>1.2</v>
      </c>
      <c r="C15805">
        <v>0.2</v>
      </c>
    </row>
    <row r="15806" spans="1:4" x14ac:dyDescent="0.2">
      <c r="A15806" t="s">
        <v>49</v>
      </c>
      <c r="B15806">
        <v>0.23</v>
      </c>
      <c r="C15806" t="s">
        <v>1589</v>
      </c>
    </row>
    <row r="15807" spans="1:4" x14ac:dyDescent="0.2">
      <c r="A15807" t="s">
        <v>49</v>
      </c>
      <c r="B15807">
        <v>0.4</v>
      </c>
      <c r="C15807" t="s">
        <v>1580</v>
      </c>
    </row>
    <row r="15808" spans="1:4" x14ac:dyDescent="0.2">
      <c r="A15808" t="s">
        <v>49</v>
      </c>
      <c r="B15808" t="s">
        <v>1545</v>
      </c>
      <c r="C15808">
        <v>0.1</v>
      </c>
    </row>
    <row r="15809" spans="1:4" x14ac:dyDescent="0.2">
      <c r="A15809" t="s">
        <v>97</v>
      </c>
      <c r="B15809">
        <v>0.1</v>
      </c>
      <c r="C15809" t="s">
        <v>1567</v>
      </c>
      <c r="D15809" t="s">
        <v>1568</v>
      </c>
    </row>
    <row r="15810" spans="1:4" x14ac:dyDescent="0.2">
      <c r="A15810" t="s">
        <v>29</v>
      </c>
      <c r="B15810">
        <v>2.2000000000000002</v>
      </c>
      <c r="C15810" t="s">
        <v>1630</v>
      </c>
    </row>
    <row r="15811" spans="1:4" x14ac:dyDescent="0.2">
      <c r="A15811" t="s">
        <v>146</v>
      </c>
    </row>
    <row r="15812" spans="1:4" x14ac:dyDescent="0.2">
      <c r="A15812" t="s">
        <v>87</v>
      </c>
    </row>
    <row r="15813" spans="1:4" x14ac:dyDescent="0.2">
      <c r="A15813" t="s">
        <v>87</v>
      </c>
    </row>
    <row r="15814" spans="1:4" x14ac:dyDescent="0.2">
      <c r="A15814" t="s">
        <v>1549</v>
      </c>
      <c r="B15814" t="s">
        <v>1550</v>
      </c>
      <c r="C15814" t="s">
        <v>1551</v>
      </c>
      <c r="D15814" t="s">
        <v>1552</v>
      </c>
    </row>
    <row r="15815" spans="1:4" x14ac:dyDescent="0.2">
      <c r="A15815" t="s">
        <v>859</v>
      </c>
      <c r="B15815" t="s">
        <v>1553</v>
      </c>
      <c r="C15815" t="s">
        <v>1554</v>
      </c>
    </row>
    <row r="15816" spans="1:4" x14ac:dyDescent="0.2">
      <c r="A15816" t="s">
        <v>1569</v>
      </c>
      <c r="B15816" t="s">
        <v>1570</v>
      </c>
      <c r="C15816" t="s">
        <v>1571</v>
      </c>
    </row>
    <row r="15817" spans="1:4" x14ac:dyDescent="0.2">
      <c r="A15817" t="s">
        <v>1569</v>
      </c>
      <c r="B15817" t="s">
        <v>1572</v>
      </c>
      <c r="C15817" t="s">
        <v>1573</v>
      </c>
      <c r="D15817" t="s">
        <v>1571</v>
      </c>
    </row>
    <row r="15818" spans="1:4" x14ac:dyDescent="0.2">
      <c r="A15818" t="s">
        <v>2954</v>
      </c>
      <c r="B15818">
        <v>87.77</v>
      </c>
      <c r="C15818" t="s">
        <v>1608</v>
      </c>
      <c r="D15818">
        <v>0.06</v>
      </c>
    </row>
    <row r="15819" spans="1:4" x14ac:dyDescent="0.2">
      <c r="A15819" t="s">
        <v>98</v>
      </c>
      <c r="B15819" t="s">
        <v>1545</v>
      </c>
      <c r="C15819">
        <v>0.2</v>
      </c>
    </row>
    <row r="15820" spans="1:4" x14ac:dyDescent="0.2">
      <c r="A15820" t="s">
        <v>95</v>
      </c>
      <c r="B15820" t="s">
        <v>1629</v>
      </c>
      <c r="C15820">
        <v>25</v>
      </c>
    </row>
    <row r="15821" spans="1:4" x14ac:dyDescent="0.2">
      <c r="A15821" t="s">
        <v>186</v>
      </c>
    </row>
    <row r="15822" spans="1:4" x14ac:dyDescent="0.2">
      <c r="A15822" t="s">
        <v>859</v>
      </c>
      <c r="B15822" t="s">
        <v>1553</v>
      </c>
      <c r="C15822" t="s">
        <v>1554</v>
      </c>
    </row>
    <row r="15823" spans="1:4" x14ac:dyDescent="0.2">
      <c r="A15823" t="s">
        <v>1549</v>
      </c>
      <c r="B15823" t="s">
        <v>1550</v>
      </c>
      <c r="C15823" t="s">
        <v>1551</v>
      </c>
      <c r="D15823" t="s">
        <v>1552</v>
      </c>
    </row>
    <row r="15824" spans="1:4" x14ac:dyDescent="0.2">
      <c r="A15824" t="s">
        <v>1569</v>
      </c>
      <c r="B15824" t="s">
        <v>1570</v>
      </c>
      <c r="C15824" t="s">
        <v>1571</v>
      </c>
    </row>
    <row r="15825" spans="1:5" x14ac:dyDescent="0.2">
      <c r="A15825" t="s">
        <v>1569</v>
      </c>
      <c r="B15825" t="s">
        <v>1572</v>
      </c>
      <c r="C15825" t="s">
        <v>1573</v>
      </c>
      <c r="D15825" t="s">
        <v>1571</v>
      </c>
    </row>
    <row r="15826" spans="1:5" x14ac:dyDescent="0.2">
      <c r="A15826" t="s">
        <v>96</v>
      </c>
      <c r="B15826">
        <v>107.27</v>
      </c>
      <c r="C15826" t="s">
        <v>1608</v>
      </c>
      <c r="D15826">
        <v>0.06</v>
      </c>
      <c r="E15826" t="s">
        <v>2955</v>
      </c>
    </row>
    <row r="15827" spans="1:5" x14ac:dyDescent="0.2">
      <c r="A15827" t="s">
        <v>98</v>
      </c>
      <c r="B15827" t="s">
        <v>1545</v>
      </c>
      <c r="C15827">
        <v>0.2</v>
      </c>
    </row>
    <row r="15828" spans="1:5" x14ac:dyDescent="0.2">
      <c r="A15828" t="s">
        <v>95</v>
      </c>
      <c r="B15828" t="s">
        <v>1629</v>
      </c>
      <c r="C15828">
        <v>25</v>
      </c>
    </row>
    <row r="15829" spans="1:5" x14ac:dyDescent="0.2">
      <c r="A15829" t="s">
        <v>186</v>
      </c>
      <c r="B15829" t="s">
        <v>1742</v>
      </c>
      <c r="C15829" t="s">
        <v>2956</v>
      </c>
    </row>
    <row r="15830" spans="1:5" x14ac:dyDescent="0.2">
      <c r="A15830" t="s">
        <v>859</v>
      </c>
      <c r="B15830" t="s">
        <v>1553</v>
      </c>
      <c r="C15830" t="s">
        <v>1554</v>
      </c>
    </row>
    <row r="15831" spans="1:5" x14ac:dyDescent="0.2">
      <c r="A15831" t="s">
        <v>1549</v>
      </c>
      <c r="B15831" t="s">
        <v>1550</v>
      </c>
      <c r="C15831" t="s">
        <v>1551</v>
      </c>
      <c r="D15831" t="s">
        <v>1552</v>
      </c>
    </row>
    <row r="15832" spans="1:5" x14ac:dyDescent="0.2">
      <c r="A15832" t="s">
        <v>1569</v>
      </c>
      <c r="B15832" t="s">
        <v>1570</v>
      </c>
      <c r="C15832" t="s">
        <v>1571</v>
      </c>
    </row>
    <row r="15833" spans="1:5" x14ac:dyDescent="0.2">
      <c r="A15833" t="s">
        <v>1569</v>
      </c>
      <c r="B15833" t="s">
        <v>1572</v>
      </c>
      <c r="C15833" t="s">
        <v>1573</v>
      </c>
      <c r="D15833" t="s">
        <v>1571</v>
      </c>
    </row>
    <row r="15834" spans="1:5" x14ac:dyDescent="0.2">
      <c r="A15834" t="s">
        <v>2600</v>
      </c>
      <c r="B15834">
        <v>0.05</v>
      </c>
    </row>
    <row r="15835" spans="1:5" x14ac:dyDescent="0.2">
      <c r="A15835" t="s">
        <v>29</v>
      </c>
      <c r="B15835">
        <v>5.8</v>
      </c>
      <c r="C15835" t="s">
        <v>1580</v>
      </c>
    </row>
    <row r="15836" spans="1:5" x14ac:dyDescent="0.2">
      <c r="A15836" t="s">
        <v>47</v>
      </c>
      <c r="B15836">
        <v>5.5</v>
      </c>
      <c r="C15836">
        <v>-0.1</v>
      </c>
    </row>
    <row r="15837" spans="1:5" x14ac:dyDescent="0.2">
      <c r="A15837" t="s">
        <v>48</v>
      </c>
      <c r="B15837">
        <v>48.5</v>
      </c>
      <c r="C15837" t="s">
        <v>1580</v>
      </c>
    </row>
    <row r="15838" spans="1:5" x14ac:dyDescent="0.2">
      <c r="A15838" t="s">
        <v>48</v>
      </c>
      <c r="B15838">
        <v>43.5</v>
      </c>
      <c r="C15838">
        <v>0.3</v>
      </c>
    </row>
    <row r="15839" spans="1:5" x14ac:dyDescent="0.2">
      <c r="A15839" t="s">
        <v>47</v>
      </c>
      <c r="B15839">
        <v>33.1</v>
      </c>
      <c r="C15839">
        <v>-0.2</v>
      </c>
    </row>
    <row r="15840" spans="1:5" x14ac:dyDescent="0.2">
      <c r="A15840" t="s">
        <v>47</v>
      </c>
      <c r="B15840" t="s">
        <v>2571</v>
      </c>
    </row>
    <row r="15841" spans="1:4" x14ac:dyDescent="0.2">
      <c r="A15841" t="s">
        <v>97</v>
      </c>
      <c r="B15841">
        <v>0.1</v>
      </c>
    </row>
    <row r="15842" spans="1:4" x14ac:dyDescent="0.2">
      <c r="A15842" t="s">
        <v>97</v>
      </c>
      <c r="B15842">
        <v>0.2</v>
      </c>
      <c r="C15842" t="s">
        <v>1567</v>
      </c>
      <c r="D15842" t="s">
        <v>1568</v>
      </c>
    </row>
    <row r="15843" spans="1:4" x14ac:dyDescent="0.2">
      <c r="A15843" t="s">
        <v>95</v>
      </c>
      <c r="B15843" t="s">
        <v>1629</v>
      </c>
      <c r="C15843">
        <v>16</v>
      </c>
    </row>
    <row r="15844" spans="1:4" x14ac:dyDescent="0.2">
      <c r="A15844" t="s">
        <v>95</v>
      </c>
      <c r="B15844" t="s">
        <v>1629</v>
      </c>
      <c r="C15844">
        <v>30</v>
      </c>
    </row>
    <row r="15845" spans="1:4" x14ac:dyDescent="0.2">
      <c r="A15845" t="s">
        <v>29</v>
      </c>
      <c r="B15845" t="s">
        <v>2653</v>
      </c>
      <c r="C15845">
        <v>0.5</v>
      </c>
    </row>
    <row r="15846" spans="1:4" x14ac:dyDescent="0.2">
      <c r="A15846" t="s">
        <v>2572</v>
      </c>
      <c r="B15846">
        <v>36</v>
      </c>
      <c r="C15846" t="s">
        <v>1562</v>
      </c>
      <c r="D15846">
        <v>0.2</v>
      </c>
    </row>
    <row r="15847" spans="1:4" x14ac:dyDescent="0.2">
      <c r="A15847" t="s">
        <v>95</v>
      </c>
      <c r="B15847" t="s">
        <v>1584</v>
      </c>
      <c r="C15847">
        <v>15</v>
      </c>
    </row>
    <row r="15848" spans="1:4" x14ac:dyDescent="0.2">
      <c r="A15848" t="s">
        <v>2590</v>
      </c>
      <c r="B15848">
        <v>-0.2</v>
      </c>
    </row>
    <row r="15849" spans="1:4" x14ac:dyDescent="0.2">
      <c r="A15849" t="s">
        <v>29</v>
      </c>
      <c r="B15849">
        <v>3</v>
      </c>
      <c r="C15849">
        <v>0.1</v>
      </c>
    </row>
    <row r="15850" spans="1:4" x14ac:dyDescent="0.2">
      <c r="A15850" t="s">
        <v>29</v>
      </c>
      <c r="B15850">
        <v>2</v>
      </c>
      <c r="C15850" t="s">
        <v>1630</v>
      </c>
    </row>
    <row r="15851" spans="1:4" x14ac:dyDescent="0.2">
      <c r="A15851" t="s">
        <v>2794</v>
      </c>
      <c r="B15851">
        <v>0.1</v>
      </c>
    </row>
    <row r="15852" spans="1:4" x14ac:dyDescent="0.2">
      <c r="A15852" t="s">
        <v>49</v>
      </c>
      <c r="B15852">
        <v>0.5</v>
      </c>
      <c r="C15852" t="s">
        <v>1578</v>
      </c>
    </row>
    <row r="15853" spans="1:4" x14ac:dyDescent="0.2">
      <c r="A15853" t="s">
        <v>98</v>
      </c>
      <c r="B15853">
        <v>5.0000000000000001E-3</v>
      </c>
    </row>
    <row r="15854" spans="1:4" x14ac:dyDescent="0.2">
      <c r="A15854" t="s">
        <v>246</v>
      </c>
      <c r="B15854">
        <v>1.4999999999999999E-2</v>
      </c>
    </row>
    <row r="15855" spans="1:4" x14ac:dyDescent="0.2">
      <c r="A15855" t="s">
        <v>94</v>
      </c>
      <c r="B15855">
        <v>0.1</v>
      </c>
      <c r="C15855" t="s">
        <v>1567</v>
      </c>
      <c r="D15855" t="s">
        <v>1568</v>
      </c>
    </row>
    <row r="15856" spans="1:4" x14ac:dyDescent="0.2">
      <c r="A15856" t="s">
        <v>97</v>
      </c>
      <c r="B15856">
        <v>0.05</v>
      </c>
      <c r="C15856" t="s">
        <v>1567</v>
      </c>
      <c r="D15856" t="s">
        <v>1568</v>
      </c>
    </row>
    <row r="15857" spans="1:5" x14ac:dyDescent="0.2">
      <c r="A15857" t="s">
        <v>95</v>
      </c>
      <c r="B15857" t="s">
        <v>1629</v>
      </c>
      <c r="C15857">
        <v>12.5</v>
      </c>
    </row>
    <row r="15858" spans="1:5" x14ac:dyDescent="0.2">
      <c r="A15858" t="s">
        <v>95</v>
      </c>
      <c r="B15858" t="s">
        <v>1629</v>
      </c>
      <c r="C15858">
        <v>25</v>
      </c>
    </row>
    <row r="15859" spans="1:5" x14ac:dyDescent="0.2">
      <c r="A15859" t="s">
        <v>2590</v>
      </c>
      <c r="B15859" t="s">
        <v>1608</v>
      </c>
      <c r="C15859">
        <v>0.05</v>
      </c>
    </row>
    <row r="15860" spans="1:5" x14ac:dyDescent="0.2">
      <c r="A15860" t="s">
        <v>34</v>
      </c>
      <c r="B15860">
        <v>34.700000000000003</v>
      </c>
      <c r="C15860">
        <v>0.05</v>
      </c>
    </row>
    <row r="15861" spans="1:5" x14ac:dyDescent="0.2">
      <c r="A15861" t="s">
        <v>2957</v>
      </c>
      <c r="B15861" t="s">
        <v>1613</v>
      </c>
      <c r="C15861">
        <v>0.03</v>
      </c>
    </row>
    <row r="15862" spans="1:5" x14ac:dyDescent="0.2">
      <c r="A15862" t="s">
        <v>29</v>
      </c>
      <c r="B15862">
        <v>0.27</v>
      </c>
      <c r="C15862">
        <v>0.1</v>
      </c>
      <c r="D15862" t="s">
        <v>1809</v>
      </c>
      <c r="E15862" t="s">
        <v>2958</v>
      </c>
    </row>
    <row r="15863" spans="1:5" x14ac:dyDescent="0.2">
      <c r="A15863" t="s">
        <v>774</v>
      </c>
    </row>
    <row r="15864" spans="1:5" x14ac:dyDescent="0.2">
      <c r="A15864" t="s">
        <v>2959</v>
      </c>
      <c r="B15864">
        <v>0.15</v>
      </c>
    </row>
    <row r="15865" spans="1:5" x14ac:dyDescent="0.2">
      <c r="A15865" t="s">
        <v>27</v>
      </c>
      <c r="B15865">
        <v>11.25</v>
      </c>
      <c r="C15865" t="s">
        <v>1608</v>
      </c>
      <c r="D15865">
        <v>2.5000000000000001E-2</v>
      </c>
    </row>
    <row r="15866" spans="1:5" x14ac:dyDescent="0.2">
      <c r="A15866" t="s">
        <v>2960</v>
      </c>
      <c r="B15866" t="s">
        <v>1613</v>
      </c>
      <c r="C15866">
        <v>0.1</v>
      </c>
    </row>
    <row r="15867" spans="1:5" x14ac:dyDescent="0.2">
      <c r="A15867" t="s">
        <v>177</v>
      </c>
      <c r="B15867">
        <v>8.75</v>
      </c>
      <c r="C15867" t="s">
        <v>1608</v>
      </c>
      <c r="D15867">
        <v>0.1</v>
      </c>
    </row>
    <row r="15868" spans="1:5" x14ac:dyDescent="0.2">
      <c r="A15868" t="s">
        <v>29</v>
      </c>
      <c r="B15868">
        <v>6.85</v>
      </c>
      <c r="C15868" t="s">
        <v>1608</v>
      </c>
      <c r="D15868">
        <v>0.05</v>
      </c>
    </row>
    <row r="15869" spans="1:5" x14ac:dyDescent="0.2">
      <c r="A15869" t="s">
        <v>2961</v>
      </c>
      <c r="B15869">
        <v>-7.0000000000000007E-2</v>
      </c>
    </row>
    <row r="15870" spans="1:5" x14ac:dyDescent="0.2">
      <c r="A15870" t="s">
        <v>2962</v>
      </c>
      <c r="B15870">
        <v>-0.05</v>
      </c>
    </row>
    <row r="15871" spans="1:5" x14ac:dyDescent="0.2">
      <c r="A15871" t="s">
        <v>29</v>
      </c>
      <c r="B15871">
        <v>0.1</v>
      </c>
      <c r="C15871">
        <f>0.05/-0.1</f>
        <v>-0.5</v>
      </c>
    </row>
    <row r="15872" spans="1:5" x14ac:dyDescent="0.2">
      <c r="A15872" t="s">
        <v>2963</v>
      </c>
      <c r="B15872" t="s">
        <v>2964</v>
      </c>
      <c r="C15872" t="s">
        <v>2965</v>
      </c>
      <c r="D15872" t="s">
        <v>2966</v>
      </c>
    </row>
    <row r="15873" spans="1:6" x14ac:dyDescent="0.2">
      <c r="A15873" t="s">
        <v>95</v>
      </c>
      <c r="B15873" t="s">
        <v>1629</v>
      </c>
      <c r="C15873">
        <v>1</v>
      </c>
      <c r="D15873" t="s">
        <v>2967</v>
      </c>
      <c r="E15873" t="s">
        <v>2968</v>
      </c>
    </row>
    <row r="15874" spans="1:6" x14ac:dyDescent="0.2">
      <c r="A15874" t="s">
        <v>95</v>
      </c>
      <c r="B15874" t="s">
        <v>2508</v>
      </c>
      <c r="C15874">
        <v>1</v>
      </c>
      <c r="D15874" t="s">
        <v>2967</v>
      </c>
      <c r="E15874" t="s">
        <v>2968</v>
      </c>
    </row>
    <row r="15875" spans="1:6" x14ac:dyDescent="0.2">
      <c r="A15875" t="s">
        <v>95</v>
      </c>
      <c r="B15875" t="s">
        <v>2969</v>
      </c>
      <c r="C15875">
        <v>4</v>
      </c>
      <c r="D15875" t="s">
        <v>2967</v>
      </c>
      <c r="E15875" t="s">
        <v>2968</v>
      </c>
    </row>
    <row r="15876" spans="1:6" x14ac:dyDescent="0.2">
      <c r="A15876" t="s">
        <v>95</v>
      </c>
      <c r="B15876" t="s">
        <v>1629</v>
      </c>
      <c r="C15876">
        <v>1.5</v>
      </c>
      <c r="D15876" t="s">
        <v>2967</v>
      </c>
      <c r="E15876" t="s">
        <v>2970</v>
      </c>
    </row>
    <row r="15877" spans="1:6" x14ac:dyDescent="0.2">
      <c r="A15877" t="s">
        <v>95</v>
      </c>
      <c r="B15877" t="s">
        <v>1614</v>
      </c>
      <c r="C15877">
        <v>1</v>
      </c>
      <c r="D15877" t="s">
        <v>2967</v>
      </c>
      <c r="E15877" t="s">
        <v>2971</v>
      </c>
    </row>
    <row r="15878" spans="1:6" x14ac:dyDescent="0.2">
      <c r="A15878" t="s">
        <v>95</v>
      </c>
      <c r="B15878" t="s">
        <v>2969</v>
      </c>
      <c r="C15878">
        <v>6</v>
      </c>
      <c r="D15878" t="s">
        <v>2967</v>
      </c>
      <c r="E15878" t="s">
        <v>2971</v>
      </c>
    </row>
    <row r="15879" spans="1:6" x14ac:dyDescent="0.2">
      <c r="A15879" t="s">
        <v>95</v>
      </c>
      <c r="B15879" t="s">
        <v>1629</v>
      </c>
      <c r="C15879">
        <v>6.3</v>
      </c>
      <c r="D15879" t="s">
        <v>2972</v>
      </c>
      <c r="E15879" t="s">
        <v>2973</v>
      </c>
      <c r="F15879" t="s">
        <v>2974</v>
      </c>
    </row>
    <row r="15880" spans="1:6" x14ac:dyDescent="0.2">
      <c r="A15880" t="s">
        <v>95</v>
      </c>
      <c r="B15880" t="s">
        <v>1715</v>
      </c>
      <c r="C15880" t="s">
        <v>2975</v>
      </c>
    </row>
    <row r="15881" spans="1:6" x14ac:dyDescent="0.2">
      <c r="A15881" t="s">
        <v>95</v>
      </c>
      <c r="B15881" t="s">
        <v>1629</v>
      </c>
      <c r="C15881">
        <v>12</v>
      </c>
    </row>
    <row r="15882" spans="1:6" x14ac:dyDescent="0.2">
      <c r="A15882" t="s">
        <v>97</v>
      </c>
      <c r="B15882">
        <v>0.02</v>
      </c>
    </row>
    <row r="15883" spans="1:6" x14ac:dyDescent="0.2">
      <c r="A15883" t="s">
        <v>87</v>
      </c>
      <c r="B15883" t="s">
        <v>1698</v>
      </c>
    </row>
    <row r="15884" spans="1:6" x14ac:dyDescent="0.2">
      <c r="A15884" t="s">
        <v>2976</v>
      </c>
      <c r="B15884" t="s">
        <v>2228</v>
      </c>
    </row>
    <row r="15885" spans="1:6" x14ac:dyDescent="0.2">
      <c r="A15885" t="s">
        <v>1549</v>
      </c>
      <c r="B15885" t="s">
        <v>1550</v>
      </c>
      <c r="C15885" t="s">
        <v>1551</v>
      </c>
      <c r="D15885" t="s">
        <v>1552</v>
      </c>
    </row>
    <row r="15886" spans="1:6" x14ac:dyDescent="0.2">
      <c r="A15886" t="s">
        <v>859</v>
      </c>
      <c r="B15886" t="s">
        <v>1553</v>
      </c>
      <c r="C15886" t="s">
        <v>1554</v>
      </c>
    </row>
    <row r="15887" spans="1:6" x14ac:dyDescent="0.2">
      <c r="A15887" t="s">
        <v>2977</v>
      </c>
      <c r="B15887">
        <f>0.04/0.02</f>
        <v>2</v>
      </c>
    </row>
    <row r="15888" spans="1:6" x14ac:dyDescent="0.2">
      <c r="A15888" t="s">
        <v>2978</v>
      </c>
      <c r="B15888">
        <v>0.03</v>
      </c>
    </row>
    <row r="15889" spans="1:6" x14ac:dyDescent="0.2">
      <c r="A15889" t="s">
        <v>97</v>
      </c>
      <c r="B15889" t="s">
        <v>2603</v>
      </c>
      <c r="C15889" t="s">
        <v>2977</v>
      </c>
    </row>
    <row r="15890" spans="1:6" x14ac:dyDescent="0.2">
      <c r="A15890" t="s">
        <v>97</v>
      </c>
      <c r="B15890" t="s">
        <v>2603</v>
      </c>
      <c r="C15890" t="s">
        <v>2978</v>
      </c>
    </row>
    <row r="15891" spans="1:6" x14ac:dyDescent="0.2">
      <c r="A15891" t="s">
        <v>29</v>
      </c>
      <c r="B15891">
        <v>0.5</v>
      </c>
      <c r="C15891" t="s">
        <v>1630</v>
      </c>
    </row>
    <row r="15892" spans="1:6" x14ac:dyDescent="0.2">
      <c r="A15892" t="s">
        <v>29</v>
      </c>
      <c r="B15892" t="s">
        <v>2979</v>
      </c>
    </row>
    <row r="15893" spans="1:6" x14ac:dyDescent="0.2">
      <c r="A15893" t="s">
        <v>1569</v>
      </c>
      <c r="B15893" t="s">
        <v>1570</v>
      </c>
      <c r="C15893" t="s">
        <v>1571</v>
      </c>
    </row>
    <row r="15894" spans="1:6" x14ac:dyDescent="0.2">
      <c r="A15894" t="s">
        <v>1569</v>
      </c>
      <c r="B15894" t="s">
        <v>1572</v>
      </c>
      <c r="C15894" t="s">
        <v>1573</v>
      </c>
      <c r="D15894" t="s">
        <v>1571</v>
      </c>
    </row>
    <row r="15895" spans="1:6" x14ac:dyDescent="0.2">
      <c r="A15895" t="s">
        <v>2590</v>
      </c>
      <c r="B15895" t="s">
        <v>1608</v>
      </c>
      <c r="C15895">
        <v>0.05</v>
      </c>
    </row>
    <row r="15896" spans="1:6" x14ac:dyDescent="0.2">
      <c r="A15896" t="s">
        <v>29</v>
      </c>
      <c r="B15896">
        <v>0.27</v>
      </c>
      <c r="C15896">
        <v>0.1</v>
      </c>
      <c r="D15896" t="s">
        <v>1742</v>
      </c>
      <c r="E15896" t="s">
        <v>1618</v>
      </c>
      <c r="F15896">
        <v>17.600000000000001</v>
      </c>
    </row>
    <row r="15897" spans="1:6" x14ac:dyDescent="0.2">
      <c r="A15897" t="s">
        <v>34</v>
      </c>
      <c r="B15897">
        <v>34.700000000000003</v>
      </c>
      <c r="C15897">
        <v>0.05</v>
      </c>
    </row>
    <row r="15898" spans="1:6" x14ac:dyDescent="0.2">
      <c r="A15898" t="s">
        <v>2959</v>
      </c>
      <c r="B15898">
        <v>0.15</v>
      </c>
    </row>
    <row r="15899" spans="1:6" x14ac:dyDescent="0.2">
      <c r="A15899" t="s">
        <v>2957</v>
      </c>
      <c r="B15899" t="s">
        <v>1613</v>
      </c>
      <c r="C15899">
        <v>0.03</v>
      </c>
    </row>
    <row r="15900" spans="1:6" x14ac:dyDescent="0.2">
      <c r="A15900" t="s">
        <v>774</v>
      </c>
    </row>
    <row r="15901" spans="1:6" x14ac:dyDescent="0.2">
      <c r="A15901" t="s">
        <v>27</v>
      </c>
      <c r="B15901">
        <v>11.25</v>
      </c>
      <c r="C15901" t="s">
        <v>1608</v>
      </c>
      <c r="D15901">
        <v>2.5000000000000001E-2</v>
      </c>
    </row>
    <row r="15902" spans="1:6" x14ac:dyDescent="0.2">
      <c r="A15902" t="s">
        <v>2960</v>
      </c>
      <c r="B15902" t="s">
        <v>1613</v>
      </c>
      <c r="C15902">
        <v>0.1</v>
      </c>
    </row>
    <row r="15903" spans="1:6" x14ac:dyDescent="0.2">
      <c r="A15903" t="s">
        <v>177</v>
      </c>
      <c r="B15903">
        <v>8.75</v>
      </c>
      <c r="C15903" t="s">
        <v>1608</v>
      </c>
      <c r="D15903">
        <v>0.1</v>
      </c>
    </row>
    <row r="15904" spans="1:6" x14ac:dyDescent="0.2">
      <c r="A15904" t="s">
        <v>29</v>
      </c>
      <c r="B15904">
        <v>6.85</v>
      </c>
      <c r="C15904" t="s">
        <v>1608</v>
      </c>
      <c r="D15904">
        <v>0.05</v>
      </c>
    </row>
    <row r="15905" spans="1:5" x14ac:dyDescent="0.2">
      <c r="A15905" t="s">
        <v>2976</v>
      </c>
      <c r="B15905" t="s">
        <v>2228</v>
      </c>
    </row>
    <row r="15906" spans="1:5" x14ac:dyDescent="0.2">
      <c r="A15906" t="s">
        <v>29</v>
      </c>
      <c r="B15906">
        <v>0.1</v>
      </c>
      <c r="C15906">
        <f>0.05/-0.1</f>
        <v>-0.5</v>
      </c>
    </row>
    <row r="15907" spans="1:5" x14ac:dyDescent="0.2">
      <c r="A15907" t="s">
        <v>2963</v>
      </c>
      <c r="B15907" t="s">
        <v>2964</v>
      </c>
      <c r="C15907" t="s">
        <v>2965</v>
      </c>
      <c r="D15907" t="s">
        <v>2966</v>
      </c>
    </row>
    <row r="15908" spans="1:5" x14ac:dyDescent="0.2">
      <c r="A15908" t="s">
        <v>95</v>
      </c>
      <c r="B15908" t="s">
        <v>1629</v>
      </c>
      <c r="C15908">
        <v>1</v>
      </c>
      <c r="D15908" t="s">
        <v>2967</v>
      </c>
      <c r="E15908" t="s">
        <v>2968</v>
      </c>
    </row>
    <row r="15909" spans="1:5" x14ac:dyDescent="0.2">
      <c r="A15909" t="s">
        <v>95</v>
      </c>
      <c r="B15909" t="s">
        <v>2508</v>
      </c>
      <c r="C15909">
        <v>1</v>
      </c>
      <c r="D15909" t="s">
        <v>2967</v>
      </c>
      <c r="E15909" t="s">
        <v>2968</v>
      </c>
    </row>
    <row r="15910" spans="1:5" x14ac:dyDescent="0.2">
      <c r="A15910" t="s">
        <v>95</v>
      </c>
      <c r="B15910" t="s">
        <v>2969</v>
      </c>
      <c r="C15910">
        <v>4</v>
      </c>
      <c r="D15910" t="s">
        <v>2967</v>
      </c>
      <c r="E15910" t="s">
        <v>2968</v>
      </c>
    </row>
    <row r="15911" spans="1:5" x14ac:dyDescent="0.2">
      <c r="A15911" t="s">
        <v>95</v>
      </c>
      <c r="B15911" t="s">
        <v>1629</v>
      </c>
      <c r="C15911">
        <v>1.5</v>
      </c>
      <c r="D15911" t="s">
        <v>2967</v>
      </c>
      <c r="E15911" t="s">
        <v>2970</v>
      </c>
    </row>
    <row r="15912" spans="1:5" x14ac:dyDescent="0.2">
      <c r="A15912" t="s">
        <v>95</v>
      </c>
      <c r="B15912" t="s">
        <v>1614</v>
      </c>
      <c r="C15912">
        <v>1</v>
      </c>
      <c r="D15912" t="s">
        <v>2967</v>
      </c>
      <c r="E15912" t="s">
        <v>2971</v>
      </c>
    </row>
    <row r="15913" spans="1:5" x14ac:dyDescent="0.2">
      <c r="A15913" t="s">
        <v>95</v>
      </c>
      <c r="B15913" t="s">
        <v>2969</v>
      </c>
      <c r="C15913">
        <v>6</v>
      </c>
      <c r="D15913" t="s">
        <v>2967</v>
      </c>
      <c r="E15913" t="s">
        <v>2971</v>
      </c>
    </row>
    <row r="15914" spans="1:5" x14ac:dyDescent="0.2">
      <c r="A15914" t="s">
        <v>95</v>
      </c>
      <c r="B15914" t="s">
        <v>1629</v>
      </c>
      <c r="C15914">
        <v>6.3</v>
      </c>
    </row>
    <row r="15915" spans="1:5" x14ac:dyDescent="0.2">
      <c r="A15915" t="s">
        <v>95</v>
      </c>
      <c r="B15915" t="s">
        <v>1715</v>
      </c>
    </row>
    <row r="15916" spans="1:5" x14ac:dyDescent="0.2">
      <c r="A15916" t="s">
        <v>95</v>
      </c>
      <c r="B15916" t="s">
        <v>1629</v>
      </c>
      <c r="C15916">
        <v>12</v>
      </c>
    </row>
    <row r="15917" spans="1:5" x14ac:dyDescent="0.2">
      <c r="A15917" t="s">
        <v>34</v>
      </c>
      <c r="B15917" t="s">
        <v>1545</v>
      </c>
      <c r="C15917">
        <v>29.5</v>
      </c>
    </row>
    <row r="15918" spans="1:5" x14ac:dyDescent="0.2">
      <c r="A15918" t="s">
        <v>2298</v>
      </c>
      <c r="B15918" t="s">
        <v>2980</v>
      </c>
      <c r="C15918">
        <v>-7.0000000000000007E-2</v>
      </c>
    </row>
    <row r="15919" spans="1:5" x14ac:dyDescent="0.2">
      <c r="A15919" t="s">
        <v>34</v>
      </c>
      <c r="B15919" t="s">
        <v>1896</v>
      </c>
      <c r="C15919">
        <v>36</v>
      </c>
    </row>
    <row r="15920" spans="1:5" x14ac:dyDescent="0.2">
      <c r="A15920" t="s">
        <v>97</v>
      </c>
      <c r="B15920">
        <v>0.02</v>
      </c>
    </row>
    <row r="15921" spans="1:5" x14ac:dyDescent="0.2">
      <c r="A15921" t="s">
        <v>87</v>
      </c>
      <c r="B15921" t="s">
        <v>1698</v>
      </c>
    </row>
    <row r="15922" spans="1:5" x14ac:dyDescent="0.2">
      <c r="A15922" t="s">
        <v>1549</v>
      </c>
      <c r="B15922" t="s">
        <v>1550</v>
      </c>
      <c r="C15922" t="s">
        <v>1551</v>
      </c>
      <c r="D15922" t="s">
        <v>1552</v>
      </c>
    </row>
    <row r="15923" spans="1:5" x14ac:dyDescent="0.2">
      <c r="A15923" t="s">
        <v>859</v>
      </c>
      <c r="B15923" t="s">
        <v>1553</v>
      </c>
      <c r="C15923" t="s">
        <v>1554</v>
      </c>
    </row>
    <row r="15924" spans="1:5" x14ac:dyDescent="0.2">
      <c r="A15924" t="s">
        <v>1921</v>
      </c>
      <c r="B15924" t="s">
        <v>1548</v>
      </c>
      <c r="C15924" t="s">
        <v>1790</v>
      </c>
      <c r="D15924" t="s">
        <v>541</v>
      </c>
      <c r="E15924" t="s">
        <v>2981</v>
      </c>
    </row>
    <row r="15925" spans="1:5" x14ac:dyDescent="0.2">
      <c r="A15925" t="s">
        <v>2590</v>
      </c>
      <c r="B15925" t="s">
        <v>1608</v>
      </c>
      <c r="C15925">
        <v>0.05</v>
      </c>
    </row>
    <row r="15926" spans="1:5" x14ac:dyDescent="0.2">
      <c r="A15926" t="s">
        <v>34</v>
      </c>
      <c r="B15926">
        <v>34.700000000000003</v>
      </c>
      <c r="C15926">
        <v>0.05</v>
      </c>
    </row>
    <row r="15927" spans="1:5" x14ac:dyDescent="0.2">
      <c r="A15927" t="s">
        <v>2957</v>
      </c>
      <c r="B15927" t="s">
        <v>1613</v>
      </c>
      <c r="C15927">
        <v>0.03</v>
      </c>
    </row>
    <row r="15928" spans="1:5" x14ac:dyDescent="0.2">
      <c r="A15928" t="s">
        <v>29</v>
      </c>
      <c r="B15928">
        <v>0.27</v>
      </c>
      <c r="C15928">
        <v>0.1</v>
      </c>
      <c r="D15928" t="s">
        <v>1809</v>
      </c>
      <c r="E15928" t="s">
        <v>2958</v>
      </c>
    </row>
    <row r="15929" spans="1:5" x14ac:dyDescent="0.2">
      <c r="A15929" t="s">
        <v>774</v>
      </c>
    </row>
    <row r="15930" spans="1:5" x14ac:dyDescent="0.2">
      <c r="A15930" t="s">
        <v>2959</v>
      </c>
      <c r="B15930">
        <v>0.15</v>
      </c>
    </row>
    <row r="15931" spans="1:5" x14ac:dyDescent="0.2">
      <c r="A15931" t="s">
        <v>27</v>
      </c>
      <c r="B15931">
        <v>11.25</v>
      </c>
      <c r="C15931" t="s">
        <v>1608</v>
      </c>
      <c r="D15931">
        <v>2.5000000000000001E-2</v>
      </c>
    </row>
    <row r="15932" spans="1:5" x14ac:dyDescent="0.2">
      <c r="A15932" t="s">
        <v>2960</v>
      </c>
      <c r="B15932" t="s">
        <v>1613</v>
      </c>
      <c r="C15932">
        <v>0.1</v>
      </c>
    </row>
    <row r="15933" spans="1:5" x14ac:dyDescent="0.2">
      <c r="A15933" t="s">
        <v>177</v>
      </c>
      <c r="B15933">
        <v>8.75</v>
      </c>
      <c r="C15933" t="s">
        <v>1608</v>
      </c>
      <c r="D15933">
        <v>0.1</v>
      </c>
    </row>
    <row r="15934" spans="1:5" x14ac:dyDescent="0.2">
      <c r="A15934" t="s">
        <v>29</v>
      </c>
      <c r="B15934">
        <v>6.85</v>
      </c>
      <c r="C15934" t="s">
        <v>1608</v>
      </c>
      <c r="D15934">
        <v>0.05</v>
      </c>
    </row>
    <row r="15935" spans="1:5" x14ac:dyDescent="0.2">
      <c r="A15935" t="s">
        <v>2961</v>
      </c>
      <c r="B15935">
        <v>-7.0000000000000007E-2</v>
      </c>
    </row>
    <row r="15936" spans="1:5" x14ac:dyDescent="0.2">
      <c r="A15936" t="s">
        <v>2962</v>
      </c>
      <c r="B15936">
        <v>-0.05</v>
      </c>
    </row>
    <row r="15937" spans="1:5" x14ac:dyDescent="0.2">
      <c r="A15937" t="s">
        <v>29</v>
      </c>
      <c r="B15937">
        <v>0.1</v>
      </c>
      <c r="C15937">
        <f>0.05/-0.1</f>
        <v>-0.5</v>
      </c>
    </row>
    <row r="15938" spans="1:5" x14ac:dyDescent="0.2">
      <c r="A15938" t="s">
        <v>2963</v>
      </c>
      <c r="B15938" t="s">
        <v>2964</v>
      </c>
      <c r="C15938" t="s">
        <v>2965</v>
      </c>
      <c r="D15938" t="s">
        <v>2966</v>
      </c>
    </row>
    <row r="15939" spans="1:5" x14ac:dyDescent="0.2">
      <c r="A15939" t="s">
        <v>95</v>
      </c>
      <c r="B15939" t="s">
        <v>1629</v>
      </c>
      <c r="C15939">
        <v>1</v>
      </c>
      <c r="D15939" t="s">
        <v>2967</v>
      </c>
      <c r="E15939" t="s">
        <v>2968</v>
      </c>
    </row>
    <row r="15940" spans="1:5" x14ac:dyDescent="0.2">
      <c r="A15940" t="s">
        <v>95</v>
      </c>
      <c r="B15940" t="s">
        <v>2508</v>
      </c>
      <c r="C15940">
        <v>1</v>
      </c>
      <c r="D15940" t="s">
        <v>2967</v>
      </c>
      <c r="E15940" t="s">
        <v>2968</v>
      </c>
    </row>
    <row r="15941" spans="1:5" x14ac:dyDescent="0.2">
      <c r="A15941" t="s">
        <v>95</v>
      </c>
      <c r="B15941" t="s">
        <v>2969</v>
      </c>
      <c r="C15941">
        <v>4</v>
      </c>
      <c r="D15941" t="s">
        <v>2967</v>
      </c>
      <c r="E15941" t="s">
        <v>2968</v>
      </c>
    </row>
    <row r="15942" spans="1:5" x14ac:dyDescent="0.2">
      <c r="A15942" t="s">
        <v>95</v>
      </c>
      <c r="B15942" t="s">
        <v>1629</v>
      </c>
      <c r="C15942">
        <v>1.5</v>
      </c>
      <c r="D15942" t="s">
        <v>2967</v>
      </c>
      <c r="E15942" t="s">
        <v>2970</v>
      </c>
    </row>
    <row r="15943" spans="1:5" x14ac:dyDescent="0.2">
      <c r="A15943" t="s">
        <v>95</v>
      </c>
      <c r="B15943" t="s">
        <v>1614</v>
      </c>
      <c r="C15943">
        <v>1</v>
      </c>
      <c r="D15943" t="s">
        <v>2967</v>
      </c>
      <c r="E15943" t="s">
        <v>2971</v>
      </c>
    </row>
    <row r="15944" spans="1:5" x14ac:dyDescent="0.2">
      <c r="A15944" t="s">
        <v>95</v>
      </c>
      <c r="B15944" t="s">
        <v>2969</v>
      </c>
      <c r="C15944">
        <v>6</v>
      </c>
      <c r="D15944" t="s">
        <v>2967</v>
      </c>
      <c r="E15944" t="s">
        <v>2971</v>
      </c>
    </row>
    <row r="15945" spans="1:5" x14ac:dyDescent="0.2">
      <c r="A15945" t="s">
        <v>95</v>
      </c>
      <c r="B15945" t="s">
        <v>1629</v>
      </c>
      <c r="C15945">
        <v>6.3</v>
      </c>
    </row>
    <row r="15946" spans="1:5" x14ac:dyDescent="0.2">
      <c r="A15946" t="s">
        <v>95</v>
      </c>
      <c r="B15946" t="s">
        <v>1715</v>
      </c>
    </row>
    <row r="15947" spans="1:5" x14ac:dyDescent="0.2">
      <c r="A15947" t="s">
        <v>95</v>
      </c>
      <c r="B15947" t="s">
        <v>1629</v>
      </c>
      <c r="C15947">
        <v>12</v>
      </c>
    </row>
    <row r="15948" spans="1:5" x14ac:dyDescent="0.2">
      <c r="A15948" t="s">
        <v>97</v>
      </c>
      <c r="B15948">
        <v>0.02</v>
      </c>
    </row>
    <row r="15949" spans="1:5" x14ac:dyDescent="0.2">
      <c r="A15949" t="s">
        <v>87</v>
      </c>
      <c r="B15949" t="s">
        <v>1698</v>
      </c>
    </row>
    <row r="15950" spans="1:5" x14ac:dyDescent="0.2">
      <c r="A15950" t="s">
        <v>2976</v>
      </c>
      <c r="B15950" t="s">
        <v>2228</v>
      </c>
    </row>
    <row r="15951" spans="1:5" x14ac:dyDescent="0.2">
      <c r="A15951" t="s">
        <v>1549</v>
      </c>
      <c r="B15951" t="s">
        <v>1550</v>
      </c>
      <c r="C15951" t="s">
        <v>1551</v>
      </c>
      <c r="D15951" t="s">
        <v>1552</v>
      </c>
    </row>
    <row r="15952" spans="1:5" x14ac:dyDescent="0.2">
      <c r="A15952" t="s">
        <v>859</v>
      </c>
      <c r="B15952" t="s">
        <v>1553</v>
      </c>
      <c r="C15952" t="s">
        <v>1554</v>
      </c>
    </row>
    <row r="15953" spans="1:5" x14ac:dyDescent="0.2">
      <c r="A15953" t="s">
        <v>2977</v>
      </c>
      <c r="B15953">
        <f>0.04/0.02</f>
        <v>2</v>
      </c>
    </row>
    <row r="15954" spans="1:5" x14ac:dyDescent="0.2">
      <c r="A15954" t="s">
        <v>2978</v>
      </c>
      <c r="B15954">
        <v>0.03</v>
      </c>
    </row>
    <row r="15955" spans="1:5" x14ac:dyDescent="0.2">
      <c r="A15955" t="s">
        <v>97</v>
      </c>
      <c r="B15955" t="s">
        <v>2603</v>
      </c>
      <c r="C15955" t="s">
        <v>2977</v>
      </c>
    </row>
    <row r="15956" spans="1:5" x14ac:dyDescent="0.2">
      <c r="A15956" t="s">
        <v>97</v>
      </c>
      <c r="B15956" t="s">
        <v>2603</v>
      </c>
      <c r="C15956" t="s">
        <v>2978</v>
      </c>
    </row>
    <row r="15957" spans="1:5" x14ac:dyDescent="0.2">
      <c r="A15957" t="s">
        <v>29</v>
      </c>
      <c r="B15957">
        <v>0.5</v>
      </c>
      <c r="C15957" t="s">
        <v>1630</v>
      </c>
    </row>
    <row r="15958" spans="1:5" x14ac:dyDescent="0.2">
      <c r="A15958" t="s">
        <v>1569</v>
      </c>
      <c r="B15958" t="s">
        <v>1570</v>
      </c>
      <c r="C15958" t="s">
        <v>1571</v>
      </c>
    </row>
    <row r="15959" spans="1:5" x14ac:dyDescent="0.2">
      <c r="A15959" t="s">
        <v>1569</v>
      </c>
      <c r="B15959" t="s">
        <v>1572</v>
      </c>
      <c r="C15959" t="s">
        <v>1573</v>
      </c>
      <c r="D15959" t="s">
        <v>1571</v>
      </c>
    </row>
    <row r="15960" spans="1:5" x14ac:dyDescent="0.2">
      <c r="A15960" t="s">
        <v>2590</v>
      </c>
      <c r="B15960" t="s">
        <v>1608</v>
      </c>
      <c r="C15960">
        <v>0.05</v>
      </c>
    </row>
    <row r="15961" spans="1:5" x14ac:dyDescent="0.2">
      <c r="A15961" t="s">
        <v>34</v>
      </c>
      <c r="B15961">
        <v>34.700000000000003</v>
      </c>
      <c r="C15961">
        <v>0.05</v>
      </c>
    </row>
    <row r="15962" spans="1:5" x14ac:dyDescent="0.2">
      <c r="A15962" t="s">
        <v>2957</v>
      </c>
      <c r="B15962" t="s">
        <v>1613</v>
      </c>
      <c r="C15962">
        <v>0.03</v>
      </c>
    </row>
    <row r="15963" spans="1:5" x14ac:dyDescent="0.2">
      <c r="A15963" t="s">
        <v>29</v>
      </c>
      <c r="B15963">
        <v>0.27</v>
      </c>
      <c r="C15963">
        <v>0.1</v>
      </c>
      <c r="D15963" t="s">
        <v>1809</v>
      </c>
      <c r="E15963" t="s">
        <v>2958</v>
      </c>
    </row>
    <row r="15964" spans="1:5" x14ac:dyDescent="0.2">
      <c r="A15964" t="s">
        <v>774</v>
      </c>
    </row>
    <row r="15965" spans="1:5" x14ac:dyDescent="0.2">
      <c r="A15965" t="s">
        <v>2959</v>
      </c>
      <c r="B15965">
        <v>0.15</v>
      </c>
    </row>
    <row r="15966" spans="1:5" x14ac:dyDescent="0.2">
      <c r="A15966" t="s">
        <v>27</v>
      </c>
      <c r="B15966">
        <v>11.25</v>
      </c>
      <c r="C15966" t="s">
        <v>1608</v>
      </c>
      <c r="D15966">
        <v>2.5000000000000001E-2</v>
      </c>
    </row>
    <row r="15967" spans="1:5" x14ac:dyDescent="0.2">
      <c r="A15967" t="s">
        <v>2960</v>
      </c>
      <c r="B15967" t="s">
        <v>1613</v>
      </c>
      <c r="C15967">
        <v>0.1</v>
      </c>
    </row>
    <row r="15968" spans="1:5" x14ac:dyDescent="0.2">
      <c r="A15968" t="s">
        <v>177</v>
      </c>
      <c r="B15968">
        <v>8.75</v>
      </c>
      <c r="C15968" t="s">
        <v>1608</v>
      </c>
      <c r="D15968">
        <v>0.1</v>
      </c>
    </row>
    <row r="15969" spans="1:5" x14ac:dyDescent="0.2">
      <c r="A15969" t="s">
        <v>29</v>
      </c>
      <c r="B15969">
        <v>6.85</v>
      </c>
      <c r="C15969" t="s">
        <v>1608</v>
      </c>
      <c r="D15969">
        <v>0.05</v>
      </c>
    </row>
    <row r="15970" spans="1:5" x14ac:dyDescent="0.2">
      <c r="A15970" t="s">
        <v>2961</v>
      </c>
      <c r="B15970">
        <v>-7.0000000000000007E-2</v>
      </c>
    </row>
    <row r="15971" spans="1:5" x14ac:dyDescent="0.2">
      <c r="A15971" t="s">
        <v>2962</v>
      </c>
      <c r="B15971">
        <v>-0.05</v>
      </c>
    </row>
    <row r="15972" spans="1:5" x14ac:dyDescent="0.2">
      <c r="A15972" t="s">
        <v>29</v>
      </c>
      <c r="B15972">
        <v>0.1</v>
      </c>
      <c r="C15972">
        <f>0.05/-0.1</f>
        <v>-0.5</v>
      </c>
    </row>
    <row r="15973" spans="1:5" x14ac:dyDescent="0.2">
      <c r="A15973" t="s">
        <v>2963</v>
      </c>
      <c r="B15973" t="s">
        <v>2964</v>
      </c>
      <c r="C15973" t="s">
        <v>2965</v>
      </c>
      <c r="D15973" t="s">
        <v>2966</v>
      </c>
    </row>
    <row r="15974" spans="1:5" x14ac:dyDescent="0.2">
      <c r="A15974" t="s">
        <v>95</v>
      </c>
      <c r="B15974" t="s">
        <v>1629</v>
      </c>
      <c r="C15974">
        <v>1</v>
      </c>
      <c r="D15974" t="s">
        <v>2967</v>
      </c>
      <c r="E15974" t="s">
        <v>2968</v>
      </c>
    </row>
    <row r="15975" spans="1:5" x14ac:dyDescent="0.2">
      <c r="A15975" t="s">
        <v>95</v>
      </c>
      <c r="B15975" t="s">
        <v>2508</v>
      </c>
      <c r="C15975">
        <v>1</v>
      </c>
      <c r="D15975" t="s">
        <v>2967</v>
      </c>
      <c r="E15975" t="s">
        <v>2968</v>
      </c>
    </row>
    <row r="15976" spans="1:5" x14ac:dyDescent="0.2">
      <c r="A15976" t="s">
        <v>95</v>
      </c>
      <c r="B15976" t="s">
        <v>2969</v>
      </c>
      <c r="C15976">
        <v>4</v>
      </c>
      <c r="D15976" t="s">
        <v>2967</v>
      </c>
      <c r="E15976" t="s">
        <v>2968</v>
      </c>
    </row>
    <row r="15977" spans="1:5" x14ac:dyDescent="0.2">
      <c r="A15977" t="s">
        <v>95</v>
      </c>
      <c r="B15977" t="s">
        <v>1629</v>
      </c>
      <c r="C15977">
        <v>1.5</v>
      </c>
      <c r="D15977" t="s">
        <v>2967</v>
      </c>
      <c r="E15977" t="s">
        <v>2970</v>
      </c>
    </row>
    <row r="15978" spans="1:5" x14ac:dyDescent="0.2">
      <c r="A15978" t="s">
        <v>95</v>
      </c>
      <c r="B15978" t="s">
        <v>1614</v>
      </c>
      <c r="C15978">
        <v>1</v>
      </c>
      <c r="D15978" t="s">
        <v>2967</v>
      </c>
      <c r="E15978" t="s">
        <v>2971</v>
      </c>
    </row>
    <row r="15979" spans="1:5" x14ac:dyDescent="0.2">
      <c r="A15979" t="s">
        <v>95</v>
      </c>
      <c r="B15979" t="s">
        <v>2969</v>
      </c>
      <c r="C15979">
        <v>6</v>
      </c>
      <c r="D15979" t="s">
        <v>2967</v>
      </c>
      <c r="E15979" t="s">
        <v>2971</v>
      </c>
    </row>
    <row r="15980" spans="1:5" x14ac:dyDescent="0.2">
      <c r="A15980" t="s">
        <v>95</v>
      </c>
      <c r="B15980" t="s">
        <v>1629</v>
      </c>
      <c r="C15980">
        <v>6.3</v>
      </c>
    </row>
    <row r="15981" spans="1:5" x14ac:dyDescent="0.2">
      <c r="A15981" t="s">
        <v>95</v>
      </c>
      <c r="B15981" t="s">
        <v>1715</v>
      </c>
    </row>
    <row r="15982" spans="1:5" x14ac:dyDescent="0.2">
      <c r="A15982" t="s">
        <v>95</v>
      </c>
      <c r="B15982" t="s">
        <v>1629</v>
      </c>
      <c r="C15982">
        <v>12</v>
      </c>
    </row>
    <row r="15983" spans="1:5" x14ac:dyDescent="0.2">
      <c r="A15983" t="s">
        <v>97</v>
      </c>
      <c r="B15983">
        <v>0.02</v>
      </c>
    </row>
    <row r="15984" spans="1:5" x14ac:dyDescent="0.2">
      <c r="A15984" t="s">
        <v>87</v>
      </c>
      <c r="B15984" t="s">
        <v>1698</v>
      </c>
    </row>
    <row r="15985" spans="1:5" x14ac:dyDescent="0.2">
      <c r="A15985" t="s">
        <v>2976</v>
      </c>
      <c r="B15985" t="s">
        <v>2228</v>
      </c>
    </row>
    <row r="15986" spans="1:5" x14ac:dyDescent="0.2">
      <c r="A15986" t="s">
        <v>1549</v>
      </c>
      <c r="B15986" t="s">
        <v>1550</v>
      </c>
      <c r="C15986" t="s">
        <v>1551</v>
      </c>
      <c r="D15986" t="s">
        <v>1552</v>
      </c>
    </row>
    <row r="15987" spans="1:5" x14ac:dyDescent="0.2">
      <c r="A15987" t="s">
        <v>859</v>
      </c>
      <c r="B15987" t="s">
        <v>1553</v>
      </c>
      <c r="C15987" t="s">
        <v>1554</v>
      </c>
    </row>
    <row r="15988" spans="1:5" x14ac:dyDescent="0.2">
      <c r="A15988" t="s">
        <v>2977</v>
      </c>
      <c r="B15988">
        <f>0.04/0.02</f>
        <v>2</v>
      </c>
    </row>
    <row r="15989" spans="1:5" x14ac:dyDescent="0.2">
      <c r="A15989" t="s">
        <v>2978</v>
      </c>
      <c r="B15989">
        <v>0.03</v>
      </c>
    </row>
    <row r="15990" spans="1:5" x14ac:dyDescent="0.2">
      <c r="A15990" t="s">
        <v>97</v>
      </c>
      <c r="B15990" t="s">
        <v>2603</v>
      </c>
      <c r="C15990" t="s">
        <v>2977</v>
      </c>
    </row>
    <row r="15991" spans="1:5" x14ac:dyDescent="0.2">
      <c r="A15991" t="s">
        <v>97</v>
      </c>
      <c r="B15991" t="s">
        <v>2603</v>
      </c>
      <c r="C15991" t="s">
        <v>2978</v>
      </c>
    </row>
    <row r="15992" spans="1:5" x14ac:dyDescent="0.2">
      <c r="A15992" t="s">
        <v>29</v>
      </c>
      <c r="B15992">
        <v>0.5</v>
      </c>
      <c r="C15992" t="s">
        <v>1630</v>
      </c>
    </row>
    <row r="15993" spans="1:5" x14ac:dyDescent="0.2">
      <c r="A15993" t="s">
        <v>29</v>
      </c>
      <c r="B15993" t="s">
        <v>2979</v>
      </c>
    </row>
    <row r="15994" spans="1:5" x14ac:dyDescent="0.2">
      <c r="A15994" t="s">
        <v>1569</v>
      </c>
      <c r="B15994" t="s">
        <v>1570</v>
      </c>
      <c r="C15994" t="s">
        <v>1571</v>
      </c>
    </row>
    <row r="15995" spans="1:5" x14ac:dyDescent="0.2">
      <c r="A15995" t="s">
        <v>1569</v>
      </c>
      <c r="B15995" t="s">
        <v>1572</v>
      </c>
      <c r="C15995" t="s">
        <v>1573</v>
      </c>
      <c r="D15995" t="s">
        <v>1571</v>
      </c>
    </row>
    <row r="15996" spans="1:5" x14ac:dyDescent="0.2">
      <c r="A15996" t="s">
        <v>2590</v>
      </c>
      <c r="B15996" t="s">
        <v>1608</v>
      </c>
      <c r="C15996">
        <v>0.05</v>
      </c>
    </row>
    <row r="15997" spans="1:5" x14ac:dyDescent="0.2">
      <c r="A15997" t="s">
        <v>34</v>
      </c>
      <c r="B15997">
        <v>34.700000000000003</v>
      </c>
      <c r="C15997">
        <v>0.05</v>
      </c>
    </row>
    <row r="15998" spans="1:5" x14ac:dyDescent="0.2">
      <c r="A15998" t="s">
        <v>2957</v>
      </c>
      <c r="B15998" t="s">
        <v>1613</v>
      </c>
      <c r="C15998">
        <v>0.03</v>
      </c>
    </row>
    <row r="15999" spans="1:5" x14ac:dyDescent="0.2">
      <c r="A15999" t="s">
        <v>29</v>
      </c>
      <c r="B15999">
        <v>0.27</v>
      </c>
      <c r="C15999">
        <v>0.1</v>
      </c>
      <c r="D15999" t="s">
        <v>1809</v>
      </c>
      <c r="E15999" t="s">
        <v>2958</v>
      </c>
    </row>
    <row r="16000" spans="1:5" x14ac:dyDescent="0.2">
      <c r="A16000" t="s">
        <v>774</v>
      </c>
    </row>
    <row r="16001" spans="1:5" x14ac:dyDescent="0.2">
      <c r="A16001" t="s">
        <v>2959</v>
      </c>
      <c r="B16001">
        <v>0.15</v>
      </c>
    </row>
    <row r="16002" spans="1:5" x14ac:dyDescent="0.2">
      <c r="A16002" t="s">
        <v>27</v>
      </c>
      <c r="B16002">
        <v>11.25</v>
      </c>
      <c r="C16002" t="s">
        <v>1608</v>
      </c>
      <c r="D16002">
        <v>2.5000000000000001E-2</v>
      </c>
    </row>
    <row r="16003" spans="1:5" x14ac:dyDescent="0.2">
      <c r="A16003" t="s">
        <v>2960</v>
      </c>
      <c r="B16003" t="s">
        <v>1613</v>
      </c>
      <c r="C16003">
        <v>0.1</v>
      </c>
    </row>
    <row r="16004" spans="1:5" x14ac:dyDescent="0.2">
      <c r="A16004" t="s">
        <v>177</v>
      </c>
      <c r="B16004">
        <v>8.75</v>
      </c>
      <c r="C16004" t="s">
        <v>1608</v>
      </c>
      <c r="D16004">
        <v>0.1</v>
      </c>
    </row>
    <row r="16005" spans="1:5" x14ac:dyDescent="0.2">
      <c r="A16005" t="s">
        <v>29</v>
      </c>
      <c r="B16005">
        <v>6.85</v>
      </c>
      <c r="C16005" t="s">
        <v>1608</v>
      </c>
      <c r="D16005">
        <v>0.05</v>
      </c>
    </row>
    <row r="16006" spans="1:5" x14ac:dyDescent="0.2">
      <c r="A16006" t="s">
        <v>2961</v>
      </c>
      <c r="B16006">
        <v>-7.0000000000000007E-2</v>
      </c>
    </row>
    <row r="16007" spans="1:5" x14ac:dyDescent="0.2">
      <c r="A16007" t="s">
        <v>2962</v>
      </c>
      <c r="B16007">
        <v>-0.05</v>
      </c>
    </row>
    <row r="16008" spans="1:5" x14ac:dyDescent="0.2">
      <c r="A16008" t="s">
        <v>29</v>
      </c>
      <c r="B16008">
        <v>0.1</v>
      </c>
      <c r="C16008">
        <f>0.05/-0.1</f>
        <v>-0.5</v>
      </c>
    </row>
    <row r="16009" spans="1:5" x14ac:dyDescent="0.2">
      <c r="A16009" t="s">
        <v>2963</v>
      </c>
      <c r="B16009" t="s">
        <v>2964</v>
      </c>
      <c r="C16009" t="s">
        <v>2965</v>
      </c>
      <c r="D16009" t="s">
        <v>2966</v>
      </c>
    </row>
    <row r="16010" spans="1:5" x14ac:dyDescent="0.2">
      <c r="A16010" t="s">
        <v>95</v>
      </c>
      <c r="B16010" t="s">
        <v>1629</v>
      </c>
      <c r="C16010">
        <v>1</v>
      </c>
      <c r="D16010" t="s">
        <v>2967</v>
      </c>
      <c r="E16010" t="s">
        <v>2968</v>
      </c>
    </row>
    <row r="16011" spans="1:5" x14ac:dyDescent="0.2">
      <c r="A16011" t="s">
        <v>95</v>
      </c>
      <c r="B16011" t="s">
        <v>2508</v>
      </c>
      <c r="C16011">
        <v>1</v>
      </c>
      <c r="D16011" t="s">
        <v>2967</v>
      </c>
      <c r="E16011" t="s">
        <v>2968</v>
      </c>
    </row>
    <row r="16012" spans="1:5" x14ac:dyDescent="0.2">
      <c r="A16012" t="s">
        <v>95</v>
      </c>
      <c r="B16012" t="s">
        <v>2969</v>
      </c>
      <c r="C16012">
        <v>4</v>
      </c>
      <c r="D16012" t="s">
        <v>2967</v>
      </c>
      <c r="E16012" t="s">
        <v>2968</v>
      </c>
    </row>
    <row r="16013" spans="1:5" x14ac:dyDescent="0.2">
      <c r="A16013" t="s">
        <v>95</v>
      </c>
      <c r="B16013" t="s">
        <v>1629</v>
      </c>
      <c r="C16013">
        <v>1.5</v>
      </c>
      <c r="D16013" t="s">
        <v>2967</v>
      </c>
      <c r="E16013" t="s">
        <v>2970</v>
      </c>
    </row>
    <row r="16014" spans="1:5" x14ac:dyDescent="0.2">
      <c r="A16014" t="s">
        <v>95</v>
      </c>
      <c r="B16014" t="s">
        <v>1614</v>
      </c>
      <c r="C16014">
        <v>1</v>
      </c>
      <c r="D16014" t="s">
        <v>2967</v>
      </c>
      <c r="E16014" t="s">
        <v>2971</v>
      </c>
    </row>
    <row r="16015" spans="1:5" x14ac:dyDescent="0.2">
      <c r="A16015" t="s">
        <v>95</v>
      </c>
      <c r="B16015" t="s">
        <v>2969</v>
      </c>
      <c r="C16015">
        <v>6</v>
      </c>
      <c r="D16015" t="s">
        <v>2967</v>
      </c>
      <c r="E16015" t="s">
        <v>2971</v>
      </c>
    </row>
    <row r="16016" spans="1:5" x14ac:dyDescent="0.2">
      <c r="A16016" t="s">
        <v>95</v>
      </c>
      <c r="B16016" t="s">
        <v>1629</v>
      </c>
      <c r="C16016">
        <v>6.3</v>
      </c>
    </row>
    <row r="16017" spans="1:4" x14ac:dyDescent="0.2">
      <c r="A16017" t="s">
        <v>95</v>
      </c>
      <c r="B16017" t="s">
        <v>1715</v>
      </c>
    </row>
    <row r="16018" spans="1:4" x14ac:dyDescent="0.2">
      <c r="A16018" t="s">
        <v>95</v>
      </c>
      <c r="B16018" t="s">
        <v>1629</v>
      </c>
      <c r="C16018">
        <v>12</v>
      </c>
    </row>
    <row r="16019" spans="1:4" x14ac:dyDescent="0.2">
      <c r="A16019" t="s">
        <v>97</v>
      </c>
      <c r="B16019">
        <v>0.02</v>
      </c>
    </row>
    <row r="16020" spans="1:4" x14ac:dyDescent="0.2">
      <c r="A16020" t="s">
        <v>87</v>
      </c>
      <c r="B16020" t="s">
        <v>1698</v>
      </c>
    </row>
    <row r="16021" spans="1:4" x14ac:dyDescent="0.2">
      <c r="A16021" t="s">
        <v>2976</v>
      </c>
      <c r="B16021" t="s">
        <v>2228</v>
      </c>
    </row>
    <row r="16022" spans="1:4" x14ac:dyDescent="0.2">
      <c r="A16022" t="s">
        <v>1549</v>
      </c>
      <c r="B16022" t="s">
        <v>1550</v>
      </c>
      <c r="C16022" t="s">
        <v>1551</v>
      </c>
      <c r="D16022" t="s">
        <v>1552</v>
      </c>
    </row>
    <row r="16023" spans="1:4" x14ac:dyDescent="0.2">
      <c r="A16023" t="s">
        <v>859</v>
      </c>
      <c r="B16023" t="s">
        <v>1553</v>
      </c>
      <c r="C16023" t="s">
        <v>1554</v>
      </c>
    </row>
    <row r="16024" spans="1:4" x14ac:dyDescent="0.2">
      <c r="A16024" t="s">
        <v>2977</v>
      </c>
      <c r="B16024">
        <f>0.04/0.02</f>
        <v>2</v>
      </c>
    </row>
    <row r="16025" spans="1:4" x14ac:dyDescent="0.2">
      <c r="A16025" t="s">
        <v>2978</v>
      </c>
      <c r="B16025">
        <v>0.03</v>
      </c>
    </row>
    <row r="16026" spans="1:4" x14ac:dyDescent="0.2">
      <c r="A16026" t="s">
        <v>97</v>
      </c>
      <c r="B16026" t="s">
        <v>2603</v>
      </c>
      <c r="C16026" t="s">
        <v>2977</v>
      </c>
    </row>
    <row r="16027" spans="1:4" x14ac:dyDescent="0.2">
      <c r="A16027" t="s">
        <v>97</v>
      </c>
      <c r="B16027" t="s">
        <v>2603</v>
      </c>
      <c r="C16027" t="s">
        <v>2978</v>
      </c>
    </row>
    <row r="16028" spans="1:4" x14ac:dyDescent="0.2">
      <c r="A16028" t="s">
        <v>29</v>
      </c>
      <c r="B16028">
        <v>0.5</v>
      </c>
      <c r="C16028" t="s">
        <v>1630</v>
      </c>
    </row>
    <row r="16029" spans="1:4" x14ac:dyDescent="0.2">
      <c r="A16029" t="s">
        <v>29</v>
      </c>
      <c r="B16029" t="s">
        <v>2979</v>
      </c>
    </row>
    <row r="16030" spans="1:4" x14ac:dyDescent="0.2">
      <c r="A16030" t="s">
        <v>1569</v>
      </c>
      <c r="B16030" t="s">
        <v>1570</v>
      </c>
      <c r="C16030" t="s">
        <v>1571</v>
      </c>
    </row>
    <row r="16031" spans="1:4" x14ac:dyDescent="0.2">
      <c r="A16031" t="s">
        <v>1569</v>
      </c>
      <c r="B16031" t="s">
        <v>1572</v>
      </c>
      <c r="C16031" t="s">
        <v>1573</v>
      </c>
      <c r="D16031" t="s">
        <v>1571</v>
      </c>
    </row>
    <row r="16032" spans="1:4" x14ac:dyDescent="0.2">
      <c r="A16032" t="s">
        <v>34</v>
      </c>
      <c r="B16032">
        <v>71</v>
      </c>
      <c r="C16032">
        <v>0.1</v>
      </c>
      <c r="D16032" t="s">
        <v>2982</v>
      </c>
    </row>
    <row r="16033" spans="1:5" x14ac:dyDescent="0.2">
      <c r="A16033" t="s">
        <v>96</v>
      </c>
      <c r="B16033">
        <v>60</v>
      </c>
      <c r="C16033" t="s">
        <v>1608</v>
      </c>
      <c r="D16033">
        <v>0.05</v>
      </c>
      <c r="E16033" t="s">
        <v>2983</v>
      </c>
    </row>
    <row r="16034" spans="1:5" x14ac:dyDescent="0.2">
      <c r="A16034" t="s">
        <v>96</v>
      </c>
      <c r="B16034">
        <v>47</v>
      </c>
      <c r="C16034">
        <v>-0.1</v>
      </c>
      <c r="D16034" t="s">
        <v>2982</v>
      </c>
    </row>
    <row r="16035" spans="1:5" x14ac:dyDescent="0.2">
      <c r="A16035" t="s">
        <v>27</v>
      </c>
      <c r="B16035">
        <v>17</v>
      </c>
      <c r="C16035" t="s">
        <v>1613</v>
      </c>
      <c r="D16035">
        <v>0.05</v>
      </c>
      <c r="E16035" t="s">
        <v>2982</v>
      </c>
    </row>
    <row r="16036" spans="1:5" x14ac:dyDescent="0.2">
      <c r="A16036" t="s">
        <v>2984</v>
      </c>
      <c r="B16036">
        <v>14.1</v>
      </c>
      <c r="C16036" t="s">
        <v>1608</v>
      </c>
      <c r="D16036">
        <v>0.05</v>
      </c>
    </row>
    <row r="16037" spans="1:5" x14ac:dyDescent="0.2">
      <c r="A16037" t="s">
        <v>27</v>
      </c>
      <c r="B16037">
        <v>16.899999999999999</v>
      </c>
      <c r="C16037" t="s">
        <v>1613</v>
      </c>
      <c r="D16037">
        <v>0.05</v>
      </c>
      <c r="E16037" t="s">
        <v>2982</v>
      </c>
    </row>
    <row r="16038" spans="1:5" x14ac:dyDescent="0.2">
      <c r="A16038" t="s">
        <v>29</v>
      </c>
      <c r="B16038">
        <v>1.9</v>
      </c>
      <c r="C16038" t="s">
        <v>1608</v>
      </c>
      <c r="D16038">
        <v>0.1</v>
      </c>
    </row>
    <row r="16039" spans="1:5" x14ac:dyDescent="0.2">
      <c r="A16039" t="s">
        <v>29</v>
      </c>
      <c r="B16039">
        <v>2.4</v>
      </c>
      <c r="C16039" t="s">
        <v>1613</v>
      </c>
      <c r="D16039">
        <v>0.05</v>
      </c>
      <c r="E16039" t="s">
        <v>2982</v>
      </c>
    </row>
    <row r="16040" spans="1:5" x14ac:dyDescent="0.2">
      <c r="A16040" t="s">
        <v>96</v>
      </c>
      <c r="B16040">
        <v>67.900000000000006</v>
      </c>
      <c r="C16040">
        <v>-0.1</v>
      </c>
      <c r="D16040" t="s">
        <v>2982</v>
      </c>
    </row>
    <row r="16041" spans="1:5" x14ac:dyDescent="0.2">
      <c r="A16041" t="s">
        <v>1549</v>
      </c>
      <c r="B16041" t="s">
        <v>1550</v>
      </c>
      <c r="C16041" t="s">
        <v>1551</v>
      </c>
      <c r="D16041" t="s">
        <v>1552</v>
      </c>
    </row>
    <row r="16042" spans="1:5" x14ac:dyDescent="0.2">
      <c r="A16042" t="s">
        <v>859</v>
      </c>
      <c r="B16042" t="s">
        <v>1553</v>
      </c>
      <c r="C16042" t="s">
        <v>1554</v>
      </c>
    </row>
    <row r="16043" spans="1:5" x14ac:dyDescent="0.2">
      <c r="A16043" t="s">
        <v>1555</v>
      </c>
      <c r="B16043" t="s">
        <v>1550</v>
      </c>
      <c r="C16043" t="s">
        <v>1551</v>
      </c>
      <c r="D16043" t="s">
        <v>1556</v>
      </c>
    </row>
    <row r="16044" spans="1:5" x14ac:dyDescent="0.2">
      <c r="A16044" t="s">
        <v>1569</v>
      </c>
      <c r="B16044" t="s">
        <v>1570</v>
      </c>
      <c r="C16044" t="s">
        <v>1571</v>
      </c>
    </row>
    <row r="16045" spans="1:5" x14ac:dyDescent="0.2">
      <c r="A16045" t="s">
        <v>1569</v>
      </c>
      <c r="B16045" t="s">
        <v>1572</v>
      </c>
      <c r="C16045" t="s">
        <v>1573</v>
      </c>
      <c r="D16045" t="s">
        <v>1571</v>
      </c>
    </row>
    <row r="16046" spans="1:5" x14ac:dyDescent="0.2">
      <c r="A16046" t="s">
        <v>91</v>
      </c>
      <c r="B16046">
        <v>16.5</v>
      </c>
      <c r="C16046" t="s">
        <v>1608</v>
      </c>
      <c r="D16046">
        <v>0.02</v>
      </c>
    </row>
    <row r="16047" spans="1:5" x14ac:dyDescent="0.2">
      <c r="A16047" t="s">
        <v>29</v>
      </c>
      <c r="B16047">
        <v>2.2000000000000002</v>
      </c>
      <c r="C16047" t="s">
        <v>1608</v>
      </c>
      <c r="D16047">
        <v>0.1</v>
      </c>
    </row>
    <row r="16048" spans="1:5" x14ac:dyDescent="0.2">
      <c r="A16048" t="s">
        <v>29</v>
      </c>
      <c r="B16048">
        <v>1.9</v>
      </c>
      <c r="C16048" t="s">
        <v>1608</v>
      </c>
      <c r="D16048">
        <v>0.1</v>
      </c>
    </row>
    <row r="16049" spans="1:4" x14ac:dyDescent="0.2">
      <c r="A16049" t="s">
        <v>96</v>
      </c>
      <c r="B16049">
        <v>47</v>
      </c>
      <c r="C16049" t="s">
        <v>1608</v>
      </c>
      <c r="D16049">
        <v>0.15</v>
      </c>
    </row>
    <row r="16050" spans="1:4" x14ac:dyDescent="0.2">
      <c r="A16050" t="s">
        <v>96</v>
      </c>
      <c r="B16050">
        <v>68.099999999999994</v>
      </c>
      <c r="C16050" t="s">
        <v>1562</v>
      </c>
      <c r="D16050">
        <v>0.2</v>
      </c>
    </row>
    <row r="16051" spans="1:4" x14ac:dyDescent="0.2">
      <c r="A16051" t="s">
        <v>34</v>
      </c>
      <c r="B16051">
        <v>70.7</v>
      </c>
      <c r="C16051" t="s">
        <v>1562</v>
      </c>
      <c r="D16051">
        <v>0.15</v>
      </c>
    </row>
    <row r="16052" spans="1:4" x14ac:dyDescent="0.2">
      <c r="A16052" t="s">
        <v>29</v>
      </c>
      <c r="B16052">
        <v>3.4</v>
      </c>
      <c r="C16052" t="s">
        <v>1613</v>
      </c>
      <c r="D16052">
        <v>1</v>
      </c>
    </row>
    <row r="16053" spans="1:4" x14ac:dyDescent="0.2">
      <c r="A16053" t="s">
        <v>98</v>
      </c>
      <c r="B16053" t="s">
        <v>1545</v>
      </c>
      <c r="C16053">
        <v>0.1</v>
      </c>
    </row>
    <row r="16054" spans="1:4" x14ac:dyDescent="0.2">
      <c r="A16054" t="s">
        <v>38</v>
      </c>
      <c r="B16054">
        <v>0.05</v>
      </c>
      <c r="C16054" t="s">
        <v>1568</v>
      </c>
    </row>
    <row r="16055" spans="1:4" x14ac:dyDescent="0.2">
      <c r="A16055" t="s">
        <v>1549</v>
      </c>
      <c r="B16055" t="s">
        <v>1550</v>
      </c>
      <c r="C16055" t="s">
        <v>1551</v>
      </c>
      <c r="D16055" t="s">
        <v>1552</v>
      </c>
    </row>
    <row r="16056" spans="1:4" x14ac:dyDescent="0.2">
      <c r="A16056" t="s">
        <v>859</v>
      </c>
      <c r="B16056" t="s">
        <v>1553</v>
      </c>
      <c r="C16056" t="s">
        <v>1554</v>
      </c>
    </row>
    <row r="16057" spans="1:4" x14ac:dyDescent="0.2">
      <c r="A16057" t="s">
        <v>1555</v>
      </c>
      <c r="B16057" t="s">
        <v>1550</v>
      </c>
      <c r="C16057" t="s">
        <v>1551</v>
      </c>
      <c r="D16057" t="s">
        <v>1556</v>
      </c>
    </row>
    <row r="16058" spans="1:4" x14ac:dyDescent="0.2">
      <c r="A16058" t="s">
        <v>1569</v>
      </c>
      <c r="B16058" t="s">
        <v>1570</v>
      </c>
      <c r="C16058" t="s">
        <v>1571</v>
      </c>
    </row>
    <row r="16059" spans="1:4" x14ac:dyDescent="0.2">
      <c r="A16059" t="s">
        <v>1569</v>
      </c>
      <c r="B16059" t="s">
        <v>1572</v>
      </c>
      <c r="C16059" t="s">
        <v>1573</v>
      </c>
      <c r="D16059" t="s">
        <v>1571</v>
      </c>
    </row>
    <row r="16060" spans="1:4" x14ac:dyDescent="0.2">
      <c r="A16060" t="s">
        <v>1569</v>
      </c>
      <c r="B16060" t="s">
        <v>1570</v>
      </c>
      <c r="C16060" t="s">
        <v>1571</v>
      </c>
    </row>
    <row r="16061" spans="1:4" x14ac:dyDescent="0.2">
      <c r="A16061" t="s">
        <v>1569</v>
      </c>
      <c r="B16061" t="s">
        <v>1572</v>
      </c>
      <c r="C16061" t="s">
        <v>1573</v>
      </c>
      <c r="D16061" t="s">
        <v>1571</v>
      </c>
    </row>
    <row r="16062" spans="1:4" x14ac:dyDescent="0.2">
      <c r="A16062" t="s">
        <v>91</v>
      </c>
      <c r="B16062">
        <v>20.5</v>
      </c>
      <c r="C16062">
        <f>0.04/-0.12</f>
        <v>-0.33333333333333337</v>
      </c>
    </row>
    <row r="16063" spans="1:4" x14ac:dyDescent="0.2">
      <c r="A16063" t="s">
        <v>29</v>
      </c>
      <c r="B16063">
        <v>1.44</v>
      </c>
      <c r="C16063" t="s">
        <v>2985</v>
      </c>
    </row>
    <row r="16064" spans="1:4" x14ac:dyDescent="0.2">
      <c r="A16064" t="s">
        <v>29</v>
      </c>
      <c r="B16064">
        <v>6.47</v>
      </c>
      <c r="C16064" t="s">
        <v>1589</v>
      </c>
    </row>
    <row r="16065" spans="1:4" x14ac:dyDescent="0.2">
      <c r="A16065" t="s">
        <v>29</v>
      </c>
      <c r="B16065">
        <v>10.18</v>
      </c>
      <c r="C16065" t="s">
        <v>1589</v>
      </c>
    </row>
    <row r="16066" spans="1:4" x14ac:dyDescent="0.2">
      <c r="A16066" t="s">
        <v>29</v>
      </c>
      <c r="B16066">
        <v>14.78</v>
      </c>
      <c r="C16066" t="s">
        <v>1589</v>
      </c>
    </row>
    <row r="16067" spans="1:4" x14ac:dyDescent="0.2">
      <c r="A16067" t="s">
        <v>34</v>
      </c>
      <c r="B16067">
        <v>49.28</v>
      </c>
      <c r="C16067" t="s">
        <v>1589</v>
      </c>
    </row>
    <row r="16068" spans="1:4" x14ac:dyDescent="0.2">
      <c r="A16068" t="s">
        <v>34</v>
      </c>
      <c r="B16068">
        <v>55.69</v>
      </c>
      <c r="C16068" t="s">
        <v>1589</v>
      </c>
    </row>
    <row r="16069" spans="1:4" x14ac:dyDescent="0.2">
      <c r="A16069" t="s">
        <v>34</v>
      </c>
      <c r="B16069">
        <v>55.84</v>
      </c>
      <c r="C16069" t="s">
        <v>1589</v>
      </c>
    </row>
    <row r="16070" spans="1:4" x14ac:dyDescent="0.2">
      <c r="A16070" t="s">
        <v>34</v>
      </c>
      <c r="B16070">
        <v>61.94</v>
      </c>
      <c r="C16070" t="s">
        <v>2986</v>
      </c>
    </row>
    <row r="16071" spans="1:4" x14ac:dyDescent="0.2">
      <c r="A16071" t="s">
        <v>47</v>
      </c>
      <c r="B16071">
        <v>43.44</v>
      </c>
      <c r="C16071" t="s">
        <v>2987</v>
      </c>
    </row>
    <row r="16072" spans="1:4" x14ac:dyDescent="0.2">
      <c r="A16072" t="s">
        <v>47</v>
      </c>
      <c r="B16072">
        <v>45.84</v>
      </c>
      <c r="C16072" t="s">
        <v>1589</v>
      </c>
    </row>
    <row r="16073" spans="1:4" x14ac:dyDescent="0.2">
      <c r="A16073" t="s">
        <v>1549</v>
      </c>
      <c r="B16073" t="s">
        <v>1550</v>
      </c>
      <c r="C16073" t="s">
        <v>1551</v>
      </c>
      <c r="D16073" t="s">
        <v>1552</v>
      </c>
    </row>
    <row r="16074" spans="1:4" x14ac:dyDescent="0.2">
      <c r="A16074" t="s">
        <v>859</v>
      </c>
      <c r="B16074" t="s">
        <v>1553</v>
      </c>
      <c r="C16074" t="s">
        <v>1554</v>
      </c>
    </row>
    <row r="16075" spans="1:4" x14ac:dyDescent="0.2">
      <c r="A16075" t="s">
        <v>1555</v>
      </c>
      <c r="B16075" t="s">
        <v>1550</v>
      </c>
      <c r="C16075" t="s">
        <v>1551</v>
      </c>
      <c r="D16075" t="s">
        <v>1556</v>
      </c>
    </row>
    <row r="16076" spans="1:4" x14ac:dyDescent="0.2">
      <c r="A16076" t="s">
        <v>1569</v>
      </c>
      <c r="B16076" t="s">
        <v>1570</v>
      </c>
      <c r="C16076" t="s">
        <v>1571</v>
      </c>
    </row>
    <row r="16077" spans="1:4" x14ac:dyDescent="0.2">
      <c r="A16077" t="s">
        <v>1569</v>
      </c>
      <c r="B16077" t="s">
        <v>1572</v>
      </c>
      <c r="C16077" t="s">
        <v>1573</v>
      </c>
      <c r="D16077" t="s">
        <v>1571</v>
      </c>
    </row>
    <row r="16078" spans="1:4" x14ac:dyDescent="0.2">
      <c r="A16078" t="s">
        <v>1549</v>
      </c>
      <c r="B16078" t="s">
        <v>1550</v>
      </c>
      <c r="C16078" t="s">
        <v>1551</v>
      </c>
      <c r="D16078" t="s">
        <v>1552</v>
      </c>
    </row>
    <row r="16079" spans="1:4" x14ac:dyDescent="0.2">
      <c r="A16079" t="s">
        <v>859</v>
      </c>
      <c r="B16079" t="s">
        <v>1553</v>
      </c>
      <c r="C16079" t="s">
        <v>1554</v>
      </c>
    </row>
    <row r="16080" spans="1:4" x14ac:dyDescent="0.2">
      <c r="A16080" t="s">
        <v>1555</v>
      </c>
      <c r="B16080" t="s">
        <v>1550</v>
      </c>
      <c r="C16080" t="s">
        <v>1551</v>
      </c>
      <c r="D16080" t="s">
        <v>1556</v>
      </c>
    </row>
    <row r="16081" spans="1:4" x14ac:dyDescent="0.2">
      <c r="A16081" t="s">
        <v>1569</v>
      </c>
      <c r="B16081" t="s">
        <v>1570</v>
      </c>
      <c r="C16081" t="s">
        <v>1571</v>
      </c>
    </row>
    <row r="16082" spans="1:4" x14ac:dyDescent="0.2">
      <c r="A16082" t="s">
        <v>1569</v>
      </c>
      <c r="B16082" t="s">
        <v>1572</v>
      </c>
      <c r="C16082" t="s">
        <v>1573</v>
      </c>
      <c r="D16082" t="s">
        <v>1571</v>
      </c>
    </row>
    <row r="16083" spans="1:4" x14ac:dyDescent="0.2">
      <c r="A16083" t="s">
        <v>27</v>
      </c>
      <c r="B16083">
        <v>17.3</v>
      </c>
      <c r="C16083" t="s">
        <v>1630</v>
      </c>
    </row>
    <row r="16084" spans="1:4" x14ac:dyDescent="0.2">
      <c r="A16084" t="s">
        <v>29</v>
      </c>
      <c r="B16084">
        <v>5.5</v>
      </c>
      <c r="C16084" t="s">
        <v>1608</v>
      </c>
      <c r="D16084">
        <v>0.05</v>
      </c>
    </row>
    <row r="16085" spans="1:4" x14ac:dyDescent="0.2">
      <c r="A16085" t="s">
        <v>1579</v>
      </c>
      <c r="B16085">
        <v>11</v>
      </c>
      <c r="C16085" t="s">
        <v>1578</v>
      </c>
    </row>
    <row r="16086" spans="1:4" x14ac:dyDescent="0.2">
      <c r="A16086" t="s">
        <v>1579</v>
      </c>
      <c r="B16086">
        <v>6.65</v>
      </c>
      <c r="C16086">
        <v>0.1</v>
      </c>
    </row>
    <row r="16087" spans="1:4" x14ac:dyDescent="0.2">
      <c r="A16087" t="s">
        <v>1579</v>
      </c>
      <c r="B16087">
        <v>4.5999999999999996</v>
      </c>
      <c r="C16087" t="s">
        <v>1630</v>
      </c>
    </row>
    <row r="16088" spans="1:4" x14ac:dyDescent="0.2">
      <c r="A16088" t="s">
        <v>153</v>
      </c>
      <c r="B16088">
        <v>10.5</v>
      </c>
      <c r="C16088" t="s">
        <v>1578</v>
      </c>
    </row>
    <row r="16089" spans="1:4" x14ac:dyDescent="0.2">
      <c r="A16089" t="s">
        <v>47</v>
      </c>
      <c r="B16089" t="s">
        <v>1689</v>
      </c>
    </row>
    <row r="16090" spans="1:4" x14ac:dyDescent="0.2">
      <c r="A16090" t="s">
        <v>47</v>
      </c>
      <c r="B16090">
        <v>13</v>
      </c>
      <c r="C16090" t="s">
        <v>1580</v>
      </c>
    </row>
    <row r="16091" spans="1:4" x14ac:dyDescent="0.2">
      <c r="A16091" t="s">
        <v>29</v>
      </c>
      <c r="B16091">
        <v>10.8</v>
      </c>
      <c r="C16091">
        <v>0.15</v>
      </c>
    </row>
    <row r="16092" spans="1:4" x14ac:dyDescent="0.2">
      <c r="A16092" t="s">
        <v>47</v>
      </c>
      <c r="B16092">
        <v>3.2</v>
      </c>
      <c r="C16092" t="s">
        <v>1562</v>
      </c>
      <c r="D16092">
        <v>0.1</v>
      </c>
    </row>
    <row r="16093" spans="1:4" x14ac:dyDescent="0.2">
      <c r="A16093" t="s">
        <v>47</v>
      </c>
      <c r="B16093" t="s">
        <v>1690</v>
      </c>
    </row>
    <row r="16094" spans="1:4" x14ac:dyDescent="0.2">
      <c r="A16094" t="s">
        <v>1686</v>
      </c>
      <c r="B16094" t="s">
        <v>1691</v>
      </c>
      <c r="C16094" t="s">
        <v>1687</v>
      </c>
    </row>
    <row r="16095" spans="1:4" x14ac:dyDescent="0.2">
      <c r="A16095" t="s">
        <v>47</v>
      </c>
      <c r="B16095">
        <v>14</v>
      </c>
      <c r="C16095" t="s">
        <v>1580</v>
      </c>
    </row>
    <row r="16096" spans="1:4" x14ac:dyDescent="0.2">
      <c r="A16096" t="s">
        <v>184</v>
      </c>
      <c r="B16096">
        <v>14.7</v>
      </c>
      <c r="C16096">
        <v>-0.2</v>
      </c>
    </row>
    <row r="16097" spans="1:4" x14ac:dyDescent="0.2">
      <c r="A16097" t="s">
        <v>34</v>
      </c>
      <c r="B16097">
        <v>21.02</v>
      </c>
      <c r="C16097">
        <v>0.03</v>
      </c>
    </row>
    <row r="16098" spans="1:4" x14ac:dyDescent="0.2">
      <c r="A16098" t="s">
        <v>34</v>
      </c>
      <c r="B16098">
        <v>15.02</v>
      </c>
      <c r="C16098">
        <v>0.03</v>
      </c>
    </row>
    <row r="16099" spans="1:4" x14ac:dyDescent="0.2">
      <c r="A16099" t="s">
        <v>34</v>
      </c>
      <c r="B16099">
        <v>18.3</v>
      </c>
      <c r="C16099" t="s">
        <v>1630</v>
      </c>
    </row>
    <row r="16100" spans="1:4" x14ac:dyDescent="0.2">
      <c r="A16100" t="s">
        <v>150</v>
      </c>
      <c r="B16100" t="s">
        <v>1692</v>
      </c>
    </row>
    <row r="16101" spans="1:4" x14ac:dyDescent="0.2">
      <c r="A16101" t="s">
        <v>47</v>
      </c>
      <c r="B16101">
        <v>2</v>
      </c>
      <c r="C16101" t="s">
        <v>1580</v>
      </c>
    </row>
    <row r="16102" spans="1:4" x14ac:dyDescent="0.2">
      <c r="A16102" t="s">
        <v>1693</v>
      </c>
      <c r="B16102" t="s">
        <v>1618</v>
      </c>
      <c r="C16102">
        <v>8</v>
      </c>
      <c r="D16102" t="s">
        <v>1578</v>
      </c>
    </row>
    <row r="16103" spans="1:4" x14ac:dyDescent="0.2">
      <c r="A16103" t="s">
        <v>97</v>
      </c>
      <c r="B16103" t="s">
        <v>1545</v>
      </c>
      <c r="C16103">
        <v>0.04</v>
      </c>
    </row>
    <row r="16104" spans="1:4" x14ac:dyDescent="0.2">
      <c r="A16104" t="s">
        <v>1579</v>
      </c>
      <c r="B16104">
        <v>1.2</v>
      </c>
      <c r="C16104">
        <v>0.2</v>
      </c>
    </row>
    <row r="16105" spans="1:4" x14ac:dyDescent="0.2">
      <c r="A16105" t="s">
        <v>49</v>
      </c>
      <c r="B16105">
        <v>0.4</v>
      </c>
      <c r="C16105" t="s">
        <v>1580</v>
      </c>
    </row>
    <row r="16106" spans="1:4" x14ac:dyDescent="0.2">
      <c r="A16106" t="s">
        <v>97</v>
      </c>
      <c r="B16106">
        <v>0.05</v>
      </c>
      <c r="C16106" t="s">
        <v>1567</v>
      </c>
      <c r="D16106" t="s">
        <v>1568</v>
      </c>
    </row>
    <row r="16107" spans="1:4" x14ac:dyDescent="0.2">
      <c r="A16107" t="s">
        <v>97</v>
      </c>
      <c r="B16107">
        <v>0.1</v>
      </c>
      <c r="C16107" t="s">
        <v>1567</v>
      </c>
      <c r="D16107" t="s">
        <v>1568</v>
      </c>
    </row>
    <row r="16108" spans="1:4" x14ac:dyDescent="0.2">
      <c r="A16108" t="s">
        <v>29</v>
      </c>
      <c r="B16108">
        <v>2.2000000000000002</v>
      </c>
      <c r="C16108" t="s">
        <v>1630</v>
      </c>
    </row>
    <row r="16109" spans="1:4" x14ac:dyDescent="0.2">
      <c r="A16109" t="s">
        <v>146</v>
      </c>
    </row>
    <row r="16110" spans="1:4" x14ac:dyDescent="0.2">
      <c r="A16110" t="s">
        <v>87</v>
      </c>
    </row>
    <row r="16111" spans="1:4" x14ac:dyDescent="0.2">
      <c r="A16111" t="s">
        <v>1549</v>
      </c>
      <c r="B16111" t="s">
        <v>1550</v>
      </c>
      <c r="C16111" t="s">
        <v>1551</v>
      </c>
      <c r="D16111" t="s">
        <v>1552</v>
      </c>
    </row>
    <row r="16112" spans="1:4" x14ac:dyDescent="0.2">
      <c r="A16112" t="s">
        <v>859</v>
      </c>
      <c r="B16112" t="s">
        <v>1553</v>
      </c>
      <c r="C16112" t="s">
        <v>1554</v>
      </c>
    </row>
    <row r="16113" spans="1:4" x14ac:dyDescent="0.2">
      <c r="A16113" t="s">
        <v>1555</v>
      </c>
      <c r="B16113" t="s">
        <v>1550</v>
      </c>
      <c r="C16113" t="s">
        <v>1551</v>
      </c>
      <c r="D16113" t="s">
        <v>1556</v>
      </c>
    </row>
    <row r="16114" spans="1:4" x14ac:dyDescent="0.2">
      <c r="A16114" t="s">
        <v>2988</v>
      </c>
      <c r="B16114">
        <v>5.7</v>
      </c>
      <c r="C16114" t="s">
        <v>1608</v>
      </c>
      <c r="D16114">
        <v>0.1</v>
      </c>
    </row>
    <row r="16115" spans="1:4" x14ac:dyDescent="0.2">
      <c r="A16115" t="s">
        <v>29</v>
      </c>
      <c r="B16115">
        <v>2.4</v>
      </c>
      <c r="C16115" t="s">
        <v>1608</v>
      </c>
      <c r="D16115">
        <v>2.5000000000000001E-2</v>
      </c>
    </row>
    <row r="16116" spans="1:4" x14ac:dyDescent="0.2">
      <c r="A16116" t="s">
        <v>29</v>
      </c>
      <c r="B16116">
        <v>5.05</v>
      </c>
      <c r="C16116" t="s">
        <v>1608</v>
      </c>
      <c r="D16116">
        <v>0.05</v>
      </c>
    </row>
    <row r="16117" spans="1:4" x14ac:dyDescent="0.2">
      <c r="A16117" t="s">
        <v>29</v>
      </c>
      <c r="B16117">
        <v>1</v>
      </c>
      <c r="C16117" t="s">
        <v>1608</v>
      </c>
      <c r="D16117">
        <v>0.05</v>
      </c>
    </row>
    <row r="16118" spans="1:4" x14ac:dyDescent="0.2">
      <c r="A16118" t="s">
        <v>48</v>
      </c>
      <c r="B16118">
        <v>7</v>
      </c>
      <c r="C16118" t="s">
        <v>1608</v>
      </c>
      <c r="D16118">
        <v>0.1</v>
      </c>
    </row>
    <row r="16119" spans="1:4" x14ac:dyDescent="0.2">
      <c r="A16119" t="s">
        <v>96</v>
      </c>
      <c r="B16119">
        <v>16.8</v>
      </c>
      <c r="C16119" t="s">
        <v>1562</v>
      </c>
      <c r="D16119">
        <v>0.05</v>
      </c>
    </row>
    <row r="16120" spans="1:4" x14ac:dyDescent="0.2">
      <c r="A16120" t="s">
        <v>34</v>
      </c>
      <c r="B16120">
        <v>20.399999999999999</v>
      </c>
      <c r="C16120" t="s">
        <v>1562</v>
      </c>
      <c r="D16120">
        <v>0.1</v>
      </c>
    </row>
    <row r="16121" spans="1:4" x14ac:dyDescent="0.2">
      <c r="A16121" t="s">
        <v>34</v>
      </c>
      <c r="B16121">
        <v>6.15</v>
      </c>
      <c r="C16121" t="s">
        <v>1608</v>
      </c>
      <c r="D16121">
        <v>0.02</v>
      </c>
    </row>
    <row r="16122" spans="1:4" x14ac:dyDescent="0.2">
      <c r="A16122" t="s">
        <v>34</v>
      </c>
      <c r="B16122">
        <v>5.65</v>
      </c>
      <c r="C16122" t="s">
        <v>1608</v>
      </c>
      <c r="D16122">
        <v>0.02</v>
      </c>
    </row>
    <row r="16123" spans="1:4" x14ac:dyDescent="0.2">
      <c r="A16123" t="s">
        <v>47</v>
      </c>
      <c r="B16123">
        <v>1.9</v>
      </c>
      <c r="C16123" t="s">
        <v>1562</v>
      </c>
      <c r="D16123">
        <v>0.1</v>
      </c>
    </row>
    <row r="16124" spans="1:4" x14ac:dyDescent="0.2">
      <c r="A16124" t="s">
        <v>47</v>
      </c>
      <c r="B16124">
        <v>0.8</v>
      </c>
      <c r="C16124" t="s">
        <v>1608</v>
      </c>
      <c r="D16124">
        <v>0.02</v>
      </c>
    </row>
    <row r="16125" spans="1:4" x14ac:dyDescent="0.2">
      <c r="A16125" t="s">
        <v>97</v>
      </c>
      <c r="B16125">
        <v>0.1</v>
      </c>
    </row>
    <row r="16126" spans="1:4" x14ac:dyDescent="0.2">
      <c r="A16126" t="s">
        <v>29</v>
      </c>
      <c r="B16126">
        <v>4.8</v>
      </c>
      <c r="C16126" t="s">
        <v>1608</v>
      </c>
      <c r="D16126">
        <v>0.2</v>
      </c>
    </row>
    <row r="16127" spans="1:4" x14ac:dyDescent="0.2">
      <c r="A16127" t="s">
        <v>47</v>
      </c>
      <c r="B16127" t="s">
        <v>1617</v>
      </c>
      <c r="C16127">
        <v>0.1</v>
      </c>
    </row>
    <row r="16128" spans="1:4" x14ac:dyDescent="0.2">
      <c r="A16128" t="s">
        <v>29</v>
      </c>
      <c r="B16128">
        <v>1.1000000000000001</v>
      </c>
      <c r="C16128" t="s">
        <v>1608</v>
      </c>
      <c r="D16128">
        <v>0.1</v>
      </c>
    </row>
    <row r="16129" spans="1:6" x14ac:dyDescent="0.2">
      <c r="A16129" t="s">
        <v>97</v>
      </c>
      <c r="B16129" t="s">
        <v>1545</v>
      </c>
      <c r="C16129">
        <v>0.1</v>
      </c>
    </row>
    <row r="16130" spans="1:6" x14ac:dyDescent="0.2">
      <c r="A16130" t="s">
        <v>49</v>
      </c>
      <c r="B16130">
        <v>0.1</v>
      </c>
      <c r="C16130" t="s">
        <v>1608</v>
      </c>
      <c r="D16130">
        <v>0.05</v>
      </c>
      <c r="E16130" t="s">
        <v>1623</v>
      </c>
      <c r="F16130" t="s">
        <v>1624</v>
      </c>
    </row>
    <row r="16131" spans="1:6" x14ac:dyDescent="0.2">
      <c r="A16131" t="s">
        <v>153</v>
      </c>
      <c r="B16131" t="s">
        <v>1643</v>
      </c>
      <c r="C16131" t="s">
        <v>1608</v>
      </c>
      <c r="D16131">
        <v>0.2</v>
      </c>
    </row>
    <row r="16132" spans="1:6" x14ac:dyDescent="0.2">
      <c r="A16132" t="s">
        <v>1549</v>
      </c>
      <c r="B16132" t="s">
        <v>1550</v>
      </c>
      <c r="C16132" t="s">
        <v>1551</v>
      </c>
      <c r="D16132" t="s">
        <v>1552</v>
      </c>
    </row>
    <row r="16133" spans="1:6" x14ac:dyDescent="0.2">
      <c r="A16133" t="s">
        <v>859</v>
      </c>
      <c r="B16133" t="s">
        <v>1553</v>
      </c>
      <c r="C16133" t="s">
        <v>1554</v>
      </c>
    </row>
    <row r="16134" spans="1:6" x14ac:dyDescent="0.2">
      <c r="A16134" t="s">
        <v>2988</v>
      </c>
      <c r="B16134">
        <v>5.7</v>
      </c>
      <c r="C16134" t="s">
        <v>1608</v>
      </c>
      <c r="D16134">
        <v>0.1</v>
      </c>
    </row>
    <row r="16135" spans="1:6" x14ac:dyDescent="0.2">
      <c r="A16135" t="s">
        <v>29</v>
      </c>
      <c r="B16135">
        <v>2.4</v>
      </c>
      <c r="C16135" t="s">
        <v>1608</v>
      </c>
      <c r="D16135">
        <v>2.5000000000000001E-2</v>
      </c>
    </row>
    <row r="16136" spans="1:6" x14ac:dyDescent="0.2">
      <c r="A16136" t="s">
        <v>29</v>
      </c>
      <c r="B16136">
        <v>5.05</v>
      </c>
      <c r="C16136" t="s">
        <v>1608</v>
      </c>
      <c r="D16136">
        <v>0.05</v>
      </c>
    </row>
    <row r="16137" spans="1:6" x14ac:dyDescent="0.2">
      <c r="A16137" t="s">
        <v>29</v>
      </c>
      <c r="B16137">
        <v>1</v>
      </c>
      <c r="C16137" t="s">
        <v>1608</v>
      </c>
      <c r="D16137">
        <v>0.05</v>
      </c>
    </row>
    <row r="16138" spans="1:6" x14ac:dyDescent="0.2">
      <c r="A16138" t="s">
        <v>48</v>
      </c>
      <c r="B16138">
        <v>7</v>
      </c>
      <c r="C16138" t="s">
        <v>1608</v>
      </c>
      <c r="D16138">
        <v>0.1</v>
      </c>
    </row>
    <row r="16139" spans="1:6" x14ac:dyDescent="0.2">
      <c r="A16139" t="s">
        <v>96</v>
      </c>
      <c r="B16139">
        <v>16.8</v>
      </c>
      <c r="C16139" t="s">
        <v>1562</v>
      </c>
      <c r="D16139">
        <v>0.05</v>
      </c>
    </row>
    <row r="16140" spans="1:6" x14ac:dyDescent="0.2">
      <c r="A16140" t="s">
        <v>34</v>
      </c>
      <c r="B16140">
        <v>20.399999999999999</v>
      </c>
      <c r="C16140" t="s">
        <v>1562</v>
      </c>
      <c r="D16140">
        <v>0.1</v>
      </c>
    </row>
    <row r="16141" spans="1:6" x14ac:dyDescent="0.2">
      <c r="A16141" t="s">
        <v>34</v>
      </c>
      <c r="B16141">
        <v>6.15</v>
      </c>
      <c r="C16141" t="s">
        <v>1608</v>
      </c>
      <c r="D16141">
        <v>0.02</v>
      </c>
    </row>
    <row r="16142" spans="1:6" x14ac:dyDescent="0.2">
      <c r="A16142" t="s">
        <v>34</v>
      </c>
      <c r="B16142">
        <v>5.65</v>
      </c>
      <c r="C16142" t="s">
        <v>1608</v>
      </c>
      <c r="D16142">
        <v>0.02</v>
      </c>
    </row>
    <row r="16143" spans="1:6" x14ac:dyDescent="0.2">
      <c r="A16143" t="s">
        <v>47</v>
      </c>
      <c r="B16143">
        <v>1.9</v>
      </c>
      <c r="C16143" t="s">
        <v>1562</v>
      </c>
      <c r="D16143">
        <v>0.1</v>
      </c>
    </row>
    <row r="16144" spans="1:6" x14ac:dyDescent="0.2">
      <c r="A16144" t="s">
        <v>47</v>
      </c>
      <c r="B16144">
        <v>0.8</v>
      </c>
      <c r="C16144" t="s">
        <v>1608</v>
      </c>
      <c r="D16144">
        <v>0.02</v>
      </c>
    </row>
    <row r="16145" spans="1:6" x14ac:dyDescent="0.2">
      <c r="A16145" t="s">
        <v>97</v>
      </c>
      <c r="B16145">
        <v>0.1</v>
      </c>
    </row>
    <row r="16146" spans="1:6" x14ac:dyDescent="0.2">
      <c r="A16146" t="s">
        <v>29</v>
      </c>
      <c r="B16146">
        <v>4.8</v>
      </c>
      <c r="C16146" t="s">
        <v>1608</v>
      </c>
      <c r="D16146">
        <v>0.2</v>
      </c>
    </row>
    <row r="16147" spans="1:6" x14ac:dyDescent="0.2">
      <c r="A16147" t="s">
        <v>47</v>
      </c>
      <c r="B16147" t="s">
        <v>1617</v>
      </c>
      <c r="C16147">
        <v>0.1</v>
      </c>
    </row>
    <row r="16148" spans="1:6" x14ac:dyDescent="0.2">
      <c r="A16148" t="s">
        <v>29</v>
      </c>
      <c r="B16148">
        <v>1.1000000000000001</v>
      </c>
      <c r="C16148" t="s">
        <v>1608</v>
      </c>
      <c r="D16148">
        <v>0.1</v>
      </c>
    </row>
    <row r="16149" spans="1:6" x14ac:dyDescent="0.2">
      <c r="A16149" t="s">
        <v>97</v>
      </c>
      <c r="B16149" t="s">
        <v>1545</v>
      </c>
      <c r="C16149">
        <v>0.1</v>
      </c>
    </row>
    <row r="16150" spans="1:6" x14ac:dyDescent="0.2">
      <c r="A16150" t="s">
        <v>1643</v>
      </c>
      <c r="B16150" t="s">
        <v>1608</v>
      </c>
      <c r="C16150">
        <v>0.2</v>
      </c>
    </row>
    <row r="16151" spans="1:6" x14ac:dyDescent="0.2">
      <c r="A16151" t="s">
        <v>49</v>
      </c>
      <c r="B16151">
        <v>0.1</v>
      </c>
      <c r="C16151" t="s">
        <v>1608</v>
      </c>
      <c r="D16151">
        <v>0.05</v>
      </c>
      <c r="E16151" t="s">
        <v>1623</v>
      </c>
      <c r="F16151" t="s">
        <v>1624</v>
      </c>
    </row>
    <row r="16152" spans="1:6" x14ac:dyDescent="0.2">
      <c r="A16152" t="s">
        <v>1549</v>
      </c>
      <c r="B16152" t="s">
        <v>1550</v>
      </c>
      <c r="C16152" t="s">
        <v>1551</v>
      </c>
      <c r="D16152" t="s">
        <v>1552</v>
      </c>
    </row>
    <row r="16153" spans="1:6" x14ac:dyDescent="0.2">
      <c r="A16153" t="s">
        <v>859</v>
      </c>
      <c r="B16153" t="s">
        <v>1553</v>
      </c>
      <c r="C16153" t="s">
        <v>1554</v>
      </c>
    </row>
    <row r="16154" spans="1:6" x14ac:dyDescent="0.2">
      <c r="A16154" t="s">
        <v>1555</v>
      </c>
      <c r="B16154" t="s">
        <v>1550</v>
      </c>
      <c r="C16154" t="s">
        <v>1551</v>
      </c>
      <c r="D16154" t="s">
        <v>1556</v>
      </c>
    </row>
    <row r="16155" spans="1:6" x14ac:dyDescent="0.2">
      <c r="A16155" t="s">
        <v>1569</v>
      </c>
      <c r="B16155" t="s">
        <v>1570</v>
      </c>
      <c r="C16155" t="s">
        <v>1571</v>
      </c>
    </row>
    <row r="16156" spans="1:6" x14ac:dyDescent="0.2">
      <c r="A16156" t="s">
        <v>1569</v>
      </c>
      <c r="B16156" t="s">
        <v>1572</v>
      </c>
      <c r="C16156" t="s">
        <v>1573</v>
      </c>
      <c r="D16156" t="s">
        <v>1571</v>
      </c>
    </row>
    <row r="16157" spans="1:6" x14ac:dyDescent="0.2">
      <c r="A16157" t="s">
        <v>2988</v>
      </c>
      <c r="B16157">
        <v>5.7</v>
      </c>
      <c r="C16157" t="s">
        <v>1608</v>
      </c>
      <c r="D16157">
        <v>0.1</v>
      </c>
    </row>
    <row r="16158" spans="1:6" x14ac:dyDescent="0.2">
      <c r="A16158" t="s">
        <v>29</v>
      </c>
      <c r="B16158">
        <v>2.4</v>
      </c>
      <c r="C16158" t="s">
        <v>1608</v>
      </c>
      <c r="D16158">
        <v>2.5000000000000001E-2</v>
      </c>
    </row>
    <row r="16159" spans="1:6" x14ac:dyDescent="0.2">
      <c r="A16159" t="s">
        <v>29</v>
      </c>
      <c r="B16159">
        <v>5.05</v>
      </c>
      <c r="C16159" t="s">
        <v>1608</v>
      </c>
      <c r="D16159">
        <v>0.05</v>
      </c>
    </row>
    <row r="16160" spans="1:6" x14ac:dyDescent="0.2">
      <c r="A16160" t="s">
        <v>29</v>
      </c>
      <c r="B16160">
        <v>1</v>
      </c>
      <c r="C16160" t="s">
        <v>1608</v>
      </c>
      <c r="D16160">
        <v>0.05</v>
      </c>
    </row>
    <row r="16161" spans="1:6" x14ac:dyDescent="0.2">
      <c r="A16161" t="s">
        <v>48</v>
      </c>
      <c r="B16161">
        <v>7</v>
      </c>
      <c r="C16161" t="s">
        <v>1608</v>
      </c>
      <c r="D16161">
        <v>0.1</v>
      </c>
    </row>
    <row r="16162" spans="1:6" x14ac:dyDescent="0.2">
      <c r="A16162" t="s">
        <v>96</v>
      </c>
      <c r="B16162">
        <v>16.8</v>
      </c>
      <c r="C16162" t="s">
        <v>1562</v>
      </c>
      <c r="D16162">
        <v>0.05</v>
      </c>
    </row>
    <row r="16163" spans="1:6" x14ac:dyDescent="0.2">
      <c r="A16163" t="s">
        <v>34</v>
      </c>
      <c r="B16163">
        <v>20.399999999999999</v>
      </c>
      <c r="C16163" t="s">
        <v>1562</v>
      </c>
      <c r="D16163">
        <v>0.1</v>
      </c>
    </row>
    <row r="16164" spans="1:6" x14ac:dyDescent="0.2">
      <c r="A16164" t="s">
        <v>34</v>
      </c>
      <c r="B16164">
        <v>6.15</v>
      </c>
      <c r="C16164" t="s">
        <v>1608</v>
      </c>
      <c r="D16164">
        <v>0.02</v>
      </c>
    </row>
    <row r="16165" spans="1:6" x14ac:dyDescent="0.2">
      <c r="A16165" t="s">
        <v>34</v>
      </c>
      <c r="B16165">
        <v>5.65</v>
      </c>
      <c r="C16165" t="s">
        <v>1608</v>
      </c>
      <c r="D16165">
        <v>0.02</v>
      </c>
    </row>
    <row r="16166" spans="1:6" x14ac:dyDescent="0.2">
      <c r="A16166" t="s">
        <v>47</v>
      </c>
      <c r="B16166">
        <v>1.9</v>
      </c>
      <c r="C16166" t="s">
        <v>1562</v>
      </c>
      <c r="D16166">
        <v>0.1</v>
      </c>
    </row>
    <row r="16167" spans="1:6" x14ac:dyDescent="0.2">
      <c r="A16167" t="s">
        <v>47</v>
      </c>
      <c r="B16167">
        <v>0.8</v>
      </c>
      <c r="C16167" t="s">
        <v>1608</v>
      </c>
      <c r="D16167">
        <v>0.02</v>
      </c>
    </row>
    <row r="16168" spans="1:6" x14ac:dyDescent="0.2">
      <c r="A16168" t="s">
        <v>97</v>
      </c>
      <c r="B16168">
        <v>0.1</v>
      </c>
    </row>
    <row r="16169" spans="1:6" x14ac:dyDescent="0.2">
      <c r="A16169" t="s">
        <v>29</v>
      </c>
      <c r="B16169">
        <v>4.8</v>
      </c>
      <c r="C16169" t="s">
        <v>1608</v>
      </c>
      <c r="D16169">
        <v>0.2</v>
      </c>
    </row>
    <row r="16170" spans="1:6" x14ac:dyDescent="0.2">
      <c r="A16170" t="s">
        <v>47</v>
      </c>
      <c r="B16170" t="s">
        <v>1617</v>
      </c>
      <c r="C16170">
        <v>0.1</v>
      </c>
    </row>
    <row r="16171" spans="1:6" x14ac:dyDescent="0.2">
      <c r="A16171" t="s">
        <v>29</v>
      </c>
      <c r="B16171">
        <v>1.1000000000000001</v>
      </c>
      <c r="C16171" t="s">
        <v>1608</v>
      </c>
      <c r="D16171">
        <v>0.1</v>
      </c>
    </row>
    <row r="16172" spans="1:6" x14ac:dyDescent="0.2">
      <c r="A16172" t="s">
        <v>97</v>
      </c>
      <c r="B16172" t="s">
        <v>1545</v>
      </c>
      <c r="C16172">
        <v>0.1</v>
      </c>
    </row>
    <row r="16173" spans="1:6" x14ac:dyDescent="0.2">
      <c r="A16173" t="s">
        <v>49</v>
      </c>
      <c r="B16173">
        <v>0.1</v>
      </c>
      <c r="C16173" t="s">
        <v>1608</v>
      </c>
      <c r="D16173">
        <v>0.05</v>
      </c>
      <c r="E16173" t="s">
        <v>1623</v>
      </c>
      <c r="F16173" t="s">
        <v>1624</v>
      </c>
    </row>
    <row r="16174" spans="1:6" x14ac:dyDescent="0.2">
      <c r="A16174" t="s">
        <v>153</v>
      </c>
      <c r="B16174" t="s">
        <v>1643</v>
      </c>
      <c r="C16174" t="s">
        <v>1608</v>
      </c>
      <c r="D16174">
        <v>0.2</v>
      </c>
    </row>
    <row r="16175" spans="1:6" x14ac:dyDescent="0.2">
      <c r="A16175" t="s">
        <v>1549</v>
      </c>
      <c r="B16175" t="s">
        <v>1550</v>
      </c>
      <c r="C16175" t="s">
        <v>1551</v>
      </c>
      <c r="D16175" t="s">
        <v>1552</v>
      </c>
    </row>
    <row r="16176" spans="1:6" x14ac:dyDescent="0.2">
      <c r="A16176" t="s">
        <v>1555</v>
      </c>
      <c r="B16176" t="s">
        <v>1550</v>
      </c>
      <c r="C16176" t="s">
        <v>1551</v>
      </c>
      <c r="D16176" t="s">
        <v>1556</v>
      </c>
    </row>
    <row r="16177" spans="1:4" x14ac:dyDescent="0.2">
      <c r="A16177" t="s">
        <v>859</v>
      </c>
      <c r="B16177" t="s">
        <v>1553</v>
      </c>
      <c r="C16177" t="s">
        <v>1554</v>
      </c>
    </row>
    <row r="16178" spans="1:4" x14ac:dyDescent="0.2">
      <c r="A16178" t="s">
        <v>1569</v>
      </c>
      <c r="B16178" t="s">
        <v>1570</v>
      </c>
      <c r="C16178" t="s">
        <v>1571</v>
      </c>
    </row>
    <row r="16179" spans="1:4" x14ac:dyDescent="0.2">
      <c r="A16179" t="s">
        <v>1569</v>
      </c>
      <c r="B16179" t="s">
        <v>1572</v>
      </c>
      <c r="C16179" t="s">
        <v>1573</v>
      </c>
      <c r="D16179" t="s">
        <v>1571</v>
      </c>
    </row>
    <row r="16180" spans="1:4" x14ac:dyDescent="0.2">
      <c r="A16180" t="s">
        <v>2988</v>
      </c>
      <c r="B16180">
        <v>5.7</v>
      </c>
      <c r="C16180" t="s">
        <v>1608</v>
      </c>
      <c r="D16180">
        <v>0.1</v>
      </c>
    </row>
    <row r="16181" spans="1:4" x14ac:dyDescent="0.2">
      <c r="A16181" t="s">
        <v>29</v>
      </c>
      <c r="B16181">
        <v>2.4</v>
      </c>
      <c r="C16181" t="s">
        <v>1608</v>
      </c>
      <c r="D16181">
        <v>2.5000000000000001E-2</v>
      </c>
    </row>
    <row r="16182" spans="1:4" x14ac:dyDescent="0.2">
      <c r="A16182" t="s">
        <v>29</v>
      </c>
      <c r="B16182">
        <v>5.05</v>
      </c>
      <c r="C16182" t="s">
        <v>1608</v>
      </c>
      <c r="D16182">
        <v>0.05</v>
      </c>
    </row>
    <row r="16183" spans="1:4" x14ac:dyDescent="0.2">
      <c r="A16183" t="s">
        <v>29</v>
      </c>
      <c r="B16183">
        <v>1</v>
      </c>
      <c r="C16183" t="s">
        <v>1608</v>
      </c>
      <c r="D16183">
        <v>0.05</v>
      </c>
    </row>
    <row r="16184" spans="1:4" x14ac:dyDescent="0.2">
      <c r="A16184" t="s">
        <v>48</v>
      </c>
      <c r="B16184">
        <v>7</v>
      </c>
      <c r="C16184" t="s">
        <v>1608</v>
      </c>
      <c r="D16184">
        <v>0.1</v>
      </c>
    </row>
    <row r="16185" spans="1:4" x14ac:dyDescent="0.2">
      <c r="A16185" t="s">
        <v>96</v>
      </c>
      <c r="B16185">
        <v>16.8</v>
      </c>
      <c r="C16185" t="s">
        <v>1562</v>
      </c>
      <c r="D16185">
        <v>0.05</v>
      </c>
    </row>
    <row r="16186" spans="1:4" x14ac:dyDescent="0.2">
      <c r="A16186" t="s">
        <v>34</v>
      </c>
      <c r="B16186">
        <v>20.399999999999999</v>
      </c>
      <c r="C16186" t="s">
        <v>1562</v>
      </c>
      <c r="D16186">
        <v>0.1</v>
      </c>
    </row>
    <row r="16187" spans="1:4" x14ac:dyDescent="0.2">
      <c r="A16187" t="s">
        <v>34</v>
      </c>
      <c r="B16187">
        <v>6.15</v>
      </c>
      <c r="C16187" t="s">
        <v>1608</v>
      </c>
      <c r="D16187">
        <v>0.02</v>
      </c>
    </row>
    <row r="16188" spans="1:4" x14ac:dyDescent="0.2">
      <c r="A16188" t="s">
        <v>34</v>
      </c>
      <c r="B16188">
        <v>5.65</v>
      </c>
      <c r="C16188" t="s">
        <v>1608</v>
      </c>
      <c r="D16188">
        <v>0.02</v>
      </c>
    </row>
    <row r="16189" spans="1:4" x14ac:dyDescent="0.2">
      <c r="A16189" t="s">
        <v>47</v>
      </c>
      <c r="B16189">
        <v>1.9</v>
      </c>
      <c r="C16189" t="s">
        <v>1562</v>
      </c>
      <c r="D16189">
        <v>0.1</v>
      </c>
    </row>
    <row r="16190" spans="1:4" x14ac:dyDescent="0.2">
      <c r="A16190" t="s">
        <v>47</v>
      </c>
      <c r="B16190">
        <v>0.8</v>
      </c>
      <c r="C16190" t="s">
        <v>1608</v>
      </c>
      <c r="D16190">
        <v>0.02</v>
      </c>
    </row>
    <row r="16191" spans="1:4" x14ac:dyDescent="0.2">
      <c r="A16191" t="s">
        <v>97</v>
      </c>
      <c r="B16191">
        <v>0.1</v>
      </c>
    </row>
    <row r="16192" spans="1:4" x14ac:dyDescent="0.2">
      <c r="A16192" t="s">
        <v>29</v>
      </c>
      <c r="B16192">
        <v>4.8</v>
      </c>
      <c r="C16192" t="s">
        <v>1608</v>
      </c>
      <c r="D16192">
        <v>0.2</v>
      </c>
    </row>
    <row r="16193" spans="1:6" x14ac:dyDescent="0.2">
      <c r="A16193" t="s">
        <v>47</v>
      </c>
      <c r="B16193" t="s">
        <v>1617</v>
      </c>
      <c r="C16193">
        <v>0.1</v>
      </c>
    </row>
    <row r="16194" spans="1:6" x14ac:dyDescent="0.2">
      <c r="A16194" t="s">
        <v>29</v>
      </c>
      <c r="B16194">
        <v>1.1000000000000001</v>
      </c>
      <c r="C16194" t="s">
        <v>1608</v>
      </c>
      <c r="D16194">
        <v>0.1</v>
      </c>
    </row>
    <row r="16195" spans="1:6" x14ac:dyDescent="0.2">
      <c r="A16195" t="s">
        <v>97</v>
      </c>
      <c r="B16195" t="s">
        <v>1545</v>
      </c>
      <c r="C16195">
        <v>0.1</v>
      </c>
    </row>
    <row r="16196" spans="1:6" x14ac:dyDescent="0.2">
      <c r="A16196" t="s">
        <v>1643</v>
      </c>
      <c r="B16196" t="s">
        <v>1608</v>
      </c>
      <c r="C16196">
        <v>0.2</v>
      </c>
    </row>
    <row r="16197" spans="1:6" x14ac:dyDescent="0.2">
      <c r="A16197" t="s">
        <v>49</v>
      </c>
      <c r="B16197">
        <v>0.1</v>
      </c>
      <c r="C16197" t="s">
        <v>1608</v>
      </c>
      <c r="D16197">
        <v>0.05</v>
      </c>
      <c r="E16197" t="s">
        <v>1623</v>
      </c>
      <c r="F16197" t="s">
        <v>1624</v>
      </c>
    </row>
    <row r="16198" spans="1:6" x14ac:dyDescent="0.2">
      <c r="A16198" t="s">
        <v>1549</v>
      </c>
      <c r="B16198" t="s">
        <v>1550</v>
      </c>
      <c r="C16198" t="s">
        <v>1551</v>
      </c>
      <c r="D16198" t="s">
        <v>1552</v>
      </c>
    </row>
    <row r="16199" spans="1:6" x14ac:dyDescent="0.2">
      <c r="A16199" t="s">
        <v>859</v>
      </c>
      <c r="B16199" t="s">
        <v>1553</v>
      </c>
      <c r="C16199" t="s">
        <v>1554</v>
      </c>
    </row>
    <row r="16200" spans="1:6" x14ac:dyDescent="0.2">
      <c r="A16200" t="s">
        <v>1555</v>
      </c>
      <c r="B16200" t="s">
        <v>1550</v>
      </c>
      <c r="C16200" t="s">
        <v>1551</v>
      </c>
      <c r="D16200" t="s">
        <v>1556</v>
      </c>
    </row>
    <row r="16201" spans="1:6" x14ac:dyDescent="0.2">
      <c r="A16201" t="s">
        <v>1569</v>
      </c>
      <c r="B16201" t="s">
        <v>1570</v>
      </c>
      <c r="C16201" t="s">
        <v>1571</v>
      </c>
    </row>
    <row r="16202" spans="1:6" x14ac:dyDescent="0.2">
      <c r="A16202" t="s">
        <v>1569</v>
      </c>
      <c r="B16202" t="s">
        <v>1572</v>
      </c>
      <c r="C16202" t="s">
        <v>1573</v>
      </c>
      <c r="D16202" t="s">
        <v>1571</v>
      </c>
    </row>
    <row r="16203" spans="1:6" x14ac:dyDescent="0.2">
      <c r="A16203" t="s">
        <v>91</v>
      </c>
      <c r="B16203">
        <v>54</v>
      </c>
      <c r="C16203" t="s">
        <v>1580</v>
      </c>
    </row>
    <row r="16204" spans="1:6" x14ac:dyDescent="0.2">
      <c r="A16204" t="s">
        <v>29</v>
      </c>
      <c r="B16204">
        <v>5.5</v>
      </c>
      <c r="C16204" t="s">
        <v>1580</v>
      </c>
    </row>
    <row r="16205" spans="1:6" x14ac:dyDescent="0.2">
      <c r="A16205" t="s">
        <v>29</v>
      </c>
      <c r="B16205">
        <v>8.5</v>
      </c>
      <c r="C16205" t="s">
        <v>1580</v>
      </c>
    </row>
    <row r="16206" spans="1:6" x14ac:dyDescent="0.2">
      <c r="A16206" t="s">
        <v>29</v>
      </c>
      <c r="B16206">
        <v>28.9</v>
      </c>
      <c r="C16206" t="s">
        <v>1578</v>
      </c>
    </row>
    <row r="16207" spans="1:6" x14ac:dyDescent="0.2">
      <c r="A16207" t="s">
        <v>29</v>
      </c>
      <c r="B16207">
        <v>30.5</v>
      </c>
      <c r="C16207" t="s">
        <v>1700</v>
      </c>
    </row>
    <row r="16208" spans="1:6" x14ac:dyDescent="0.2">
      <c r="A16208" t="s">
        <v>29</v>
      </c>
      <c r="B16208">
        <v>1.2</v>
      </c>
      <c r="C16208">
        <v>-0.1</v>
      </c>
    </row>
    <row r="16209" spans="1:5" x14ac:dyDescent="0.2">
      <c r="A16209" t="s">
        <v>29</v>
      </c>
      <c r="B16209">
        <v>43.5</v>
      </c>
      <c r="C16209" t="s">
        <v>1592</v>
      </c>
    </row>
    <row r="16210" spans="1:5" x14ac:dyDescent="0.2">
      <c r="A16210" t="s">
        <v>29</v>
      </c>
      <c r="B16210">
        <v>48.5</v>
      </c>
      <c r="C16210" t="s">
        <v>1580</v>
      </c>
    </row>
    <row r="16211" spans="1:5" x14ac:dyDescent="0.2">
      <c r="A16211" t="s">
        <v>29</v>
      </c>
      <c r="B16211">
        <v>5</v>
      </c>
      <c r="C16211" t="s">
        <v>2223</v>
      </c>
    </row>
    <row r="16212" spans="1:5" x14ac:dyDescent="0.2">
      <c r="A16212" t="s">
        <v>29</v>
      </c>
      <c r="B16212">
        <v>5</v>
      </c>
      <c r="C16212" t="s">
        <v>2223</v>
      </c>
    </row>
    <row r="16213" spans="1:5" x14ac:dyDescent="0.2">
      <c r="A16213" t="s">
        <v>2795</v>
      </c>
      <c r="B16213">
        <v>0.05</v>
      </c>
    </row>
    <row r="16214" spans="1:5" x14ac:dyDescent="0.2">
      <c r="A16214" t="s">
        <v>2796</v>
      </c>
      <c r="B16214">
        <v>-0.05</v>
      </c>
    </row>
    <row r="16215" spans="1:5" x14ac:dyDescent="0.2">
      <c r="A16215" t="s">
        <v>2797</v>
      </c>
      <c r="B16215">
        <v>0.1</v>
      </c>
    </row>
    <row r="16216" spans="1:5" x14ac:dyDescent="0.2">
      <c r="A16216" t="s">
        <v>2798</v>
      </c>
      <c r="B16216">
        <v>33.46</v>
      </c>
      <c r="C16216">
        <f>0.005/0.025</f>
        <v>0.19999999999999998</v>
      </c>
    </row>
    <row r="16217" spans="1:5" x14ac:dyDescent="0.2">
      <c r="A16217" t="s">
        <v>2797</v>
      </c>
      <c r="B16217" t="s">
        <v>1819</v>
      </c>
      <c r="C16217" t="s">
        <v>2367</v>
      </c>
    </row>
    <row r="16218" spans="1:5" x14ac:dyDescent="0.2">
      <c r="A16218" s="8">
        <v>1</v>
      </c>
      <c r="B16218" t="s">
        <v>87</v>
      </c>
      <c r="C16218" t="s">
        <v>2799</v>
      </c>
      <c r="D16218" t="s">
        <v>1819</v>
      </c>
    </row>
    <row r="16219" spans="1:5" x14ac:dyDescent="0.2">
      <c r="A16219" t="s">
        <v>2800</v>
      </c>
      <c r="B16219">
        <v>0.1</v>
      </c>
    </row>
    <row r="16220" spans="1:5" x14ac:dyDescent="0.2">
      <c r="A16220" t="s">
        <v>36</v>
      </c>
      <c r="B16220" t="s">
        <v>2801</v>
      </c>
    </row>
    <row r="16221" spans="1:5" x14ac:dyDescent="0.2">
      <c r="A16221" t="s">
        <v>97</v>
      </c>
      <c r="B16221" t="s">
        <v>1545</v>
      </c>
      <c r="C16221">
        <v>0.05</v>
      </c>
      <c r="D16221" t="s">
        <v>1567</v>
      </c>
      <c r="E16221" t="s">
        <v>1568</v>
      </c>
    </row>
    <row r="16222" spans="1:5" x14ac:dyDescent="0.2">
      <c r="A16222" t="s">
        <v>94</v>
      </c>
      <c r="B16222" t="s">
        <v>1545</v>
      </c>
      <c r="C16222">
        <v>0.03</v>
      </c>
      <c r="D16222" t="s">
        <v>1567</v>
      </c>
      <c r="E16222" t="s">
        <v>1633</v>
      </c>
    </row>
    <row r="16223" spans="1:5" x14ac:dyDescent="0.2">
      <c r="A16223" t="s">
        <v>133</v>
      </c>
      <c r="B16223" t="s">
        <v>1545</v>
      </c>
      <c r="C16223">
        <v>0.03</v>
      </c>
    </row>
    <row r="16224" spans="1:5" x14ac:dyDescent="0.2">
      <c r="A16224" t="s">
        <v>95</v>
      </c>
      <c r="B16224" t="s">
        <v>2802</v>
      </c>
    </row>
    <row r="16225" spans="1:4" x14ac:dyDescent="0.2">
      <c r="A16225" t="s">
        <v>95</v>
      </c>
      <c r="B16225" t="s">
        <v>1584</v>
      </c>
      <c r="C16225" s="9">
        <v>45295</v>
      </c>
    </row>
    <row r="16226" spans="1:4" x14ac:dyDescent="0.2">
      <c r="A16226" t="s">
        <v>95</v>
      </c>
      <c r="B16226" t="s">
        <v>2803</v>
      </c>
    </row>
    <row r="16227" spans="1:4" x14ac:dyDescent="0.2">
      <c r="A16227" t="s">
        <v>95</v>
      </c>
      <c r="B16227" t="s">
        <v>2233</v>
      </c>
    </row>
    <row r="16228" spans="1:4" x14ac:dyDescent="0.2">
      <c r="A16228" t="s">
        <v>95</v>
      </c>
      <c r="B16228" t="s">
        <v>2804</v>
      </c>
    </row>
    <row r="16229" spans="1:4" x14ac:dyDescent="0.2">
      <c r="A16229" t="s">
        <v>95</v>
      </c>
      <c r="B16229" t="s">
        <v>2012</v>
      </c>
    </row>
    <row r="16230" spans="1:4" x14ac:dyDescent="0.2">
      <c r="A16230" t="s">
        <v>87</v>
      </c>
      <c r="B16230" t="s">
        <v>1546</v>
      </c>
      <c r="C16230" t="s">
        <v>1547</v>
      </c>
    </row>
    <row r="16231" spans="1:4" x14ac:dyDescent="0.2">
      <c r="A16231" t="s">
        <v>1549</v>
      </c>
      <c r="B16231" t="s">
        <v>1550</v>
      </c>
      <c r="C16231" t="s">
        <v>1551</v>
      </c>
      <c r="D16231" t="s">
        <v>1552</v>
      </c>
    </row>
    <row r="16232" spans="1:4" x14ac:dyDescent="0.2">
      <c r="A16232" t="s">
        <v>859</v>
      </c>
      <c r="B16232" t="s">
        <v>1553</v>
      </c>
      <c r="C16232" t="s">
        <v>1554</v>
      </c>
    </row>
    <row r="16233" spans="1:4" x14ac:dyDescent="0.2">
      <c r="A16233" t="s">
        <v>91</v>
      </c>
      <c r="B16233">
        <v>54</v>
      </c>
      <c r="C16233" t="s">
        <v>1580</v>
      </c>
    </row>
    <row r="16234" spans="1:4" x14ac:dyDescent="0.2">
      <c r="A16234" t="s">
        <v>29</v>
      </c>
      <c r="B16234">
        <v>5.5</v>
      </c>
      <c r="C16234" t="s">
        <v>1580</v>
      </c>
    </row>
    <row r="16235" spans="1:4" x14ac:dyDescent="0.2">
      <c r="A16235" t="s">
        <v>29</v>
      </c>
      <c r="B16235">
        <v>8.5</v>
      </c>
      <c r="C16235" t="s">
        <v>1580</v>
      </c>
    </row>
    <row r="16236" spans="1:4" x14ac:dyDescent="0.2">
      <c r="A16236" t="s">
        <v>29</v>
      </c>
      <c r="B16236">
        <v>28.9</v>
      </c>
      <c r="C16236" t="s">
        <v>1578</v>
      </c>
    </row>
    <row r="16237" spans="1:4" x14ac:dyDescent="0.2">
      <c r="A16237" t="s">
        <v>29</v>
      </c>
      <c r="B16237">
        <v>30.5</v>
      </c>
      <c r="C16237" t="s">
        <v>1700</v>
      </c>
    </row>
    <row r="16238" spans="1:4" x14ac:dyDescent="0.2">
      <c r="A16238" t="s">
        <v>29</v>
      </c>
      <c r="B16238">
        <v>1.2</v>
      </c>
      <c r="C16238">
        <v>-0.1</v>
      </c>
    </row>
    <row r="16239" spans="1:4" x14ac:dyDescent="0.2">
      <c r="A16239" t="s">
        <v>29</v>
      </c>
      <c r="B16239">
        <v>43.5</v>
      </c>
      <c r="C16239" t="s">
        <v>1592</v>
      </c>
    </row>
    <row r="16240" spans="1:4" x14ac:dyDescent="0.2">
      <c r="A16240" t="s">
        <v>29</v>
      </c>
      <c r="B16240">
        <v>48.5</v>
      </c>
      <c r="C16240" t="s">
        <v>1580</v>
      </c>
    </row>
    <row r="16241" spans="1:5" x14ac:dyDescent="0.2">
      <c r="A16241" t="s">
        <v>29</v>
      </c>
      <c r="B16241">
        <v>5</v>
      </c>
      <c r="C16241" t="s">
        <v>2223</v>
      </c>
    </row>
    <row r="16242" spans="1:5" x14ac:dyDescent="0.2">
      <c r="A16242" t="s">
        <v>29</v>
      </c>
      <c r="B16242">
        <v>5</v>
      </c>
      <c r="C16242" t="s">
        <v>2223</v>
      </c>
    </row>
    <row r="16243" spans="1:5" x14ac:dyDescent="0.2">
      <c r="A16243" t="s">
        <v>2795</v>
      </c>
      <c r="B16243">
        <v>0.05</v>
      </c>
    </row>
    <row r="16244" spans="1:5" x14ac:dyDescent="0.2">
      <c r="A16244" t="s">
        <v>2796</v>
      </c>
      <c r="B16244">
        <v>-0.05</v>
      </c>
    </row>
    <row r="16245" spans="1:5" x14ac:dyDescent="0.2">
      <c r="A16245" t="s">
        <v>2797</v>
      </c>
      <c r="B16245">
        <v>0.1</v>
      </c>
    </row>
    <row r="16246" spans="1:5" x14ac:dyDescent="0.2">
      <c r="A16246" t="s">
        <v>2798</v>
      </c>
      <c r="B16246">
        <v>33.46</v>
      </c>
      <c r="C16246">
        <f>0.005/0.025</f>
        <v>0.19999999999999998</v>
      </c>
    </row>
    <row r="16247" spans="1:5" x14ac:dyDescent="0.2">
      <c r="A16247" t="s">
        <v>2797</v>
      </c>
      <c r="B16247" t="s">
        <v>1819</v>
      </c>
      <c r="C16247" t="s">
        <v>2367</v>
      </c>
    </row>
    <row r="16248" spans="1:5" x14ac:dyDescent="0.2">
      <c r="A16248" s="8">
        <v>1</v>
      </c>
      <c r="B16248" t="s">
        <v>87</v>
      </c>
      <c r="C16248" t="s">
        <v>2799</v>
      </c>
      <c r="D16248" t="s">
        <v>1819</v>
      </c>
    </row>
    <row r="16249" spans="1:5" x14ac:dyDescent="0.2">
      <c r="A16249" t="s">
        <v>2800</v>
      </c>
      <c r="B16249">
        <v>0.1</v>
      </c>
    </row>
    <row r="16250" spans="1:5" x14ac:dyDescent="0.2">
      <c r="A16250" t="s">
        <v>36</v>
      </c>
      <c r="B16250" t="s">
        <v>2801</v>
      </c>
    </row>
    <row r="16251" spans="1:5" x14ac:dyDescent="0.2">
      <c r="A16251" t="s">
        <v>97</v>
      </c>
      <c r="B16251" t="s">
        <v>1545</v>
      </c>
      <c r="C16251">
        <v>0.05</v>
      </c>
      <c r="D16251" t="s">
        <v>1567</v>
      </c>
      <c r="E16251" t="s">
        <v>1568</v>
      </c>
    </row>
    <row r="16252" spans="1:5" x14ac:dyDescent="0.2">
      <c r="A16252" t="s">
        <v>94</v>
      </c>
      <c r="B16252" t="s">
        <v>1545</v>
      </c>
      <c r="C16252">
        <v>0.03</v>
      </c>
      <c r="D16252" t="s">
        <v>1567</v>
      </c>
      <c r="E16252" t="s">
        <v>1633</v>
      </c>
    </row>
    <row r="16253" spans="1:5" x14ac:dyDescent="0.2">
      <c r="A16253" t="s">
        <v>133</v>
      </c>
      <c r="B16253" t="s">
        <v>1545</v>
      </c>
      <c r="C16253">
        <v>0.03</v>
      </c>
    </row>
    <row r="16254" spans="1:5" x14ac:dyDescent="0.2">
      <c r="A16254" t="s">
        <v>95</v>
      </c>
      <c r="B16254" t="s">
        <v>2802</v>
      </c>
    </row>
    <row r="16255" spans="1:5" x14ac:dyDescent="0.2">
      <c r="A16255" t="s">
        <v>95</v>
      </c>
      <c r="B16255" t="s">
        <v>1584</v>
      </c>
      <c r="C16255" s="9">
        <v>45295</v>
      </c>
    </row>
    <row r="16256" spans="1:5" x14ac:dyDescent="0.2">
      <c r="A16256" t="s">
        <v>95</v>
      </c>
      <c r="B16256" t="s">
        <v>2803</v>
      </c>
    </row>
    <row r="16257" spans="1:4" x14ac:dyDescent="0.2">
      <c r="A16257" t="s">
        <v>95</v>
      </c>
      <c r="B16257" t="s">
        <v>2233</v>
      </c>
    </row>
    <row r="16258" spans="1:4" x14ac:dyDescent="0.2">
      <c r="A16258" t="s">
        <v>95</v>
      </c>
      <c r="B16258" t="s">
        <v>2804</v>
      </c>
    </row>
    <row r="16259" spans="1:4" x14ac:dyDescent="0.2">
      <c r="A16259" t="s">
        <v>95</v>
      </c>
      <c r="B16259" t="s">
        <v>2012</v>
      </c>
    </row>
    <row r="16260" spans="1:4" x14ac:dyDescent="0.2">
      <c r="A16260" t="s">
        <v>87</v>
      </c>
      <c r="B16260" t="s">
        <v>1546</v>
      </c>
      <c r="C16260" t="s">
        <v>1547</v>
      </c>
    </row>
    <row r="16261" spans="1:4" x14ac:dyDescent="0.2">
      <c r="A16261" t="s">
        <v>1549</v>
      </c>
      <c r="B16261" t="s">
        <v>1550</v>
      </c>
      <c r="C16261" t="s">
        <v>1551</v>
      </c>
      <c r="D16261" t="s">
        <v>1552</v>
      </c>
    </row>
    <row r="16262" spans="1:4" x14ac:dyDescent="0.2">
      <c r="A16262" t="s">
        <v>859</v>
      </c>
      <c r="B16262" t="s">
        <v>1553</v>
      </c>
      <c r="C16262" t="s">
        <v>1554</v>
      </c>
    </row>
    <row r="16263" spans="1:4" x14ac:dyDescent="0.2">
      <c r="A16263" t="s">
        <v>91</v>
      </c>
      <c r="B16263">
        <v>54</v>
      </c>
      <c r="C16263" t="s">
        <v>1580</v>
      </c>
    </row>
    <row r="16264" spans="1:4" x14ac:dyDescent="0.2">
      <c r="A16264" t="s">
        <v>29</v>
      </c>
      <c r="B16264">
        <v>5.5</v>
      </c>
      <c r="C16264" t="s">
        <v>1580</v>
      </c>
    </row>
    <row r="16265" spans="1:4" x14ac:dyDescent="0.2">
      <c r="A16265" t="s">
        <v>29</v>
      </c>
      <c r="B16265">
        <v>8.5</v>
      </c>
      <c r="C16265" t="s">
        <v>1580</v>
      </c>
    </row>
    <row r="16266" spans="1:4" x14ac:dyDescent="0.2">
      <c r="A16266" t="s">
        <v>29</v>
      </c>
      <c r="B16266">
        <v>28.9</v>
      </c>
      <c r="C16266" t="s">
        <v>1578</v>
      </c>
    </row>
    <row r="16267" spans="1:4" x14ac:dyDescent="0.2">
      <c r="A16267" t="s">
        <v>29</v>
      </c>
      <c r="B16267">
        <v>30.5</v>
      </c>
      <c r="C16267" t="s">
        <v>1700</v>
      </c>
    </row>
    <row r="16268" spans="1:4" x14ac:dyDescent="0.2">
      <c r="A16268" t="s">
        <v>29</v>
      </c>
      <c r="B16268">
        <v>1.2</v>
      </c>
      <c r="C16268">
        <v>-0.1</v>
      </c>
    </row>
    <row r="16269" spans="1:4" x14ac:dyDescent="0.2">
      <c r="A16269" t="s">
        <v>29</v>
      </c>
      <c r="B16269">
        <v>43.5</v>
      </c>
      <c r="C16269" t="s">
        <v>1592</v>
      </c>
    </row>
    <row r="16270" spans="1:4" x14ac:dyDescent="0.2">
      <c r="A16270" t="s">
        <v>29</v>
      </c>
      <c r="B16270">
        <v>48.5</v>
      </c>
      <c r="C16270" t="s">
        <v>1580</v>
      </c>
    </row>
    <row r="16271" spans="1:4" x14ac:dyDescent="0.2">
      <c r="A16271" t="s">
        <v>29</v>
      </c>
      <c r="B16271">
        <v>5</v>
      </c>
      <c r="C16271" t="s">
        <v>2223</v>
      </c>
    </row>
    <row r="16272" spans="1:4" x14ac:dyDescent="0.2">
      <c r="A16272" t="s">
        <v>29</v>
      </c>
      <c r="B16272">
        <v>5</v>
      </c>
      <c r="C16272" t="s">
        <v>2223</v>
      </c>
    </row>
    <row r="16273" spans="1:5" x14ac:dyDescent="0.2">
      <c r="A16273" t="s">
        <v>2795</v>
      </c>
      <c r="B16273">
        <v>0.05</v>
      </c>
    </row>
    <row r="16274" spans="1:5" x14ac:dyDescent="0.2">
      <c r="A16274" t="s">
        <v>2796</v>
      </c>
      <c r="B16274">
        <v>-0.05</v>
      </c>
    </row>
    <row r="16275" spans="1:5" x14ac:dyDescent="0.2">
      <c r="A16275" t="s">
        <v>2797</v>
      </c>
      <c r="B16275">
        <v>0.1</v>
      </c>
    </row>
    <row r="16276" spans="1:5" x14ac:dyDescent="0.2">
      <c r="A16276" t="s">
        <v>2798</v>
      </c>
      <c r="B16276">
        <v>33.46</v>
      </c>
      <c r="C16276">
        <f>0.005/0.025</f>
        <v>0.19999999999999998</v>
      </c>
    </row>
    <row r="16277" spans="1:5" x14ac:dyDescent="0.2">
      <c r="A16277" t="s">
        <v>2797</v>
      </c>
      <c r="B16277" t="s">
        <v>1819</v>
      </c>
      <c r="C16277" t="s">
        <v>2367</v>
      </c>
    </row>
    <row r="16278" spans="1:5" x14ac:dyDescent="0.2">
      <c r="A16278" s="8">
        <v>1</v>
      </c>
      <c r="B16278" t="s">
        <v>87</v>
      </c>
      <c r="C16278" t="s">
        <v>2799</v>
      </c>
      <c r="D16278" t="s">
        <v>1819</v>
      </c>
    </row>
    <row r="16279" spans="1:5" x14ac:dyDescent="0.2">
      <c r="A16279" t="s">
        <v>2800</v>
      </c>
      <c r="B16279">
        <v>0.1</v>
      </c>
    </row>
    <row r="16280" spans="1:5" x14ac:dyDescent="0.2">
      <c r="A16280" t="s">
        <v>36</v>
      </c>
      <c r="B16280" t="s">
        <v>2801</v>
      </c>
    </row>
    <row r="16281" spans="1:5" x14ac:dyDescent="0.2">
      <c r="A16281" t="s">
        <v>97</v>
      </c>
      <c r="B16281" t="s">
        <v>1545</v>
      </c>
      <c r="C16281">
        <v>0.05</v>
      </c>
      <c r="D16281" t="s">
        <v>1567</v>
      </c>
      <c r="E16281" t="s">
        <v>1568</v>
      </c>
    </row>
    <row r="16282" spans="1:5" x14ac:dyDescent="0.2">
      <c r="A16282" t="s">
        <v>94</v>
      </c>
      <c r="B16282" t="s">
        <v>1545</v>
      </c>
      <c r="C16282">
        <v>0.03</v>
      </c>
      <c r="D16282" t="s">
        <v>1567</v>
      </c>
      <c r="E16282" t="s">
        <v>1633</v>
      </c>
    </row>
    <row r="16283" spans="1:5" x14ac:dyDescent="0.2">
      <c r="A16283" t="s">
        <v>133</v>
      </c>
      <c r="B16283" t="s">
        <v>1545</v>
      </c>
      <c r="C16283">
        <v>0.03</v>
      </c>
    </row>
    <row r="16284" spans="1:5" x14ac:dyDescent="0.2">
      <c r="A16284" t="s">
        <v>95</v>
      </c>
      <c r="B16284" t="s">
        <v>2802</v>
      </c>
    </row>
    <row r="16285" spans="1:5" x14ac:dyDescent="0.2">
      <c r="A16285" t="s">
        <v>95</v>
      </c>
      <c r="B16285" t="s">
        <v>1584</v>
      </c>
      <c r="C16285" s="9">
        <v>45295</v>
      </c>
    </row>
    <row r="16286" spans="1:5" x14ac:dyDescent="0.2">
      <c r="A16286" t="s">
        <v>95</v>
      </c>
      <c r="B16286" t="s">
        <v>2803</v>
      </c>
    </row>
    <row r="16287" spans="1:5" x14ac:dyDescent="0.2">
      <c r="A16287" t="s">
        <v>95</v>
      </c>
      <c r="B16287" t="s">
        <v>2233</v>
      </c>
    </row>
    <row r="16288" spans="1:5" x14ac:dyDescent="0.2">
      <c r="A16288" t="s">
        <v>95</v>
      </c>
      <c r="B16288" t="s">
        <v>2804</v>
      </c>
    </row>
    <row r="16289" spans="1:4" x14ac:dyDescent="0.2">
      <c r="A16289" t="s">
        <v>95</v>
      </c>
      <c r="B16289" t="s">
        <v>2012</v>
      </c>
    </row>
    <row r="16290" spans="1:4" x14ac:dyDescent="0.2">
      <c r="A16290" t="s">
        <v>87</v>
      </c>
      <c r="B16290" t="s">
        <v>1546</v>
      </c>
      <c r="C16290" t="s">
        <v>1547</v>
      </c>
    </row>
    <row r="16291" spans="1:4" x14ac:dyDescent="0.2">
      <c r="A16291" t="s">
        <v>1549</v>
      </c>
      <c r="B16291" t="s">
        <v>1550</v>
      </c>
      <c r="C16291" t="s">
        <v>1551</v>
      </c>
      <c r="D16291" t="s">
        <v>1552</v>
      </c>
    </row>
    <row r="16292" spans="1:4" x14ac:dyDescent="0.2">
      <c r="A16292" t="s">
        <v>859</v>
      </c>
      <c r="B16292" t="s">
        <v>1553</v>
      </c>
      <c r="C16292" t="s">
        <v>1554</v>
      </c>
    </row>
    <row r="16293" spans="1:4" x14ac:dyDescent="0.2">
      <c r="A16293" t="s">
        <v>91</v>
      </c>
      <c r="B16293">
        <v>54</v>
      </c>
      <c r="C16293" t="s">
        <v>1580</v>
      </c>
    </row>
    <row r="16294" spans="1:4" x14ac:dyDescent="0.2">
      <c r="A16294" t="s">
        <v>29</v>
      </c>
      <c r="B16294">
        <v>5.5</v>
      </c>
      <c r="C16294" t="s">
        <v>1580</v>
      </c>
    </row>
    <row r="16295" spans="1:4" x14ac:dyDescent="0.2">
      <c r="A16295" t="s">
        <v>29</v>
      </c>
      <c r="B16295">
        <v>8.5</v>
      </c>
      <c r="C16295" t="s">
        <v>1580</v>
      </c>
    </row>
    <row r="16296" spans="1:4" x14ac:dyDescent="0.2">
      <c r="A16296" t="s">
        <v>29</v>
      </c>
      <c r="B16296">
        <v>28.9</v>
      </c>
      <c r="C16296" t="s">
        <v>1578</v>
      </c>
    </row>
    <row r="16297" spans="1:4" x14ac:dyDescent="0.2">
      <c r="A16297" t="s">
        <v>29</v>
      </c>
      <c r="B16297">
        <v>30.5</v>
      </c>
      <c r="C16297" t="s">
        <v>1700</v>
      </c>
    </row>
    <row r="16298" spans="1:4" x14ac:dyDescent="0.2">
      <c r="A16298" t="s">
        <v>29</v>
      </c>
      <c r="B16298">
        <v>1.2</v>
      </c>
      <c r="C16298">
        <v>-0.1</v>
      </c>
    </row>
    <row r="16299" spans="1:4" x14ac:dyDescent="0.2">
      <c r="A16299" t="s">
        <v>29</v>
      </c>
      <c r="B16299">
        <v>43.5</v>
      </c>
      <c r="C16299" t="s">
        <v>1592</v>
      </c>
    </row>
    <row r="16300" spans="1:4" x14ac:dyDescent="0.2">
      <c r="A16300" t="s">
        <v>29</v>
      </c>
      <c r="B16300">
        <v>48.5</v>
      </c>
      <c r="C16300" t="s">
        <v>1580</v>
      </c>
    </row>
    <row r="16301" spans="1:4" x14ac:dyDescent="0.2">
      <c r="A16301" t="s">
        <v>29</v>
      </c>
      <c r="B16301">
        <v>5</v>
      </c>
      <c r="C16301" t="s">
        <v>2223</v>
      </c>
    </row>
    <row r="16302" spans="1:4" x14ac:dyDescent="0.2">
      <c r="A16302" t="s">
        <v>29</v>
      </c>
      <c r="B16302">
        <v>5</v>
      </c>
      <c r="C16302" t="s">
        <v>2223</v>
      </c>
    </row>
    <row r="16303" spans="1:4" x14ac:dyDescent="0.2">
      <c r="A16303" t="s">
        <v>2795</v>
      </c>
      <c r="B16303">
        <v>0.05</v>
      </c>
    </row>
    <row r="16304" spans="1:4" x14ac:dyDescent="0.2">
      <c r="A16304" t="s">
        <v>2796</v>
      </c>
      <c r="B16304">
        <v>-0.05</v>
      </c>
    </row>
    <row r="16305" spans="1:5" x14ac:dyDescent="0.2">
      <c r="A16305" t="s">
        <v>2797</v>
      </c>
      <c r="B16305">
        <v>0.1</v>
      </c>
    </row>
    <row r="16306" spans="1:5" x14ac:dyDescent="0.2">
      <c r="A16306" t="s">
        <v>2798</v>
      </c>
      <c r="B16306">
        <v>33.46</v>
      </c>
      <c r="C16306">
        <f>0.005/0.025</f>
        <v>0.19999999999999998</v>
      </c>
    </row>
    <row r="16307" spans="1:5" x14ac:dyDescent="0.2">
      <c r="A16307" t="s">
        <v>2797</v>
      </c>
      <c r="B16307" t="s">
        <v>1819</v>
      </c>
      <c r="C16307" t="s">
        <v>2367</v>
      </c>
    </row>
    <row r="16308" spans="1:5" x14ac:dyDescent="0.2">
      <c r="A16308" s="8">
        <v>1</v>
      </c>
      <c r="B16308" t="s">
        <v>87</v>
      </c>
      <c r="C16308" t="s">
        <v>2799</v>
      </c>
      <c r="D16308" t="s">
        <v>1819</v>
      </c>
    </row>
    <row r="16309" spans="1:5" x14ac:dyDescent="0.2">
      <c r="A16309" t="s">
        <v>2800</v>
      </c>
      <c r="B16309">
        <v>0.1</v>
      </c>
    </row>
    <row r="16310" spans="1:5" x14ac:dyDescent="0.2">
      <c r="A16310" t="s">
        <v>36</v>
      </c>
      <c r="B16310" t="s">
        <v>2801</v>
      </c>
    </row>
    <row r="16311" spans="1:5" x14ac:dyDescent="0.2">
      <c r="A16311" t="s">
        <v>97</v>
      </c>
      <c r="B16311" t="s">
        <v>1545</v>
      </c>
      <c r="C16311">
        <v>0.05</v>
      </c>
      <c r="D16311" t="s">
        <v>1567</v>
      </c>
      <c r="E16311" t="s">
        <v>1568</v>
      </c>
    </row>
    <row r="16312" spans="1:5" x14ac:dyDescent="0.2">
      <c r="A16312" t="s">
        <v>94</v>
      </c>
      <c r="B16312" t="s">
        <v>1545</v>
      </c>
      <c r="C16312">
        <v>0.03</v>
      </c>
      <c r="D16312" t="s">
        <v>1567</v>
      </c>
      <c r="E16312" t="s">
        <v>1633</v>
      </c>
    </row>
    <row r="16313" spans="1:5" x14ac:dyDescent="0.2">
      <c r="A16313" t="s">
        <v>133</v>
      </c>
      <c r="B16313" t="s">
        <v>1545</v>
      </c>
      <c r="C16313">
        <v>0.03</v>
      </c>
    </row>
    <row r="16314" spans="1:5" x14ac:dyDescent="0.2">
      <c r="A16314" t="s">
        <v>95</v>
      </c>
      <c r="B16314" t="s">
        <v>2802</v>
      </c>
    </row>
    <row r="16315" spans="1:5" x14ac:dyDescent="0.2">
      <c r="A16315" t="s">
        <v>95</v>
      </c>
      <c r="B16315" t="s">
        <v>1584</v>
      </c>
      <c r="C16315" s="9">
        <v>45295</v>
      </c>
    </row>
    <row r="16316" spans="1:5" x14ac:dyDescent="0.2">
      <c r="A16316" t="s">
        <v>95</v>
      </c>
      <c r="B16316" t="s">
        <v>2803</v>
      </c>
    </row>
    <row r="16317" spans="1:5" x14ac:dyDescent="0.2">
      <c r="A16317" t="s">
        <v>95</v>
      </c>
      <c r="B16317" t="s">
        <v>2233</v>
      </c>
    </row>
    <row r="16318" spans="1:5" x14ac:dyDescent="0.2">
      <c r="A16318" t="s">
        <v>95</v>
      </c>
      <c r="B16318" t="s">
        <v>2804</v>
      </c>
    </row>
    <row r="16319" spans="1:5" x14ac:dyDescent="0.2">
      <c r="A16319" t="s">
        <v>95</v>
      </c>
      <c r="B16319" t="s">
        <v>2012</v>
      </c>
    </row>
    <row r="16320" spans="1:5" x14ac:dyDescent="0.2">
      <c r="A16320" t="s">
        <v>87</v>
      </c>
      <c r="B16320" t="s">
        <v>1546</v>
      </c>
      <c r="C16320" t="s">
        <v>1547</v>
      </c>
    </row>
    <row r="16321" spans="1:4" x14ac:dyDescent="0.2">
      <c r="A16321" t="s">
        <v>1549</v>
      </c>
      <c r="B16321" t="s">
        <v>1550</v>
      </c>
      <c r="C16321" t="s">
        <v>1551</v>
      </c>
      <c r="D16321" t="s">
        <v>1552</v>
      </c>
    </row>
    <row r="16322" spans="1:4" x14ac:dyDescent="0.2">
      <c r="A16322" t="s">
        <v>859</v>
      </c>
      <c r="B16322" t="s">
        <v>1553</v>
      </c>
      <c r="C16322" t="s">
        <v>1554</v>
      </c>
    </row>
    <row r="16323" spans="1:4" x14ac:dyDescent="0.2">
      <c r="A16323" t="s">
        <v>2600</v>
      </c>
      <c r="B16323">
        <v>0.05</v>
      </c>
    </row>
    <row r="16324" spans="1:4" x14ac:dyDescent="0.2">
      <c r="A16324" t="s">
        <v>29</v>
      </c>
      <c r="B16324">
        <v>5.8</v>
      </c>
      <c r="C16324" t="s">
        <v>1580</v>
      </c>
    </row>
    <row r="16325" spans="1:4" x14ac:dyDescent="0.2">
      <c r="A16325" t="s">
        <v>47</v>
      </c>
      <c r="B16325">
        <v>8.5</v>
      </c>
      <c r="C16325">
        <v>0.2</v>
      </c>
    </row>
    <row r="16326" spans="1:4" x14ac:dyDescent="0.2">
      <c r="A16326" t="s">
        <v>47</v>
      </c>
      <c r="B16326">
        <v>17</v>
      </c>
      <c r="C16326">
        <v>-0.1</v>
      </c>
    </row>
    <row r="16327" spans="1:4" x14ac:dyDescent="0.2">
      <c r="A16327" t="s">
        <v>48</v>
      </c>
      <c r="B16327">
        <v>48.5</v>
      </c>
      <c r="C16327" t="s">
        <v>1580</v>
      </c>
    </row>
    <row r="16328" spans="1:4" x14ac:dyDescent="0.2">
      <c r="A16328" t="s">
        <v>48</v>
      </c>
      <c r="B16328" t="s">
        <v>780</v>
      </c>
    </row>
    <row r="16329" spans="1:4" x14ac:dyDescent="0.2">
      <c r="A16329" t="s">
        <v>780</v>
      </c>
    </row>
    <row r="16330" spans="1:4" x14ac:dyDescent="0.2">
      <c r="A16330" t="s">
        <v>2337</v>
      </c>
      <c r="B16330" t="s">
        <v>780</v>
      </c>
      <c r="C16330" t="s">
        <v>2805</v>
      </c>
      <c r="D16330" t="s">
        <v>2806</v>
      </c>
    </row>
    <row r="16331" spans="1:4" x14ac:dyDescent="0.2">
      <c r="A16331" t="s">
        <v>47</v>
      </c>
      <c r="B16331">
        <v>33.1</v>
      </c>
      <c r="C16331">
        <v>-0.2</v>
      </c>
    </row>
    <row r="16332" spans="1:4" x14ac:dyDescent="0.2">
      <c r="A16332" t="s">
        <v>2799</v>
      </c>
      <c r="B16332">
        <f>0.016/0.004</f>
        <v>4</v>
      </c>
    </row>
    <row r="16333" spans="1:4" x14ac:dyDescent="0.2">
      <c r="A16333" t="s">
        <v>683</v>
      </c>
    </row>
    <row r="16334" spans="1:4" x14ac:dyDescent="0.2">
      <c r="A16334" t="s">
        <v>2807</v>
      </c>
      <c r="B16334">
        <f>0.02/0.004</f>
        <v>5</v>
      </c>
    </row>
    <row r="16335" spans="1:4" x14ac:dyDescent="0.2">
      <c r="A16335" t="s">
        <v>2807</v>
      </c>
      <c r="B16335">
        <v>0.02</v>
      </c>
    </row>
    <row r="16336" spans="1:4" x14ac:dyDescent="0.2">
      <c r="A16336" t="s">
        <v>2808</v>
      </c>
      <c r="B16336">
        <v>-0.05</v>
      </c>
    </row>
    <row r="16337" spans="1:6" x14ac:dyDescent="0.2">
      <c r="A16337" t="s">
        <v>47</v>
      </c>
      <c r="B16337" t="s">
        <v>2571</v>
      </c>
    </row>
    <row r="16338" spans="1:6" x14ac:dyDescent="0.2">
      <c r="A16338" t="s">
        <v>97</v>
      </c>
      <c r="B16338">
        <v>0.1</v>
      </c>
      <c r="C16338" t="s">
        <v>1698</v>
      </c>
    </row>
    <row r="16339" spans="1:6" x14ac:dyDescent="0.2">
      <c r="A16339" t="s">
        <v>95</v>
      </c>
      <c r="B16339" t="s">
        <v>1629</v>
      </c>
      <c r="C16339">
        <v>30</v>
      </c>
    </row>
    <row r="16340" spans="1:6" x14ac:dyDescent="0.2">
      <c r="A16340" t="s">
        <v>87</v>
      </c>
      <c r="B16340" t="s">
        <v>1698</v>
      </c>
    </row>
    <row r="16341" spans="1:6" x14ac:dyDescent="0.2">
      <c r="A16341" t="s">
        <v>29</v>
      </c>
      <c r="B16341" t="s">
        <v>2653</v>
      </c>
      <c r="C16341">
        <v>0.5</v>
      </c>
    </row>
    <row r="16342" spans="1:6" x14ac:dyDescent="0.2">
      <c r="A16342" t="s">
        <v>556</v>
      </c>
      <c r="B16342">
        <v>36</v>
      </c>
      <c r="C16342">
        <f>-0.2/-0.05</f>
        <v>4</v>
      </c>
      <c r="D16342" t="s">
        <v>2809</v>
      </c>
      <c r="E16342" t="s">
        <v>2810</v>
      </c>
      <c r="F16342" t="s">
        <v>2811</v>
      </c>
    </row>
    <row r="16343" spans="1:6" x14ac:dyDescent="0.2">
      <c r="A16343" t="s">
        <v>95</v>
      </c>
      <c r="B16343" t="s">
        <v>2787</v>
      </c>
      <c r="C16343">
        <v>10</v>
      </c>
    </row>
    <row r="16344" spans="1:6" x14ac:dyDescent="0.2">
      <c r="A16344" t="s">
        <v>2590</v>
      </c>
      <c r="B16344">
        <f>-0.2/-0.05</f>
        <v>4</v>
      </c>
    </row>
    <row r="16345" spans="1:6" x14ac:dyDescent="0.2">
      <c r="A16345" t="s">
        <v>29</v>
      </c>
      <c r="B16345">
        <v>3</v>
      </c>
      <c r="C16345">
        <v>0.1</v>
      </c>
    </row>
    <row r="16346" spans="1:6" x14ac:dyDescent="0.2">
      <c r="A16346" t="s">
        <v>29</v>
      </c>
      <c r="B16346">
        <v>1</v>
      </c>
      <c r="C16346">
        <v>0.2</v>
      </c>
    </row>
    <row r="16347" spans="1:6" x14ac:dyDescent="0.2">
      <c r="A16347" t="s">
        <v>29</v>
      </c>
      <c r="B16347">
        <v>2.65</v>
      </c>
      <c r="C16347" t="s">
        <v>1630</v>
      </c>
    </row>
    <row r="16348" spans="1:6" x14ac:dyDescent="0.2">
      <c r="A16348" t="s">
        <v>2989</v>
      </c>
      <c r="B16348">
        <v>0.1</v>
      </c>
    </row>
    <row r="16349" spans="1:6" x14ac:dyDescent="0.2">
      <c r="A16349" t="s">
        <v>49</v>
      </c>
      <c r="B16349">
        <v>0.5</v>
      </c>
      <c r="C16349" t="s">
        <v>1578</v>
      </c>
    </row>
    <row r="16350" spans="1:6" x14ac:dyDescent="0.2">
      <c r="A16350" t="s">
        <v>98</v>
      </c>
      <c r="B16350">
        <v>8.0000000000000002E-3</v>
      </c>
    </row>
    <row r="16351" spans="1:6" x14ac:dyDescent="0.2">
      <c r="A16351" t="s">
        <v>246</v>
      </c>
      <c r="B16351">
        <v>1.4999999999999999E-2</v>
      </c>
    </row>
    <row r="16352" spans="1:6" x14ac:dyDescent="0.2">
      <c r="A16352" t="s">
        <v>94</v>
      </c>
      <c r="B16352">
        <v>0.1</v>
      </c>
      <c r="C16352" t="s">
        <v>1698</v>
      </c>
    </row>
    <row r="16353" spans="1:4" x14ac:dyDescent="0.2">
      <c r="A16353" t="s">
        <v>97</v>
      </c>
      <c r="B16353">
        <v>0.05</v>
      </c>
      <c r="C16353" t="s">
        <v>1567</v>
      </c>
      <c r="D16353" t="s">
        <v>1568</v>
      </c>
    </row>
    <row r="16354" spans="1:4" x14ac:dyDescent="0.2">
      <c r="A16354" t="s">
        <v>95</v>
      </c>
      <c r="B16354" t="s">
        <v>1629</v>
      </c>
      <c r="C16354">
        <v>12.5</v>
      </c>
    </row>
    <row r="16355" spans="1:4" x14ac:dyDescent="0.2">
      <c r="A16355" t="s">
        <v>95</v>
      </c>
      <c r="B16355" t="s">
        <v>1629</v>
      </c>
      <c r="C16355">
        <v>16</v>
      </c>
    </row>
    <row r="16356" spans="1:4" x14ac:dyDescent="0.2">
      <c r="A16356" t="s">
        <v>95</v>
      </c>
      <c r="B16356" t="s">
        <v>1629</v>
      </c>
      <c r="C16356">
        <v>25</v>
      </c>
    </row>
    <row r="16357" spans="1:4" x14ac:dyDescent="0.2">
      <c r="A16357" t="s">
        <v>2593</v>
      </c>
      <c r="B16357">
        <v>0.05</v>
      </c>
    </row>
    <row r="16358" spans="1:4" x14ac:dyDescent="0.2">
      <c r="A16358" t="s">
        <v>29</v>
      </c>
      <c r="B16358">
        <v>5.5</v>
      </c>
      <c r="C16358" t="s">
        <v>1580</v>
      </c>
    </row>
    <row r="16359" spans="1:4" x14ac:dyDescent="0.2">
      <c r="A16359" t="s">
        <v>29</v>
      </c>
      <c r="B16359">
        <v>43.5</v>
      </c>
      <c r="C16359" t="s">
        <v>1592</v>
      </c>
    </row>
    <row r="16360" spans="1:4" x14ac:dyDescent="0.2">
      <c r="A16360" t="s">
        <v>29</v>
      </c>
      <c r="B16360">
        <v>48.5</v>
      </c>
      <c r="C16360" t="s">
        <v>1580</v>
      </c>
    </row>
    <row r="16361" spans="1:4" x14ac:dyDescent="0.2">
      <c r="A16361" t="s">
        <v>96</v>
      </c>
      <c r="B16361">
        <v>33.4</v>
      </c>
      <c r="C16361">
        <v>-0.05</v>
      </c>
    </row>
    <row r="16362" spans="1:4" x14ac:dyDescent="0.2">
      <c r="A16362" t="s">
        <v>96</v>
      </c>
      <c r="B16362">
        <v>33.6</v>
      </c>
      <c r="C16362">
        <v>1.6E-2</v>
      </c>
    </row>
    <row r="16363" spans="1:4" x14ac:dyDescent="0.2">
      <c r="A16363" t="s">
        <v>2431</v>
      </c>
      <c r="B16363" t="s">
        <v>2813</v>
      </c>
      <c r="C16363" t="s">
        <v>2814</v>
      </c>
    </row>
    <row r="16364" spans="1:4" x14ac:dyDescent="0.2">
      <c r="A16364" t="s">
        <v>2815</v>
      </c>
      <c r="B16364" t="s">
        <v>2816</v>
      </c>
    </row>
    <row r="16365" spans="1:4" x14ac:dyDescent="0.2">
      <c r="A16365" t="s">
        <v>1549</v>
      </c>
      <c r="B16365" t="s">
        <v>1550</v>
      </c>
      <c r="C16365" t="s">
        <v>1551</v>
      </c>
      <c r="D16365" t="s">
        <v>1552</v>
      </c>
    </row>
    <row r="16366" spans="1:4" x14ac:dyDescent="0.2">
      <c r="A16366" t="s">
        <v>859</v>
      </c>
      <c r="B16366" t="s">
        <v>1553</v>
      </c>
      <c r="C16366" t="s">
        <v>1554</v>
      </c>
    </row>
    <row r="16367" spans="1:4" x14ac:dyDescent="0.2">
      <c r="A16367" t="s">
        <v>1569</v>
      </c>
      <c r="B16367" t="s">
        <v>1570</v>
      </c>
      <c r="C16367" t="s">
        <v>1571</v>
      </c>
    </row>
    <row r="16368" spans="1:4" x14ac:dyDescent="0.2">
      <c r="A16368" t="s">
        <v>1569</v>
      </c>
      <c r="B16368" t="s">
        <v>1572</v>
      </c>
      <c r="C16368" t="s">
        <v>1573</v>
      </c>
      <c r="D16368" t="s">
        <v>1571</v>
      </c>
    </row>
    <row r="16369" spans="1:4" x14ac:dyDescent="0.2">
      <c r="A16369" t="s">
        <v>91</v>
      </c>
      <c r="B16369">
        <v>54</v>
      </c>
      <c r="C16369" t="s">
        <v>1580</v>
      </c>
    </row>
    <row r="16370" spans="1:4" x14ac:dyDescent="0.2">
      <c r="A16370" t="s">
        <v>29</v>
      </c>
      <c r="B16370">
        <v>5.5</v>
      </c>
      <c r="C16370" t="s">
        <v>1580</v>
      </c>
    </row>
    <row r="16371" spans="1:4" x14ac:dyDescent="0.2">
      <c r="A16371" t="s">
        <v>29</v>
      </c>
      <c r="B16371">
        <v>8.5</v>
      </c>
      <c r="C16371" t="s">
        <v>1580</v>
      </c>
    </row>
    <row r="16372" spans="1:4" x14ac:dyDescent="0.2">
      <c r="A16372" t="s">
        <v>29</v>
      </c>
      <c r="B16372">
        <v>28.9</v>
      </c>
      <c r="C16372" t="s">
        <v>1578</v>
      </c>
    </row>
    <row r="16373" spans="1:4" x14ac:dyDescent="0.2">
      <c r="A16373" t="s">
        <v>29</v>
      </c>
      <c r="B16373">
        <v>30.5</v>
      </c>
      <c r="C16373" t="s">
        <v>1700</v>
      </c>
    </row>
    <row r="16374" spans="1:4" x14ac:dyDescent="0.2">
      <c r="A16374" t="s">
        <v>29</v>
      </c>
      <c r="B16374">
        <v>1.2</v>
      </c>
      <c r="C16374">
        <v>-0.1</v>
      </c>
    </row>
    <row r="16375" spans="1:4" x14ac:dyDescent="0.2">
      <c r="A16375" t="s">
        <v>29</v>
      </c>
      <c r="B16375">
        <v>43.5</v>
      </c>
      <c r="C16375" t="s">
        <v>1592</v>
      </c>
    </row>
    <row r="16376" spans="1:4" x14ac:dyDescent="0.2">
      <c r="A16376" t="s">
        <v>29</v>
      </c>
      <c r="B16376">
        <v>48.5</v>
      </c>
      <c r="C16376" t="s">
        <v>1580</v>
      </c>
    </row>
    <row r="16377" spans="1:4" x14ac:dyDescent="0.2">
      <c r="A16377" t="s">
        <v>29</v>
      </c>
      <c r="B16377">
        <v>5</v>
      </c>
      <c r="C16377" t="s">
        <v>2223</v>
      </c>
    </row>
    <row r="16378" spans="1:4" x14ac:dyDescent="0.2">
      <c r="A16378" t="s">
        <v>29</v>
      </c>
      <c r="B16378">
        <v>5</v>
      </c>
      <c r="C16378" t="s">
        <v>2223</v>
      </c>
    </row>
    <row r="16379" spans="1:4" x14ac:dyDescent="0.2">
      <c r="A16379" t="s">
        <v>2795</v>
      </c>
      <c r="B16379">
        <v>0.05</v>
      </c>
    </row>
    <row r="16380" spans="1:4" x14ac:dyDescent="0.2">
      <c r="A16380" t="s">
        <v>2796</v>
      </c>
      <c r="B16380">
        <v>-0.05</v>
      </c>
    </row>
    <row r="16381" spans="1:4" x14ac:dyDescent="0.2">
      <c r="A16381" t="s">
        <v>2797</v>
      </c>
      <c r="B16381">
        <v>0.1</v>
      </c>
    </row>
    <row r="16382" spans="1:4" x14ac:dyDescent="0.2">
      <c r="A16382" t="s">
        <v>2798</v>
      </c>
      <c r="B16382">
        <v>33.46</v>
      </c>
      <c r="C16382">
        <f>0.005/0.025</f>
        <v>0.19999999999999998</v>
      </c>
    </row>
    <row r="16383" spans="1:4" x14ac:dyDescent="0.2">
      <c r="A16383" t="s">
        <v>2797</v>
      </c>
      <c r="B16383" t="s">
        <v>1819</v>
      </c>
      <c r="C16383" t="s">
        <v>2367</v>
      </c>
    </row>
    <row r="16384" spans="1:4" x14ac:dyDescent="0.2">
      <c r="A16384" s="8">
        <v>1</v>
      </c>
      <c r="B16384" t="s">
        <v>87</v>
      </c>
      <c r="C16384" t="s">
        <v>2799</v>
      </c>
      <c r="D16384" t="s">
        <v>1819</v>
      </c>
    </row>
    <row r="16385" spans="1:5" x14ac:dyDescent="0.2">
      <c r="A16385" t="s">
        <v>2800</v>
      </c>
      <c r="B16385">
        <v>0.1</v>
      </c>
    </row>
    <row r="16386" spans="1:5" x14ac:dyDescent="0.2">
      <c r="A16386" t="s">
        <v>36</v>
      </c>
      <c r="B16386" t="s">
        <v>2801</v>
      </c>
    </row>
    <row r="16387" spans="1:5" x14ac:dyDescent="0.2">
      <c r="A16387" t="s">
        <v>97</v>
      </c>
      <c r="B16387" t="s">
        <v>1545</v>
      </c>
      <c r="C16387">
        <v>0.05</v>
      </c>
      <c r="D16387" t="s">
        <v>1567</v>
      </c>
      <c r="E16387" t="s">
        <v>1568</v>
      </c>
    </row>
    <row r="16388" spans="1:5" x14ac:dyDescent="0.2">
      <c r="A16388" t="s">
        <v>94</v>
      </c>
      <c r="B16388" t="s">
        <v>1545</v>
      </c>
      <c r="C16388">
        <v>0.03</v>
      </c>
      <c r="D16388" t="s">
        <v>1567</v>
      </c>
      <c r="E16388" t="s">
        <v>1633</v>
      </c>
    </row>
    <row r="16389" spans="1:5" x14ac:dyDescent="0.2">
      <c r="A16389" t="s">
        <v>133</v>
      </c>
      <c r="B16389" t="s">
        <v>1545</v>
      </c>
      <c r="C16389">
        <v>0.03</v>
      </c>
    </row>
    <row r="16390" spans="1:5" x14ac:dyDescent="0.2">
      <c r="A16390" t="s">
        <v>95</v>
      </c>
      <c r="B16390" t="s">
        <v>2802</v>
      </c>
    </row>
    <row r="16391" spans="1:5" x14ac:dyDescent="0.2">
      <c r="A16391" t="s">
        <v>95</v>
      </c>
      <c r="B16391" t="s">
        <v>1584</v>
      </c>
      <c r="C16391" s="9">
        <v>45295</v>
      </c>
    </row>
    <row r="16392" spans="1:5" x14ac:dyDescent="0.2">
      <c r="A16392" t="s">
        <v>95</v>
      </c>
      <c r="B16392" t="s">
        <v>2803</v>
      </c>
    </row>
    <row r="16393" spans="1:5" x14ac:dyDescent="0.2">
      <c r="A16393" t="s">
        <v>95</v>
      </c>
      <c r="B16393" t="s">
        <v>2233</v>
      </c>
    </row>
    <row r="16394" spans="1:5" x14ac:dyDescent="0.2">
      <c r="A16394" t="s">
        <v>95</v>
      </c>
      <c r="B16394" t="s">
        <v>2804</v>
      </c>
    </row>
    <row r="16395" spans="1:5" x14ac:dyDescent="0.2">
      <c r="A16395" t="s">
        <v>95</v>
      </c>
      <c r="B16395" t="s">
        <v>2012</v>
      </c>
    </row>
    <row r="16396" spans="1:5" x14ac:dyDescent="0.2">
      <c r="A16396" t="s">
        <v>87</v>
      </c>
      <c r="B16396" t="s">
        <v>1546</v>
      </c>
      <c r="C16396" t="s">
        <v>1547</v>
      </c>
    </row>
    <row r="16397" spans="1:5" x14ac:dyDescent="0.2">
      <c r="A16397" t="s">
        <v>1549</v>
      </c>
      <c r="B16397" t="s">
        <v>1550</v>
      </c>
      <c r="C16397" t="s">
        <v>1551</v>
      </c>
      <c r="D16397" t="s">
        <v>1552</v>
      </c>
    </row>
    <row r="16398" spans="1:5" x14ac:dyDescent="0.2">
      <c r="A16398" t="s">
        <v>859</v>
      </c>
      <c r="B16398" t="s">
        <v>1553</v>
      </c>
      <c r="C16398" t="s">
        <v>1554</v>
      </c>
    </row>
    <row r="16399" spans="1:5" x14ac:dyDescent="0.2">
      <c r="A16399" t="s">
        <v>91</v>
      </c>
      <c r="B16399">
        <v>17.3</v>
      </c>
      <c r="C16399" t="s">
        <v>1608</v>
      </c>
      <c r="D16399">
        <v>0.05</v>
      </c>
    </row>
    <row r="16400" spans="1:5" x14ac:dyDescent="0.2">
      <c r="A16400" t="s">
        <v>29</v>
      </c>
      <c r="B16400">
        <v>4.5</v>
      </c>
      <c r="C16400" t="s">
        <v>1608</v>
      </c>
      <c r="D16400">
        <v>0.05</v>
      </c>
    </row>
    <row r="16401" spans="1:6" x14ac:dyDescent="0.2">
      <c r="A16401" t="s">
        <v>29</v>
      </c>
      <c r="B16401">
        <v>10.8</v>
      </c>
      <c r="C16401" t="s">
        <v>1613</v>
      </c>
      <c r="D16401">
        <v>0.15</v>
      </c>
    </row>
    <row r="16402" spans="1:6" x14ac:dyDescent="0.2">
      <c r="A16402" t="s">
        <v>48</v>
      </c>
      <c r="B16402">
        <v>10</v>
      </c>
      <c r="C16402" t="s">
        <v>1608</v>
      </c>
      <c r="D16402">
        <v>0.2</v>
      </c>
    </row>
    <row r="16403" spans="1:6" x14ac:dyDescent="0.2">
      <c r="A16403" t="s">
        <v>48</v>
      </c>
      <c r="B16403">
        <v>6.65</v>
      </c>
      <c r="C16403" t="s">
        <v>1613</v>
      </c>
      <c r="D16403">
        <v>0.1</v>
      </c>
    </row>
    <row r="16404" spans="1:6" x14ac:dyDescent="0.2">
      <c r="A16404" t="s">
        <v>48</v>
      </c>
      <c r="B16404">
        <v>2.2000000000000002</v>
      </c>
      <c r="C16404" t="s">
        <v>1608</v>
      </c>
      <c r="D16404">
        <v>0.05</v>
      </c>
    </row>
    <row r="16405" spans="1:6" x14ac:dyDescent="0.2">
      <c r="A16405" t="s">
        <v>48</v>
      </c>
      <c r="B16405">
        <v>4.5999999999999996</v>
      </c>
      <c r="C16405" t="s">
        <v>1608</v>
      </c>
      <c r="D16405">
        <v>0.05</v>
      </c>
    </row>
    <row r="16406" spans="1:6" x14ac:dyDescent="0.2">
      <c r="A16406" t="s">
        <v>47</v>
      </c>
      <c r="B16406">
        <v>15.1</v>
      </c>
      <c r="C16406" t="s">
        <v>1608</v>
      </c>
      <c r="D16406">
        <v>0.05</v>
      </c>
    </row>
    <row r="16407" spans="1:6" x14ac:dyDescent="0.2">
      <c r="A16407" t="s">
        <v>47</v>
      </c>
      <c r="B16407">
        <v>13</v>
      </c>
      <c r="C16407" t="s">
        <v>1608</v>
      </c>
      <c r="D16407">
        <v>0.1</v>
      </c>
    </row>
    <row r="16408" spans="1:6" x14ac:dyDescent="0.2">
      <c r="A16408" t="s">
        <v>47</v>
      </c>
      <c r="B16408">
        <v>3.75</v>
      </c>
      <c r="C16408" t="s">
        <v>1562</v>
      </c>
      <c r="D16408">
        <v>0.1</v>
      </c>
    </row>
    <row r="16409" spans="1:6" x14ac:dyDescent="0.2">
      <c r="A16409" t="s">
        <v>47</v>
      </c>
      <c r="B16409">
        <v>3.85</v>
      </c>
      <c r="C16409" t="s">
        <v>1613</v>
      </c>
      <c r="D16409" t="s">
        <v>2990</v>
      </c>
    </row>
    <row r="16410" spans="1:6" x14ac:dyDescent="0.2">
      <c r="A16410" t="s">
        <v>47</v>
      </c>
      <c r="B16410">
        <v>14</v>
      </c>
      <c r="C16410" t="s">
        <v>1608</v>
      </c>
      <c r="D16410">
        <v>0.1</v>
      </c>
    </row>
    <row r="16411" spans="1:6" x14ac:dyDescent="0.2">
      <c r="A16411" t="s">
        <v>1749</v>
      </c>
      <c r="B16411" t="s">
        <v>1562</v>
      </c>
      <c r="C16411" t="s">
        <v>1618</v>
      </c>
      <c r="D16411">
        <v>14.7</v>
      </c>
      <c r="E16411" t="s">
        <v>1562</v>
      </c>
      <c r="F16411">
        <v>0.2</v>
      </c>
    </row>
    <row r="16412" spans="1:6" x14ac:dyDescent="0.2">
      <c r="A16412" t="s">
        <v>34</v>
      </c>
      <c r="B16412">
        <v>21.02</v>
      </c>
      <c r="C16412" t="s">
        <v>1613</v>
      </c>
      <c r="D16412">
        <v>0.03</v>
      </c>
    </row>
    <row r="16413" spans="1:6" x14ac:dyDescent="0.2">
      <c r="A16413" t="s">
        <v>34</v>
      </c>
      <c r="B16413">
        <v>15.02</v>
      </c>
      <c r="C16413" t="s">
        <v>1613</v>
      </c>
      <c r="D16413">
        <v>0.03</v>
      </c>
    </row>
    <row r="16414" spans="1:6" x14ac:dyDescent="0.2">
      <c r="A16414" t="s">
        <v>34</v>
      </c>
      <c r="B16414">
        <v>18.3</v>
      </c>
      <c r="C16414" t="s">
        <v>1608</v>
      </c>
      <c r="D16414">
        <v>0.05</v>
      </c>
    </row>
    <row r="16415" spans="1:6" x14ac:dyDescent="0.2">
      <c r="A16415" t="s">
        <v>47</v>
      </c>
      <c r="B16415">
        <v>2</v>
      </c>
      <c r="C16415" t="s">
        <v>1608</v>
      </c>
      <c r="D16415">
        <v>0.1</v>
      </c>
    </row>
    <row r="16416" spans="1:6" x14ac:dyDescent="0.2">
      <c r="A16416" t="s">
        <v>1693</v>
      </c>
      <c r="B16416" t="s">
        <v>1562</v>
      </c>
      <c r="C16416" t="s">
        <v>1618</v>
      </c>
      <c r="D16416">
        <v>8</v>
      </c>
      <c r="E16416" t="s">
        <v>1608</v>
      </c>
      <c r="F16416">
        <v>0.2</v>
      </c>
    </row>
    <row r="16417" spans="1:6" x14ac:dyDescent="0.2">
      <c r="A16417" t="s">
        <v>97</v>
      </c>
      <c r="B16417" t="s">
        <v>1619</v>
      </c>
      <c r="C16417">
        <v>0.04</v>
      </c>
    </row>
    <row r="16418" spans="1:6" x14ac:dyDescent="0.2">
      <c r="A16418" t="s">
        <v>48</v>
      </c>
      <c r="B16418">
        <v>1.2</v>
      </c>
      <c r="C16418" t="s">
        <v>1613</v>
      </c>
      <c r="D16418">
        <v>0.2</v>
      </c>
    </row>
    <row r="16419" spans="1:6" x14ac:dyDescent="0.2">
      <c r="A16419" t="s">
        <v>873</v>
      </c>
      <c r="B16419" t="s">
        <v>1562</v>
      </c>
      <c r="C16419" t="s">
        <v>1618</v>
      </c>
      <c r="D16419">
        <v>10.5</v>
      </c>
      <c r="E16419" t="s">
        <v>1608</v>
      </c>
      <c r="F16419">
        <v>0.2</v>
      </c>
    </row>
    <row r="16420" spans="1:6" x14ac:dyDescent="0.2">
      <c r="A16420" t="s">
        <v>154</v>
      </c>
      <c r="B16420">
        <v>0.4</v>
      </c>
      <c r="C16420" t="s">
        <v>1608</v>
      </c>
      <c r="D16420">
        <v>0.1</v>
      </c>
    </row>
    <row r="16421" spans="1:6" x14ac:dyDescent="0.2">
      <c r="A16421" t="s">
        <v>97</v>
      </c>
      <c r="B16421">
        <v>0.05</v>
      </c>
    </row>
    <row r="16422" spans="1:6" x14ac:dyDescent="0.2">
      <c r="A16422" t="s">
        <v>186</v>
      </c>
      <c r="B16422" t="s">
        <v>1619</v>
      </c>
      <c r="C16422">
        <v>0.2</v>
      </c>
      <c r="D16422" t="s">
        <v>1623</v>
      </c>
      <c r="E16422" t="s">
        <v>2991</v>
      </c>
    </row>
    <row r="16423" spans="1:6" x14ac:dyDescent="0.2">
      <c r="A16423" t="s">
        <v>1549</v>
      </c>
      <c r="B16423" t="s">
        <v>1550</v>
      </c>
      <c r="C16423" t="s">
        <v>1551</v>
      </c>
      <c r="D16423" t="s">
        <v>1552</v>
      </c>
    </row>
    <row r="16424" spans="1:6" x14ac:dyDescent="0.2">
      <c r="A16424" t="s">
        <v>859</v>
      </c>
      <c r="B16424" t="s">
        <v>1553</v>
      </c>
      <c r="C16424" t="s">
        <v>1554</v>
      </c>
    </row>
    <row r="16425" spans="1:6" x14ac:dyDescent="0.2">
      <c r="A16425" t="s">
        <v>29</v>
      </c>
      <c r="B16425">
        <v>17.100000000000001</v>
      </c>
      <c r="C16425" t="s">
        <v>1558</v>
      </c>
    </row>
    <row r="16426" spans="1:6" x14ac:dyDescent="0.2">
      <c r="A16426" t="s">
        <v>48</v>
      </c>
      <c r="B16426">
        <v>4.7</v>
      </c>
      <c r="C16426" t="s">
        <v>1558</v>
      </c>
    </row>
    <row r="16427" spans="1:6" x14ac:dyDescent="0.2">
      <c r="A16427" t="s">
        <v>154</v>
      </c>
      <c r="B16427">
        <v>0.2</v>
      </c>
      <c r="C16427">
        <v>0.1</v>
      </c>
    </row>
    <row r="16428" spans="1:6" x14ac:dyDescent="0.2">
      <c r="A16428" t="s">
        <v>97</v>
      </c>
      <c r="B16428" t="s">
        <v>1545</v>
      </c>
      <c r="C16428">
        <v>0.03</v>
      </c>
      <c r="D16428" t="s">
        <v>1567</v>
      </c>
      <c r="E16428" t="s">
        <v>1568</v>
      </c>
    </row>
    <row r="16429" spans="1:6" x14ac:dyDescent="0.2">
      <c r="A16429" t="s">
        <v>95</v>
      </c>
      <c r="B16429" t="s">
        <v>1545</v>
      </c>
      <c r="C16429" t="s">
        <v>1593</v>
      </c>
      <c r="D16429">
        <v>0.2</v>
      </c>
    </row>
    <row r="16430" spans="1:6" x14ac:dyDescent="0.2">
      <c r="A16430" t="s">
        <v>94</v>
      </c>
      <c r="B16430" t="s">
        <v>1545</v>
      </c>
      <c r="C16430">
        <v>0.02</v>
      </c>
      <c r="D16430" t="s">
        <v>1567</v>
      </c>
      <c r="E16430" t="s">
        <v>1568</v>
      </c>
    </row>
    <row r="16431" spans="1:6" x14ac:dyDescent="0.2">
      <c r="A16431" t="s">
        <v>133</v>
      </c>
      <c r="B16431" t="s">
        <v>1545</v>
      </c>
      <c r="C16431">
        <v>5.0000000000000001E-3</v>
      </c>
    </row>
    <row r="16432" spans="1:6" x14ac:dyDescent="0.2">
      <c r="A16432" t="s">
        <v>47</v>
      </c>
      <c r="B16432">
        <v>3.85</v>
      </c>
      <c r="C16432">
        <v>0.02</v>
      </c>
    </row>
    <row r="16433" spans="1:4" x14ac:dyDescent="0.2">
      <c r="A16433" t="s">
        <v>92</v>
      </c>
      <c r="B16433">
        <v>0.05</v>
      </c>
      <c r="C16433">
        <v>0.1</v>
      </c>
    </row>
    <row r="16434" spans="1:4" x14ac:dyDescent="0.2">
      <c r="A16434" t="s">
        <v>47</v>
      </c>
      <c r="B16434">
        <v>15.1</v>
      </c>
      <c r="C16434" t="s">
        <v>1557</v>
      </c>
    </row>
    <row r="16435" spans="1:4" x14ac:dyDescent="0.2">
      <c r="A16435" t="s">
        <v>48</v>
      </c>
      <c r="B16435">
        <v>2</v>
      </c>
      <c r="C16435" t="s">
        <v>1558</v>
      </c>
    </row>
    <row r="16436" spans="1:4" x14ac:dyDescent="0.2">
      <c r="A16436" t="s">
        <v>87</v>
      </c>
      <c r="B16436" t="s">
        <v>1546</v>
      </c>
      <c r="C16436" t="s">
        <v>1547</v>
      </c>
      <c r="D16436" t="s">
        <v>1548</v>
      </c>
    </row>
    <row r="16437" spans="1:4" x14ac:dyDescent="0.2">
      <c r="A16437" t="s">
        <v>1549</v>
      </c>
      <c r="B16437" t="s">
        <v>1550</v>
      </c>
      <c r="C16437" t="s">
        <v>1551</v>
      </c>
      <c r="D16437" t="s">
        <v>1552</v>
      </c>
    </row>
    <row r="16438" spans="1:4" x14ac:dyDescent="0.2">
      <c r="A16438" t="s">
        <v>859</v>
      </c>
      <c r="B16438" t="s">
        <v>1553</v>
      </c>
      <c r="C16438" t="s">
        <v>1554</v>
      </c>
    </row>
    <row r="16439" spans="1:4" x14ac:dyDescent="0.2">
      <c r="A16439" t="s">
        <v>91</v>
      </c>
      <c r="B16439">
        <v>8</v>
      </c>
      <c r="C16439">
        <f>0.02/-0.08</f>
        <v>-0.25</v>
      </c>
    </row>
    <row r="16440" spans="1:4" x14ac:dyDescent="0.2">
      <c r="A16440" t="s">
        <v>48</v>
      </c>
      <c r="B16440">
        <v>2</v>
      </c>
      <c r="C16440" t="s">
        <v>1558</v>
      </c>
    </row>
    <row r="16441" spans="1:4" x14ac:dyDescent="0.2">
      <c r="A16441" t="s">
        <v>47</v>
      </c>
      <c r="B16441">
        <v>52</v>
      </c>
      <c r="C16441">
        <f>0.3/0.22</f>
        <v>1.3636363636363635</v>
      </c>
    </row>
    <row r="16442" spans="1:4" x14ac:dyDescent="0.2">
      <c r="A16442" t="s">
        <v>87</v>
      </c>
      <c r="B16442" t="s">
        <v>1546</v>
      </c>
      <c r="C16442" t="s">
        <v>1547</v>
      </c>
      <c r="D16442" t="s">
        <v>1548</v>
      </c>
    </row>
    <row r="16443" spans="1:4" x14ac:dyDescent="0.2">
      <c r="A16443" t="s">
        <v>1549</v>
      </c>
      <c r="B16443" t="s">
        <v>1550</v>
      </c>
      <c r="C16443" t="s">
        <v>1551</v>
      </c>
      <c r="D16443" t="s">
        <v>1552</v>
      </c>
    </row>
    <row r="16444" spans="1:4" x14ac:dyDescent="0.2">
      <c r="A16444" t="s">
        <v>859</v>
      </c>
      <c r="B16444" t="s">
        <v>1553</v>
      </c>
      <c r="C16444" t="s">
        <v>1554</v>
      </c>
    </row>
    <row r="16445" spans="1:4" x14ac:dyDescent="0.2">
      <c r="A16445" t="s">
        <v>1555</v>
      </c>
      <c r="B16445" t="s">
        <v>1550</v>
      </c>
      <c r="C16445" t="s">
        <v>1551</v>
      </c>
      <c r="D16445" t="s">
        <v>1556</v>
      </c>
    </row>
    <row r="16446" spans="1:4" x14ac:dyDescent="0.2">
      <c r="A16446" t="s">
        <v>1569</v>
      </c>
      <c r="B16446" t="s">
        <v>1570</v>
      </c>
      <c r="C16446" t="s">
        <v>1571</v>
      </c>
    </row>
    <row r="16447" spans="1:4" x14ac:dyDescent="0.2">
      <c r="A16447" t="s">
        <v>1569</v>
      </c>
      <c r="B16447" t="s">
        <v>1572</v>
      </c>
      <c r="C16447" t="s">
        <v>1573</v>
      </c>
      <c r="D16447" t="s">
        <v>1571</v>
      </c>
    </row>
    <row r="16448" spans="1:4" x14ac:dyDescent="0.2">
      <c r="A16448" t="s">
        <v>1549</v>
      </c>
      <c r="B16448" t="s">
        <v>1550</v>
      </c>
      <c r="C16448" t="s">
        <v>1551</v>
      </c>
      <c r="D16448" t="s">
        <v>1552</v>
      </c>
    </row>
    <row r="16449" spans="1:6" x14ac:dyDescent="0.2">
      <c r="A16449" t="s">
        <v>859</v>
      </c>
      <c r="B16449" t="s">
        <v>1553</v>
      </c>
      <c r="C16449" t="s">
        <v>1554</v>
      </c>
    </row>
    <row r="16450" spans="1:6" x14ac:dyDescent="0.2">
      <c r="A16450" t="s">
        <v>1555</v>
      </c>
      <c r="B16450" t="s">
        <v>1550</v>
      </c>
      <c r="C16450" t="s">
        <v>1551</v>
      </c>
      <c r="D16450" t="s">
        <v>1556</v>
      </c>
    </row>
    <row r="16451" spans="1:6" x14ac:dyDescent="0.2">
      <c r="A16451" t="s">
        <v>1569</v>
      </c>
      <c r="B16451" t="s">
        <v>1570</v>
      </c>
      <c r="C16451" t="s">
        <v>1571</v>
      </c>
    </row>
    <row r="16452" spans="1:6" x14ac:dyDescent="0.2">
      <c r="A16452" t="s">
        <v>1569</v>
      </c>
      <c r="B16452" t="s">
        <v>1572</v>
      </c>
      <c r="C16452" t="s">
        <v>1573</v>
      </c>
      <c r="D16452" t="s">
        <v>1571</v>
      </c>
    </row>
    <row r="16453" spans="1:6" x14ac:dyDescent="0.2">
      <c r="A16453" t="s">
        <v>87</v>
      </c>
      <c r="B16453" t="s">
        <v>1698</v>
      </c>
    </row>
    <row r="16454" spans="1:6" x14ac:dyDescent="0.2">
      <c r="A16454" t="s">
        <v>2575</v>
      </c>
      <c r="B16454">
        <v>7.95</v>
      </c>
      <c r="C16454" t="s">
        <v>1608</v>
      </c>
      <c r="D16454">
        <v>0.05</v>
      </c>
    </row>
    <row r="16455" spans="1:6" x14ac:dyDescent="0.2">
      <c r="A16455" t="s">
        <v>34</v>
      </c>
      <c r="B16455">
        <v>19.2</v>
      </c>
      <c r="C16455" t="s">
        <v>1608</v>
      </c>
      <c r="D16455">
        <v>0.01</v>
      </c>
    </row>
    <row r="16456" spans="1:6" x14ac:dyDescent="0.2">
      <c r="A16456" t="s">
        <v>96</v>
      </c>
      <c r="B16456">
        <v>18.5</v>
      </c>
      <c r="C16456" t="s">
        <v>1608</v>
      </c>
      <c r="D16456">
        <v>0.01</v>
      </c>
    </row>
    <row r="16457" spans="1:6" x14ac:dyDescent="0.2">
      <c r="A16457" t="s">
        <v>29</v>
      </c>
      <c r="B16457">
        <v>6.95</v>
      </c>
      <c r="C16457" t="s">
        <v>1608</v>
      </c>
      <c r="D16457">
        <v>0.05</v>
      </c>
    </row>
    <row r="16458" spans="1:6" x14ac:dyDescent="0.2">
      <c r="A16458" t="s">
        <v>189</v>
      </c>
      <c r="B16458" t="s">
        <v>1545</v>
      </c>
      <c r="C16458">
        <v>0.03</v>
      </c>
      <c r="D16458" t="s">
        <v>1568</v>
      </c>
    </row>
    <row r="16459" spans="1:6" x14ac:dyDescent="0.2">
      <c r="A16459" t="s">
        <v>133</v>
      </c>
      <c r="B16459" t="s">
        <v>1545</v>
      </c>
      <c r="C16459">
        <v>5.0000000000000001E-3</v>
      </c>
    </row>
    <row r="16460" spans="1:6" x14ac:dyDescent="0.2">
      <c r="A16460" t="s">
        <v>29</v>
      </c>
      <c r="B16460">
        <v>3.3</v>
      </c>
      <c r="C16460" t="s">
        <v>1608</v>
      </c>
      <c r="D16460">
        <v>0.1</v>
      </c>
    </row>
    <row r="16461" spans="1:6" x14ac:dyDescent="0.2">
      <c r="A16461" t="s">
        <v>2576</v>
      </c>
      <c r="B16461">
        <v>0.35</v>
      </c>
      <c r="C16461" t="s">
        <v>1608</v>
      </c>
      <c r="D16461">
        <v>0.05</v>
      </c>
      <c r="E16461" t="s">
        <v>1787</v>
      </c>
      <c r="F16461" t="s">
        <v>2577</v>
      </c>
    </row>
    <row r="16462" spans="1:6" x14ac:dyDescent="0.2">
      <c r="A16462" t="s">
        <v>29</v>
      </c>
      <c r="B16462">
        <v>0.1</v>
      </c>
      <c r="C16462" t="s">
        <v>1608</v>
      </c>
      <c r="D16462">
        <v>1.4999999999999999E-2</v>
      </c>
    </row>
    <row r="16463" spans="1:6" x14ac:dyDescent="0.2">
      <c r="A16463" t="s">
        <v>1618</v>
      </c>
      <c r="B16463">
        <v>19</v>
      </c>
      <c r="C16463" t="s">
        <v>1608</v>
      </c>
      <c r="D16463">
        <v>0.02</v>
      </c>
    </row>
    <row r="16464" spans="1:6" x14ac:dyDescent="0.2">
      <c r="A16464" t="s">
        <v>95</v>
      </c>
      <c r="B16464" t="s">
        <v>1545</v>
      </c>
      <c r="C16464" t="s">
        <v>1584</v>
      </c>
      <c r="D16464">
        <v>3</v>
      </c>
    </row>
    <row r="16465" spans="1:6" x14ac:dyDescent="0.2">
      <c r="A16465" t="s">
        <v>36</v>
      </c>
      <c r="B16465" t="s">
        <v>2578</v>
      </c>
    </row>
    <row r="16466" spans="1:6" x14ac:dyDescent="0.2">
      <c r="A16466" t="s">
        <v>29</v>
      </c>
      <c r="B16466">
        <v>0.5</v>
      </c>
      <c r="C16466" t="s">
        <v>1608</v>
      </c>
      <c r="D16466">
        <v>0.1</v>
      </c>
    </row>
    <row r="16467" spans="1:6" x14ac:dyDescent="0.2">
      <c r="A16467" t="s">
        <v>29</v>
      </c>
      <c r="B16467">
        <v>0.5</v>
      </c>
      <c r="C16467" t="s">
        <v>1608</v>
      </c>
      <c r="D16467">
        <v>0.05</v>
      </c>
    </row>
    <row r="16468" spans="1:6" x14ac:dyDescent="0.2">
      <c r="A16468" t="s">
        <v>36</v>
      </c>
      <c r="B16468" t="s">
        <v>1562</v>
      </c>
      <c r="C16468" t="s">
        <v>2559</v>
      </c>
      <c r="D16468" t="s">
        <v>1562</v>
      </c>
      <c r="E16468" t="s">
        <v>1618</v>
      </c>
    </row>
    <row r="16469" spans="1:6" x14ac:dyDescent="0.2">
      <c r="A16469" t="s">
        <v>2579</v>
      </c>
      <c r="B16469" t="s">
        <v>1618</v>
      </c>
      <c r="C16469" t="s">
        <v>2580</v>
      </c>
      <c r="D16469" t="s">
        <v>1562</v>
      </c>
      <c r="E16469" t="s">
        <v>1563</v>
      </c>
    </row>
    <row r="16470" spans="1:6" x14ac:dyDescent="0.2">
      <c r="A16470" t="s">
        <v>32</v>
      </c>
      <c r="B16470" t="s">
        <v>2581</v>
      </c>
    </row>
    <row r="16471" spans="1:6" x14ac:dyDescent="0.2">
      <c r="A16471" t="s">
        <v>29</v>
      </c>
      <c r="B16471">
        <v>3.85</v>
      </c>
      <c r="C16471" t="s">
        <v>1608</v>
      </c>
      <c r="D16471">
        <v>0.05</v>
      </c>
    </row>
    <row r="16472" spans="1:6" x14ac:dyDescent="0.2">
      <c r="A16472" t="s">
        <v>29</v>
      </c>
      <c r="B16472">
        <v>1.9</v>
      </c>
      <c r="C16472" t="s">
        <v>1608</v>
      </c>
      <c r="D16472">
        <v>0.05</v>
      </c>
    </row>
    <row r="16473" spans="1:6" x14ac:dyDescent="0.2">
      <c r="A16473" t="s">
        <v>29</v>
      </c>
      <c r="B16473">
        <v>0.9</v>
      </c>
      <c r="C16473" t="s">
        <v>1608</v>
      </c>
      <c r="D16473">
        <v>0.05</v>
      </c>
    </row>
    <row r="16474" spans="1:6" x14ac:dyDescent="0.2">
      <c r="A16474" t="s">
        <v>91</v>
      </c>
      <c r="B16474">
        <v>2.2000000000000002</v>
      </c>
      <c r="C16474" t="s">
        <v>1613</v>
      </c>
      <c r="D16474">
        <v>0.1</v>
      </c>
    </row>
    <row r="16475" spans="1:6" x14ac:dyDescent="0.2">
      <c r="A16475" t="s">
        <v>393</v>
      </c>
      <c r="B16475">
        <v>10.75</v>
      </c>
      <c r="C16475" t="s">
        <v>1608</v>
      </c>
      <c r="D16475">
        <v>0.05</v>
      </c>
    </row>
    <row r="16476" spans="1:6" x14ac:dyDescent="0.2">
      <c r="A16476" t="s">
        <v>36</v>
      </c>
      <c r="B16476" t="s">
        <v>2430</v>
      </c>
      <c r="C16476" t="s">
        <v>1100</v>
      </c>
      <c r="D16476">
        <v>0.75</v>
      </c>
      <c r="E16476" t="s">
        <v>1562</v>
      </c>
      <c r="F16476" t="s">
        <v>1563</v>
      </c>
    </row>
    <row r="16477" spans="1:6" x14ac:dyDescent="0.2">
      <c r="A16477" t="s">
        <v>96</v>
      </c>
      <c r="B16477">
        <v>12.7</v>
      </c>
      <c r="C16477" t="s">
        <v>1608</v>
      </c>
      <c r="D16477">
        <v>0.05</v>
      </c>
    </row>
    <row r="16478" spans="1:6" x14ac:dyDescent="0.2">
      <c r="A16478" t="s">
        <v>96</v>
      </c>
      <c r="B16478">
        <v>6.2</v>
      </c>
      <c r="C16478" t="s">
        <v>1608</v>
      </c>
      <c r="D16478">
        <v>0.05</v>
      </c>
    </row>
    <row r="16479" spans="1:6" x14ac:dyDescent="0.2">
      <c r="A16479" t="s">
        <v>47</v>
      </c>
      <c r="B16479">
        <v>5.15</v>
      </c>
      <c r="C16479" t="s">
        <v>1613</v>
      </c>
      <c r="D16479">
        <v>0.1</v>
      </c>
    </row>
    <row r="16480" spans="1:6" x14ac:dyDescent="0.2">
      <c r="A16480" t="s">
        <v>184</v>
      </c>
      <c r="B16480">
        <v>14.9</v>
      </c>
      <c r="C16480" t="s">
        <v>1562</v>
      </c>
      <c r="D16480">
        <v>0.2</v>
      </c>
    </row>
    <row r="16481" spans="1:6" x14ac:dyDescent="0.2">
      <c r="A16481" t="s">
        <v>29</v>
      </c>
      <c r="B16481">
        <v>0.3</v>
      </c>
      <c r="C16481" t="s">
        <v>1608</v>
      </c>
      <c r="D16481">
        <v>0.03</v>
      </c>
    </row>
    <row r="16482" spans="1:6" x14ac:dyDescent="0.2">
      <c r="A16482" t="s">
        <v>29</v>
      </c>
      <c r="B16482">
        <v>0.1</v>
      </c>
      <c r="C16482" t="s">
        <v>1608</v>
      </c>
      <c r="D16482">
        <v>0.03</v>
      </c>
    </row>
    <row r="16483" spans="1:6" x14ac:dyDescent="0.2">
      <c r="A16483" t="s">
        <v>178</v>
      </c>
      <c r="B16483">
        <v>0.4</v>
      </c>
      <c r="C16483" t="s">
        <v>1608</v>
      </c>
      <c r="D16483">
        <v>0.1</v>
      </c>
    </row>
    <row r="16484" spans="1:6" x14ac:dyDescent="0.2">
      <c r="A16484" t="s">
        <v>96</v>
      </c>
      <c r="B16484">
        <v>9.4</v>
      </c>
      <c r="C16484" t="s">
        <v>1608</v>
      </c>
      <c r="D16484">
        <v>0.2</v>
      </c>
    </row>
    <row r="16485" spans="1:6" x14ac:dyDescent="0.2">
      <c r="A16485" t="s">
        <v>34</v>
      </c>
      <c r="B16485">
        <v>21.7</v>
      </c>
      <c r="C16485" t="s">
        <v>1608</v>
      </c>
      <c r="D16485">
        <v>7.4999999999999997E-2</v>
      </c>
    </row>
    <row r="16486" spans="1:6" x14ac:dyDescent="0.2">
      <c r="A16486" t="s">
        <v>48</v>
      </c>
      <c r="B16486">
        <v>4.95</v>
      </c>
      <c r="C16486" t="s">
        <v>1608</v>
      </c>
      <c r="D16486">
        <v>0.1</v>
      </c>
    </row>
    <row r="16487" spans="1:6" x14ac:dyDescent="0.2">
      <c r="A16487" t="s">
        <v>47</v>
      </c>
      <c r="B16487">
        <v>2.5</v>
      </c>
      <c r="C16487" t="s">
        <v>1608</v>
      </c>
      <c r="D16487">
        <v>0.1</v>
      </c>
    </row>
    <row r="16488" spans="1:6" x14ac:dyDescent="0.2">
      <c r="A16488" t="s">
        <v>1693</v>
      </c>
      <c r="B16488" t="s">
        <v>1562</v>
      </c>
      <c r="C16488" t="s">
        <v>1618</v>
      </c>
      <c r="D16488">
        <v>2.75</v>
      </c>
      <c r="E16488" t="s">
        <v>1608</v>
      </c>
      <c r="F16488">
        <v>0.05</v>
      </c>
    </row>
    <row r="16489" spans="1:6" x14ac:dyDescent="0.2">
      <c r="A16489" t="s">
        <v>95</v>
      </c>
      <c r="B16489" t="s">
        <v>1629</v>
      </c>
      <c r="C16489">
        <v>6.3</v>
      </c>
    </row>
    <row r="16490" spans="1:6" x14ac:dyDescent="0.2">
      <c r="A16490" t="s">
        <v>1631</v>
      </c>
      <c r="B16490" t="s">
        <v>236</v>
      </c>
    </row>
    <row r="16491" spans="1:6" x14ac:dyDescent="0.2">
      <c r="A16491" t="s">
        <v>29</v>
      </c>
      <c r="B16491">
        <v>9.8000000000000007</v>
      </c>
      <c r="C16491" t="s">
        <v>1580</v>
      </c>
    </row>
    <row r="16492" spans="1:6" x14ac:dyDescent="0.2">
      <c r="A16492" t="s">
        <v>95</v>
      </c>
      <c r="B16492" t="s">
        <v>2524</v>
      </c>
      <c r="C16492">
        <v>16</v>
      </c>
    </row>
    <row r="16493" spans="1:6" x14ac:dyDescent="0.2">
      <c r="A16493" t="s">
        <v>186</v>
      </c>
      <c r="B16493" t="s">
        <v>1545</v>
      </c>
      <c r="C16493">
        <v>0.15</v>
      </c>
    </row>
    <row r="16494" spans="1:6" x14ac:dyDescent="0.2">
      <c r="A16494" t="s">
        <v>638</v>
      </c>
    </row>
    <row r="16495" spans="1:6" x14ac:dyDescent="0.2">
      <c r="A16495" t="s">
        <v>2992</v>
      </c>
      <c r="B16495" t="s">
        <v>1578</v>
      </c>
    </row>
    <row r="16496" spans="1:6" x14ac:dyDescent="0.2">
      <c r="A16496" t="s">
        <v>48</v>
      </c>
      <c r="B16496">
        <v>0.9</v>
      </c>
      <c r="C16496">
        <v>0.2</v>
      </c>
    </row>
    <row r="16497" spans="1:4" x14ac:dyDescent="0.2">
      <c r="A16497" t="s">
        <v>2586</v>
      </c>
      <c r="B16497" t="s">
        <v>2587</v>
      </c>
    </row>
    <row r="16498" spans="1:4" x14ac:dyDescent="0.2">
      <c r="A16498" t="s">
        <v>2588</v>
      </c>
      <c r="B16498" t="s">
        <v>1545</v>
      </c>
      <c r="C16498">
        <v>0.2</v>
      </c>
    </row>
    <row r="16499" spans="1:4" x14ac:dyDescent="0.2">
      <c r="A16499" t="s">
        <v>48</v>
      </c>
      <c r="B16499" t="s">
        <v>2993</v>
      </c>
      <c r="C16499">
        <v>0.05</v>
      </c>
    </row>
    <row r="16500" spans="1:4" x14ac:dyDescent="0.2">
      <c r="A16500" t="s">
        <v>34</v>
      </c>
      <c r="B16500">
        <v>14</v>
      </c>
      <c r="C16500" t="s">
        <v>1578</v>
      </c>
    </row>
    <row r="16501" spans="1:4" x14ac:dyDescent="0.2">
      <c r="A16501" t="s">
        <v>1549</v>
      </c>
      <c r="B16501" t="s">
        <v>1550</v>
      </c>
      <c r="C16501" t="s">
        <v>1551</v>
      </c>
      <c r="D16501" t="s">
        <v>1552</v>
      </c>
    </row>
    <row r="16502" spans="1:4" x14ac:dyDescent="0.2">
      <c r="A16502" t="s">
        <v>859</v>
      </c>
      <c r="B16502" t="s">
        <v>1553</v>
      </c>
      <c r="C16502" t="s">
        <v>1554</v>
      </c>
    </row>
    <row r="16503" spans="1:4" x14ac:dyDescent="0.2">
      <c r="A16503" t="s">
        <v>464</v>
      </c>
      <c r="B16503" t="s">
        <v>1550</v>
      </c>
      <c r="C16503" t="s">
        <v>1551</v>
      </c>
      <c r="D16503" s="7">
        <v>37415</v>
      </c>
    </row>
    <row r="16504" spans="1:4" x14ac:dyDescent="0.2">
      <c r="A16504" t="s">
        <v>29</v>
      </c>
      <c r="B16504">
        <v>2</v>
      </c>
      <c r="C16504" t="s">
        <v>1557</v>
      </c>
    </row>
    <row r="16505" spans="1:4" x14ac:dyDescent="0.2">
      <c r="A16505" t="s">
        <v>48</v>
      </c>
      <c r="B16505">
        <v>3</v>
      </c>
      <c r="C16505">
        <v>0.2</v>
      </c>
    </row>
    <row r="16506" spans="1:4" x14ac:dyDescent="0.2">
      <c r="A16506" t="s">
        <v>29</v>
      </c>
      <c r="B16506">
        <v>1.2</v>
      </c>
      <c r="C16506" t="s">
        <v>1557</v>
      </c>
    </row>
    <row r="16507" spans="1:4" x14ac:dyDescent="0.2">
      <c r="A16507" t="s">
        <v>29</v>
      </c>
      <c r="B16507">
        <v>0.35</v>
      </c>
      <c r="C16507" t="s">
        <v>1557</v>
      </c>
    </row>
    <row r="16508" spans="1:4" x14ac:dyDescent="0.2">
      <c r="A16508" t="s">
        <v>34</v>
      </c>
      <c r="B16508">
        <v>23.1</v>
      </c>
      <c r="C16508" t="s">
        <v>1665</v>
      </c>
    </row>
    <row r="16509" spans="1:4" x14ac:dyDescent="0.2">
      <c r="A16509" t="s">
        <v>34</v>
      </c>
      <c r="B16509">
        <v>2.5</v>
      </c>
      <c r="C16509" t="s">
        <v>1557</v>
      </c>
    </row>
    <row r="16510" spans="1:4" x14ac:dyDescent="0.2">
      <c r="A16510" t="s">
        <v>47</v>
      </c>
      <c r="B16510">
        <v>22.4</v>
      </c>
      <c r="C16510" t="s">
        <v>1575</v>
      </c>
    </row>
    <row r="16511" spans="1:4" x14ac:dyDescent="0.2">
      <c r="A16511" t="s">
        <v>47</v>
      </c>
      <c r="B16511">
        <v>4.8</v>
      </c>
      <c r="C16511" t="s">
        <v>1559</v>
      </c>
    </row>
    <row r="16512" spans="1:4" x14ac:dyDescent="0.2">
      <c r="A16512" t="s">
        <v>47</v>
      </c>
      <c r="B16512">
        <v>2.8</v>
      </c>
      <c r="C16512">
        <v>-0.35</v>
      </c>
    </row>
    <row r="16513" spans="1:6" x14ac:dyDescent="0.2">
      <c r="A16513" t="s">
        <v>95</v>
      </c>
      <c r="B16513" t="s">
        <v>1545</v>
      </c>
      <c r="C16513" t="s">
        <v>1584</v>
      </c>
      <c r="D16513">
        <v>3</v>
      </c>
    </row>
    <row r="16514" spans="1:6" x14ac:dyDescent="0.2">
      <c r="A16514" t="s">
        <v>189</v>
      </c>
      <c r="B16514" t="s">
        <v>1545</v>
      </c>
      <c r="C16514">
        <v>2.5000000000000001E-2</v>
      </c>
      <c r="D16514" t="s">
        <v>1567</v>
      </c>
      <c r="E16514" t="s">
        <v>1568</v>
      </c>
    </row>
    <row r="16515" spans="1:6" x14ac:dyDescent="0.2">
      <c r="A16515" t="s">
        <v>133</v>
      </c>
      <c r="B16515" t="s">
        <v>1545</v>
      </c>
      <c r="C16515">
        <v>7.0000000000000001E-3</v>
      </c>
    </row>
    <row r="16516" spans="1:6" x14ac:dyDescent="0.2">
      <c r="A16516" t="s">
        <v>36</v>
      </c>
      <c r="B16516" t="s">
        <v>2584</v>
      </c>
      <c r="C16516" t="s">
        <v>1100</v>
      </c>
      <c r="D16516">
        <v>0.75</v>
      </c>
      <c r="E16516" t="s">
        <v>1562</v>
      </c>
      <c r="F16516" t="s">
        <v>1563</v>
      </c>
    </row>
    <row r="16517" spans="1:6" x14ac:dyDescent="0.2">
      <c r="A16517" t="s">
        <v>87</v>
      </c>
      <c r="B16517" t="s">
        <v>1546</v>
      </c>
      <c r="C16517" t="s">
        <v>1547</v>
      </c>
      <c r="D16517" t="s">
        <v>1548</v>
      </c>
    </row>
    <row r="16518" spans="1:6" x14ac:dyDescent="0.2">
      <c r="A16518" t="s">
        <v>29</v>
      </c>
      <c r="B16518">
        <v>2</v>
      </c>
      <c r="C16518" t="s">
        <v>1557</v>
      </c>
    </row>
    <row r="16519" spans="1:6" x14ac:dyDescent="0.2">
      <c r="A16519" t="s">
        <v>48</v>
      </c>
      <c r="B16519">
        <v>3</v>
      </c>
      <c r="C16519">
        <v>0.2</v>
      </c>
    </row>
    <row r="16520" spans="1:6" x14ac:dyDescent="0.2">
      <c r="A16520" t="s">
        <v>29</v>
      </c>
      <c r="B16520">
        <v>1.2</v>
      </c>
      <c r="C16520" t="s">
        <v>1557</v>
      </c>
    </row>
    <row r="16521" spans="1:6" x14ac:dyDescent="0.2">
      <c r="A16521" t="s">
        <v>29</v>
      </c>
      <c r="B16521">
        <v>0.35</v>
      </c>
      <c r="C16521" t="s">
        <v>1557</v>
      </c>
    </row>
    <row r="16522" spans="1:6" x14ac:dyDescent="0.2">
      <c r="A16522" t="s">
        <v>34</v>
      </c>
      <c r="B16522">
        <v>23.1</v>
      </c>
      <c r="C16522" t="s">
        <v>1665</v>
      </c>
    </row>
    <row r="16523" spans="1:6" x14ac:dyDescent="0.2">
      <c r="A16523" t="s">
        <v>34</v>
      </c>
      <c r="B16523">
        <v>2.5</v>
      </c>
      <c r="C16523" t="s">
        <v>1557</v>
      </c>
    </row>
    <row r="16524" spans="1:6" x14ac:dyDescent="0.2">
      <c r="A16524" t="s">
        <v>47</v>
      </c>
      <c r="B16524">
        <v>22.4</v>
      </c>
      <c r="C16524" t="s">
        <v>1575</v>
      </c>
    </row>
    <row r="16525" spans="1:6" x14ac:dyDescent="0.2">
      <c r="A16525" t="s">
        <v>47</v>
      </c>
      <c r="B16525">
        <v>4.8</v>
      </c>
      <c r="C16525" t="s">
        <v>1559</v>
      </c>
    </row>
    <row r="16526" spans="1:6" x14ac:dyDescent="0.2">
      <c r="A16526" t="s">
        <v>47</v>
      </c>
      <c r="B16526">
        <v>2.8</v>
      </c>
      <c r="C16526">
        <v>-0.35</v>
      </c>
    </row>
    <row r="16527" spans="1:6" x14ac:dyDescent="0.2">
      <c r="A16527" t="s">
        <v>95</v>
      </c>
      <c r="B16527" t="s">
        <v>1545</v>
      </c>
      <c r="C16527" t="s">
        <v>1584</v>
      </c>
      <c r="D16527">
        <v>3</v>
      </c>
    </row>
    <row r="16528" spans="1:6" x14ac:dyDescent="0.2">
      <c r="A16528" t="s">
        <v>189</v>
      </c>
      <c r="B16528" t="s">
        <v>1545</v>
      </c>
      <c r="C16528">
        <v>2.5000000000000001E-2</v>
      </c>
      <c r="D16528" t="s">
        <v>1567</v>
      </c>
      <c r="E16528" t="s">
        <v>1568</v>
      </c>
    </row>
    <row r="16529" spans="1:6" x14ac:dyDescent="0.2">
      <c r="A16529" t="s">
        <v>133</v>
      </c>
      <c r="B16529" t="s">
        <v>1545</v>
      </c>
      <c r="C16529">
        <v>7.0000000000000001E-3</v>
      </c>
    </row>
    <row r="16530" spans="1:6" x14ac:dyDescent="0.2">
      <c r="A16530" t="s">
        <v>36</v>
      </c>
      <c r="B16530" t="s">
        <v>2584</v>
      </c>
      <c r="C16530" t="s">
        <v>1100</v>
      </c>
      <c r="D16530">
        <v>0.75</v>
      </c>
      <c r="E16530" t="s">
        <v>1562</v>
      </c>
      <c r="F16530" t="s">
        <v>1563</v>
      </c>
    </row>
    <row r="16531" spans="1:6" x14ac:dyDescent="0.2">
      <c r="A16531" t="s">
        <v>87</v>
      </c>
      <c r="B16531" t="s">
        <v>1546</v>
      </c>
      <c r="C16531" t="s">
        <v>1547</v>
      </c>
      <c r="D16531" t="s">
        <v>1548</v>
      </c>
    </row>
    <row r="16532" spans="1:6" x14ac:dyDescent="0.2">
      <c r="A16532" t="s">
        <v>1569</v>
      </c>
      <c r="B16532" t="s">
        <v>1570</v>
      </c>
      <c r="C16532" t="s">
        <v>1571</v>
      </c>
    </row>
    <row r="16533" spans="1:6" x14ac:dyDescent="0.2">
      <c r="A16533" t="s">
        <v>1569</v>
      </c>
      <c r="B16533" t="s">
        <v>1572</v>
      </c>
      <c r="C16533" t="s">
        <v>1573</v>
      </c>
      <c r="D16533" t="s">
        <v>1571</v>
      </c>
    </row>
    <row r="16534" spans="1:6" x14ac:dyDescent="0.2">
      <c r="A16534" t="s">
        <v>2600</v>
      </c>
      <c r="B16534" t="s">
        <v>1613</v>
      </c>
      <c r="C16534">
        <v>0.05</v>
      </c>
    </row>
    <row r="16535" spans="1:6" x14ac:dyDescent="0.2">
      <c r="A16535" t="s">
        <v>29</v>
      </c>
      <c r="B16535">
        <v>5.8</v>
      </c>
      <c r="C16535" t="s">
        <v>1608</v>
      </c>
      <c r="D16535">
        <v>0.1</v>
      </c>
    </row>
    <row r="16536" spans="1:6" x14ac:dyDescent="0.2">
      <c r="A16536" t="s">
        <v>47</v>
      </c>
      <c r="B16536">
        <v>8.5</v>
      </c>
      <c r="C16536" t="s">
        <v>1613</v>
      </c>
      <c r="D16536">
        <v>0.2</v>
      </c>
    </row>
    <row r="16537" spans="1:6" x14ac:dyDescent="0.2">
      <c r="A16537" t="s">
        <v>48</v>
      </c>
      <c r="B16537">
        <v>48.5</v>
      </c>
      <c r="C16537" t="s">
        <v>1608</v>
      </c>
      <c r="D16537">
        <v>0.1</v>
      </c>
    </row>
    <row r="16538" spans="1:6" x14ac:dyDescent="0.2">
      <c r="A16538" t="s">
        <v>48</v>
      </c>
      <c r="B16538">
        <v>43.5</v>
      </c>
      <c r="C16538" t="s">
        <v>1613</v>
      </c>
      <c r="D16538">
        <v>0.3</v>
      </c>
    </row>
    <row r="16539" spans="1:6" x14ac:dyDescent="0.2">
      <c r="A16539" t="s">
        <v>47</v>
      </c>
      <c r="B16539">
        <v>33.1</v>
      </c>
      <c r="C16539" t="s">
        <v>1562</v>
      </c>
      <c r="D16539">
        <v>0.2</v>
      </c>
    </row>
    <row r="16540" spans="1:6" x14ac:dyDescent="0.2">
      <c r="A16540" t="s">
        <v>47</v>
      </c>
      <c r="B16540">
        <v>35</v>
      </c>
      <c r="C16540" t="s">
        <v>1562</v>
      </c>
      <c r="D16540">
        <v>0.2</v>
      </c>
    </row>
    <row r="16541" spans="1:6" x14ac:dyDescent="0.2">
      <c r="A16541" t="s">
        <v>97</v>
      </c>
      <c r="B16541">
        <v>0.05</v>
      </c>
      <c r="C16541" t="s">
        <v>1567</v>
      </c>
      <c r="D16541" t="s">
        <v>1568</v>
      </c>
      <c r="E16541" t="s">
        <v>1742</v>
      </c>
      <c r="F16541" t="s">
        <v>2994</v>
      </c>
    </row>
    <row r="16542" spans="1:6" x14ac:dyDescent="0.2">
      <c r="A16542" t="s">
        <v>97</v>
      </c>
      <c r="B16542">
        <v>0.05</v>
      </c>
      <c r="C16542" t="s">
        <v>1567</v>
      </c>
      <c r="D16542" t="s">
        <v>1568</v>
      </c>
      <c r="E16542" t="s">
        <v>1742</v>
      </c>
      <c r="F16542" t="s">
        <v>2995</v>
      </c>
    </row>
    <row r="16543" spans="1:6" x14ac:dyDescent="0.2">
      <c r="A16543" t="s">
        <v>95</v>
      </c>
      <c r="B16543" t="s">
        <v>1629</v>
      </c>
      <c r="C16543">
        <v>16</v>
      </c>
    </row>
    <row r="16544" spans="1:6" x14ac:dyDescent="0.2">
      <c r="A16544" t="s">
        <v>29</v>
      </c>
      <c r="B16544">
        <v>2.65</v>
      </c>
      <c r="C16544" t="s">
        <v>1608</v>
      </c>
      <c r="D16544">
        <v>0.05</v>
      </c>
    </row>
    <row r="16545" spans="1:4" x14ac:dyDescent="0.2">
      <c r="A16545" t="s">
        <v>29</v>
      </c>
      <c r="B16545">
        <v>5</v>
      </c>
      <c r="C16545" t="s">
        <v>1613</v>
      </c>
      <c r="D16545">
        <v>0.5</v>
      </c>
    </row>
    <row r="16546" spans="1:4" x14ac:dyDescent="0.2">
      <c r="A16546" t="s">
        <v>2572</v>
      </c>
      <c r="B16546">
        <v>36</v>
      </c>
      <c r="C16546" t="s">
        <v>1562</v>
      </c>
      <c r="D16546">
        <v>0.2</v>
      </c>
    </row>
    <row r="16547" spans="1:4" x14ac:dyDescent="0.2">
      <c r="A16547" t="s">
        <v>95</v>
      </c>
      <c r="B16547" t="s">
        <v>2787</v>
      </c>
      <c r="C16547">
        <v>10</v>
      </c>
    </row>
    <row r="16548" spans="1:4" x14ac:dyDescent="0.2">
      <c r="A16548" t="s">
        <v>2590</v>
      </c>
      <c r="B16548" t="s">
        <v>1562</v>
      </c>
      <c r="C16548">
        <v>0.2</v>
      </c>
    </row>
    <row r="16549" spans="1:4" x14ac:dyDescent="0.2">
      <c r="A16549" t="s">
        <v>1634</v>
      </c>
      <c r="B16549" t="s">
        <v>1562</v>
      </c>
      <c r="C16549">
        <v>0.1</v>
      </c>
    </row>
    <row r="16550" spans="1:4" x14ac:dyDescent="0.2">
      <c r="A16550" t="s">
        <v>29</v>
      </c>
      <c r="B16550">
        <v>3</v>
      </c>
      <c r="C16550" t="s">
        <v>1613</v>
      </c>
      <c r="D16550">
        <v>0.1</v>
      </c>
    </row>
    <row r="16551" spans="1:4" x14ac:dyDescent="0.2">
      <c r="A16551" t="s">
        <v>29</v>
      </c>
      <c r="B16551">
        <v>1</v>
      </c>
      <c r="C16551" t="s">
        <v>1613</v>
      </c>
      <c r="D16551">
        <v>0.2</v>
      </c>
    </row>
    <row r="16552" spans="1:4" x14ac:dyDescent="0.2">
      <c r="A16552" t="s">
        <v>2989</v>
      </c>
      <c r="B16552" t="s">
        <v>1613</v>
      </c>
      <c r="C16552">
        <v>0.1</v>
      </c>
    </row>
    <row r="16553" spans="1:4" x14ac:dyDescent="0.2">
      <c r="A16553" t="s">
        <v>49</v>
      </c>
      <c r="B16553">
        <v>0.5</v>
      </c>
      <c r="C16553" t="s">
        <v>1608</v>
      </c>
      <c r="D16553">
        <v>0.2</v>
      </c>
    </row>
    <row r="16554" spans="1:4" x14ac:dyDescent="0.2">
      <c r="A16554" t="s">
        <v>98</v>
      </c>
      <c r="B16554">
        <v>5.0000000000000001E-3</v>
      </c>
    </row>
    <row r="16555" spans="1:4" x14ac:dyDescent="0.2">
      <c r="A16555" t="s">
        <v>246</v>
      </c>
      <c r="B16555">
        <v>1.4999999999999999E-2</v>
      </c>
    </row>
    <row r="16556" spans="1:4" x14ac:dyDescent="0.2">
      <c r="A16556" t="s">
        <v>97</v>
      </c>
      <c r="B16556">
        <v>0.1</v>
      </c>
    </row>
    <row r="16557" spans="1:4" x14ac:dyDescent="0.2">
      <c r="A16557" t="s">
        <v>95</v>
      </c>
      <c r="B16557" t="s">
        <v>1629</v>
      </c>
      <c r="C16557">
        <v>12.5</v>
      </c>
    </row>
    <row r="16558" spans="1:4" x14ac:dyDescent="0.2">
      <c r="A16558" t="s">
        <v>95</v>
      </c>
      <c r="B16558" t="s">
        <v>1629</v>
      </c>
      <c r="C16558">
        <v>25</v>
      </c>
    </row>
    <row r="16559" spans="1:4" x14ac:dyDescent="0.2">
      <c r="A16559" t="s">
        <v>1549</v>
      </c>
      <c r="B16559" t="s">
        <v>1550</v>
      </c>
      <c r="C16559" t="s">
        <v>1551</v>
      </c>
      <c r="D16559" t="s">
        <v>1552</v>
      </c>
    </row>
    <row r="16560" spans="1:4" x14ac:dyDescent="0.2">
      <c r="A16560" t="s">
        <v>859</v>
      </c>
      <c r="B16560" t="s">
        <v>1553</v>
      </c>
      <c r="C16560" t="s">
        <v>1554</v>
      </c>
    </row>
    <row r="16561" spans="1:5" x14ac:dyDescent="0.2">
      <c r="A16561" t="s">
        <v>1555</v>
      </c>
      <c r="B16561" t="s">
        <v>1550</v>
      </c>
      <c r="C16561" t="s">
        <v>1551</v>
      </c>
      <c r="D16561" t="s">
        <v>1556</v>
      </c>
    </row>
    <row r="16562" spans="1:5" x14ac:dyDescent="0.2">
      <c r="A16562" t="s">
        <v>27</v>
      </c>
      <c r="B16562">
        <v>57.8</v>
      </c>
      <c r="C16562">
        <v>0.1</v>
      </c>
    </row>
    <row r="16563" spans="1:5" x14ac:dyDescent="0.2">
      <c r="A16563" t="s">
        <v>29</v>
      </c>
      <c r="B16563">
        <v>6.8</v>
      </c>
      <c r="C16563" t="s">
        <v>2791</v>
      </c>
    </row>
    <row r="16564" spans="1:5" x14ac:dyDescent="0.2">
      <c r="A16564" t="s">
        <v>1766</v>
      </c>
      <c r="B16564" t="s">
        <v>1618</v>
      </c>
      <c r="C16564">
        <v>32.4</v>
      </c>
      <c r="D16564" t="s">
        <v>1608</v>
      </c>
      <c r="E16564">
        <v>0.1</v>
      </c>
    </row>
    <row r="16565" spans="1:5" x14ac:dyDescent="0.2">
      <c r="A16565" t="s">
        <v>29</v>
      </c>
      <c r="B16565">
        <v>8.6999999999999993</v>
      </c>
      <c r="C16565" t="s">
        <v>1608</v>
      </c>
      <c r="D16565">
        <v>0.1</v>
      </c>
    </row>
    <row r="16566" spans="1:5" x14ac:dyDescent="0.2">
      <c r="A16566" t="s">
        <v>47</v>
      </c>
      <c r="B16566">
        <v>30</v>
      </c>
      <c r="C16566">
        <v>0.2</v>
      </c>
    </row>
    <row r="16567" spans="1:5" x14ac:dyDescent="0.2">
      <c r="A16567" t="s">
        <v>47</v>
      </c>
      <c r="B16567">
        <v>29.5</v>
      </c>
      <c r="C16567" t="s">
        <v>1580</v>
      </c>
    </row>
    <row r="16568" spans="1:5" x14ac:dyDescent="0.2">
      <c r="A16568" t="s">
        <v>47</v>
      </c>
      <c r="B16568">
        <v>8.5</v>
      </c>
      <c r="C16568" t="s">
        <v>1613</v>
      </c>
      <c r="D16568">
        <v>0.2</v>
      </c>
    </row>
    <row r="16569" spans="1:5" x14ac:dyDescent="0.2">
      <c r="A16569" t="s">
        <v>97</v>
      </c>
      <c r="B16569" t="s">
        <v>1545</v>
      </c>
      <c r="C16569">
        <v>0.1</v>
      </c>
    </row>
    <row r="16570" spans="1:5" x14ac:dyDescent="0.2">
      <c r="A16570" t="s">
        <v>34</v>
      </c>
      <c r="B16570">
        <v>34</v>
      </c>
      <c r="C16570" t="s">
        <v>1580</v>
      </c>
    </row>
    <row r="16571" spans="1:5" x14ac:dyDescent="0.2">
      <c r="A16571" t="s">
        <v>97</v>
      </c>
      <c r="B16571">
        <v>0.05</v>
      </c>
      <c r="C16571" t="s">
        <v>1567</v>
      </c>
      <c r="D16571" t="s">
        <v>1633</v>
      </c>
    </row>
    <row r="16572" spans="1:5" x14ac:dyDescent="0.2">
      <c r="A16572" t="s">
        <v>36</v>
      </c>
      <c r="B16572" t="s">
        <v>1769</v>
      </c>
    </row>
    <row r="16573" spans="1:5" x14ac:dyDescent="0.2">
      <c r="A16573" t="s">
        <v>32</v>
      </c>
      <c r="B16573">
        <v>35.200000000000003</v>
      </c>
      <c r="C16573" t="s">
        <v>1562</v>
      </c>
      <c r="D16573">
        <v>37.200000000000003</v>
      </c>
    </row>
    <row r="16574" spans="1:5" x14ac:dyDescent="0.2">
      <c r="A16574" t="s">
        <v>95</v>
      </c>
      <c r="B16574" t="s">
        <v>1629</v>
      </c>
      <c r="C16574">
        <v>25</v>
      </c>
    </row>
    <row r="16575" spans="1:5" x14ac:dyDescent="0.2">
      <c r="A16575" t="s">
        <v>87</v>
      </c>
      <c r="B16575" t="s">
        <v>1698</v>
      </c>
    </row>
    <row r="16576" spans="1:5" x14ac:dyDescent="0.2">
      <c r="A16576" t="s">
        <v>154</v>
      </c>
      <c r="B16576">
        <v>0.4</v>
      </c>
      <c r="C16576" t="s">
        <v>2521</v>
      </c>
      <c r="D16576">
        <v>0.6</v>
      </c>
    </row>
    <row r="16577" spans="1:4" x14ac:dyDescent="0.2">
      <c r="A16577" t="s">
        <v>29</v>
      </c>
      <c r="B16577">
        <v>3</v>
      </c>
      <c r="C16577">
        <v>0.1</v>
      </c>
    </row>
    <row r="16578" spans="1:4" x14ac:dyDescent="0.2">
      <c r="A16578" t="s">
        <v>29</v>
      </c>
      <c r="B16578">
        <v>3.65</v>
      </c>
      <c r="C16578" t="s">
        <v>1630</v>
      </c>
    </row>
    <row r="16579" spans="1:4" x14ac:dyDescent="0.2">
      <c r="A16579" t="s">
        <v>726</v>
      </c>
    </row>
    <row r="16580" spans="1:4" x14ac:dyDescent="0.2">
      <c r="A16580" t="s">
        <v>97</v>
      </c>
      <c r="B16580">
        <v>0.05</v>
      </c>
      <c r="C16580" t="s">
        <v>1567</v>
      </c>
      <c r="D16580" t="s">
        <v>1568</v>
      </c>
    </row>
    <row r="16581" spans="1:4" x14ac:dyDescent="0.2">
      <c r="A16581" t="s">
        <v>92</v>
      </c>
      <c r="B16581">
        <v>2</v>
      </c>
      <c r="C16581" t="s">
        <v>1630</v>
      </c>
    </row>
    <row r="16582" spans="1:4" x14ac:dyDescent="0.2">
      <c r="A16582" t="s">
        <v>95</v>
      </c>
      <c r="B16582" t="s">
        <v>2787</v>
      </c>
      <c r="C16582">
        <v>10</v>
      </c>
    </row>
    <row r="16583" spans="1:4" x14ac:dyDescent="0.2">
      <c r="A16583" t="s">
        <v>1549</v>
      </c>
      <c r="B16583" t="s">
        <v>1550</v>
      </c>
      <c r="C16583" t="s">
        <v>1551</v>
      </c>
      <c r="D16583" t="s">
        <v>1552</v>
      </c>
    </row>
    <row r="16584" spans="1:4" x14ac:dyDescent="0.2">
      <c r="A16584" t="s">
        <v>859</v>
      </c>
      <c r="B16584" t="s">
        <v>1553</v>
      </c>
      <c r="C16584" t="s">
        <v>1554</v>
      </c>
    </row>
    <row r="16585" spans="1:4" x14ac:dyDescent="0.2">
      <c r="A16585" t="s">
        <v>1555</v>
      </c>
      <c r="B16585" t="s">
        <v>1550</v>
      </c>
      <c r="C16585" t="s">
        <v>1551</v>
      </c>
      <c r="D16585" t="s">
        <v>1556</v>
      </c>
    </row>
    <row r="16586" spans="1:4" x14ac:dyDescent="0.2">
      <c r="A16586" t="s">
        <v>87</v>
      </c>
      <c r="B16586" t="s">
        <v>1698</v>
      </c>
    </row>
    <row r="16587" spans="1:4" x14ac:dyDescent="0.2">
      <c r="A16587" t="s">
        <v>2575</v>
      </c>
      <c r="B16587">
        <v>7.95</v>
      </c>
      <c r="C16587" t="s">
        <v>1608</v>
      </c>
      <c r="D16587">
        <v>0.05</v>
      </c>
    </row>
    <row r="16588" spans="1:4" x14ac:dyDescent="0.2">
      <c r="A16588" t="s">
        <v>34</v>
      </c>
      <c r="B16588">
        <v>19.2</v>
      </c>
      <c r="C16588" t="s">
        <v>1608</v>
      </c>
      <c r="D16588">
        <v>0.01</v>
      </c>
    </row>
    <row r="16589" spans="1:4" x14ac:dyDescent="0.2">
      <c r="A16589" t="s">
        <v>96</v>
      </c>
      <c r="B16589">
        <v>18.5</v>
      </c>
      <c r="C16589" t="s">
        <v>1608</v>
      </c>
      <c r="D16589">
        <v>0.01</v>
      </c>
    </row>
    <row r="16590" spans="1:4" x14ac:dyDescent="0.2">
      <c r="A16590" t="s">
        <v>29</v>
      </c>
      <c r="B16590">
        <v>6.95</v>
      </c>
      <c r="C16590" t="s">
        <v>1608</v>
      </c>
      <c r="D16590">
        <v>0.05</v>
      </c>
    </row>
    <row r="16591" spans="1:4" x14ac:dyDescent="0.2">
      <c r="A16591" t="s">
        <v>189</v>
      </c>
      <c r="B16591" t="s">
        <v>1545</v>
      </c>
      <c r="C16591">
        <v>0.03</v>
      </c>
      <c r="D16591" t="s">
        <v>1568</v>
      </c>
    </row>
    <row r="16592" spans="1:4" x14ac:dyDescent="0.2">
      <c r="A16592" t="s">
        <v>133</v>
      </c>
      <c r="B16592" t="s">
        <v>1545</v>
      </c>
      <c r="C16592">
        <v>5.0000000000000001E-3</v>
      </c>
    </row>
    <row r="16593" spans="1:6" x14ac:dyDescent="0.2">
      <c r="A16593" t="s">
        <v>29</v>
      </c>
      <c r="B16593">
        <v>3.3</v>
      </c>
      <c r="C16593" t="s">
        <v>1608</v>
      </c>
      <c r="D16593">
        <v>0.1</v>
      </c>
    </row>
    <row r="16594" spans="1:6" x14ac:dyDescent="0.2">
      <c r="A16594" t="s">
        <v>2576</v>
      </c>
      <c r="B16594">
        <v>0.35</v>
      </c>
      <c r="C16594" t="s">
        <v>1608</v>
      </c>
      <c r="D16594">
        <v>0.05</v>
      </c>
      <c r="E16594" t="s">
        <v>1787</v>
      </c>
      <c r="F16594" t="s">
        <v>2577</v>
      </c>
    </row>
    <row r="16595" spans="1:6" x14ac:dyDescent="0.2">
      <c r="A16595" t="s">
        <v>29</v>
      </c>
      <c r="B16595">
        <v>0.1</v>
      </c>
      <c r="C16595" t="s">
        <v>1608</v>
      </c>
      <c r="D16595">
        <v>1.4999999999999999E-2</v>
      </c>
    </row>
    <row r="16596" spans="1:6" x14ac:dyDescent="0.2">
      <c r="A16596" t="s">
        <v>1618</v>
      </c>
      <c r="B16596">
        <v>19</v>
      </c>
      <c r="C16596" t="s">
        <v>1608</v>
      </c>
      <c r="D16596">
        <v>0.02</v>
      </c>
    </row>
    <row r="16597" spans="1:6" x14ac:dyDescent="0.2">
      <c r="A16597" t="s">
        <v>95</v>
      </c>
      <c r="B16597" t="s">
        <v>1545</v>
      </c>
      <c r="C16597" t="s">
        <v>1584</v>
      </c>
      <c r="D16597">
        <v>3</v>
      </c>
    </row>
    <row r="16598" spans="1:6" x14ac:dyDescent="0.2">
      <c r="A16598" t="s">
        <v>36</v>
      </c>
      <c r="B16598" t="s">
        <v>2578</v>
      </c>
    </row>
    <row r="16599" spans="1:6" x14ac:dyDescent="0.2">
      <c r="A16599" t="s">
        <v>29</v>
      </c>
      <c r="B16599">
        <v>0.5</v>
      </c>
      <c r="C16599" t="s">
        <v>1608</v>
      </c>
      <c r="D16599">
        <v>0.1</v>
      </c>
    </row>
    <row r="16600" spans="1:6" x14ac:dyDescent="0.2">
      <c r="A16600" t="s">
        <v>29</v>
      </c>
      <c r="B16600">
        <v>0.5</v>
      </c>
      <c r="C16600" t="s">
        <v>1608</v>
      </c>
      <c r="D16600">
        <v>0.05</v>
      </c>
    </row>
    <row r="16601" spans="1:6" x14ac:dyDescent="0.2">
      <c r="A16601" t="s">
        <v>36</v>
      </c>
      <c r="B16601" t="s">
        <v>1562</v>
      </c>
      <c r="C16601" t="s">
        <v>2559</v>
      </c>
      <c r="D16601" t="s">
        <v>1562</v>
      </c>
      <c r="E16601" t="s">
        <v>1618</v>
      </c>
    </row>
    <row r="16602" spans="1:6" x14ac:dyDescent="0.2">
      <c r="A16602" t="s">
        <v>2579</v>
      </c>
      <c r="B16602" t="s">
        <v>1618</v>
      </c>
      <c r="C16602" t="s">
        <v>2580</v>
      </c>
      <c r="D16602" t="s">
        <v>1562</v>
      </c>
      <c r="E16602" t="s">
        <v>1563</v>
      </c>
    </row>
    <row r="16603" spans="1:6" x14ac:dyDescent="0.2">
      <c r="A16603" t="s">
        <v>32</v>
      </c>
      <c r="B16603" t="s">
        <v>2581</v>
      </c>
    </row>
    <row r="16604" spans="1:6" x14ac:dyDescent="0.2">
      <c r="A16604" t="s">
        <v>91</v>
      </c>
      <c r="B16604">
        <v>6.5</v>
      </c>
      <c r="C16604" t="s">
        <v>1562</v>
      </c>
      <c r="D16604">
        <v>0.1</v>
      </c>
    </row>
    <row r="16605" spans="1:6" x14ac:dyDescent="0.2">
      <c r="A16605" t="s">
        <v>91</v>
      </c>
      <c r="B16605">
        <v>6</v>
      </c>
      <c r="C16605" t="s">
        <v>1608</v>
      </c>
      <c r="D16605">
        <v>0.1</v>
      </c>
    </row>
    <row r="16606" spans="1:6" x14ac:dyDescent="0.2">
      <c r="A16606" t="s">
        <v>29</v>
      </c>
      <c r="B16606">
        <v>3.1</v>
      </c>
      <c r="C16606" t="s">
        <v>1613</v>
      </c>
      <c r="D16606">
        <v>0.1</v>
      </c>
    </row>
    <row r="16607" spans="1:6" x14ac:dyDescent="0.2">
      <c r="A16607" t="s">
        <v>29</v>
      </c>
      <c r="B16607">
        <v>4.2</v>
      </c>
      <c r="C16607" t="s">
        <v>1613</v>
      </c>
      <c r="D16607">
        <v>0.1</v>
      </c>
    </row>
    <row r="16608" spans="1:6" x14ac:dyDescent="0.2">
      <c r="A16608" t="s">
        <v>29</v>
      </c>
      <c r="B16608">
        <v>1.8</v>
      </c>
      <c r="C16608" t="s">
        <v>1608</v>
      </c>
      <c r="D16608">
        <v>0.05</v>
      </c>
    </row>
    <row r="16609" spans="1:5" x14ac:dyDescent="0.2">
      <c r="A16609" t="s">
        <v>29</v>
      </c>
      <c r="B16609">
        <v>0.8</v>
      </c>
      <c r="C16609" t="s">
        <v>1608</v>
      </c>
      <c r="D16609">
        <v>0.1</v>
      </c>
    </row>
    <row r="16610" spans="1:5" x14ac:dyDescent="0.2">
      <c r="A16610" t="s">
        <v>48</v>
      </c>
      <c r="B16610">
        <v>0.4</v>
      </c>
      <c r="C16610" t="s">
        <v>2351</v>
      </c>
    </row>
    <row r="16611" spans="1:5" x14ac:dyDescent="0.2">
      <c r="A16611" t="s">
        <v>48</v>
      </c>
      <c r="B16611">
        <v>0.25</v>
      </c>
      <c r="C16611" t="s">
        <v>1608</v>
      </c>
      <c r="D16611">
        <v>0.05</v>
      </c>
    </row>
    <row r="16612" spans="1:5" x14ac:dyDescent="0.2">
      <c r="A16612" t="s">
        <v>2492</v>
      </c>
      <c r="B16612" t="s">
        <v>1608</v>
      </c>
      <c r="C16612">
        <v>0.05</v>
      </c>
    </row>
    <row r="16613" spans="1:5" x14ac:dyDescent="0.2">
      <c r="A16613" t="s">
        <v>34</v>
      </c>
      <c r="B16613">
        <v>-19</v>
      </c>
      <c r="C16613">
        <v>0.1</v>
      </c>
    </row>
    <row r="16614" spans="1:5" x14ac:dyDescent="0.2">
      <c r="A16614" t="s">
        <v>34</v>
      </c>
      <c r="B16614" t="s">
        <v>2493</v>
      </c>
    </row>
    <row r="16615" spans="1:5" x14ac:dyDescent="0.2">
      <c r="A16615" t="s">
        <v>34</v>
      </c>
      <c r="B16615">
        <v>15.95</v>
      </c>
      <c r="C16615" t="s">
        <v>1562</v>
      </c>
      <c r="D16615">
        <v>0.05</v>
      </c>
    </row>
    <row r="16616" spans="1:5" x14ac:dyDescent="0.2">
      <c r="A16616" t="s">
        <v>184</v>
      </c>
      <c r="B16616">
        <v>12.9</v>
      </c>
      <c r="C16616" t="s">
        <v>1613</v>
      </c>
      <c r="D16616">
        <v>0.1</v>
      </c>
    </row>
    <row r="16617" spans="1:5" x14ac:dyDescent="0.2">
      <c r="A16617" t="s">
        <v>96</v>
      </c>
      <c r="B16617">
        <v>16</v>
      </c>
      <c r="C16617" t="s">
        <v>1613</v>
      </c>
      <c r="D16617">
        <v>0.15</v>
      </c>
    </row>
    <row r="16618" spans="1:5" x14ac:dyDescent="0.2">
      <c r="A16618" t="s">
        <v>96</v>
      </c>
      <c r="B16618">
        <v>17.100000000000001</v>
      </c>
      <c r="C16618" t="s">
        <v>1608</v>
      </c>
      <c r="D16618">
        <v>0.05</v>
      </c>
    </row>
    <row r="16619" spans="1:5" x14ac:dyDescent="0.2">
      <c r="A16619" t="s">
        <v>1766</v>
      </c>
      <c r="B16619" t="s">
        <v>1618</v>
      </c>
      <c r="C16619">
        <v>17.899999999999999</v>
      </c>
      <c r="D16619" t="s">
        <v>1562</v>
      </c>
      <c r="E16619">
        <v>0.15</v>
      </c>
    </row>
    <row r="16620" spans="1:5" x14ac:dyDescent="0.2">
      <c r="A16620" t="s">
        <v>96</v>
      </c>
      <c r="B16620">
        <v>6.8</v>
      </c>
      <c r="C16620" t="s">
        <v>1608</v>
      </c>
      <c r="D16620">
        <v>0.05</v>
      </c>
    </row>
    <row r="16621" spans="1:5" x14ac:dyDescent="0.2">
      <c r="A16621" t="s">
        <v>96</v>
      </c>
      <c r="B16621">
        <v>5.0199999999999996</v>
      </c>
      <c r="C16621" t="s">
        <v>1613</v>
      </c>
      <c r="D16621">
        <v>0.05</v>
      </c>
    </row>
    <row r="16622" spans="1:5" x14ac:dyDescent="0.2">
      <c r="A16622" t="s">
        <v>36</v>
      </c>
      <c r="B16622" t="s">
        <v>2494</v>
      </c>
    </row>
    <row r="16623" spans="1:5" x14ac:dyDescent="0.2">
      <c r="A16623" t="s">
        <v>47</v>
      </c>
      <c r="B16623">
        <v>2.2000000000000002</v>
      </c>
      <c r="C16623" t="s">
        <v>1608</v>
      </c>
      <c r="D16623">
        <v>0.03</v>
      </c>
    </row>
    <row r="16624" spans="1:5" x14ac:dyDescent="0.2">
      <c r="A16624" t="s">
        <v>1607</v>
      </c>
      <c r="B16624">
        <v>2.1</v>
      </c>
      <c r="C16624" t="s">
        <v>1613</v>
      </c>
      <c r="D16624">
        <v>0.1</v>
      </c>
    </row>
    <row r="16625" spans="1:5" x14ac:dyDescent="0.2">
      <c r="A16625" t="s">
        <v>108</v>
      </c>
      <c r="B16625">
        <v>2.5</v>
      </c>
      <c r="C16625" t="s">
        <v>1613</v>
      </c>
      <c r="D16625">
        <v>0.1</v>
      </c>
    </row>
    <row r="16626" spans="1:5" x14ac:dyDescent="0.2">
      <c r="A16626" t="s">
        <v>95</v>
      </c>
      <c r="B16626" t="s">
        <v>2495</v>
      </c>
      <c r="C16626" t="s">
        <v>1584</v>
      </c>
      <c r="D16626">
        <v>7</v>
      </c>
    </row>
    <row r="16627" spans="1:5" x14ac:dyDescent="0.2">
      <c r="A16627" t="s">
        <v>56</v>
      </c>
    </row>
    <row r="16628" spans="1:5" x14ac:dyDescent="0.2">
      <c r="A16628" t="s">
        <v>47</v>
      </c>
      <c r="B16628">
        <v>3.3</v>
      </c>
      <c r="C16628">
        <v>0.1</v>
      </c>
    </row>
    <row r="16629" spans="1:5" x14ac:dyDescent="0.2">
      <c r="A16629" t="s">
        <v>873</v>
      </c>
      <c r="B16629" t="s">
        <v>1618</v>
      </c>
      <c r="C16629">
        <v>9.5</v>
      </c>
      <c r="D16629" t="s">
        <v>1608</v>
      </c>
      <c r="E16629">
        <v>0.1</v>
      </c>
    </row>
    <row r="16630" spans="1:5" x14ac:dyDescent="0.2">
      <c r="A16630" t="s">
        <v>29</v>
      </c>
      <c r="B16630">
        <v>0.1</v>
      </c>
      <c r="C16630" t="s">
        <v>1613</v>
      </c>
      <c r="D16630">
        <v>0.1</v>
      </c>
    </row>
    <row r="16631" spans="1:5" x14ac:dyDescent="0.2">
      <c r="A16631" t="s">
        <v>29</v>
      </c>
      <c r="B16631">
        <v>0.5</v>
      </c>
      <c r="C16631" t="s">
        <v>1608</v>
      </c>
      <c r="D16631">
        <v>0.05</v>
      </c>
    </row>
    <row r="16632" spans="1:5" x14ac:dyDescent="0.2">
      <c r="A16632" t="s">
        <v>48</v>
      </c>
      <c r="B16632">
        <v>1.8</v>
      </c>
      <c r="C16632" t="s">
        <v>1613</v>
      </c>
      <c r="D16632">
        <v>0.2</v>
      </c>
    </row>
    <row r="16633" spans="1:5" x14ac:dyDescent="0.2">
      <c r="A16633" t="s">
        <v>189</v>
      </c>
      <c r="B16633">
        <v>0.02</v>
      </c>
      <c r="C16633" t="s">
        <v>1567</v>
      </c>
      <c r="D16633" t="s">
        <v>1660</v>
      </c>
    </row>
    <row r="16634" spans="1:5" x14ac:dyDescent="0.2">
      <c r="A16634" t="s">
        <v>133</v>
      </c>
      <c r="B16634">
        <v>0.04</v>
      </c>
    </row>
    <row r="16635" spans="1:5" x14ac:dyDescent="0.2">
      <c r="A16635" t="s">
        <v>49</v>
      </c>
      <c r="B16635">
        <v>0.5</v>
      </c>
      <c r="C16635" t="s">
        <v>1580</v>
      </c>
    </row>
    <row r="16636" spans="1:5" x14ac:dyDescent="0.2">
      <c r="A16636" t="s">
        <v>95</v>
      </c>
      <c r="B16636" t="s">
        <v>2496</v>
      </c>
    </row>
    <row r="16637" spans="1:5" x14ac:dyDescent="0.2">
      <c r="A16637" t="s">
        <v>95</v>
      </c>
      <c r="B16637" t="s">
        <v>2233</v>
      </c>
    </row>
    <row r="16638" spans="1:5" x14ac:dyDescent="0.2">
      <c r="A16638" t="s">
        <v>97</v>
      </c>
      <c r="B16638">
        <v>0.1</v>
      </c>
    </row>
    <row r="16639" spans="1:5" x14ac:dyDescent="0.2">
      <c r="A16639" t="s">
        <v>97</v>
      </c>
      <c r="B16639">
        <v>0.03</v>
      </c>
      <c r="C16639" t="s">
        <v>1567</v>
      </c>
      <c r="D16639" t="s">
        <v>1633</v>
      </c>
    </row>
    <row r="16640" spans="1:5" x14ac:dyDescent="0.2">
      <c r="A16640" t="s">
        <v>97</v>
      </c>
      <c r="B16640">
        <v>0.05</v>
      </c>
      <c r="C16640" t="s">
        <v>1567</v>
      </c>
      <c r="D16640" t="s">
        <v>1633</v>
      </c>
    </row>
    <row r="16641" spans="1:4" x14ac:dyDescent="0.2">
      <c r="A16641" t="s">
        <v>873</v>
      </c>
      <c r="B16641" t="s">
        <v>2500</v>
      </c>
      <c r="C16641" t="s">
        <v>2996</v>
      </c>
    </row>
    <row r="16642" spans="1:4" x14ac:dyDescent="0.2">
      <c r="A16642" t="s">
        <v>49</v>
      </c>
      <c r="B16642" t="s">
        <v>2498</v>
      </c>
      <c r="C16642">
        <v>0.2</v>
      </c>
    </row>
    <row r="16643" spans="1:4" x14ac:dyDescent="0.2">
      <c r="A16643" t="s">
        <v>94</v>
      </c>
      <c r="B16643">
        <v>0.02</v>
      </c>
      <c r="C16643" t="s">
        <v>2501</v>
      </c>
      <c r="D16643" t="s">
        <v>2327</v>
      </c>
    </row>
    <row r="16644" spans="1:4" x14ac:dyDescent="0.2">
      <c r="A16644" t="s">
        <v>47</v>
      </c>
      <c r="B16644">
        <v>10.5</v>
      </c>
      <c r="C16644" t="s">
        <v>1580</v>
      </c>
    </row>
    <row r="16645" spans="1:4" x14ac:dyDescent="0.2">
      <c r="A16645" t="s">
        <v>29</v>
      </c>
      <c r="B16645">
        <v>2.7</v>
      </c>
      <c r="C16645" t="s">
        <v>1608</v>
      </c>
      <c r="D16645">
        <v>0.1</v>
      </c>
    </row>
    <row r="16646" spans="1:4" x14ac:dyDescent="0.2">
      <c r="A16646" t="s">
        <v>789</v>
      </c>
    </row>
    <row r="16647" spans="1:4" x14ac:dyDescent="0.2">
      <c r="A16647" t="s">
        <v>49</v>
      </c>
      <c r="B16647" t="s">
        <v>2997</v>
      </c>
    </row>
    <row r="16648" spans="1:4" x14ac:dyDescent="0.2">
      <c r="A16648" t="s">
        <v>1549</v>
      </c>
      <c r="B16648" t="s">
        <v>1550</v>
      </c>
      <c r="C16648" t="s">
        <v>1551</v>
      </c>
      <c r="D16648" t="s">
        <v>1552</v>
      </c>
    </row>
    <row r="16649" spans="1:4" x14ac:dyDescent="0.2">
      <c r="A16649" t="s">
        <v>859</v>
      </c>
      <c r="B16649" t="s">
        <v>1553</v>
      </c>
      <c r="C16649" t="s">
        <v>1554</v>
      </c>
    </row>
    <row r="16650" spans="1:4" x14ac:dyDescent="0.2">
      <c r="A16650" t="s">
        <v>1555</v>
      </c>
      <c r="B16650" t="s">
        <v>1550</v>
      </c>
      <c r="C16650" t="s">
        <v>1551</v>
      </c>
      <c r="D16650" t="s">
        <v>1556</v>
      </c>
    </row>
    <row r="16651" spans="1:4" x14ac:dyDescent="0.2">
      <c r="A16651" t="s">
        <v>1569</v>
      </c>
      <c r="B16651" t="s">
        <v>1570</v>
      </c>
      <c r="C16651" t="s">
        <v>1571</v>
      </c>
    </row>
    <row r="16652" spans="1:4" x14ac:dyDescent="0.2">
      <c r="A16652" t="s">
        <v>1569</v>
      </c>
      <c r="B16652" t="s">
        <v>1572</v>
      </c>
      <c r="C16652" t="s">
        <v>1573</v>
      </c>
      <c r="D16652" t="s">
        <v>1571</v>
      </c>
    </row>
    <row r="16653" spans="1:4" x14ac:dyDescent="0.2">
      <c r="A16653" t="s">
        <v>91</v>
      </c>
      <c r="B16653">
        <v>6.5</v>
      </c>
      <c r="C16653" t="s">
        <v>1562</v>
      </c>
      <c r="D16653">
        <v>0.1</v>
      </c>
    </row>
    <row r="16654" spans="1:4" x14ac:dyDescent="0.2">
      <c r="A16654" t="s">
        <v>91</v>
      </c>
      <c r="B16654">
        <v>6</v>
      </c>
      <c r="C16654" t="s">
        <v>1608</v>
      </c>
      <c r="D16654">
        <v>0.1</v>
      </c>
    </row>
    <row r="16655" spans="1:4" x14ac:dyDescent="0.2">
      <c r="A16655" t="s">
        <v>29</v>
      </c>
      <c r="B16655">
        <v>3.1</v>
      </c>
      <c r="C16655" t="s">
        <v>1613</v>
      </c>
      <c r="D16655">
        <v>0.1</v>
      </c>
    </row>
    <row r="16656" spans="1:4" x14ac:dyDescent="0.2">
      <c r="A16656" t="s">
        <v>29</v>
      </c>
      <c r="B16656">
        <v>4.2</v>
      </c>
      <c r="C16656" t="s">
        <v>1613</v>
      </c>
      <c r="D16656">
        <v>0.1</v>
      </c>
    </row>
    <row r="16657" spans="1:5" x14ac:dyDescent="0.2">
      <c r="A16657" t="s">
        <v>29</v>
      </c>
      <c r="B16657">
        <v>1.8</v>
      </c>
      <c r="C16657" t="s">
        <v>1608</v>
      </c>
      <c r="D16657">
        <v>0.05</v>
      </c>
    </row>
    <row r="16658" spans="1:5" x14ac:dyDescent="0.2">
      <c r="A16658" t="s">
        <v>29</v>
      </c>
      <c r="B16658">
        <v>0.8</v>
      </c>
      <c r="C16658" t="s">
        <v>1608</v>
      </c>
      <c r="D16658">
        <v>0.1</v>
      </c>
    </row>
    <row r="16659" spans="1:5" x14ac:dyDescent="0.2">
      <c r="A16659" t="s">
        <v>48</v>
      </c>
      <c r="B16659">
        <v>0.4</v>
      </c>
      <c r="C16659" t="s">
        <v>2351</v>
      </c>
    </row>
    <row r="16660" spans="1:5" x14ac:dyDescent="0.2">
      <c r="A16660" t="s">
        <v>48</v>
      </c>
      <c r="B16660">
        <v>0.25</v>
      </c>
      <c r="C16660" t="s">
        <v>1608</v>
      </c>
      <c r="D16660">
        <v>0.05</v>
      </c>
    </row>
    <row r="16661" spans="1:5" x14ac:dyDescent="0.2">
      <c r="A16661" t="s">
        <v>2492</v>
      </c>
      <c r="B16661" t="s">
        <v>1608</v>
      </c>
      <c r="C16661">
        <v>0.05</v>
      </c>
    </row>
    <row r="16662" spans="1:5" x14ac:dyDescent="0.2">
      <c r="A16662" t="s">
        <v>34</v>
      </c>
      <c r="B16662">
        <v>-19</v>
      </c>
      <c r="C16662">
        <v>0.1</v>
      </c>
    </row>
    <row r="16663" spans="1:5" x14ac:dyDescent="0.2">
      <c r="A16663" t="s">
        <v>34</v>
      </c>
      <c r="B16663" t="s">
        <v>2493</v>
      </c>
    </row>
    <row r="16664" spans="1:5" x14ac:dyDescent="0.2">
      <c r="A16664" t="s">
        <v>34</v>
      </c>
      <c r="B16664">
        <v>15.95</v>
      </c>
      <c r="C16664" t="s">
        <v>1562</v>
      </c>
      <c r="D16664">
        <v>0.05</v>
      </c>
    </row>
    <row r="16665" spans="1:5" x14ac:dyDescent="0.2">
      <c r="A16665" t="s">
        <v>184</v>
      </c>
      <c r="B16665">
        <v>12.9</v>
      </c>
      <c r="C16665" t="s">
        <v>1613</v>
      </c>
      <c r="D16665">
        <v>0.1</v>
      </c>
    </row>
    <row r="16666" spans="1:5" x14ac:dyDescent="0.2">
      <c r="A16666" t="s">
        <v>96</v>
      </c>
      <c r="B16666">
        <v>16</v>
      </c>
      <c r="C16666" t="s">
        <v>1613</v>
      </c>
      <c r="D16666">
        <v>0.15</v>
      </c>
    </row>
    <row r="16667" spans="1:5" x14ac:dyDescent="0.2">
      <c r="A16667" t="s">
        <v>96</v>
      </c>
      <c r="B16667">
        <v>17.100000000000001</v>
      </c>
      <c r="C16667" t="s">
        <v>1608</v>
      </c>
      <c r="D16667">
        <v>0.05</v>
      </c>
    </row>
    <row r="16668" spans="1:5" x14ac:dyDescent="0.2">
      <c r="A16668" t="s">
        <v>1766</v>
      </c>
      <c r="B16668" t="s">
        <v>1618</v>
      </c>
      <c r="C16668">
        <v>17.899999999999999</v>
      </c>
      <c r="D16668" t="s">
        <v>1562</v>
      </c>
      <c r="E16668">
        <v>0.15</v>
      </c>
    </row>
    <row r="16669" spans="1:5" x14ac:dyDescent="0.2">
      <c r="A16669" t="s">
        <v>96</v>
      </c>
      <c r="B16669">
        <v>6.8</v>
      </c>
      <c r="C16669" t="s">
        <v>1608</v>
      </c>
      <c r="D16669">
        <v>0.05</v>
      </c>
    </row>
    <row r="16670" spans="1:5" x14ac:dyDescent="0.2">
      <c r="A16670" t="s">
        <v>96</v>
      </c>
      <c r="B16670">
        <v>5.0199999999999996</v>
      </c>
      <c r="C16670" t="s">
        <v>1613</v>
      </c>
      <c r="D16670">
        <v>0.05</v>
      </c>
    </row>
    <row r="16671" spans="1:5" x14ac:dyDescent="0.2">
      <c r="A16671" t="s">
        <v>36</v>
      </c>
      <c r="B16671" t="s">
        <v>2494</v>
      </c>
    </row>
    <row r="16672" spans="1:5" x14ac:dyDescent="0.2">
      <c r="A16672" t="s">
        <v>47</v>
      </c>
      <c r="B16672">
        <v>2.2000000000000002</v>
      </c>
      <c r="C16672" t="s">
        <v>1608</v>
      </c>
      <c r="D16672">
        <v>0.03</v>
      </c>
    </row>
    <row r="16673" spans="1:5" x14ac:dyDescent="0.2">
      <c r="A16673" t="s">
        <v>1607</v>
      </c>
      <c r="B16673">
        <v>2.1</v>
      </c>
      <c r="C16673" t="s">
        <v>1613</v>
      </c>
      <c r="D16673">
        <v>0.1</v>
      </c>
    </row>
    <row r="16674" spans="1:5" x14ac:dyDescent="0.2">
      <c r="A16674" t="s">
        <v>108</v>
      </c>
      <c r="B16674">
        <v>2.5</v>
      </c>
      <c r="C16674" t="s">
        <v>1613</v>
      </c>
      <c r="D16674">
        <v>0.1</v>
      </c>
    </row>
    <row r="16675" spans="1:5" x14ac:dyDescent="0.2">
      <c r="A16675" t="s">
        <v>95</v>
      </c>
      <c r="B16675" t="s">
        <v>2495</v>
      </c>
      <c r="C16675" t="s">
        <v>1584</v>
      </c>
      <c r="D16675">
        <v>7</v>
      </c>
    </row>
    <row r="16676" spans="1:5" x14ac:dyDescent="0.2">
      <c r="A16676" t="s">
        <v>56</v>
      </c>
    </row>
    <row r="16677" spans="1:5" x14ac:dyDescent="0.2">
      <c r="A16677" t="s">
        <v>47</v>
      </c>
      <c r="B16677">
        <v>3.3</v>
      </c>
      <c r="C16677">
        <v>0.1</v>
      </c>
    </row>
    <row r="16678" spans="1:5" x14ac:dyDescent="0.2">
      <c r="A16678" t="s">
        <v>873</v>
      </c>
      <c r="B16678" t="s">
        <v>1618</v>
      </c>
      <c r="C16678">
        <v>9.5</v>
      </c>
      <c r="D16678" t="s">
        <v>1608</v>
      </c>
      <c r="E16678">
        <v>0.1</v>
      </c>
    </row>
    <row r="16679" spans="1:5" x14ac:dyDescent="0.2">
      <c r="A16679" t="s">
        <v>29</v>
      </c>
      <c r="B16679">
        <v>0.1</v>
      </c>
      <c r="C16679" t="s">
        <v>1613</v>
      </c>
      <c r="D16679">
        <v>0.1</v>
      </c>
    </row>
    <row r="16680" spans="1:5" x14ac:dyDescent="0.2">
      <c r="A16680" t="s">
        <v>29</v>
      </c>
      <c r="B16680">
        <v>0.5</v>
      </c>
      <c r="C16680" t="s">
        <v>1608</v>
      </c>
      <c r="D16680">
        <v>0.05</v>
      </c>
    </row>
    <row r="16681" spans="1:5" x14ac:dyDescent="0.2">
      <c r="A16681" t="s">
        <v>48</v>
      </c>
      <c r="B16681">
        <v>1.8</v>
      </c>
      <c r="C16681" t="s">
        <v>1613</v>
      </c>
      <c r="D16681">
        <v>0.2</v>
      </c>
    </row>
    <row r="16682" spans="1:5" x14ac:dyDescent="0.2">
      <c r="A16682" t="s">
        <v>189</v>
      </c>
      <c r="B16682">
        <v>0.02</v>
      </c>
      <c r="C16682" t="s">
        <v>1567</v>
      </c>
      <c r="D16682" t="s">
        <v>1660</v>
      </c>
    </row>
    <row r="16683" spans="1:5" x14ac:dyDescent="0.2">
      <c r="A16683" t="s">
        <v>133</v>
      </c>
      <c r="B16683">
        <v>0.04</v>
      </c>
    </row>
    <row r="16684" spans="1:5" x14ac:dyDescent="0.2">
      <c r="A16684" t="s">
        <v>49</v>
      </c>
      <c r="B16684">
        <v>0.5</v>
      </c>
      <c r="C16684" t="s">
        <v>1580</v>
      </c>
    </row>
    <row r="16685" spans="1:5" x14ac:dyDescent="0.2">
      <c r="A16685" t="s">
        <v>95</v>
      </c>
      <c r="B16685" t="s">
        <v>2496</v>
      </c>
    </row>
    <row r="16686" spans="1:5" x14ac:dyDescent="0.2">
      <c r="A16686" t="s">
        <v>95</v>
      </c>
      <c r="B16686" t="s">
        <v>2233</v>
      </c>
    </row>
    <row r="16687" spans="1:5" x14ac:dyDescent="0.2">
      <c r="A16687" t="s">
        <v>97</v>
      </c>
      <c r="B16687">
        <v>0.1</v>
      </c>
    </row>
    <row r="16688" spans="1:5" x14ac:dyDescent="0.2">
      <c r="A16688" t="s">
        <v>97</v>
      </c>
      <c r="B16688">
        <v>0.03</v>
      </c>
      <c r="C16688" t="s">
        <v>1567</v>
      </c>
      <c r="D16688" t="s">
        <v>1633</v>
      </c>
    </row>
    <row r="16689" spans="1:4" x14ac:dyDescent="0.2">
      <c r="A16689" t="s">
        <v>97</v>
      </c>
      <c r="B16689">
        <v>0.05</v>
      </c>
      <c r="C16689" t="s">
        <v>1567</v>
      </c>
      <c r="D16689" t="s">
        <v>1633</v>
      </c>
    </row>
    <row r="16690" spans="1:4" x14ac:dyDescent="0.2">
      <c r="A16690" t="s">
        <v>873</v>
      </c>
      <c r="B16690" t="s">
        <v>2500</v>
      </c>
      <c r="C16690" t="s">
        <v>2996</v>
      </c>
    </row>
    <row r="16691" spans="1:4" x14ac:dyDescent="0.2">
      <c r="A16691" t="s">
        <v>49</v>
      </c>
      <c r="B16691" t="s">
        <v>2498</v>
      </c>
      <c r="C16691">
        <v>0.2</v>
      </c>
    </row>
    <row r="16692" spans="1:4" x14ac:dyDescent="0.2">
      <c r="A16692" t="s">
        <v>94</v>
      </c>
      <c r="B16692">
        <v>0.02</v>
      </c>
      <c r="C16692" t="s">
        <v>2501</v>
      </c>
      <c r="D16692" t="s">
        <v>2327</v>
      </c>
    </row>
    <row r="16693" spans="1:4" x14ac:dyDescent="0.2">
      <c r="A16693" t="s">
        <v>47</v>
      </c>
      <c r="B16693">
        <v>10.5</v>
      </c>
      <c r="C16693" t="s">
        <v>1580</v>
      </c>
    </row>
    <row r="16694" spans="1:4" x14ac:dyDescent="0.2">
      <c r="A16694" t="s">
        <v>29</v>
      </c>
      <c r="B16694">
        <v>2.7</v>
      </c>
      <c r="C16694" t="s">
        <v>1608</v>
      </c>
      <c r="D16694">
        <v>0.1</v>
      </c>
    </row>
    <row r="16695" spans="1:4" x14ac:dyDescent="0.2">
      <c r="A16695" t="s">
        <v>789</v>
      </c>
    </row>
    <row r="16696" spans="1:4" x14ac:dyDescent="0.2">
      <c r="A16696" t="s">
        <v>49</v>
      </c>
      <c r="B16696" t="s">
        <v>2997</v>
      </c>
    </row>
    <row r="16697" spans="1:4" x14ac:dyDescent="0.2">
      <c r="A16697" t="s">
        <v>1549</v>
      </c>
      <c r="B16697" t="s">
        <v>1550</v>
      </c>
      <c r="C16697" t="s">
        <v>1551</v>
      </c>
      <c r="D16697" t="s">
        <v>1552</v>
      </c>
    </row>
    <row r="16698" spans="1:4" x14ac:dyDescent="0.2">
      <c r="A16698" t="s">
        <v>859</v>
      </c>
      <c r="B16698" t="s">
        <v>1553</v>
      </c>
      <c r="C16698" t="s">
        <v>1554</v>
      </c>
    </row>
    <row r="16699" spans="1:4" x14ac:dyDescent="0.2">
      <c r="A16699" t="s">
        <v>1555</v>
      </c>
      <c r="B16699" t="s">
        <v>1550</v>
      </c>
      <c r="C16699" t="s">
        <v>1551</v>
      </c>
      <c r="D16699" t="s">
        <v>1556</v>
      </c>
    </row>
    <row r="16700" spans="1:4" x14ac:dyDescent="0.2">
      <c r="A16700" t="s">
        <v>2600</v>
      </c>
      <c r="B16700">
        <v>0.08</v>
      </c>
    </row>
    <row r="16701" spans="1:4" x14ac:dyDescent="0.2">
      <c r="A16701" t="s">
        <v>29</v>
      </c>
      <c r="B16701">
        <v>5.8</v>
      </c>
      <c r="C16701" t="s">
        <v>1580</v>
      </c>
    </row>
    <row r="16702" spans="1:4" x14ac:dyDescent="0.2">
      <c r="A16702" t="s">
        <v>47</v>
      </c>
      <c r="B16702">
        <v>8.5</v>
      </c>
      <c r="C16702">
        <v>0.2</v>
      </c>
    </row>
    <row r="16703" spans="1:4" x14ac:dyDescent="0.2">
      <c r="A16703" t="s">
        <v>48</v>
      </c>
      <c r="B16703">
        <v>48.5</v>
      </c>
      <c r="C16703" t="s">
        <v>1580</v>
      </c>
    </row>
    <row r="16704" spans="1:4" x14ac:dyDescent="0.2">
      <c r="A16704" t="s">
        <v>48</v>
      </c>
      <c r="B16704">
        <v>43.5</v>
      </c>
      <c r="C16704">
        <v>0.3</v>
      </c>
    </row>
    <row r="16705" spans="1:6" x14ac:dyDescent="0.2">
      <c r="A16705" t="s">
        <v>47</v>
      </c>
      <c r="B16705">
        <v>33.1</v>
      </c>
      <c r="C16705">
        <v>-0.2</v>
      </c>
    </row>
    <row r="16706" spans="1:6" x14ac:dyDescent="0.2">
      <c r="A16706" t="s">
        <v>47</v>
      </c>
      <c r="B16706" t="s">
        <v>2571</v>
      </c>
    </row>
    <row r="16707" spans="1:6" x14ac:dyDescent="0.2">
      <c r="A16707" t="s">
        <v>97</v>
      </c>
      <c r="B16707">
        <v>0.1</v>
      </c>
    </row>
    <row r="16708" spans="1:6" x14ac:dyDescent="0.2">
      <c r="A16708" t="s">
        <v>97</v>
      </c>
      <c r="B16708">
        <v>0.05</v>
      </c>
      <c r="C16708" t="s">
        <v>1567</v>
      </c>
      <c r="D16708" t="s">
        <v>1568</v>
      </c>
    </row>
    <row r="16709" spans="1:6" x14ac:dyDescent="0.2">
      <c r="A16709" t="s">
        <v>95</v>
      </c>
      <c r="B16709" t="s">
        <v>1629</v>
      </c>
      <c r="C16709">
        <v>16</v>
      </c>
    </row>
    <row r="16710" spans="1:6" x14ac:dyDescent="0.2">
      <c r="A16710" t="s">
        <v>95</v>
      </c>
      <c r="B16710" t="s">
        <v>1629</v>
      </c>
      <c r="C16710">
        <v>30</v>
      </c>
    </row>
    <row r="16711" spans="1:6" x14ac:dyDescent="0.2">
      <c r="A16711" t="s">
        <v>29</v>
      </c>
      <c r="B16711" t="s">
        <v>2653</v>
      </c>
      <c r="C16711">
        <v>0.5</v>
      </c>
    </row>
    <row r="16712" spans="1:6" x14ac:dyDescent="0.2">
      <c r="A16712" t="s">
        <v>556</v>
      </c>
      <c r="B16712">
        <v>36</v>
      </c>
      <c r="C16712">
        <f>-0.2/-0.05</f>
        <v>4</v>
      </c>
      <c r="D16712" t="s">
        <v>2809</v>
      </c>
      <c r="E16712" t="s">
        <v>2810</v>
      </c>
      <c r="F16712" t="s">
        <v>2811</v>
      </c>
    </row>
    <row r="16713" spans="1:6" x14ac:dyDescent="0.2">
      <c r="A16713" t="s">
        <v>95</v>
      </c>
      <c r="B16713" t="s">
        <v>1584</v>
      </c>
      <c r="C16713">
        <v>15</v>
      </c>
    </row>
    <row r="16714" spans="1:6" x14ac:dyDescent="0.2">
      <c r="A16714" t="s">
        <v>2590</v>
      </c>
      <c r="B16714">
        <f>-0.2/-0.05</f>
        <v>4</v>
      </c>
    </row>
    <row r="16715" spans="1:6" x14ac:dyDescent="0.2">
      <c r="A16715" t="s">
        <v>29</v>
      </c>
      <c r="B16715">
        <v>3</v>
      </c>
      <c r="C16715">
        <v>0.1</v>
      </c>
    </row>
    <row r="16716" spans="1:6" x14ac:dyDescent="0.2">
      <c r="A16716" t="s">
        <v>29</v>
      </c>
      <c r="B16716">
        <v>2</v>
      </c>
      <c r="C16716" t="s">
        <v>2998</v>
      </c>
    </row>
    <row r="16717" spans="1:6" x14ac:dyDescent="0.2">
      <c r="A16717" t="s">
        <v>2812</v>
      </c>
      <c r="B16717">
        <v>0.1</v>
      </c>
    </row>
    <row r="16718" spans="1:6" x14ac:dyDescent="0.2">
      <c r="A16718" t="s">
        <v>49</v>
      </c>
      <c r="B16718">
        <v>0.5</v>
      </c>
      <c r="C16718" t="s">
        <v>1578</v>
      </c>
    </row>
    <row r="16719" spans="1:6" x14ac:dyDescent="0.2">
      <c r="A16719" t="s">
        <v>98</v>
      </c>
      <c r="B16719">
        <v>5.0000000000000001E-3</v>
      </c>
    </row>
    <row r="16720" spans="1:6" x14ac:dyDescent="0.2">
      <c r="A16720" t="s">
        <v>246</v>
      </c>
      <c r="B16720">
        <v>1.4999999999999999E-2</v>
      </c>
    </row>
    <row r="16721" spans="1:4" x14ac:dyDescent="0.2">
      <c r="A16721" t="s">
        <v>94</v>
      </c>
      <c r="B16721">
        <v>0.1</v>
      </c>
      <c r="C16721" t="s">
        <v>1567</v>
      </c>
      <c r="D16721" t="s">
        <v>1568</v>
      </c>
    </row>
    <row r="16722" spans="1:4" x14ac:dyDescent="0.2">
      <c r="A16722" t="s">
        <v>97</v>
      </c>
      <c r="B16722">
        <v>0.05</v>
      </c>
      <c r="C16722" t="s">
        <v>1567</v>
      </c>
      <c r="D16722" t="s">
        <v>1568</v>
      </c>
    </row>
    <row r="16723" spans="1:4" x14ac:dyDescent="0.2">
      <c r="A16723" t="s">
        <v>95</v>
      </c>
      <c r="B16723" t="s">
        <v>1629</v>
      </c>
      <c r="C16723">
        <v>12.5</v>
      </c>
    </row>
    <row r="16724" spans="1:4" x14ac:dyDescent="0.2">
      <c r="A16724" t="s">
        <v>95</v>
      </c>
      <c r="B16724" t="s">
        <v>1629</v>
      </c>
      <c r="C16724">
        <v>25</v>
      </c>
    </row>
    <row r="16725" spans="1:4" x14ac:dyDescent="0.2">
      <c r="A16725" t="s">
        <v>2593</v>
      </c>
      <c r="B16725">
        <v>0.08</v>
      </c>
    </row>
    <row r="16726" spans="1:4" x14ac:dyDescent="0.2">
      <c r="A16726" t="s">
        <v>47</v>
      </c>
      <c r="B16726">
        <v>11.7</v>
      </c>
      <c r="C16726">
        <v>-0.1</v>
      </c>
    </row>
    <row r="16727" spans="1:4" x14ac:dyDescent="0.2">
      <c r="A16727" t="s">
        <v>34</v>
      </c>
      <c r="B16727">
        <v>38</v>
      </c>
      <c r="C16727">
        <v>0.08</v>
      </c>
    </row>
    <row r="16728" spans="1:4" x14ac:dyDescent="0.2">
      <c r="A16728" t="s">
        <v>48</v>
      </c>
      <c r="B16728" t="s">
        <v>2877</v>
      </c>
    </row>
    <row r="16729" spans="1:4" x14ac:dyDescent="0.2">
      <c r="A16729" t="s">
        <v>29</v>
      </c>
      <c r="B16729">
        <v>15</v>
      </c>
      <c r="C16729" t="s">
        <v>1608</v>
      </c>
      <c r="D16729">
        <v>0.2</v>
      </c>
    </row>
    <row r="16730" spans="1:4" x14ac:dyDescent="0.2">
      <c r="A16730" t="s">
        <v>154</v>
      </c>
      <c r="B16730">
        <v>1.3</v>
      </c>
      <c r="C16730" t="s">
        <v>1580</v>
      </c>
    </row>
    <row r="16731" spans="1:4" x14ac:dyDescent="0.2">
      <c r="A16731" t="s">
        <v>1549</v>
      </c>
      <c r="B16731" t="s">
        <v>1550</v>
      </c>
      <c r="C16731" t="s">
        <v>1551</v>
      </c>
      <c r="D16731" t="s">
        <v>1552</v>
      </c>
    </row>
    <row r="16732" spans="1:4" x14ac:dyDescent="0.2">
      <c r="A16732" t="s">
        <v>859</v>
      </c>
      <c r="B16732" t="s">
        <v>1553</v>
      </c>
      <c r="C16732" t="s">
        <v>1554</v>
      </c>
    </row>
    <row r="16733" spans="1:4" x14ac:dyDescent="0.2">
      <c r="A16733" t="s">
        <v>1555</v>
      </c>
      <c r="B16733" t="s">
        <v>1550</v>
      </c>
      <c r="C16733" t="s">
        <v>1551</v>
      </c>
      <c r="D16733" t="s">
        <v>1556</v>
      </c>
    </row>
    <row r="16734" spans="1:4" x14ac:dyDescent="0.2">
      <c r="A16734" t="s">
        <v>1569</v>
      </c>
      <c r="B16734" t="s">
        <v>1570</v>
      </c>
      <c r="C16734" t="s">
        <v>1571</v>
      </c>
    </row>
    <row r="16735" spans="1:4" x14ac:dyDescent="0.2">
      <c r="A16735" t="s">
        <v>1569</v>
      </c>
      <c r="B16735" t="s">
        <v>1572</v>
      </c>
      <c r="C16735" t="s">
        <v>1573</v>
      </c>
      <c r="D16735" t="s">
        <v>1571</v>
      </c>
    </row>
    <row r="16736" spans="1:4" x14ac:dyDescent="0.2">
      <c r="A16736" t="s">
        <v>27</v>
      </c>
      <c r="B16736" t="s">
        <v>2999</v>
      </c>
    </row>
    <row r="16737" spans="1:4" x14ac:dyDescent="0.2">
      <c r="A16737" t="s">
        <v>29</v>
      </c>
      <c r="B16737" t="s">
        <v>3000</v>
      </c>
    </row>
    <row r="16738" spans="1:4" x14ac:dyDescent="0.2">
      <c r="A16738" t="s">
        <v>34</v>
      </c>
      <c r="B16738" t="s">
        <v>3001</v>
      </c>
    </row>
    <row r="16739" spans="1:4" x14ac:dyDescent="0.2">
      <c r="A16739" t="s">
        <v>1600</v>
      </c>
      <c r="B16739" t="s">
        <v>1608</v>
      </c>
      <c r="C16739">
        <v>0.1</v>
      </c>
    </row>
    <row r="16740" spans="1:4" x14ac:dyDescent="0.2">
      <c r="A16740" t="s">
        <v>48</v>
      </c>
      <c r="B16740">
        <v>2.15</v>
      </c>
      <c r="C16740" t="s">
        <v>1613</v>
      </c>
      <c r="D16740">
        <v>0.05</v>
      </c>
    </row>
    <row r="16741" spans="1:4" x14ac:dyDescent="0.2">
      <c r="A16741" t="s">
        <v>34</v>
      </c>
      <c r="B16741">
        <v>25.2</v>
      </c>
      <c r="C16741">
        <v>0.1</v>
      </c>
    </row>
    <row r="16742" spans="1:4" x14ac:dyDescent="0.2">
      <c r="A16742" t="s">
        <v>153</v>
      </c>
      <c r="B16742">
        <v>23</v>
      </c>
      <c r="C16742" t="s">
        <v>1608</v>
      </c>
      <c r="D16742">
        <v>0.1</v>
      </c>
    </row>
    <row r="16743" spans="1:4" x14ac:dyDescent="0.2">
      <c r="A16743" t="s">
        <v>97</v>
      </c>
      <c r="B16743" t="s">
        <v>1545</v>
      </c>
      <c r="C16743">
        <v>0.1</v>
      </c>
    </row>
    <row r="16744" spans="1:4" x14ac:dyDescent="0.2">
      <c r="A16744" t="s">
        <v>95</v>
      </c>
      <c r="B16744" t="s">
        <v>2524</v>
      </c>
      <c r="C16744">
        <v>12.5</v>
      </c>
    </row>
    <row r="16745" spans="1:4" x14ac:dyDescent="0.2">
      <c r="A16745" t="s">
        <v>56</v>
      </c>
      <c r="B16745">
        <v>0.25</v>
      </c>
      <c r="C16745" t="s">
        <v>1562</v>
      </c>
      <c r="D16745">
        <v>0.35</v>
      </c>
    </row>
    <row r="16746" spans="1:4" x14ac:dyDescent="0.2">
      <c r="A16746" t="s">
        <v>3002</v>
      </c>
      <c r="B16746" t="s">
        <v>2660</v>
      </c>
      <c r="C16746" t="s">
        <v>2603</v>
      </c>
    </row>
    <row r="16747" spans="1:4" x14ac:dyDescent="0.2">
      <c r="A16747" t="s">
        <v>1549</v>
      </c>
      <c r="B16747" t="s">
        <v>1550</v>
      </c>
      <c r="C16747" t="s">
        <v>1551</v>
      </c>
      <c r="D16747" t="s">
        <v>1552</v>
      </c>
    </row>
    <row r="16748" spans="1:4" x14ac:dyDescent="0.2">
      <c r="A16748" t="s">
        <v>859</v>
      </c>
      <c r="B16748" t="s">
        <v>1553</v>
      </c>
      <c r="C16748" t="s">
        <v>1554</v>
      </c>
    </row>
    <row r="16749" spans="1:4" x14ac:dyDescent="0.2">
      <c r="A16749" t="s">
        <v>1569</v>
      </c>
      <c r="B16749" t="s">
        <v>1570</v>
      </c>
      <c r="C16749" t="s">
        <v>1571</v>
      </c>
    </row>
    <row r="16750" spans="1:4" x14ac:dyDescent="0.2">
      <c r="A16750" t="s">
        <v>1569</v>
      </c>
      <c r="B16750" t="s">
        <v>1572</v>
      </c>
      <c r="C16750" t="s">
        <v>1573</v>
      </c>
      <c r="D16750" t="s">
        <v>1571</v>
      </c>
    </row>
    <row r="16751" spans="1:4" x14ac:dyDescent="0.2">
      <c r="A16751" t="s">
        <v>91</v>
      </c>
      <c r="B16751">
        <v>8</v>
      </c>
      <c r="C16751" t="s">
        <v>1558</v>
      </c>
    </row>
    <row r="16752" spans="1:4" x14ac:dyDescent="0.2">
      <c r="A16752" t="s">
        <v>34</v>
      </c>
      <c r="B16752">
        <v>25.04</v>
      </c>
      <c r="C16752">
        <v>-0.02</v>
      </c>
    </row>
    <row r="16753" spans="1:5" x14ac:dyDescent="0.2">
      <c r="A16753" t="s">
        <v>34</v>
      </c>
      <c r="B16753">
        <v>24.97</v>
      </c>
      <c r="C16753" t="s">
        <v>1655</v>
      </c>
    </row>
    <row r="16754" spans="1:5" x14ac:dyDescent="0.2">
      <c r="A16754" t="s">
        <v>34</v>
      </c>
      <c r="B16754">
        <v>17</v>
      </c>
      <c r="C16754" t="s">
        <v>1620</v>
      </c>
    </row>
    <row r="16755" spans="1:5" x14ac:dyDescent="0.2">
      <c r="A16755" t="s">
        <v>189</v>
      </c>
      <c r="B16755" t="s">
        <v>1545</v>
      </c>
      <c r="C16755">
        <v>0.03</v>
      </c>
      <c r="D16755" t="s">
        <v>1567</v>
      </c>
      <c r="E16755" t="s">
        <v>1568</v>
      </c>
    </row>
    <row r="16756" spans="1:5" x14ac:dyDescent="0.2">
      <c r="A16756" t="s">
        <v>98</v>
      </c>
      <c r="B16756" t="s">
        <v>1545</v>
      </c>
      <c r="C16756">
        <v>0.02</v>
      </c>
    </row>
    <row r="16757" spans="1:5" x14ac:dyDescent="0.2">
      <c r="A16757" t="s">
        <v>133</v>
      </c>
      <c r="B16757" t="s">
        <v>1545</v>
      </c>
      <c r="C16757">
        <v>5.0000000000000001E-3</v>
      </c>
    </row>
    <row r="16758" spans="1:5" x14ac:dyDescent="0.2">
      <c r="A16758" t="s">
        <v>153</v>
      </c>
      <c r="B16758">
        <v>16.5</v>
      </c>
      <c r="C16758" t="s">
        <v>1655</v>
      </c>
    </row>
    <row r="16759" spans="1:5" x14ac:dyDescent="0.2">
      <c r="A16759" t="s">
        <v>1704</v>
      </c>
      <c r="B16759">
        <v>0.1</v>
      </c>
      <c r="C16759">
        <f>0.035/-0.015</f>
        <v>-2.3333333333333335</v>
      </c>
    </row>
    <row r="16760" spans="1:5" x14ac:dyDescent="0.2">
      <c r="A16760" t="s">
        <v>48</v>
      </c>
      <c r="B16760">
        <v>2</v>
      </c>
      <c r="C16760" t="s">
        <v>1558</v>
      </c>
    </row>
    <row r="16761" spans="1:5" x14ac:dyDescent="0.2">
      <c r="A16761" t="s">
        <v>29</v>
      </c>
      <c r="B16761">
        <v>0.5</v>
      </c>
      <c r="C16761" t="s">
        <v>1557</v>
      </c>
    </row>
    <row r="16762" spans="1:5" x14ac:dyDescent="0.2">
      <c r="A16762" t="s">
        <v>47</v>
      </c>
      <c r="B16762">
        <v>16.3</v>
      </c>
      <c r="C16762" t="s">
        <v>1655</v>
      </c>
    </row>
    <row r="16763" spans="1:5" x14ac:dyDescent="0.2">
      <c r="A16763" t="s">
        <v>87</v>
      </c>
      <c r="B16763" t="s">
        <v>1546</v>
      </c>
      <c r="C16763" t="s">
        <v>1547</v>
      </c>
      <c r="D16763" t="s">
        <v>1548</v>
      </c>
    </row>
    <row r="16764" spans="1:5" x14ac:dyDescent="0.2">
      <c r="A16764" t="s">
        <v>1549</v>
      </c>
      <c r="B16764" t="s">
        <v>1550</v>
      </c>
      <c r="C16764" t="s">
        <v>1551</v>
      </c>
      <c r="D16764" t="s">
        <v>1552</v>
      </c>
    </row>
    <row r="16765" spans="1:5" x14ac:dyDescent="0.2">
      <c r="A16765" t="s">
        <v>859</v>
      </c>
      <c r="B16765" t="s">
        <v>1553</v>
      </c>
      <c r="C16765" t="s">
        <v>1554</v>
      </c>
    </row>
    <row r="16766" spans="1:5" x14ac:dyDescent="0.2">
      <c r="A16766" t="s">
        <v>91</v>
      </c>
      <c r="B16766">
        <v>8</v>
      </c>
      <c r="C16766" t="s">
        <v>1558</v>
      </c>
    </row>
    <row r="16767" spans="1:5" x14ac:dyDescent="0.2">
      <c r="A16767" t="s">
        <v>34</v>
      </c>
      <c r="B16767">
        <v>25.04</v>
      </c>
      <c r="C16767">
        <v>-0.02</v>
      </c>
    </row>
    <row r="16768" spans="1:5" x14ac:dyDescent="0.2">
      <c r="A16768" t="s">
        <v>34</v>
      </c>
      <c r="B16768">
        <v>24.97</v>
      </c>
      <c r="C16768" t="s">
        <v>1655</v>
      </c>
    </row>
    <row r="16769" spans="1:5" x14ac:dyDescent="0.2">
      <c r="A16769" t="s">
        <v>34</v>
      </c>
      <c r="B16769">
        <v>17</v>
      </c>
      <c r="C16769" t="s">
        <v>1620</v>
      </c>
    </row>
    <row r="16770" spans="1:5" x14ac:dyDescent="0.2">
      <c r="A16770" t="s">
        <v>189</v>
      </c>
      <c r="B16770" t="s">
        <v>1545</v>
      </c>
      <c r="C16770">
        <v>0.03</v>
      </c>
      <c r="D16770" t="s">
        <v>1567</v>
      </c>
      <c r="E16770" t="s">
        <v>1568</v>
      </c>
    </row>
    <row r="16771" spans="1:5" x14ac:dyDescent="0.2">
      <c r="A16771" t="s">
        <v>98</v>
      </c>
      <c r="B16771" t="s">
        <v>1545</v>
      </c>
      <c r="C16771">
        <v>0.02</v>
      </c>
    </row>
    <row r="16772" spans="1:5" x14ac:dyDescent="0.2">
      <c r="A16772" t="s">
        <v>133</v>
      </c>
      <c r="B16772" t="s">
        <v>1545</v>
      </c>
      <c r="C16772">
        <v>5.0000000000000001E-3</v>
      </c>
    </row>
    <row r="16773" spans="1:5" x14ac:dyDescent="0.2">
      <c r="A16773" t="s">
        <v>153</v>
      </c>
      <c r="B16773">
        <v>16.5</v>
      </c>
      <c r="C16773" t="s">
        <v>1655</v>
      </c>
    </row>
    <row r="16774" spans="1:5" x14ac:dyDescent="0.2">
      <c r="A16774" t="s">
        <v>1704</v>
      </c>
      <c r="B16774">
        <v>0.1</v>
      </c>
      <c r="C16774">
        <f>0.035/-0.015</f>
        <v>-2.3333333333333335</v>
      </c>
    </row>
    <row r="16775" spans="1:5" x14ac:dyDescent="0.2">
      <c r="A16775" t="s">
        <v>48</v>
      </c>
      <c r="B16775">
        <v>2</v>
      </c>
      <c r="C16775" t="s">
        <v>1558</v>
      </c>
    </row>
    <row r="16776" spans="1:5" x14ac:dyDescent="0.2">
      <c r="A16776" t="s">
        <v>29</v>
      </c>
      <c r="B16776">
        <v>0.5</v>
      </c>
      <c r="C16776" t="s">
        <v>1557</v>
      </c>
    </row>
    <row r="16777" spans="1:5" x14ac:dyDescent="0.2">
      <c r="A16777" t="s">
        <v>47</v>
      </c>
      <c r="B16777">
        <v>16.3</v>
      </c>
      <c r="C16777" t="s">
        <v>1655</v>
      </c>
    </row>
    <row r="16778" spans="1:5" x14ac:dyDescent="0.2">
      <c r="A16778" t="s">
        <v>87</v>
      </c>
      <c r="B16778" t="s">
        <v>1546</v>
      </c>
      <c r="C16778" t="s">
        <v>1547</v>
      </c>
      <c r="D16778" t="s">
        <v>1548</v>
      </c>
    </row>
    <row r="16779" spans="1:5" x14ac:dyDescent="0.2">
      <c r="A16779" t="s">
        <v>1549</v>
      </c>
      <c r="B16779" t="s">
        <v>1550</v>
      </c>
      <c r="C16779" t="s">
        <v>1551</v>
      </c>
      <c r="D16779" t="s">
        <v>1552</v>
      </c>
    </row>
    <row r="16780" spans="1:5" x14ac:dyDescent="0.2">
      <c r="A16780" t="s">
        <v>859</v>
      </c>
      <c r="B16780" t="s">
        <v>1553</v>
      </c>
      <c r="C16780" t="s">
        <v>1554</v>
      </c>
    </row>
    <row r="16781" spans="1:5" x14ac:dyDescent="0.2">
      <c r="A16781" t="s">
        <v>91</v>
      </c>
      <c r="B16781">
        <v>8</v>
      </c>
      <c r="C16781" t="s">
        <v>1558</v>
      </c>
    </row>
    <row r="16782" spans="1:5" x14ac:dyDescent="0.2">
      <c r="A16782" t="s">
        <v>34</v>
      </c>
      <c r="B16782">
        <v>25.04</v>
      </c>
      <c r="C16782">
        <v>-0.02</v>
      </c>
    </row>
    <row r="16783" spans="1:5" x14ac:dyDescent="0.2">
      <c r="A16783" t="s">
        <v>34</v>
      </c>
      <c r="B16783">
        <v>24.97</v>
      </c>
      <c r="C16783">
        <v>0.02</v>
      </c>
    </row>
    <row r="16784" spans="1:5" x14ac:dyDescent="0.2">
      <c r="A16784" t="s">
        <v>34</v>
      </c>
      <c r="B16784">
        <v>17</v>
      </c>
      <c r="C16784" t="s">
        <v>1620</v>
      </c>
    </row>
    <row r="16785" spans="1:5" x14ac:dyDescent="0.2">
      <c r="A16785" t="s">
        <v>189</v>
      </c>
      <c r="B16785" t="s">
        <v>1545</v>
      </c>
      <c r="C16785">
        <v>0.03</v>
      </c>
      <c r="D16785" t="s">
        <v>1567</v>
      </c>
      <c r="E16785" t="s">
        <v>1568</v>
      </c>
    </row>
    <row r="16786" spans="1:5" x14ac:dyDescent="0.2">
      <c r="A16786" t="s">
        <v>98</v>
      </c>
      <c r="B16786" t="s">
        <v>1545</v>
      </c>
      <c r="C16786">
        <v>0.02</v>
      </c>
    </row>
    <row r="16787" spans="1:5" x14ac:dyDescent="0.2">
      <c r="A16787" t="s">
        <v>133</v>
      </c>
      <c r="B16787" t="s">
        <v>1545</v>
      </c>
      <c r="C16787">
        <v>5.0000000000000001E-3</v>
      </c>
    </row>
    <row r="16788" spans="1:5" x14ac:dyDescent="0.2">
      <c r="A16788" t="s">
        <v>153</v>
      </c>
      <c r="B16788">
        <v>16.5</v>
      </c>
      <c r="C16788" t="s">
        <v>1655</v>
      </c>
    </row>
    <row r="16789" spans="1:5" x14ac:dyDescent="0.2">
      <c r="A16789" t="s">
        <v>1704</v>
      </c>
      <c r="B16789">
        <v>0.1</v>
      </c>
      <c r="C16789">
        <f>0.035/-0.015</f>
        <v>-2.3333333333333335</v>
      </c>
    </row>
    <row r="16790" spans="1:5" x14ac:dyDescent="0.2">
      <c r="A16790" t="s">
        <v>48</v>
      </c>
      <c r="B16790">
        <v>2</v>
      </c>
      <c r="C16790" t="s">
        <v>1558</v>
      </c>
    </row>
    <row r="16791" spans="1:5" x14ac:dyDescent="0.2">
      <c r="A16791" t="s">
        <v>29</v>
      </c>
      <c r="B16791">
        <v>0.5</v>
      </c>
      <c r="C16791" t="s">
        <v>1557</v>
      </c>
    </row>
    <row r="16792" spans="1:5" x14ac:dyDescent="0.2">
      <c r="A16792" t="s">
        <v>47</v>
      </c>
      <c r="B16792">
        <v>16.3</v>
      </c>
      <c r="C16792" t="s">
        <v>1655</v>
      </c>
    </row>
    <row r="16793" spans="1:5" x14ac:dyDescent="0.2">
      <c r="A16793" t="s">
        <v>87</v>
      </c>
      <c r="B16793" t="s">
        <v>1546</v>
      </c>
      <c r="C16793" t="s">
        <v>1547</v>
      </c>
      <c r="D16793" t="s">
        <v>1548</v>
      </c>
    </row>
    <row r="16794" spans="1:5" x14ac:dyDescent="0.2">
      <c r="A16794" t="s">
        <v>1549</v>
      </c>
      <c r="B16794" t="s">
        <v>1550</v>
      </c>
      <c r="C16794" t="s">
        <v>1551</v>
      </c>
      <c r="D16794" t="s">
        <v>1552</v>
      </c>
    </row>
    <row r="16795" spans="1:5" x14ac:dyDescent="0.2">
      <c r="A16795" t="s">
        <v>859</v>
      </c>
      <c r="B16795" t="s">
        <v>1553</v>
      </c>
      <c r="C16795" t="s">
        <v>1554</v>
      </c>
    </row>
    <row r="16796" spans="1:5" x14ac:dyDescent="0.2">
      <c r="A16796" t="s">
        <v>1569</v>
      </c>
      <c r="B16796" t="s">
        <v>1570</v>
      </c>
      <c r="C16796" t="s">
        <v>1571</v>
      </c>
    </row>
    <row r="16797" spans="1:5" x14ac:dyDescent="0.2">
      <c r="A16797" t="s">
        <v>1569</v>
      </c>
      <c r="B16797" t="s">
        <v>1572</v>
      </c>
      <c r="C16797" t="s">
        <v>1573</v>
      </c>
      <c r="D16797" t="s">
        <v>1571</v>
      </c>
    </row>
    <row r="16798" spans="1:5" x14ac:dyDescent="0.2">
      <c r="A16798" t="s">
        <v>91</v>
      </c>
      <c r="B16798">
        <v>8</v>
      </c>
      <c r="C16798" t="s">
        <v>1558</v>
      </c>
    </row>
    <row r="16799" spans="1:5" x14ac:dyDescent="0.2">
      <c r="A16799" t="s">
        <v>29</v>
      </c>
      <c r="B16799">
        <v>0.5</v>
      </c>
      <c r="C16799" t="s">
        <v>1557</v>
      </c>
    </row>
    <row r="16800" spans="1:5" x14ac:dyDescent="0.2">
      <c r="A16800" t="s">
        <v>34</v>
      </c>
      <c r="B16800">
        <v>25.04</v>
      </c>
      <c r="C16800">
        <v>-0.02</v>
      </c>
    </row>
    <row r="16801" spans="1:5" x14ac:dyDescent="0.2">
      <c r="A16801" t="s">
        <v>34</v>
      </c>
      <c r="B16801">
        <v>24.97</v>
      </c>
      <c r="C16801" t="s">
        <v>1655</v>
      </c>
    </row>
    <row r="16802" spans="1:5" x14ac:dyDescent="0.2">
      <c r="A16802" t="s">
        <v>34</v>
      </c>
      <c r="B16802">
        <v>17.45</v>
      </c>
      <c r="C16802" t="s">
        <v>1620</v>
      </c>
    </row>
    <row r="16803" spans="1:5" x14ac:dyDescent="0.2">
      <c r="A16803" t="s">
        <v>189</v>
      </c>
      <c r="B16803" t="s">
        <v>1545</v>
      </c>
      <c r="C16803">
        <v>0.03</v>
      </c>
      <c r="D16803" t="s">
        <v>1567</v>
      </c>
      <c r="E16803" t="s">
        <v>1568</v>
      </c>
    </row>
    <row r="16804" spans="1:5" x14ac:dyDescent="0.2">
      <c r="A16804" t="s">
        <v>98</v>
      </c>
      <c r="B16804" t="s">
        <v>1545</v>
      </c>
      <c r="C16804">
        <v>0.02</v>
      </c>
    </row>
    <row r="16805" spans="1:5" x14ac:dyDescent="0.2">
      <c r="A16805" t="s">
        <v>133</v>
      </c>
      <c r="B16805" t="s">
        <v>1545</v>
      </c>
      <c r="C16805">
        <v>5.0000000000000001E-3</v>
      </c>
    </row>
    <row r="16806" spans="1:5" x14ac:dyDescent="0.2">
      <c r="A16806" t="s">
        <v>153</v>
      </c>
      <c r="B16806">
        <v>16.95</v>
      </c>
      <c r="C16806" t="s">
        <v>1655</v>
      </c>
    </row>
    <row r="16807" spans="1:5" x14ac:dyDescent="0.2">
      <c r="A16807" t="s">
        <v>1704</v>
      </c>
      <c r="B16807">
        <v>0.1</v>
      </c>
      <c r="C16807">
        <f>0.035/-0.015</f>
        <v>-2.3333333333333335</v>
      </c>
    </row>
    <row r="16808" spans="1:5" x14ac:dyDescent="0.2">
      <c r="A16808" t="s">
        <v>48</v>
      </c>
      <c r="B16808">
        <v>2</v>
      </c>
      <c r="C16808" t="s">
        <v>1558</v>
      </c>
    </row>
    <row r="16809" spans="1:5" x14ac:dyDescent="0.2">
      <c r="A16809" t="s">
        <v>47</v>
      </c>
      <c r="B16809">
        <v>16.75</v>
      </c>
      <c r="C16809" t="s">
        <v>1655</v>
      </c>
    </row>
    <row r="16810" spans="1:5" x14ac:dyDescent="0.2">
      <c r="A16810" t="s">
        <v>87</v>
      </c>
      <c r="B16810" t="s">
        <v>1546</v>
      </c>
      <c r="C16810" t="s">
        <v>621</v>
      </c>
      <c r="D16810" t="s">
        <v>1548</v>
      </c>
    </row>
    <row r="16811" spans="1:5" x14ac:dyDescent="0.2">
      <c r="A16811" t="s">
        <v>1549</v>
      </c>
      <c r="B16811" t="s">
        <v>1550</v>
      </c>
      <c r="C16811" t="s">
        <v>1551</v>
      </c>
      <c r="D16811" t="s">
        <v>1552</v>
      </c>
    </row>
    <row r="16812" spans="1:5" x14ac:dyDescent="0.2">
      <c r="A16812" t="s">
        <v>859</v>
      </c>
      <c r="B16812" t="s">
        <v>1553</v>
      </c>
      <c r="C16812" t="s">
        <v>1554</v>
      </c>
    </row>
    <row r="16813" spans="1:5" x14ac:dyDescent="0.2">
      <c r="A16813" t="s">
        <v>464</v>
      </c>
      <c r="B16813" t="s">
        <v>1550</v>
      </c>
      <c r="C16813" t="s">
        <v>1551</v>
      </c>
      <c r="D16813" s="7">
        <v>37415</v>
      </c>
    </row>
    <row r="16814" spans="1:5" x14ac:dyDescent="0.2">
      <c r="A16814" t="s">
        <v>91</v>
      </c>
      <c r="B16814">
        <v>8</v>
      </c>
      <c r="C16814" t="s">
        <v>1558</v>
      </c>
    </row>
    <row r="16815" spans="1:5" x14ac:dyDescent="0.2">
      <c r="A16815" t="s">
        <v>29</v>
      </c>
      <c r="B16815">
        <v>0.5</v>
      </c>
      <c r="C16815" t="s">
        <v>1557</v>
      </c>
    </row>
    <row r="16816" spans="1:5" x14ac:dyDescent="0.2">
      <c r="A16816" t="s">
        <v>34</v>
      </c>
      <c r="B16816">
        <v>25.04</v>
      </c>
      <c r="C16816">
        <v>-0.02</v>
      </c>
    </row>
    <row r="16817" spans="1:5" x14ac:dyDescent="0.2">
      <c r="A16817" t="s">
        <v>34</v>
      </c>
      <c r="B16817">
        <v>24.97</v>
      </c>
      <c r="C16817" t="s">
        <v>1655</v>
      </c>
    </row>
    <row r="16818" spans="1:5" x14ac:dyDescent="0.2">
      <c r="A16818" t="s">
        <v>34</v>
      </c>
      <c r="B16818">
        <v>17.45</v>
      </c>
      <c r="C16818" t="s">
        <v>1620</v>
      </c>
    </row>
    <row r="16819" spans="1:5" x14ac:dyDescent="0.2">
      <c r="A16819" t="s">
        <v>189</v>
      </c>
      <c r="B16819" t="s">
        <v>1545</v>
      </c>
      <c r="C16819">
        <v>0.03</v>
      </c>
      <c r="D16819" t="s">
        <v>1567</v>
      </c>
      <c r="E16819" t="s">
        <v>1568</v>
      </c>
    </row>
    <row r="16820" spans="1:5" x14ac:dyDescent="0.2">
      <c r="A16820" t="s">
        <v>98</v>
      </c>
      <c r="B16820" t="s">
        <v>1545</v>
      </c>
      <c r="C16820">
        <v>0.02</v>
      </c>
    </row>
    <row r="16821" spans="1:5" x14ac:dyDescent="0.2">
      <c r="A16821" t="s">
        <v>133</v>
      </c>
      <c r="B16821" t="s">
        <v>1545</v>
      </c>
      <c r="C16821">
        <v>5.0000000000000001E-3</v>
      </c>
    </row>
    <row r="16822" spans="1:5" x14ac:dyDescent="0.2">
      <c r="A16822" t="s">
        <v>153</v>
      </c>
      <c r="B16822">
        <v>16.95</v>
      </c>
      <c r="C16822" t="s">
        <v>1655</v>
      </c>
    </row>
    <row r="16823" spans="1:5" x14ac:dyDescent="0.2">
      <c r="A16823" t="s">
        <v>1704</v>
      </c>
      <c r="B16823">
        <v>0.1</v>
      </c>
      <c r="C16823">
        <f>0.035/-0.015</f>
        <v>-2.3333333333333335</v>
      </c>
    </row>
    <row r="16824" spans="1:5" x14ac:dyDescent="0.2">
      <c r="A16824" t="s">
        <v>48</v>
      </c>
      <c r="B16824">
        <v>2</v>
      </c>
      <c r="C16824" t="s">
        <v>1558</v>
      </c>
    </row>
    <row r="16825" spans="1:5" x14ac:dyDescent="0.2">
      <c r="A16825" t="s">
        <v>47</v>
      </c>
      <c r="B16825">
        <v>16.75</v>
      </c>
      <c r="C16825" t="s">
        <v>1655</v>
      </c>
    </row>
    <row r="16826" spans="1:5" x14ac:dyDescent="0.2">
      <c r="A16826" t="s">
        <v>87</v>
      </c>
      <c r="B16826" t="s">
        <v>1546</v>
      </c>
      <c r="C16826" t="s">
        <v>621</v>
      </c>
      <c r="D16826" t="s">
        <v>1548</v>
      </c>
    </row>
    <row r="16827" spans="1:5" x14ac:dyDescent="0.2">
      <c r="A16827" t="s">
        <v>1549</v>
      </c>
      <c r="B16827" t="s">
        <v>1550</v>
      </c>
      <c r="C16827" t="s">
        <v>1551</v>
      </c>
      <c r="D16827" t="s">
        <v>1552</v>
      </c>
    </row>
    <row r="16828" spans="1:5" x14ac:dyDescent="0.2">
      <c r="A16828" t="s">
        <v>859</v>
      </c>
      <c r="B16828" t="s">
        <v>1553</v>
      </c>
      <c r="C16828" t="s">
        <v>1554</v>
      </c>
    </row>
    <row r="16829" spans="1:5" x14ac:dyDescent="0.2">
      <c r="A16829" t="s">
        <v>464</v>
      </c>
      <c r="B16829" t="s">
        <v>1550</v>
      </c>
      <c r="C16829" t="s">
        <v>1551</v>
      </c>
      <c r="D16829" s="7">
        <v>37415</v>
      </c>
    </row>
    <row r="16830" spans="1:5" x14ac:dyDescent="0.2">
      <c r="A16830" t="s">
        <v>91</v>
      </c>
      <c r="B16830">
        <v>8</v>
      </c>
      <c r="C16830" t="s">
        <v>1558</v>
      </c>
    </row>
    <row r="16831" spans="1:5" x14ac:dyDescent="0.2">
      <c r="A16831" t="s">
        <v>29</v>
      </c>
      <c r="B16831">
        <v>0.5</v>
      </c>
      <c r="C16831" t="s">
        <v>1557</v>
      </c>
    </row>
    <row r="16832" spans="1:5" x14ac:dyDescent="0.2">
      <c r="A16832" t="s">
        <v>34</v>
      </c>
      <c r="B16832">
        <v>25.04</v>
      </c>
      <c r="C16832">
        <v>-0.02</v>
      </c>
    </row>
    <row r="16833" spans="1:5" x14ac:dyDescent="0.2">
      <c r="A16833" t="s">
        <v>34</v>
      </c>
      <c r="B16833">
        <v>24.97</v>
      </c>
      <c r="C16833">
        <f>+-0.02</f>
        <v>-0.02</v>
      </c>
    </row>
    <row r="16834" spans="1:5" x14ac:dyDescent="0.2">
      <c r="A16834" t="s">
        <v>34</v>
      </c>
      <c r="B16834">
        <v>17.45</v>
      </c>
      <c r="C16834" t="s">
        <v>1620</v>
      </c>
    </row>
    <row r="16835" spans="1:5" x14ac:dyDescent="0.2">
      <c r="A16835" t="s">
        <v>189</v>
      </c>
      <c r="B16835" t="s">
        <v>1545</v>
      </c>
      <c r="C16835">
        <v>0.03</v>
      </c>
      <c r="D16835" t="s">
        <v>1567</v>
      </c>
      <c r="E16835" t="s">
        <v>1568</v>
      </c>
    </row>
    <row r="16836" spans="1:5" x14ac:dyDescent="0.2">
      <c r="A16836" t="s">
        <v>98</v>
      </c>
      <c r="B16836" t="s">
        <v>1545</v>
      </c>
      <c r="C16836">
        <v>0.02</v>
      </c>
    </row>
    <row r="16837" spans="1:5" x14ac:dyDescent="0.2">
      <c r="A16837" t="s">
        <v>133</v>
      </c>
      <c r="B16837" t="s">
        <v>1545</v>
      </c>
      <c r="C16837">
        <v>5.0000000000000001E-3</v>
      </c>
    </row>
    <row r="16838" spans="1:5" x14ac:dyDescent="0.2">
      <c r="A16838" t="s">
        <v>153</v>
      </c>
      <c r="B16838">
        <v>16.95</v>
      </c>
      <c r="C16838" t="s">
        <v>1655</v>
      </c>
    </row>
    <row r="16839" spans="1:5" x14ac:dyDescent="0.2">
      <c r="A16839" t="s">
        <v>1704</v>
      </c>
      <c r="B16839">
        <v>0.1</v>
      </c>
      <c r="C16839">
        <f>0.035/-0.015</f>
        <v>-2.3333333333333335</v>
      </c>
    </row>
    <row r="16840" spans="1:5" x14ac:dyDescent="0.2">
      <c r="A16840" t="s">
        <v>48</v>
      </c>
      <c r="B16840">
        <v>2</v>
      </c>
      <c r="C16840" t="s">
        <v>1558</v>
      </c>
    </row>
    <row r="16841" spans="1:5" x14ac:dyDescent="0.2">
      <c r="A16841" t="s">
        <v>47</v>
      </c>
      <c r="B16841">
        <v>16.75</v>
      </c>
      <c r="C16841" t="s">
        <v>1655</v>
      </c>
    </row>
    <row r="16842" spans="1:5" x14ac:dyDescent="0.2">
      <c r="A16842" t="s">
        <v>87</v>
      </c>
      <c r="B16842" t="s">
        <v>1546</v>
      </c>
      <c r="C16842" t="s">
        <v>621</v>
      </c>
      <c r="D16842" t="s">
        <v>1548</v>
      </c>
    </row>
    <row r="16843" spans="1:5" x14ac:dyDescent="0.2">
      <c r="A16843" t="s">
        <v>1549</v>
      </c>
      <c r="B16843" t="s">
        <v>1550</v>
      </c>
      <c r="C16843" t="s">
        <v>1551</v>
      </c>
      <c r="D16843" t="s">
        <v>1552</v>
      </c>
    </row>
    <row r="16844" spans="1:5" x14ac:dyDescent="0.2">
      <c r="A16844" t="s">
        <v>859</v>
      </c>
      <c r="B16844" t="s">
        <v>1553</v>
      </c>
      <c r="C16844" t="s">
        <v>1554</v>
      </c>
    </row>
    <row r="16845" spans="1:5" x14ac:dyDescent="0.2">
      <c r="A16845" t="s">
        <v>464</v>
      </c>
      <c r="B16845" t="s">
        <v>1550</v>
      </c>
      <c r="C16845" t="s">
        <v>1551</v>
      </c>
      <c r="D16845" s="7">
        <v>37415</v>
      </c>
    </row>
    <row r="16846" spans="1:5" x14ac:dyDescent="0.2">
      <c r="A16846" t="s">
        <v>1569</v>
      </c>
      <c r="B16846" t="s">
        <v>1570</v>
      </c>
      <c r="C16846" t="s">
        <v>1571</v>
      </c>
    </row>
    <row r="16847" spans="1:5" x14ac:dyDescent="0.2">
      <c r="A16847" t="s">
        <v>1569</v>
      </c>
      <c r="B16847" t="s">
        <v>1572</v>
      </c>
      <c r="C16847" t="s">
        <v>1573</v>
      </c>
      <c r="D16847" t="s">
        <v>1571</v>
      </c>
    </row>
    <row r="16848" spans="1:5" x14ac:dyDescent="0.2">
      <c r="A16848" t="s">
        <v>2575</v>
      </c>
      <c r="B16848">
        <v>8</v>
      </c>
      <c r="C16848" t="s">
        <v>1558</v>
      </c>
    </row>
    <row r="16849" spans="1:5" x14ac:dyDescent="0.2">
      <c r="A16849" t="s">
        <v>47</v>
      </c>
      <c r="B16849">
        <v>2</v>
      </c>
      <c r="C16849" t="s">
        <v>1558</v>
      </c>
    </row>
    <row r="16850" spans="1:5" x14ac:dyDescent="0.2">
      <c r="A16850" t="s">
        <v>34</v>
      </c>
      <c r="B16850">
        <v>25.04</v>
      </c>
      <c r="C16850">
        <v>-0.02</v>
      </c>
    </row>
    <row r="16851" spans="1:5" x14ac:dyDescent="0.2">
      <c r="A16851" t="s">
        <v>34</v>
      </c>
      <c r="B16851">
        <v>24.97</v>
      </c>
      <c r="C16851" t="s">
        <v>1655</v>
      </c>
    </row>
    <row r="16852" spans="1:5" x14ac:dyDescent="0.2">
      <c r="A16852" t="s">
        <v>34</v>
      </c>
      <c r="B16852">
        <v>17.149999999999999</v>
      </c>
      <c r="C16852" t="s">
        <v>1620</v>
      </c>
    </row>
    <row r="16853" spans="1:5" x14ac:dyDescent="0.2">
      <c r="A16853" t="s">
        <v>189</v>
      </c>
      <c r="B16853" t="s">
        <v>1545</v>
      </c>
      <c r="C16853">
        <v>0.03</v>
      </c>
      <c r="D16853" t="s">
        <v>1567</v>
      </c>
      <c r="E16853" t="s">
        <v>1568</v>
      </c>
    </row>
    <row r="16854" spans="1:5" x14ac:dyDescent="0.2">
      <c r="A16854" t="s">
        <v>133</v>
      </c>
      <c r="B16854" t="s">
        <v>1545</v>
      </c>
      <c r="C16854">
        <v>5.0000000000000001E-3</v>
      </c>
    </row>
    <row r="16855" spans="1:5" x14ac:dyDescent="0.2">
      <c r="A16855" t="s">
        <v>153</v>
      </c>
      <c r="B16855">
        <v>16.649999999999999</v>
      </c>
      <c r="C16855" t="s">
        <v>1655</v>
      </c>
    </row>
    <row r="16856" spans="1:5" x14ac:dyDescent="0.2">
      <c r="A16856" t="s">
        <v>47</v>
      </c>
      <c r="B16856">
        <v>16.45</v>
      </c>
      <c r="C16856" t="s">
        <v>1655</v>
      </c>
    </row>
    <row r="16857" spans="1:5" x14ac:dyDescent="0.2">
      <c r="A16857" t="s">
        <v>1704</v>
      </c>
      <c r="B16857">
        <v>0.1</v>
      </c>
      <c r="C16857">
        <f>0.035/-0.015</f>
        <v>-2.3333333333333335</v>
      </c>
    </row>
    <row r="16858" spans="1:5" x14ac:dyDescent="0.2">
      <c r="A16858" t="s">
        <v>29</v>
      </c>
      <c r="B16858">
        <v>0.5</v>
      </c>
      <c r="C16858" t="s">
        <v>1557</v>
      </c>
    </row>
    <row r="16859" spans="1:5" x14ac:dyDescent="0.2">
      <c r="A16859" t="s">
        <v>87</v>
      </c>
      <c r="B16859" t="s">
        <v>1546</v>
      </c>
      <c r="C16859" t="s">
        <v>1547</v>
      </c>
      <c r="D16859" t="s">
        <v>1548</v>
      </c>
    </row>
    <row r="16860" spans="1:5" x14ac:dyDescent="0.2">
      <c r="A16860" t="s">
        <v>1549</v>
      </c>
      <c r="B16860" t="s">
        <v>1550</v>
      </c>
      <c r="C16860" t="s">
        <v>1551</v>
      </c>
      <c r="D16860" t="s">
        <v>1552</v>
      </c>
    </row>
    <row r="16861" spans="1:5" x14ac:dyDescent="0.2">
      <c r="A16861" t="s">
        <v>859</v>
      </c>
      <c r="B16861" t="s">
        <v>1553</v>
      </c>
      <c r="C16861" t="s">
        <v>1554</v>
      </c>
    </row>
    <row r="16862" spans="1:5" x14ac:dyDescent="0.2">
      <c r="A16862" t="s">
        <v>29</v>
      </c>
      <c r="B16862">
        <v>2</v>
      </c>
      <c r="C16862" t="s">
        <v>1608</v>
      </c>
      <c r="D16862">
        <v>0.1</v>
      </c>
    </row>
    <row r="16863" spans="1:5" x14ac:dyDescent="0.2">
      <c r="A16863" t="s">
        <v>2575</v>
      </c>
      <c r="B16863">
        <v>8</v>
      </c>
      <c r="C16863" t="s">
        <v>1558</v>
      </c>
    </row>
    <row r="16864" spans="1:5" x14ac:dyDescent="0.2">
      <c r="A16864" t="s">
        <v>34</v>
      </c>
      <c r="B16864">
        <v>25.04</v>
      </c>
      <c r="C16864">
        <v>-0.02</v>
      </c>
    </row>
    <row r="16865" spans="1:5" x14ac:dyDescent="0.2">
      <c r="A16865" t="s">
        <v>34</v>
      </c>
      <c r="B16865">
        <v>24.97</v>
      </c>
      <c r="C16865" t="s">
        <v>1655</v>
      </c>
    </row>
    <row r="16866" spans="1:5" x14ac:dyDescent="0.2">
      <c r="A16866" t="s">
        <v>34</v>
      </c>
      <c r="B16866">
        <v>17.149999999999999</v>
      </c>
      <c r="C16866" t="s">
        <v>1655</v>
      </c>
    </row>
    <row r="16867" spans="1:5" x14ac:dyDescent="0.2">
      <c r="A16867" t="s">
        <v>189</v>
      </c>
      <c r="B16867" t="s">
        <v>1545</v>
      </c>
      <c r="C16867">
        <v>0.03</v>
      </c>
      <c r="D16867" t="s">
        <v>1567</v>
      </c>
      <c r="E16867" t="s">
        <v>1568</v>
      </c>
    </row>
    <row r="16868" spans="1:5" x14ac:dyDescent="0.2">
      <c r="A16868" t="s">
        <v>133</v>
      </c>
      <c r="B16868" t="s">
        <v>1545</v>
      </c>
      <c r="C16868">
        <v>5.0000000000000001E-3</v>
      </c>
    </row>
    <row r="16869" spans="1:5" x14ac:dyDescent="0.2">
      <c r="A16869" t="s">
        <v>153</v>
      </c>
      <c r="B16869">
        <v>16.649999999999999</v>
      </c>
      <c r="C16869" t="s">
        <v>1655</v>
      </c>
    </row>
    <row r="16870" spans="1:5" x14ac:dyDescent="0.2">
      <c r="A16870" t="s">
        <v>96</v>
      </c>
      <c r="B16870">
        <v>16.45</v>
      </c>
      <c r="C16870" t="s">
        <v>1608</v>
      </c>
      <c r="D16870">
        <v>0.02</v>
      </c>
    </row>
    <row r="16871" spans="1:5" x14ac:dyDescent="0.2">
      <c r="A16871" t="s">
        <v>1704</v>
      </c>
      <c r="B16871">
        <v>0.1</v>
      </c>
      <c r="C16871">
        <f>0.035/-0.015</f>
        <v>-2.3333333333333335</v>
      </c>
    </row>
    <row r="16872" spans="1:5" x14ac:dyDescent="0.2">
      <c r="A16872" t="s">
        <v>95</v>
      </c>
      <c r="B16872">
        <v>0.08</v>
      </c>
      <c r="C16872" t="s">
        <v>1594</v>
      </c>
      <c r="D16872" t="s">
        <v>1584</v>
      </c>
      <c r="E16872">
        <v>3</v>
      </c>
    </row>
    <row r="16873" spans="1:5" x14ac:dyDescent="0.2">
      <c r="A16873" t="s">
        <v>29</v>
      </c>
      <c r="B16873">
        <v>0.5</v>
      </c>
      <c r="C16873" t="s">
        <v>1557</v>
      </c>
    </row>
    <row r="16874" spans="1:5" x14ac:dyDescent="0.2">
      <c r="A16874" t="s">
        <v>87</v>
      </c>
      <c r="B16874" t="s">
        <v>1546</v>
      </c>
      <c r="C16874" t="s">
        <v>1547</v>
      </c>
      <c r="D16874" t="s">
        <v>1548</v>
      </c>
    </row>
    <row r="16875" spans="1:5" x14ac:dyDescent="0.2">
      <c r="A16875" t="s">
        <v>1549</v>
      </c>
      <c r="B16875" t="s">
        <v>1550</v>
      </c>
      <c r="C16875" t="s">
        <v>1551</v>
      </c>
      <c r="D16875" t="s">
        <v>1552</v>
      </c>
    </row>
    <row r="16876" spans="1:5" x14ac:dyDescent="0.2">
      <c r="A16876" t="s">
        <v>859</v>
      </c>
      <c r="B16876" t="s">
        <v>1553</v>
      </c>
      <c r="C16876" t="s">
        <v>1554</v>
      </c>
    </row>
    <row r="16877" spans="1:5" x14ac:dyDescent="0.2">
      <c r="A16877" t="s">
        <v>29</v>
      </c>
      <c r="B16877">
        <v>2</v>
      </c>
      <c r="C16877" t="s">
        <v>1608</v>
      </c>
      <c r="D16877">
        <v>0.1</v>
      </c>
    </row>
    <row r="16878" spans="1:5" x14ac:dyDescent="0.2">
      <c r="A16878" t="s">
        <v>2575</v>
      </c>
      <c r="B16878">
        <v>8</v>
      </c>
      <c r="C16878" t="s">
        <v>1558</v>
      </c>
    </row>
    <row r="16879" spans="1:5" x14ac:dyDescent="0.2">
      <c r="A16879" t="s">
        <v>34</v>
      </c>
      <c r="B16879">
        <v>25.04</v>
      </c>
      <c r="C16879">
        <v>-0.02</v>
      </c>
    </row>
    <row r="16880" spans="1:5" x14ac:dyDescent="0.2">
      <c r="A16880" t="s">
        <v>34</v>
      </c>
      <c r="B16880">
        <v>24.97</v>
      </c>
      <c r="C16880">
        <f>+-0.02</f>
        <v>-0.02</v>
      </c>
    </row>
    <row r="16881" spans="1:5" x14ac:dyDescent="0.2">
      <c r="A16881" t="s">
        <v>34</v>
      </c>
      <c r="B16881">
        <v>17.149999999999999</v>
      </c>
      <c r="C16881" t="s">
        <v>1655</v>
      </c>
    </row>
    <row r="16882" spans="1:5" x14ac:dyDescent="0.2">
      <c r="A16882" t="s">
        <v>189</v>
      </c>
      <c r="B16882" t="s">
        <v>1545</v>
      </c>
      <c r="C16882">
        <v>0.03</v>
      </c>
      <c r="D16882" t="s">
        <v>1567</v>
      </c>
      <c r="E16882" t="s">
        <v>1568</v>
      </c>
    </row>
    <row r="16883" spans="1:5" x14ac:dyDescent="0.2">
      <c r="A16883" t="s">
        <v>133</v>
      </c>
      <c r="B16883" t="s">
        <v>1545</v>
      </c>
      <c r="C16883">
        <v>5.0000000000000001E-3</v>
      </c>
    </row>
    <row r="16884" spans="1:5" x14ac:dyDescent="0.2">
      <c r="A16884" t="s">
        <v>153</v>
      </c>
      <c r="B16884">
        <v>16.649999999999999</v>
      </c>
      <c r="C16884" t="s">
        <v>1655</v>
      </c>
    </row>
    <row r="16885" spans="1:5" x14ac:dyDescent="0.2">
      <c r="A16885" t="s">
        <v>96</v>
      </c>
      <c r="B16885">
        <v>16.45</v>
      </c>
      <c r="C16885" t="s">
        <v>1608</v>
      </c>
      <c r="D16885">
        <v>0.02</v>
      </c>
    </row>
    <row r="16886" spans="1:5" x14ac:dyDescent="0.2">
      <c r="A16886" t="s">
        <v>1704</v>
      </c>
      <c r="B16886">
        <v>0.1</v>
      </c>
      <c r="C16886">
        <f>0.035/-0.015</f>
        <v>-2.3333333333333335</v>
      </c>
    </row>
    <row r="16887" spans="1:5" x14ac:dyDescent="0.2">
      <c r="A16887" t="s">
        <v>95</v>
      </c>
      <c r="B16887">
        <v>0.08</v>
      </c>
      <c r="C16887" t="s">
        <v>1594</v>
      </c>
      <c r="D16887" t="s">
        <v>1584</v>
      </c>
      <c r="E16887">
        <v>3</v>
      </c>
    </row>
    <row r="16888" spans="1:5" x14ac:dyDescent="0.2">
      <c r="A16888" t="s">
        <v>29</v>
      </c>
      <c r="B16888">
        <v>0.5</v>
      </c>
      <c r="C16888" t="s">
        <v>1557</v>
      </c>
    </row>
    <row r="16889" spans="1:5" x14ac:dyDescent="0.2">
      <c r="A16889" t="s">
        <v>87</v>
      </c>
      <c r="B16889" t="s">
        <v>1546</v>
      </c>
      <c r="C16889" t="s">
        <v>1547</v>
      </c>
      <c r="D16889" t="s">
        <v>1548</v>
      </c>
    </row>
    <row r="16890" spans="1:5" x14ac:dyDescent="0.2">
      <c r="A16890" t="s">
        <v>1549</v>
      </c>
      <c r="B16890" t="s">
        <v>1550</v>
      </c>
      <c r="C16890" t="s">
        <v>1551</v>
      </c>
      <c r="D16890" t="s">
        <v>1552</v>
      </c>
    </row>
    <row r="16891" spans="1:5" x14ac:dyDescent="0.2">
      <c r="A16891" t="s">
        <v>859</v>
      </c>
      <c r="B16891" t="s">
        <v>1553</v>
      </c>
      <c r="C16891" t="s">
        <v>1554</v>
      </c>
    </row>
    <row r="16892" spans="1:5" x14ac:dyDescent="0.2">
      <c r="A16892" t="s">
        <v>27</v>
      </c>
      <c r="B16892">
        <v>67.900000000000006</v>
      </c>
      <c r="C16892">
        <v>0.05</v>
      </c>
    </row>
    <row r="16893" spans="1:5" x14ac:dyDescent="0.2">
      <c r="A16893" t="s">
        <v>29</v>
      </c>
      <c r="B16893" t="s">
        <v>2927</v>
      </c>
      <c r="C16893" t="s">
        <v>1608</v>
      </c>
      <c r="D16893" t="s">
        <v>1894</v>
      </c>
    </row>
    <row r="16894" spans="1:5" x14ac:dyDescent="0.2">
      <c r="A16894" t="s">
        <v>34</v>
      </c>
      <c r="B16894">
        <v>37.725000000000001</v>
      </c>
      <c r="C16894">
        <f>0.005/-0.045</f>
        <v>-0.11111111111111112</v>
      </c>
    </row>
    <row r="16895" spans="1:5" x14ac:dyDescent="0.2">
      <c r="A16895" t="s">
        <v>34</v>
      </c>
      <c r="B16895" t="s">
        <v>2928</v>
      </c>
    </row>
    <row r="16896" spans="1:5" x14ac:dyDescent="0.2">
      <c r="A16896" t="s">
        <v>34</v>
      </c>
      <c r="B16896" s="9">
        <v>45341</v>
      </c>
      <c r="C16896" t="s">
        <v>1613</v>
      </c>
      <c r="D16896" t="s">
        <v>2087</v>
      </c>
    </row>
    <row r="16897" spans="1:5" x14ac:dyDescent="0.2">
      <c r="A16897" t="s">
        <v>34</v>
      </c>
      <c r="B16897">
        <v>18.8</v>
      </c>
      <c r="C16897">
        <f>0.005/-0.045</f>
        <v>-0.11111111111111112</v>
      </c>
    </row>
    <row r="16898" spans="1:5" x14ac:dyDescent="0.2">
      <c r="A16898" t="s">
        <v>29</v>
      </c>
      <c r="B16898">
        <v>27.23</v>
      </c>
      <c r="C16898" t="s">
        <v>1562</v>
      </c>
      <c r="D16898">
        <v>0.1</v>
      </c>
    </row>
    <row r="16899" spans="1:5" x14ac:dyDescent="0.2">
      <c r="A16899" t="s">
        <v>1579</v>
      </c>
      <c r="B16899" t="s">
        <v>2929</v>
      </c>
    </row>
    <row r="16900" spans="1:5" x14ac:dyDescent="0.2">
      <c r="A16900" t="s">
        <v>47</v>
      </c>
      <c r="B16900" t="s">
        <v>2930</v>
      </c>
      <c r="C16900" t="s">
        <v>2087</v>
      </c>
    </row>
    <row r="16901" spans="1:5" x14ac:dyDescent="0.2">
      <c r="A16901" t="s">
        <v>556</v>
      </c>
      <c r="B16901">
        <v>34.924999999999997</v>
      </c>
      <c r="C16901">
        <f>0.09/-0.135</f>
        <v>-0.66666666666666663</v>
      </c>
    </row>
    <row r="16902" spans="1:5" x14ac:dyDescent="0.2">
      <c r="A16902" t="s">
        <v>556</v>
      </c>
      <c r="B16902">
        <v>34.924999999999997</v>
      </c>
      <c r="C16902">
        <f>0.09/-0.135</f>
        <v>-0.66666666666666663</v>
      </c>
    </row>
    <row r="16903" spans="1:5" x14ac:dyDescent="0.2">
      <c r="A16903" t="s">
        <v>174</v>
      </c>
      <c r="B16903" t="s">
        <v>2180</v>
      </c>
      <c r="C16903" t="s">
        <v>1567</v>
      </c>
      <c r="D16903" t="s">
        <v>1594</v>
      </c>
      <c r="E16903" t="s">
        <v>1568</v>
      </c>
    </row>
    <row r="16904" spans="1:5" x14ac:dyDescent="0.2">
      <c r="A16904" t="s">
        <v>48</v>
      </c>
      <c r="B16904">
        <v>12</v>
      </c>
      <c r="C16904" t="s">
        <v>1608</v>
      </c>
      <c r="D16904" t="s">
        <v>2087</v>
      </c>
    </row>
    <row r="16905" spans="1:5" x14ac:dyDescent="0.2">
      <c r="A16905" t="s">
        <v>184</v>
      </c>
      <c r="B16905">
        <v>17.350000000000001</v>
      </c>
      <c r="C16905" t="s">
        <v>1667</v>
      </c>
    </row>
    <row r="16906" spans="1:5" x14ac:dyDescent="0.2">
      <c r="A16906" t="s">
        <v>97</v>
      </c>
      <c r="B16906" t="s">
        <v>1619</v>
      </c>
      <c r="C16906" t="s">
        <v>1894</v>
      </c>
    </row>
    <row r="16907" spans="1:5" x14ac:dyDescent="0.2">
      <c r="A16907" t="s">
        <v>47</v>
      </c>
      <c r="B16907">
        <v>33.799999999999997</v>
      </c>
      <c r="C16907" t="s">
        <v>1630</v>
      </c>
    </row>
    <row r="16908" spans="1:5" x14ac:dyDescent="0.2">
      <c r="A16908" t="s">
        <v>34</v>
      </c>
      <c r="B16908" t="s">
        <v>3003</v>
      </c>
    </row>
    <row r="16909" spans="1:5" x14ac:dyDescent="0.2">
      <c r="A16909" t="s">
        <v>2249</v>
      </c>
      <c r="B16909">
        <v>26.8</v>
      </c>
      <c r="C16909" t="s">
        <v>1608</v>
      </c>
      <c r="D16909">
        <v>0.1</v>
      </c>
    </row>
    <row r="16910" spans="1:5" x14ac:dyDescent="0.2">
      <c r="A16910" t="s">
        <v>2444</v>
      </c>
      <c r="B16910">
        <v>17.100000000000001</v>
      </c>
      <c r="C16910" t="s">
        <v>1580</v>
      </c>
    </row>
    <row r="16911" spans="1:5" x14ac:dyDescent="0.2">
      <c r="A16911" t="s">
        <v>29</v>
      </c>
      <c r="B16911">
        <v>19.399999999999999</v>
      </c>
      <c r="C16911" t="s">
        <v>1667</v>
      </c>
    </row>
    <row r="16912" spans="1:5" x14ac:dyDescent="0.2">
      <c r="A16912" t="s">
        <v>2932</v>
      </c>
      <c r="B16912">
        <v>22.315000000000001</v>
      </c>
      <c r="C16912" t="s">
        <v>1630</v>
      </c>
    </row>
    <row r="16913" spans="1:6" x14ac:dyDescent="0.2">
      <c r="A16913" t="s">
        <v>29</v>
      </c>
      <c r="B16913">
        <v>11.8</v>
      </c>
      <c r="C16913" t="s">
        <v>1580</v>
      </c>
    </row>
    <row r="16914" spans="1:6" x14ac:dyDescent="0.2">
      <c r="A16914" t="s">
        <v>2436</v>
      </c>
      <c r="B16914" t="s">
        <v>1859</v>
      </c>
      <c r="C16914">
        <v>0.83</v>
      </c>
      <c r="D16914">
        <v>0.06</v>
      </c>
    </row>
    <row r="16915" spans="1:6" x14ac:dyDescent="0.2">
      <c r="A16915" t="s">
        <v>29</v>
      </c>
      <c r="B16915">
        <v>11.9</v>
      </c>
      <c r="C16915" t="s">
        <v>1608</v>
      </c>
      <c r="D16915">
        <v>0.1</v>
      </c>
    </row>
    <row r="16916" spans="1:6" x14ac:dyDescent="0.2">
      <c r="A16916" t="s">
        <v>2546</v>
      </c>
      <c r="B16916" t="s">
        <v>1545</v>
      </c>
      <c r="C16916">
        <v>0.02</v>
      </c>
      <c r="D16916" t="s">
        <v>1567</v>
      </c>
      <c r="E16916" t="s">
        <v>1568</v>
      </c>
    </row>
    <row r="16917" spans="1:6" x14ac:dyDescent="0.2">
      <c r="A16917" t="s">
        <v>575</v>
      </c>
      <c r="B16917">
        <v>16.5</v>
      </c>
      <c r="C16917" t="s">
        <v>2634</v>
      </c>
    </row>
    <row r="16918" spans="1:6" x14ac:dyDescent="0.2">
      <c r="A16918" t="s">
        <v>29</v>
      </c>
      <c r="B16918">
        <v>7</v>
      </c>
      <c r="C16918" t="s">
        <v>1578</v>
      </c>
    </row>
    <row r="16919" spans="1:6" x14ac:dyDescent="0.2">
      <c r="A16919" t="s">
        <v>2933</v>
      </c>
      <c r="B16919" t="s">
        <v>1545</v>
      </c>
      <c r="C16919">
        <v>1.5</v>
      </c>
    </row>
    <row r="16920" spans="1:6" x14ac:dyDescent="0.2">
      <c r="A16920" t="s">
        <v>49</v>
      </c>
      <c r="B16920" t="s">
        <v>1545</v>
      </c>
      <c r="C16920">
        <v>0.4</v>
      </c>
    </row>
    <row r="16921" spans="1:6" x14ac:dyDescent="0.2">
      <c r="A16921" t="s">
        <v>95</v>
      </c>
      <c r="B16921" t="s">
        <v>2935</v>
      </c>
    </row>
    <row r="16922" spans="1:6" x14ac:dyDescent="0.2">
      <c r="A16922" t="s">
        <v>1629</v>
      </c>
      <c r="B16922">
        <v>25</v>
      </c>
      <c r="C16922" t="s">
        <v>1682</v>
      </c>
      <c r="D16922" t="s">
        <v>1971</v>
      </c>
    </row>
    <row r="16923" spans="1:6" x14ac:dyDescent="0.2">
      <c r="A16923" t="s">
        <v>217</v>
      </c>
    </row>
    <row r="16924" spans="1:6" x14ac:dyDescent="0.2">
      <c r="A16924" t="s">
        <v>2360</v>
      </c>
      <c r="B16924" t="s">
        <v>1859</v>
      </c>
    </row>
    <row r="16925" spans="1:6" x14ac:dyDescent="0.2">
      <c r="A16925" t="s">
        <v>56</v>
      </c>
      <c r="B16925" t="s">
        <v>2938</v>
      </c>
    </row>
    <row r="16926" spans="1:6" x14ac:dyDescent="0.2">
      <c r="A16926" t="s">
        <v>1834</v>
      </c>
      <c r="B16926" t="s">
        <v>2940</v>
      </c>
      <c r="C16926" t="s">
        <v>1546</v>
      </c>
      <c r="D16926" t="s">
        <v>2941</v>
      </c>
      <c r="E16926" t="s">
        <v>1653</v>
      </c>
      <c r="F16926" t="s">
        <v>2942</v>
      </c>
    </row>
    <row r="16927" spans="1:6" x14ac:dyDescent="0.2">
      <c r="A16927" t="s">
        <v>92</v>
      </c>
      <c r="B16927" t="s">
        <v>2939</v>
      </c>
    </row>
    <row r="16928" spans="1:6" x14ac:dyDescent="0.2">
      <c r="A16928" t="s">
        <v>1549</v>
      </c>
      <c r="B16928" t="s">
        <v>1550</v>
      </c>
      <c r="C16928" t="s">
        <v>1551</v>
      </c>
      <c r="D16928" t="s">
        <v>1552</v>
      </c>
    </row>
    <row r="16929" spans="1:4" x14ac:dyDescent="0.2">
      <c r="A16929" t="s">
        <v>859</v>
      </c>
      <c r="B16929" t="s">
        <v>1553</v>
      </c>
      <c r="C16929" t="s">
        <v>1554</v>
      </c>
    </row>
    <row r="16930" spans="1:4" x14ac:dyDescent="0.2">
      <c r="A16930" t="s">
        <v>464</v>
      </c>
      <c r="B16930" t="s">
        <v>1550</v>
      </c>
      <c r="C16930" t="s">
        <v>1551</v>
      </c>
      <c r="D16930" s="7">
        <v>37415</v>
      </c>
    </row>
    <row r="16931" spans="1:4" x14ac:dyDescent="0.2">
      <c r="A16931" t="s">
        <v>97</v>
      </c>
      <c r="B16931">
        <v>0.2</v>
      </c>
    </row>
    <row r="16932" spans="1:4" x14ac:dyDescent="0.2">
      <c r="A16932" t="s">
        <v>48</v>
      </c>
      <c r="B16932">
        <v>13.52</v>
      </c>
      <c r="C16932">
        <v>-0.3</v>
      </c>
    </row>
    <row r="16933" spans="1:4" x14ac:dyDescent="0.2">
      <c r="A16933" t="s">
        <v>2943</v>
      </c>
      <c r="B16933" t="s">
        <v>1550</v>
      </c>
      <c r="C16933" t="s">
        <v>2944</v>
      </c>
    </row>
    <row r="16934" spans="1:4" x14ac:dyDescent="0.2">
      <c r="A16934" t="s">
        <v>1569</v>
      </c>
      <c r="B16934" t="s">
        <v>1570</v>
      </c>
      <c r="C16934" t="s">
        <v>1571</v>
      </c>
    </row>
    <row r="16935" spans="1:4" x14ac:dyDescent="0.2">
      <c r="A16935" t="s">
        <v>1569</v>
      </c>
      <c r="B16935" t="s">
        <v>1572</v>
      </c>
      <c r="C16935" t="s">
        <v>1573</v>
      </c>
      <c r="D16935" t="s">
        <v>1571</v>
      </c>
    </row>
    <row r="16936" spans="1:4" x14ac:dyDescent="0.2">
      <c r="A16936" t="s">
        <v>27</v>
      </c>
      <c r="B16936">
        <v>67.900000000000006</v>
      </c>
      <c r="C16936">
        <v>0.05</v>
      </c>
    </row>
    <row r="16937" spans="1:4" x14ac:dyDescent="0.2">
      <c r="A16937" t="s">
        <v>29</v>
      </c>
      <c r="B16937" t="s">
        <v>2927</v>
      </c>
      <c r="C16937" t="s">
        <v>1608</v>
      </c>
      <c r="D16937" t="s">
        <v>1894</v>
      </c>
    </row>
    <row r="16938" spans="1:4" x14ac:dyDescent="0.2">
      <c r="A16938" t="s">
        <v>34</v>
      </c>
      <c r="B16938">
        <v>37.725000000000001</v>
      </c>
      <c r="C16938">
        <f>0.005/-0.045</f>
        <v>-0.11111111111111112</v>
      </c>
    </row>
    <row r="16939" spans="1:4" x14ac:dyDescent="0.2">
      <c r="A16939" t="s">
        <v>34</v>
      </c>
      <c r="B16939" t="s">
        <v>2928</v>
      </c>
    </row>
    <row r="16940" spans="1:4" x14ac:dyDescent="0.2">
      <c r="A16940" t="s">
        <v>34</v>
      </c>
      <c r="B16940" s="9">
        <v>45341</v>
      </c>
      <c r="C16940" t="s">
        <v>1613</v>
      </c>
      <c r="D16940" t="s">
        <v>2087</v>
      </c>
    </row>
    <row r="16941" spans="1:4" x14ac:dyDescent="0.2">
      <c r="A16941" t="s">
        <v>34</v>
      </c>
      <c r="B16941">
        <v>18.8</v>
      </c>
      <c r="C16941">
        <f>0.005/-0.045</f>
        <v>-0.11111111111111112</v>
      </c>
    </row>
    <row r="16942" spans="1:4" x14ac:dyDescent="0.2">
      <c r="A16942" t="s">
        <v>29</v>
      </c>
      <c r="B16942">
        <v>27.23</v>
      </c>
      <c r="C16942" t="s">
        <v>1562</v>
      </c>
      <c r="D16942">
        <v>0.1</v>
      </c>
    </row>
    <row r="16943" spans="1:4" x14ac:dyDescent="0.2">
      <c r="A16943" t="s">
        <v>1579</v>
      </c>
      <c r="B16943" t="s">
        <v>2929</v>
      </c>
    </row>
    <row r="16944" spans="1:4" x14ac:dyDescent="0.2">
      <c r="A16944" t="s">
        <v>47</v>
      </c>
      <c r="B16944" t="s">
        <v>2930</v>
      </c>
      <c r="C16944" t="s">
        <v>2087</v>
      </c>
    </row>
    <row r="16945" spans="1:5" x14ac:dyDescent="0.2">
      <c r="A16945" t="s">
        <v>556</v>
      </c>
      <c r="B16945">
        <v>34.924999999999997</v>
      </c>
      <c r="C16945">
        <f>0.09/-0.135</f>
        <v>-0.66666666666666663</v>
      </c>
    </row>
    <row r="16946" spans="1:5" x14ac:dyDescent="0.2">
      <c r="A16946" t="s">
        <v>556</v>
      </c>
      <c r="B16946">
        <v>34.924999999999997</v>
      </c>
      <c r="C16946">
        <f>0.09/-0.135</f>
        <v>-0.66666666666666663</v>
      </c>
    </row>
    <row r="16947" spans="1:5" x14ac:dyDescent="0.2">
      <c r="A16947" t="s">
        <v>174</v>
      </c>
      <c r="B16947" t="s">
        <v>2180</v>
      </c>
      <c r="C16947" t="s">
        <v>1567</v>
      </c>
      <c r="D16947" t="s">
        <v>1594</v>
      </c>
      <c r="E16947" t="s">
        <v>1568</v>
      </c>
    </row>
    <row r="16948" spans="1:5" x14ac:dyDescent="0.2">
      <c r="A16948" t="s">
        <v>48</v>
      </c>
      <c r="B16948">
        <v>12</v>
      </c>
      <c r="C16948" t="s">
        <v>1608</v>
      </c>
      <c r="D16948" t="s">
        <v>2087</v>
      </c>
    </row>
    <row r="16949" spans="1:5" x14ac:dyDescent="0.2">
      <c r="A16949" t="s">
        <v>184</v>
      </c>
      <c r="B16949">
        <v>17.350000000000001</v>
      </c>
      <c r="C16949" t="s">
        <v>1667</v>
      </c>
    </row>
    <row r="16950" spans="1:5" x14ac:dyDescent="0.2">
      <c r="A16950" t="s">
        <v>97</v>
      </c>
      <c r="B16950" t="s">
        <v>1619</v>
      </c>
      <c r="C16950" t="s">
        <v>1894</v>
      </c>
    </row>
    <row r="16951" spans="1:5" x14ac:dyDescent="0.2">
      <c r="A16951" t="s">
        <v>47</v>
      </c>
      <c r="B16951">
        <v>33.799999999999997</v>
      </c>
      <c r="C16951" t="s">
        <v>1630</v>
      </c>
    </row>
    <row r="16952" spans="1:5" x14ac:dyDescent="0.2">
      <c r="A16952" t="s">
        <v>34</v>
      </c>
      <c r="B16952" t="s">
        <v>3003</v>
      </c>
    </row>
    <row r="16953" spans="1:5" x14ac:dyDescent="0.2">
      <c r="A16953" t="s">
        <v>2249</v>
      </c>
      <c r="B16953">
        <v>26.8</v>
      </c>
      <c r="C16953" t="s">
        <v>1608</v>
      </c>
      <c r="D16953">
        <v>0.1</v>
      </c>
    </row>
    <row r="16954" spans="1:5" x14ac:dyDescent="0.2">
      <c r="A16954" t="s">
        <v>2444</v>
      </c>
      <c r="B16954">
        <v>17.100000000000001</v>
      </c>
      <c r="C16954" t="s">
        <v>1580</v>
      </c>
    </row>
    <row r="16955" spans="1:5" x14ac:dyDescent="0.2">
      <c r="A16955" t="s">
        <v>29</v>
      </c>
      <c r="B16955">
        <v>19.399999999999999</v>
      </c>
      <c r="C16955" t="s">
        <v>1667</v>
      </c>
    </row>
    <row r="16956" spans="1:5" x14ac:dyDescent="0.2">
      <c r="A16956" t="s">
        <v>2932</v>
      </c>
      <c r="B16956">
        <v>22.315000000000001</v>
      </c>
      <c r="C16956" t="s">
        <v>1630</v>
      </c>
    </row>
    <row r="16957" spans="1:5" x14ac:dyDescent="0.2">
      <c r="A16957" t="s">
        <v>29</v>
      </c>
      <c r="B16957">
        <v>11.8</v>
      </c>
      <c r="C16957" t="s">
        <v>1580</v>
      </c>
    </row>
    <row r="16958" spans="1:5" x14ac:dyDescent="0.2">
      <c r="A16958" t="s">
        <v>2436</v>
      </c>
      <c r="B16958" t="s">
        <v>1859</v>
      </c>
      <c r="C16958">
        <v>0.83</v>
      </c>
      <c r="D16958">
        <v>0.06</v>
      </c>
    </row>
    <row r="16959" spans="1:5" x14ac:dyDescent="0.2">
      <c r="A16959" t="s">
        <v>29</v>
      </c>
      <c r="B16959">
        <v>11.9</v>
      </c>
      <c r="C16959" t="s">
        <v>1608</v>
      </c>
      <c r="D16959">
        <v>0.1</v>
      </c>
    </row>
    <row r="16960" spans="1:5" x14ac:dyDescent="0.2">
      <c r="A16960" t="s">
        <v>2546</v>
      </c>
      <c r="B16960" t="s">
        <v>1545</v>
      </c>
      <c r="C16960">
        <v>0.02</v>
      </c>
      <c r="D16960" t="s">
        <v>1567</v>
      </c>
      <c r="E16960" t="s">
        <v>1568</v>
      </c>
    </row>
    <row r="16961" spans="1:6" x14ac:dyDescent="0.2">
      <c r="A16961" t="s">
        <v>575</v>
      </c>
      <c r="B16961">
        <v>16.5</v>
      </c>
      <c r="C16961" t="s">
        <v>2634</v>
      </c>
    </row>
    <row r="16962" spans="1:6" x14ac:dyDescent="0.2">
      <c r="A16962" t="s">
        <v>29</v>
      </c>
      <c r="B16962">
        <v>7</v>
      </c>
      <c r="C16962" t="s">
        <v>1578</v>
      </c>
    </row>
    <row r="16963" spans="1:6" x14ac:dyDescent="0.2">
      <c r="A16963" t="s">
        <v>2933</v>
      </c>
      <c r="B16963" t="s">
        <v>1545</v>
      </c>
      <c r="C16963">
        <v>1.5</v>
      </c>
    </row>
    <row r="16964" spans="1:6" x14ac:dyDescent="0.2">
      <c r="A16964" t="s">
        <v>49</v>
      </c>
      <c r="B16964" t="s">
        <v>1545</v>
      </c>
      <c r="C16964">
        <v>0.4</v>
      </c>
    </row>
    <row r="16965" spans="1:6" x14ac:dyDescent="0.2">
      <c r="A16965" t="s">
        <v>95</v>
      </c>
      <c r="B16965" t="s">
        <v>2935</v>
      </c>
    </row>
    <row r="16966" spans="1:6" x14ac:dyDescent="0.2">
      <c r="A16966" t="s">
        <v>1629</v>
      </c>
      <c r="B16966">
        <v>25</v>
      </c>
      <c r="C16966" t="s">
        <v>1682</v>
      </c>
      <c r="D16966" t="s">
        <v>1971</v>
      </c>
    </row>
    <row r="16967" spans="1:6" x14ac:dyDescent="0.2">
      <c r="A16967" t="s">
        <v>217</v>
      </c>
    </row>
    <row r="16968" spans="1:6" x14ac:dyDescent="0.2">
      <c r="A16968" t="s">
        <v>2360</v>
      </c>
      <c r="B16968" t="s">
        <v>1859</v>
      </c>
    </row>
    <row r="16969" spans="1:6" x14ac:dyDescent="0.2">
      <c r="A16969" t="s">
        <v>56</v>
      </c>
      <c r="B16969" t="s">
        <v>2938</v>
      </c>
    </row>
    <row r="16970" spans="1:6" x14ac:dyDescent="0.2">
      <c r="A16970" t="s">
        <v>92</v>
      </c>
      <c r="B16970" t="s">
        <v>2939</v>
      </c>
    </row>
    <row r="16971" spans="1:6" x14ac:dyDescent="0.2">
      <c r="A16971" t="s">
        <v>1834</v>
      </c>
      <c r="B16971" t="s">
        <v>2940</v>
      </c>
      <c r="C16971" t="s">
        <v>1546</v>
      </c>
      <c r="D16971" t="s">
        <v>2941</v>
      </c>
      <c r="E16971" t="s">
        <v>1653</v>
      </c>
      <c r="F16971" t="s">
        <v>2942</v>
      </c>
    </row>
    <row r="16972" spans="1:6" x14ac:dyDescent="0.2">
      <c r="A16972" t="s">
        <v>1549</v>
      </c>
      <c r="B16972" t="s">
        <v>1550</v>
      </c>
      <c r="C16972" t="s">
        <v>1551</v>
      </c>
      <c r="D16972" t="s">
        <v>1552</v>
      </c>
    </row>
    <row r="16973" spans="1:6" x14ac:dyDescent="0.2">
      <c r="A16973" t="s">
        <v>859</v>
      </c>
      <c r="B16973" t="s">
        <v>1553</v>
      </c>
      <c r="C16973" t="s">
        <v>1554</v>
      </c>
    </row>
    <row r="16974" spans="1:6" x14ac:dyDescent="0.2">
      <c r="A16974" t="s">
        <v>464</v>
      </c>
      <c r="B16974" t="s">
        <v>1550</v>
      </c>
      <c r="C16974" t="s">
        <v>1551</v>
      </c>
      <c r="D16974" s="7">
        <v>37415</v>
      </c>
    </row>
    <row r="16975" spans="1:6" x14ac:dyDescent="0.2">
      <c r="A16975" t="s">
        <v>97</v>
      </c>
      <c r="B16975">
        <v>0.2</v>
      </c>
    </row>
    <row r="16976" spans="1:6" x14ac:dyDescent="0.2">
      <c r="A16976" t="s">
        <v>48</v>
      </c>
      <c r="B16976">
        <v>13.52</v>
      </c>
      <c r="C16976">
        <v>-0.3</v>
      </c>
    </row>
    <row r="16977" spans="1:5" x14ac:dyDescent="0.2">
      <c r="A16977" t="s">
        <v>2943</v>
      </c>
      <c r="B16977" t="s">
        <v>1550</v>
      </c>
      <c r="C16977" t="s">
        <v>2944</v>
      </c>
    </row>
    <row r="16978" spans="1:5" x14ac:dyDescent="0.2">
      <c r="A16978" t="s">
        <v>1569</v>
      </c>
      <c r="B16978" t="s">
        <v>1570</v>
      </c>
      <c r="C16978" t="s">
        <v>1571</v>
      </c>
    </row>
    <row r="16979" spans="1:5" x14ac:dyDescent="0.2">
      <c r="A16979" t="s">
        <v>1569</v>
      </c>
      <c r="B16979" t="s">
        <v>1572</v>
      </c>
      <c r="C16979" t="s">
        <v>1573</v>
      </c>
      <c r="D16979" t="s">
        <v>1571</v>
      </c>
    </row>
    <row r="16980" spans="1:5" x14ac:dyDescent="0.2">
      <c r="A16980" t="s">
        <v>27</v>
      </c>
      <c r="B16980">
        <v>67.900000000000006</v>
      </c>
      <c r="C16980">
        <v>0.05</v>
      </c>
    </row>
    <row r="16981" spans="1:5" x14ac:dyDescent="0.2">
      <c r="A16981" t="s">
        <v>29</v>
      </c>
      <c r="B16981" t="s">
        <v>2927</v>
      </c>
      <c r="C16981" t="s">
        <v>1608</v>
      </c>
      <c r="D16981" t="s">
        <v>1894</v>
      </c>
    </row>
    <row r="16982" spans="1:5" x14ac:dyDescent="0.2">
      <c r="A16982" t="s">
        <v>34</v>
      </c>
      <c r="B16982">
        <v>37.725000000000001</v>
      </c>
      <c r="C16982">
        <f>0.005/-0.045</f>
        <v>-0.11111111111111112</v>
      </c>
    </row>
    <row r="16983" spans="1:5" x14ac:dyDescent="0.2">
      <c r="A16983" t="s">
        <v>34</v>
      </c>
      <c r="B16983" t="s">
        <v>2928</v>
      </c>
    </row>
    <row r="16984" spans="1:5" x14ac:dyDescent="0.2">
      <c r="A16984" t="s">
        <v>34</v>
      </c>
      <c r="B16984" s="9">
        <v>45341</v>
      </c>
      <c r="C16984" t="s">
        <v>1613</v>
      </c>
      <c r="D16984" t="s">
        <v>2087</v>
      </c>
    </row>
    <row r="16985" spans="1:5" x14ac:dyDescent="0.2">
      <c r="A16985" t="s">
        <v>34</v>
      </c>
      <c r="B16985">
        <v>18.8</v>
      </c>
      <c r="C16985">
        <f>0.005/-0.045</f>
        <v>-0.11111111111111112</v>
      </c>
    </row>
    <row r="16986" spans="1:5" x14ac:dyDescent="0.2">
      <c r="A16986" t="s">
        <v>29</v>
      </c>
      <c r="B16986">
        <v>27.23</v>
      </c>
      <c r="C16986" t="s">
        <v>1562</v>
      </c>
      <c r="D16986">
        <v>0.1</v>
      </c>
    </row>
    <row r="16987" spans="1:5" x14ac:dyDescent="0.2">
      <c r="A16987" t="s">
        <v>1579</v>
      </c>
      <c r="B16987" t="s">
        <v>2929</v>
      </c>
    </row>
    <row r="16988" spans="1:5" x14ac:dyDescent="0.2">
      <c r="A16988" t="s">
        <v>47</v>
      </c>
      <c r="B16988" t="s">
        <v>2930</v>
      </c>
      <c r="C16988" t="s">
        <v>2087</v>
      </c>
    </row>
    <row r="16989" spans="1:5" x14ac:dyDescent="0.2">
      <c r="A16989" t="s">
        <v>556</v>
      </c>
      <c r="B16989">
        <v>34.924999999999997</v>
      </c>
      <c r="C16989">
        <f>0.09/-0.135</f>
        <v>-0.66666666666666663</v>
      </c>
    </row>
    <row r="16990" spans="1:5" x14ac:dyDescent="0.2">
      <c r="A16990" t="s">
        <v>556</v>
      </c>
      <c r="B16990">
        <v>34.924999999999997</v>
      </c>
      <c r="C16990">
        <f>0.09/-0.135</f>
        <v>-0.66666666666666663</v>
      </c>
    </row>
    <row r="16991" spans="1:5" x14ac:dyDescent="0.2">
      <c r="A16991" t="s">
        <v>174</v>
      </c>
      <c r="B16991" t="s">
        <v>2180</v>
      </c>
      <c r="C16991" t="s">
        <v>1567</v>
      </c>
      <c r="D16991" t="s">
        <v>1594</v>
      </c>
      <c r="E16991" t="s">
        <v>1568</v>
      </c>
    </row>
    <row r="16992" spans="1:5" x14ac:dyDescent="0.2">
      <c r="A16992" t="s">
        <v>48</v>
      </c>
      <c r="B16992">
        <v>12</v>
      </c>
      <c r="C16992" t="s">
        <v>1608</v>
      </c>
      <c r="D16992" t="s">
        <v>2087</v>
      </c>
    </row>
    <row r="16993" spans="1:5" x14ac:dyDescent="0.2">
      <c r="A16993" t="s">
        <v>184</v>
      </c>
      <c r="B16993">
        <v>17.350000000000001</v>
      </c>
      <c r="C16993" t="s">
        <v>1667</v>
      </c>
    </row>
    <row r="16994" spans="1:5" x14ac:dyDescent="0.2">
      <c r="A16994" t="s">
        <v>97</v>
      </c>
      <c r="B16994" t="s">
        <v>1619</v>
      </c>
      <c r="C16994" t="s">
        <v>1894</v>
      </c>
    </row>
    <row r="16995" spans="1:5" x14ac:dyDescent="0.2">
      <c r="A16995" t="s">
        <v>47</v>
      </c>
      <c r="B16995">
        <v>33.799999999999997</v>
      </c>
      <c r="C16995" t="s">
        <v>1630</v>
      </c>
    </row>
    <row r="16996" spans="1:5" x14ac:dyDescent="0.2">
      <c r="A16996" t="s">
        <v>34</v>
      </c>
      <c r="B16996" t="s">
        <v>3003</v>
      </c>
    </row>
    <row r="16997" spans="1:5" x14ac:dyDescent="0.2">
      <c r="A16997" t="s">
        <v>2249</v>
      </c>
      <c r="B16997">
        <v>26.8</v>
      </c>
      <c r="C16997" t="s">
        <v>1608</v>
      </c>
      <c r="D16997">
        <v>0.1</v>
      </c>
    </row>
    <row r="16998" spans="1:5" x14ac:dyDescent="0.2">
      <c r="A16998" t="s">
        <v>2444</v>
      </c>
      <c r="B16998">
        <v>17.100000000000001</v>
      </c>
      <c r="C16998" t="s">
        <v>1580</v>
      </c>
    </row>
    <row r="16999" spans="1:5" x14ac:dyDescent="0.2">
      <c r="A16999" t="s">
        <v>29</v>
      </c>
      <c r="B16999">
        <v>19.399999999999999</v>
      </c>
      <c r="C16999" t="s">
        <v>1667</v>
      </c>
    </row>
    <row r="17000" spans="1:5" x14ac:dyDescent="0.2">
      <c r="A17000" t="s">
        <v>2932</v>
      </c>
      <c r="B17000">
        <v>22.315000000000001</v>
      </c>
      <c r="C17000" t="s">
        <v>1630</v>
      </c>
    </row>
    <row r="17001" spans="1:5" x14ac:dyDescent="0.2">
      <c r="A17001" t="s">
        <v>29</v>
      </c>
      <c r="B17001">
        <v>11.8</v>
      </c>
      <c r="C17001" t="s">
        <v>1580</v>
      </c>
    </row>
    <row r="17002" spans="1:5" x14ac:dyDescent="0.2">
      <c r="A17002" t="s">
        <v>2436</v>
      </c>
      <c r="B17002" t="s">
        <v>1859</v>
      </c>
      <c r="C17002">
        <v>0.83</v>
      </c>
      <c r="D17002">
        <v>0.06</v>
      </c>
    </row>
    <row r="17003" spans="1:5" x14ac:dyDescent="0.2">
      <c r="A17003" t="s">
        <v>29</v>
      </c>
      <c r="B17003">
        <v>11.9</v>
      </c>
      <c r="C17003" t="s">
        <v>1608</v>
      </c>
      <c r="D17003">
        <v>0.1</v>
      </c>
    </row>
    <row r="17004" spans="1:5" x14ac:dyDescent="0.2">
      <c r="A17004" t="s">
        <v>2546</v>
      </c>
      <c r="B17004" t="s">
        <v>1545</v>
      </c>
      <c r="C17004">
        <v>0.02</v>
      </c>
      <c r="D17004" t="s">
        <v>1567</v>
      </c>
      <c r="E17004" t="s">
        <v>1568</v>
      </c>
    </row>
    <row r="17005" spans="1:5" x14ac:dyDescent="0.2">
      <c r="A17005" t="s">
        <v>575</v>
      </c>
      <c r="B17005">
        <v>16.5</v>
      </c>
      <c r="C17005" t="s">
        <v>2634</v>
      </c>
    </row>
    <row r="17006" spans="1:5" x14ac:dyDescent="0.2">
      <c r="A17006" t="s">
        <v>29</v>
      </c>
      <c r="B17006">
        <v>7</v>
      </c>
      <c r="C17006" t="s">
        <v>1578</v>
      </c>
    </row>
    <row r="17007" spans="1:5" x14ac:dyDescent="0.2">
      <c r="A17007" t="s">
        <v>2933</v>
      </c>
      <c r="B17007" t="s">
        <v>1545</v>
      </c>
      <c r="C17007">
        <v>1.5</v>
      </c>
    </row>
    <row r="17008" spans="1:5" x14ac:dyDescent="0.2">
      <c r="A17008" t="s">
        <v>49</v>
      </c>
      <c r="B17008" t="s">
        <v>1545</v>
      </c>
      <c r="C17008">
        <v>0.4</v>
      </c>
    </row>
    <row r="17009" spans="1:6" x14ac:dyDescent="0.2">
      <c r="A17009" t="s">
        <v>95</v>
      </c>
      <c r="B17009" t="s">
        <v>2935</v>
      </c>
    </row>
    <row r="17010" spans="1:6" x14ac:dyDescent="0.2">
      <c r="A17010" t="s">
        <v>1629</v>
      </c>
      <c r="B17010">
        <v>25</v>
      </c>
      <c r="C17010" t="s">
        <v>1682</v>
      </c>
      <c r="D17010" t="s">
        <v>1971</v>
      </c>
    </row>
    <row r="17011" spans="1:6" x14ac:dyDescent="0.2">
      <c r="A17011" t="s">
        <v>217</v>
      </c>
    </row>
    <row r="17012" spans="1:6" x14ac:dyDescent="0.2">
      <c r="A17012" t="s">
        <v>2360</v>
      </c>
      <c r="B17012" t="s">
        <v>1859</v>
      </c>
    </row>
    <row r="17013" spans="1:6" x14ac:dyDescent="0.2">
      <c r="A17013" t="s">
        <v>56</v>
      </c>
      <c r="B17013" t="s">
        <v>2938</v>
      </c>
    </row>
    <row r="17014" spans="1:6" x14ac:dyDescent="0.2">
      <c r="A17014" t="s">
        <v>92</v>
      </c>
      <c r="B17014" t="s">
        <v>2939</v>
      </c>
    </row>
    <row r="17015" spans="1:6" x14ac:dyDescent="0.2">
      <c r="A17015" t="s">
        <v>1834</v>
      </c>
      <c r="B17015" t="s">
        <v>2940</v>
      </c>
      <c r="C17015" t="s">
        <v>1546</v>
      </c>
      <c r="D17015" t="s">
        <v>2941</v>
      </c>
      <c r="E17015" t="s">
        <v>1653</v>
      </c>
      <c r="F17015" t="s">
        <v>2942</v>
      </c>
    </row>
    <row r="17016" spans="1:6" x14ac:dyDescent="0.2">
      <c r="A17016" t="s">
        <v>1549</v>
      </c>
      <c r="B17016" t="s">
        <v>1550</v>
      </c>
      <c r="C17016" t="s">
        <v>1551</v>
      </c>
      <c r="D17016" t="s">
        <v>1552</v>
      </c>
    </row>
    <row r="17017" spans="1:6" x14ac:dyDescent="0.2">
      <c r="A17017" t="s">
        <v>859</v>
      </c>
      <c r="B17017" t="s">
        <v>1553</v>
      </c>
      <c r="C17017" t="s">
        <v>1554</v>
      </c>
    </row>
    <row r="17018" spans="1:6" x14ac:dyDescent="0.2">
      <c r="A17018" t="s">
        <v>464</v>
      </c>
      <c r="B17018" t="s">
        <v>1550</v>
      </c>
      <c r="C17018" t="s">
        <v>1551</v>
      </c>
      <c r="D17018" s="7">
        <v>37415</v>
      </c>
    </row>
    <row r="17019" spans="1:6" x14ac:dyDescent="0.2">
      <c r="A17019" t="s">
        <v>97</v>
      </c>
      <c r="B17019">
        <v>0.2</v>
      </c>
    </row>
    <row r="17020" spans="1:6" x14ac:dyDescent="0.2">
      <c r="A17020" t="s">
        <v>48</v>
      </c>
      <c r="B17020">
        <v>13.52</v>
      </c>
      <c r="C17020">
        <v>-0.3</v>
      </c>
    </row>
    <row r="17021" spans="1:6" x14ac:dyDescent="0.2">
      <c r="A17021" t="s">
        <v>2943</v>
      </c>
      <c r="B17021" t="s">
        <v>1550</v>
      </c>
      <c r="C17021" t="s">
        <v>2944</v>
      </c>
    </row>
    <row r="17022" spans="1:6" x14ac:dyDescent="0.2">
      <c r="A17022" t="s">
        <v>1569</v>
      </c>
      <c r="B17022" t="s">
        <v>1570</v>
      </c>
      <c r="C17022" t="s">
        <v>1571</v>
      </c>
    </row>
    <row r="17023" spans="1:6" x14ac:dyDescent="0.2">
      <c r="A17023" t="s">
        <v>1569</v>
      </c>
      <c r="B17023" t="s">
        <v>1572</v>
      </c>
      <c r="C17023" t="s">
        <v>1573</v>
      </c>
      <c r="D17023" t="s">
        <v>1571</v>
      </c>
    </row>
    <row r="17024" spans="1:6" x14ac:dyDescent="0.2">
      <c r="A17024" t="s">
        <v>87</v>
      </c>
      <c r="B17024" t="s">
        <v>1698</v>
      </c>
    </row>
    <row r="17025" spans="1:6" x14ac:dyDescent="0.2">
      <c r="A17025" t="s">
        <v>2575</v>
      </c>
      <c r="B17025">
        <v>7.95</v>
      </c>
      <c r="C17025" t="s">
        <v>1608</v>
      </c>
      <c r="D17025">
        <v>0.05</v>
      </c>
    </row>
    <row r="17026" spans="1:6" x14ac:dyDescent="0.2">
      <c r="A17026" t="s">
        <v>34</v>
      </c>
      <c r="B17026">
        <v>19.2</v>
      </c>
      <c r="C17026" t="s">
        <v>1608</v>
      </c>
      <c r="D17026">
        <v>0.01</v>
      </c>
    </row>
    <row r="17027" spans="1:6" x14ac:dyDescent="0.2">
      <c r="A17027" t="s">
        <v>96</v>
      </c>
      <c r="B17027">
        <v>18.5</v>
      </c>
      <c r="C17027" t="s">
        <v>1608</v>
      </c>
      <c r="D17027">
        <v>0.01</v>
      </c>
    </row>
    <row r="17028" spans="1:6" x14ac:dyDescent="0.2">
      <c r="A17028" t="s">
        <v>29</v>
      </c>
      <c r="B17028">
        <v>6.95</v>
      </c>
      <c r="C17028" t="s">
        <v>1608</v>
      </c>
      <c r="D17028">
        <v>0.05</v>
      </c>
    </row>
    <row r="17029" spans="1:6" x14ac:dyDescent="0.2">
      <c r="A17029" t="s">
        <v>189</v>
      </c>
      <c r="B17029" t="s">
        <v>1545</v>
      </c>
      <c r="C17029">
        <v>0.03</v>
      </c>
      <c r="D17029" t="s">
        <v>1568</v>
      </c>
    </row>
    <row r="17030" spans="1:6" x14ac:dyDescent="0.2">
      <c r="A17030" t="s">
        <v>133</v>
      </c>
      <c r="B17030" t="s">
        <v>1545</v>
      </c>
      <c r="C17030">
        <v>5.0000000000000001E-3</v>
      </c>
    </row>
    <row r="17031" spans="1:6" x14ac:dyDescent="0.2">
      <c r="A17031" t="s">
        <v>29</v>
      </c>
      <c r="B17031">
        <v>3.3</v>
      </c>
      <c r="C17031" t="s">
        <v>1608</v>
      </c>
      <c r="D17031">
        <v>0.1</v>
      </c>
    </row>
    <row r="17032" spans="1:6" x14ac:dyDescent="0.2">
      <c r="A17032" t="s">
        <v>2576</v>
      </c>
      <c r="B17032">
        <v>0.35</v>
      </c>
      <c r="C17032" t="s">
        <v>1608</v>
      </c>
      <c r="D17032">
        <v>0.05</v>
      </c>
      <c r="E17032" t="s">
        <v>1787</v>
      </c>
      <c r="F17032" t="s">
        <v>2577</v>
      </c>
    </row>
    <row r="17033" spans="1:6" x14ac:dyDescent="0.2">
      <c r="A17033" t="s">
        <v>29</v>
      </c>
      <c r="B17033">
        <v>0.1</v>
      </c>
      <c r="C17033" t="s">
        <v>1608</v>
      </c>
      <c r="D17033">
        <v>1.4999999999999999E-2</v>
      </c>
    </row>
    <row r="17034" spans="1:6" x14ac:dyDescent="0.2">
      <c r="A17034" t="s">
        <v>1618</v>
      </c>
      <c r="B17034">
        <v>19</v>
      </c>
      <c r="C17034" t="s">
        <v>1608</v>
      </c>
      <c r="D17034">
        <v>0.02</v>
      </c>
    </row>
    <row r="17035" spans="1:6" x14ac:dyDescent="0.2">
      <c r="A17035" t="s">
        <v>95</v>
      </c>
      <c r="B17035" t="s">
        <v>1545</v>
      </c>
      <c r="C17035" t="s">
        <v>1584</v>
      </c>
      <c r="D17035">
        <v>3</v>
      </c>
    </row>
    <row r="17036" spans="1:6" x14ac:dyDescent="0.2">
      <c r="A17036" t="s">
        <v>36</v>
      </c>
      <c r="B17036" t="s">
        <v>2578</v>
      </c>
    </row>
    <row r="17037" spans="1:6" x14ac:dyDescent="0.2">
      <c r="A17037" t="s">
        <v>29</v>
      </c>
      <c r="B17037">
        <v>0.5</v>
      </c>
      <c r="C17037" t="s">
        <v>1608</v>
      </c>
      <c r="D17037">
        <v>0.1</v>
      </c>
    </row>
    <row r="17038" spans="1:6" x14ac:dyDescent="0.2">
      <c r="A17038" t="s">
        <v>29</v>
      </c>
      <c r="B17038">
        <v>0.5</v>
      </c>
      <c r="C17038" t="s">
        <v>1608</v>
      </c>
      <c r="D17038">
        <v>0.05</v>
      </c>
    </row>
    <row r="17039" spans="1:6" x14ac:dyDescent="0.2">
      <c r="A17039" t="s">
        <v>36</v>
      </c>
      <c r="B17039" t="s">
        <v>1562</v>
      </c>
      <c r="C17039" t="s">
        <v>2559</v>
      </c>
      <c r="D17039" t="s">
        <v>1562</v>
      </c>
      <c r="E17039" t="s">
        <v>1618</v>
      </c>
    </row>
    <row r="17040" spans="1:6" x14ac:dyDescent="0.2">
      <c r="A17040" t="s">
        <v>2579</v>
      </c>
      <c r="B17040" t="s">
        <v>1618</v>
      </c>
      <c r="C17040" t="s">
        <v>2580</v>
      </c>
      <c r="D17040" t="s">
        <v>1562</v>
      </c>
      <c r="E17040" t="s">
        <v>1563</v>
      </c>
    </row>
    <row r="17041" spans="1:5" x14ac:dyDescent="0.2">
      <c r="A17041" t="s">
        <v>32</v>
      </c>
      <c r="B17041" t="s">
        <v>2581</v>
      </c>
    </row>
    <row r="17042" spans="1:5" x14ac:dyDescent="0.2">
      <c r="A17042" t="s">
        <v>91</v>
      </c>
      <c r="B17042">
        <v>18</v>
      </c>
      <c r="C17042" t="s">
        <v>1557</v>
      </c>
    </row>
    <row r="17043" spans="1:5" x14ac:dyDescent="0.2">
      <c r="A17043" t="s">
        <v>48</v>
      </c>
      <c r="B17043">
        <v>3.4</v>
      </c>
      <c r="C17043" t="s">
        <v>1557</v>
      </c>
    </row>
    <row r="17044" spans="1:5" x14ac:dyDescent="0.2">
      <c r="A17044" t="s">
        <v>48</v>
      </c>
      <c r="B17044">
        <v>4.9000000000000004</v>
      </c>
      <c r="C17044" t="s">
        <v>1558</v>
      </c>
    </row>
    <row r="17045" spans="1:5" x14ac:dyDescent="0.2">
      <c r="A17045" t="s">
        <v>29</v>
      </c>
      <c r="B17045">
        <v>4.5</v>
      </c>
      <c r="C17045" t="s">
        <v>1558</v>
      </c>
    </row>
    <row r="17046" spans="1:5" x14ac:dyDescent="0.2">
      <c r="A17046" t="s">
        <v>29</v>
      </c>
      <c r="B17046">
        <v>0.4</v>
      </c>
      <c r="C17046" t="s">
        <v>1558</v>
      </c>
    </row>
    <row r="17047" spans="1:5" x14ac:dyDescent="0.2">
      <c r="A17047" t="s">
        <v>29</v>
      </c>
      <c r="B17047">
        <v>0.35</v>
      </c>
      <c r="C17047" t="s">
        <v>1655</v>
      </c>
    </row>
    <row r="17048" spans="1:5" x14ac:dyDescent="0.2">
      <c r="A17048" t="s">
        <v>34</v>
      </c>
      <c r="B17048">
        <v>2.6</v>
      </c>
      <c r="C17048" t="s">
        <v>1785</v>
      </c>
    </row>
    <row r="17049" spans="1:5" x14ac:dyDescent="0.2">
      <c r="A17049" t="s">
        <v>47</v>
      </c>
      <c r="B17049">
        <v>14.5</v>
      </c>
      <c r="C17049" t="s">
        <v>2666</v>
      </c>
    </row>
    <row r="17050" spans="1:5" x14ac:dyDescent="0.2">
      <c r="A17050" t="s">
        <v>97</v>
      </c>
      <c r="B17050" t="s">
        <v>1545</v>
      </c>
      <c r="C17050">
        <v>0.05</v>
      </c>
      <c r="D17050" t="s">
        <v>1567</v>
      </c>
      <c r="E17050" t="s">
        <v>1568</v>
      </c>
    </row>
    <row r="17051" spans="1:5" x14ac:dyDescent="0.2">
      <c r="A17051" t="s">
        <v>94</v>
      </c>
      <c r="B17051" t="s">
        <v>1545</v>
      </c>
      <c r="C17051">
        <v>0.02</v>
      </c>
      <c r="D17051" t="s">
        <v>1567</v>
      </c>
      <c r="E17051" t="s">
        <v>1568</v>
      </c>
    </row>
    <row r="17052" spans="1:5" x14ac:dyDescent="0.2">
      <c r="A17052" t="s">
        <v>133</v>
      </c>
      <c r="B17052" t="s">
        <v>1545</v>
      </c>
      <c r="C17052">
        <v>5.0000000000000001E-3</v>
      </c>
    </row>
    <row r="17053" spans="1:5" x14ac:dyDescent="0.2">
      <c r="A17053" t="s">
        <v>1704</v>
      </c>
      <c r="B17053">
        <v>0.1</v>
      </c>
      <c r="C17053">
        <f>0.035/-0.015</f>
        <v>-2.3333333333333335</v>
      </c>
    </row>
    <row r="17054" spans="1:5" x14ac:dyDescent="0.2">
      <c r="A17054" t="s">
        <v>153</v>
      </c>
      <c r="B17054">
        <v>15</v>
      </c>
      <c r="C17054" t="s">
        <v>1655</v>
      </c>
    </row>
    <row r="17055" spans="1:5" x14ac:dyDescent="0.2">
      <c r="A17055" t="s">
        <v>95</v>
      </c>
      <c r="B17055" t="s">
        <v>1545</v>
      </c>
      <c r="C17055" t="s">
        <v>1584</v>
      </c>
      <c r="D17055">
        <v>3</v>
      </c>
    </row>
    <row r="17056" spans="1:5" x14ac:dyDescent="0.2">
      <c r="A17056" t="s">
        <v>87</v>
      </c>
      <c r="B17056" t="s">
        <v>1546</v>
      </c>
      <c r="C17056" t="s">
        <v>1547</v>
      </c>
      <c r="D17056" t="s">
        <v>1548</v>
      </c>
    </row>
    <row r="17057" spans="1:5" x14ac:dyDescent="0.2">
      <c r="A17057" t="s">
        <v>1549</v>
      </c>
      <c r="B17057" t="s">
        <v>1550</v>
      </c>
      <c r="C17057" t="s">
        <v>1551</v>
      </c>
      <c r="D17057" t="s">
        <v>1552</v>
      </c>
    </row>
    <row r="17058" spans="1:5" x14ac:dyDescent="0.2">
      <c r="A17058" t="s">
        <v>859</v>
      </c>
      <c r="B17058" t="s">
        <v>1553</v>
      </c>
      <c r="C17058" t="s">
        <v>1554</v>
      </c>
    </row>
    <row r="17059" spans="1:5" x14ac:dyDescent="0.2">
      <c r="A17059" t="s">
        <v>1555</v>
      </c>
      <c r="B17059" t="s">
        <v>1550</v>
      </c>
      <c r="C17059" t="s">
        <v>1551</v>
      </c>
      <c r="D17059" t="s">
        <v>1556</v>
      </c>
    </row>
    <row r="17060" spans="1:5" x14ac:dyDescent="0.2">
      <c r="A17060" t="s">
        <v>464</v>
      </c>
      <c r="B17060" t="s">
        <v>1550</v>
      </c>
      <c r="C17060" t="s">
        <v>1551</v>
      </c>
      <c r="D17060" s="7">
        <v>37415</v>
      </c>
    </row>
    <row r="17061" spans="1:5" x14ac:dyDescent="0.2">
      <c r="A17061" t="s">
        <v>91</v>
      </c>
      <c r="B17061">
        <v>18</v>
      </c>
      <c r="C17061" t="s">
        <v>1557</v>
      </c>
    </row>
    <row r="17062" spans="1:5" x14ac:dyDescent="0.2">
      <c r="A17062" t="s">
        <v>48</v>
      </c>
      <c r="B17062">
        <v>3.4</v>
      </c>
      <c r="C17062" t="s">
        <v>1557</v>
      </c>
    </row>
    <row r="17063" spans="1:5" x14ac:dyDescent="0.2">
      <c r="A17063" t="s">
        <v>48</v>
      </c>
      <c r="B17063">
        <v>4.9000000000000004</v>
      </c>
      <c r="C17063" t="s">
        <v>1558</v>
      </c>
    </row>
    <row r="17064" spans="1:5" x14ac:dyDescent="0.2">
      <c r="A17064" t="s">
        <v>29</v>
      </c>
      <c r="B17064">
        <v>4.5</v>
      </c>
      <c r="C17064" t="s">
        <v>1558</v>
      </c>
    </row>
    <row r="17065" spans="1:5" x14ac:dyDescent="0.2">
      <c r="A17065" t="s">
        <v>29</v>
      </c>
      <c r="B17065">
        <v>0.4</v>
      </c>
      <c r="C17065" t="s">
        <v>1558</v>
      </c>
    </row>
    <row r="17066" spans="1:5" x14ac:dyDescent="0.2">
      <c r="A17066" t="s">
        <v>29</v>
      </c>
      <c r="B17066">
        <v>0.35</v>
      </c>
      <c r="C17066" t="s">
        <v>1655</v>
      </c>
    </row>
    <row r="17067" spans="1:5" x14ac:dyDescent="0.2">
      <c r="A17067" t="s">
        <v>34</v>
      </c>
      <c r="B17067">
        <v>2.6</v>
      </c>
      <c r="C17067" t="s">
        <v>1785</v>
      </c>
    </row>
    <row r="17068" spans="1:5" x14ac:dyDescent="0.2">
      <c r="A17068" t="s">
        <v>47</v>
      </c>
      <c r="B17068">
        <v>14.5</v>
      </c>
      <c r="C17068" t="s">
        <v>2666</v>
      </c>
    </row>
    <row r="17069" spans="1:5" x14ac:dyDescent="0.2">
      <c r="A17069" t="s">
        <v>97</v>
      </c>
      <c r="B17069" t="s">
        <v>1545</v>
      </c>
      <c r="C17069">
        <v>0.05</v>
      </c>
      <c r="D17069" t="s">
        <v>1567</v>
      </c>
      <c r="E17069" t="s">
        <v>1568</v>
      </c>
    </row>
    <row r="17070" spans="1:5" x14ac:dyDescent="0.2">
      <c r="A17070" t="s">
        <v>94</v>
      </c>
      <c r="B17070" t="s">
        <v>1545</v>
      </c>
      <c r="C17070">
        <v>0.02</v>
      </c>
      <c r="D17070" t="s">
        <v>1567</v>
      </c>
      <c r="E17070" t="s">
        <v>1568</v>
      </c>
    </row>
    <row r="17071" spans="1:5" x14ac:dyDescent="0.2">
      <c r="A17071" t="s">
        <v>133</v>
      </c>
      <c r="B17071" t="s">
        <v>1545</v>
      </c>
      <c r="C17071">
        <v>5.0000000000000001E-3</v>
      </c>
    </row>
    <row r="17072" spans="1:5" x14ac:dyDescent="0.2">
      <c r="A17072" t="s">
        <v>1704</v>
      </c>
      <c r="B17072">
        <v>0.1</v>
      </c>
      <c r="C17072">
        <f>0.035/-0.015</f>
        <v>-2.3333333333333335</v>
      </c>
    </row>
    <row r="17073" spans="1:4" x14ac:dyDescent="0.2">
      <c r="A17073" t="s">
        <v>153</v>
      </c>
      <c r="B17073">
        <v>15</v>
      </c>
      <c r="C17073" t="s">
        <v>1655</v>
      </c>
    </row>
    <row r="17074" spans="1:4" x14ac:dyDescent="0.2">
      <c r="A17074" t="s">
        <v>95</v>
      </c>
      <c r="B17074" t="s">
        <v>1545</v>
      </c>
      <c r="C17074" t="s">
        <v>1584</v>
      </c>
      <c r="D17074">
        <v>3</v>
      </c>
    </row>
    <row r="17075" spans="1:4" x14ac:dyDescent="0.2">
      <c r="A17075" t="s">
        <v>87</v>
      </c>
      <c r="B17075" t="s">
        <v>1546</v>
      </c>
      <c r="C17075" t="s">
        <v>1547</v>
      </c>
      <c r="D17075" t="s">
        <v>1548</v>
      </c>
    </row>
    <row r="17076" spans="1:4" x14ac:dyDescent="0.2">
      <c r="A17076" t="s">
        <v>1549</v>
      </c>
      <c r="B17076" t="s">
        <v>1550</v>
      </c>
      <c r="C17076" t="s">
        <v>1551</v>
      </c>
      <c r="D17076" t="s">
        <v>1552</v>
      </c>
    </row>
    <row r="17077" spans="1:4" x14ac:dyDescent="0.2">
      <c r="A17077" t="s">
        <v>859</v>
      </c>
      <c r="B17077" t="s">
        <v>1553</v>
      </c>
      <c r="C17077" t="s">
        <v>1554</v>
      </c>
    </row>
    <row r="17078" spans="1:4" x14ac:dyDescent="0.2">
      <c r="A17078" t="s">
        <v>1555</v>
      </c>
      <c r="B17078" t="s">
        <v>1550</v>
      </c>
      <c r="C17078" t="s">
        <v>1551</v>
      </c>
      <c r="D17078" t="s">
        <v>1556</v>
      </c>
    </row>
    <row r="17079" spans="1:4" x14ac:dyDescent="0.2">
      <c r="A17079" t="s">
        <v>464</v>
      </c>
      <c r="B17079" t="s">
        <v>1550</v>
      </c>
      <c r="C17079" t="s">
        <v>1551</v>
      </c>
      <c r="D17079" s="7">
        <v>37415</v>
      </c>
    </row>
    <row r="17080" spans="1:4" x14ac:dyDescent="0.2">
      <c r="A17080" t="s">
        <v>153</v>
      </c>
      <c r="B17080">
        <v>10.5</v>
      </c>
      <c r="C17080" t="s">
        <v>1578</v>
      </c>
    </row>
    <row r="17081" spans="1:4" x14ac:dyDescent="0.2">
      <c r="A17081" t="s">
        <v>27</v>
      </c>
      <c r="B17081">
        <v>18.2</v>
      </c>
      <c r="C17081" t="s">
        <v>1608</v>
      </c>
      <c r="D17081">
        <v>0.05</v>
      </c>
    </row>
    <row r="17082" spans="1:4" x14ac:dyDescent="0.2">
      <c r="A17082" t="s">
        <v>29</v>
      </c>
      <c r="B17082">
        <v>7.7</v>
      </c>
      <c r="C17082" t="s">
        <v>1608</v>
      </c>
      <c r="D17082">
        <v>0.05</v>
      </c>
    </row>
    <row r="17083" spans="1:4" x14ac:dyDescent="0.2">
      <c r="A17083" t="s">
        <v>1579</v>
      </c>
      <c r="B17083">
        <v>12</v>
      </c>
      <c r="C17083" t="s">
        <v>1608</v>
      </c>
      <c r="D17083">
        <v>0.2</v>
      </c>
    </row>
    <row r="17084" spans="1:4" x14ac:dyDescent="0.2">
      <c r="A17084" t="s">
        <v>1579</v>
      </c>
      <c r="B17084">
        <v>8.6999999999999993</v>
      </c>
      <c r="C17084" t="s">
        <v>1608</v>
      </c>
      <c r="D17084">
        <v>0.1</v>
      </c>
    </row>
    <row r="17085" spans="1:4" x14ac:dyDescent="0.2">
      <c r="A17085" t="s">
        <v>2919</v>
      </c>
      <c r="B17085" t="s">
        <v>1608</v>
      </c>
      <c r="C17085">
        <v>0.2</v>
      </c>
    </row>
    <row r="17086" spans="1:4" x14ac:dyDescent="0.2">
      <c r="A17086" t="s">
        <v>29</v>
      </c>
      <c r="B17086">
        <v>11.5</v>
      </c>
      <c r="C17086" t="s">
        <v>1608</v>
      </c>
      <c r="D17086">
        <v>0.05</v>
      </c>
    </row>
    <row r="17087" spans="1:4" x14ac:dyDescent="0.2">
      <c r="A17087" t="s">
        <v>2194</v>
      </c>
      <c r="B17087" t="s">
        <v>1562</v>
      </c>
      <c r="C17087">
        <v>0.5</v>
      </c>
    </row>
    <row r="17088" spans="1:4" x14ac:dyDescent="0.2">
      <c r="A17088" t="s">
        <v>184</v>
      </c>
      <c r="B17088">
        <v>14.7</v>
      </c>
      <c r="C17088">
        <v>-0.2</v>
      </c>
    </row>
    <row r="17089" spans="1:5" x14ac:dyDescent="0.2">
      <c r="A17089" t="s">
        <v>34</v>
      </c>
      <c r="B17089">
        <v>21.02</v>
      </c>
      <c r="C17089">
        <v>0.03</v>
      </c>
    </row>
    <row r="17090" spans="1:5" x14ac:dyDescent="0.2">
      <c r="A17090" t="s">
        <v>34</v>
      </c>
      <c r="B17090">
        <v>15.02</v>
      </c>
      <c r="C17090">
        <v>0.03</v>
      </c>
    </row>
    <row r="17091" spans="1:5" x14ac:dyDescent="0.2">
      <c r="A17091" t="s">
        <v>1693</v>
      </c>
      <c r="B17091" t="s">
        <v>1562</v>
      </c>
      <c r="C17091" t="s">
        <v>3004</v>
      </c>
      <c r="D17091" t="s">
        <v>1608</v>
      </c>
      <c r="E17091">
        <v>0.1</v>
      </c>
    </row>
    <row r="17092" spans="1:5" x14ac:dyDescent="0.2">
      <c r="A17092" t="s">
        <v>150</v>
      </c>
      <c r="B17092">
        <v>10.25</v>
      </c>
      <c r="C17092" t="s">
        <v>1608</v>
      </c>
      <c r="D17092">
        <v>0.15</v>
      </c>
    </row>
    <row r="17093" spans="1:5" x14ac:dyDescent="0.2">
      <c r="A17093" t="s">
        <v>47</v>
      </c>
      <c r="B17093">
        <v>2</v>
      </c>
      <c r="C17093" t="s">
        <v>1580</v>
      </c>
    </row>
    <row r="17094" spans="1:5" x14ac:dyDescent="0.2">
      <c r="A17094" t="s">
        <v>1684</v>
      </c>
      <c r="B17094">
        <v>7</v>
      </c>
      <c r="C17094" t="s">
        <v>1608</v>
      </c>
      <c r="D17094">
        <v>0.2</v>
      </c>
    </row>
    <row r="17095" spans="1:5" x14ac:dyDescent="0.2">
      <c r="A17095" t="s">
        <v>49</v>
      </c>
      <c r="B17095">
        <v>0.23</v>
      </c>
      <c r="C17095" t="s">
        <v>1589</v>
      </c>
    </row>
    <row r="17096" spans="1:5" x14ac:dyDescent="0.2">
      <c r="A17096" t="s">
        <v>49</v>
      </c>
      <c r="B17096">
        <v>0.4</v>
      </c>
      <c r="C17096" t="s">
        <v>1580</v>
      </c>
    </row>
    <row r="17097" spans="1:5" x14ac:dyDescent="0.2">
      <c r="A17097" t="s">
        <v>97</v>
      </c>
      <c r="B17097">
        <v>0.1</v>
      </c>
      <c r="C17097" t="s">
        <v>1567</v>
      </c>
      <c r="D17097" t="s">
        <v>1568</v>
      </c>
    </row>
    <row r="17098" spans="1:5" x14ac:dyDescent="0.2">
      <c r="A17098" t="s">
        <v>29</v>
      </c>
      <c r="B17098">
        <v>4.5</v>
      </c>
      <c r="C17098" t="s">
        <v>1580</v>
      </c>
    </row>
    <row r="17099" spans="1:5" x14ac:dyDescent="0.2">
      <c r="A17099" t="s">
        <v>2909</v>
      </c>
      <c r="B17099" t="s">
        <v>1608</v>
      </c>
      <c r="C17099">
        <v>0.05</v>
      </c>
    </row>
    <row r="17100" spans="1:5" x14ac:dyDescent="0.2">
      <c r="A17100" t="s">
        <v>3005</v>
      </c>
      <c r="B17100" t="s">
        <v>1608</v>
      </c>
      <c r="C17100">
        <v>0.2</v>
      </c>
    </row>
    <row r="17101" spans="1:5" x14ac:dyDescent="0.2">
      <c r="A17101" t="s">
        <v>2911</v>
      </c>
      <c r="B17101" t="s">
        <v>1608</v>
      </c>
      <c r="C17101">
        <v>0.1</v>
      </c>
    </row>
    <row r="17102" spans="1:5" x14ac:dyDescent="0.2">
      <c r="A17102" t="s">
        <v>177</v>
      </c>
      <c r="B17102">
        <v>13.1</v>
      </c>
      <c r="C17102" t="s">
        <v>1608</v>
      </c>
      <c r="D17102">
        <v>0.1</v>
      </c>
    </row>
    <row r="17103" spans="1:5" x14ac:dyDescent="0.2">
      <c r="A17103" t="s">
        <v>177</v>
      </c>
      <c r="B17103">
        <v>14.6</v>
      </c>
      <c r="C17103" t="s">
        <v>1608</v>
      </c>
      <c r="D17103">
        <v>0.05</v>
      </c>
    </row>
    <row r="17104" spans="1:5" x14ac:dyDescent="0.2">
      <c r="A17104" t="s">
        <v>29</v>
      </c>
      <c r="B17104">
        <v>17.600000000000001</v>
      </c>
      <c r="C17104" t="s">
        <v>1608</v>
      </c>
      <c r="D17104">
        <v>0.05</v>
      </c>
    </row>
    <row r="17105" spans="1:5" x14ac:dyDescent="0.2">
      <c r="A17105" t="s">
        <v>2194</v>
      </c>
      <c r="B17105" t="s">
        <v>1613</v>
      </c>
      <c r="C17105">
        <v>0.02</v>
      </c>
    </row>
    <row r="17106" spans="1:5" x14ac:dyDescent="0.2">
      <c r="A17106" t="s">
        <v>97</v>
      </c>
      <c r="B17106" t="s">
        <v>1545</v>
      </c>
      <c r="C17106">
        <v>0.03</v>
      </c>
      <c r="D17106" t="s">
        <v>2922</v>
      </c>
      <c r="E17106" t="s">
        <v>1568</v>
      </c>
    </row>
    <row r="17107" spans="1:5" x14ac:dyDescent="0.2">
      <c r="A17107" t="s">
        <v>92</v>
      </c>
      <c r="B17107">
        <v>0.05</v>
      </c>
      <c r="C17107" t="s">
        <v>1613</v>
      </c>
      <c r="D17107">
        <v>0.1</v>
      </c>
    </row>
    <row r="17108" spans="1:5" x14ac:dyDescent="0.2">
      <c r="A17108" t="s">
        <v>154</v>
      </c>
      <c r="B17108">
        <v>0.2</v>
      </c>
      <c r="C17108" t="s">
        <v>1613</v>
      </c>
      <c r="D17108">
        <v>0.1</v>
      </c>
    </row>
    <row r="17109" spans="1:5" x14ac:dyDescent="0.2">
      <c r="A17109" t="s">
        <v>2917</v>
      </c>
      <c r="B17109" t="s">
        <v>1603</v>
      </c>
      <c r="C17109" t="s">
        <v>1796</v>
      </c>
    </row>
    <row r="17110" spans="1:5" x14ac:dyDescent="0.2">
      <c r="A17110" t="s">
        <v>146</v>
      </c>
    </row>
    <row r="17111" spans="1:5" x14ac:dyDescent="0.2">
      <c r="A17111" t="s">
        <v>87</v>
      </c>
    </row>
    <row r="17112" spans="1:5" x14ac:dyDescent="0.2">
      <c r="A17112" t="s">
        <v>1549</v>
      </c>
      <c r="B17112" t="s">
        <v>1550</v>
      </c>
      <c r="C17112" t="s">
        <v>1551</v>
      </c>
      <c r="D17112" t="s">
        <v>1552</v>
      </c>
    </row>
    <row r="17113" spans="1:5" x14ac:dyDescent="0.2">
      <c r="A17113" t="s">
        <v>859</v>
      </c>
      <c r="B17113" t="s">
        <v>1553</v>
      </c>
      <c r="C17113" t="s">
        <v>1554</v>
      </c>
    </row>
    <row r="17114" spans="1:5" x14ac:dyDescent="0.2">
      <c r="A17114" t="s">
        <v>1555</v>
      </c>
      <c r="B17114" t="s">
        <v>1550</v>
      </c>
      <c r="C17114" t="s">
        <v>1551</v>
      </c>
      <c r="D17114" t="s">
        <v>1556</v>
      </c>
    </row>
    <row r="17115" spans="1:5" x14ac:dyDescent="0.2">
      <c r="A17115" t="s">
        <v>1569</v>
      </c>
      <c r="B17115" t="s">
        <v>1570</v>
      </c>
      <c r="C17115" t="s">
        <v>1571</v>
      </c>
    </row>
    <row r="17116" spans="1:5" x14ac:dyDescent="0.2">
      <c r="A17116" t="s">
        <v>1569</v>
      </c>
      <c r="B17116" t="s">
        <v>1572</v>
      </c>
      <c r="C17116" t="s">
        <v>1573</v>
      </c>
      <c r="D17116" t="s">
        <v>1571</v>
      </c>
    </row>
    <row r="17117" spans="1:5" x14ac:dyDescent="0.2">
      <c r="A17117" t="s">
        <v>48</v>
      </c>
      <c r="B17117">
        <v>7.5</v>
      </c>
      <c r="C17117">
        <v>0.1</v>
      </c>
    </row>
    <row r="17118" spans="1:5" x14ac:dyDescent="0.2">
      <c r="A17118" t="s">
        <v>1569</v>
      </c>
      <c r="B17118" t="s">
        <v>1570</v>
      </c>
      <c r="C17118" t="s">
        <v>1571</v>
      </c>
    </row>
    <row r="17119" spans="1:5" x14ac:dyDescent="0.2">
      <c r="A17119" t="s">
        <v>1569</v>
      </c>
      <c r="B17119" t="s">
        <v>1572</v>
      </c>
      <c r="C17119" t="s">
        <v>1573</v>
      </c>
      <c r="D17119" t="s">
        <v>1571</v>
      </c>
    </row>
    <row r="17120" spans="1:5" x14ac:dyDescent="0.2">
      <c r="A17120" t="s">
        <v>91</v>
      </c>
      <c r="B17120">
        <v>12.6</v>
      </c>
      <c r="C17120">
        <v>0.1</v>
      </c>
    </row>
    <row r="17121" spans="1:6" x14ac:dyDescent="0.2">
      <c r="A17121" t="s">
        <v>29</v>
      </c>
      <c r="B17121">
        <v>1.5</v>
      </c>
      <c r="C17121">
        <v>0.05</v>
      </c>
    </row>
    <row r="17122" spans="1:6" x14ac:dyDescent="0.2">
      <c r="A17122" t="s">
        <v>29</v>
      </c>
      <c r="B17122">
        <v>1</v>
      </c>
      <c r="C17122">
        <v>-0.1</v>
      </c>
    </row>
    <row r="17123" spans="1:6" x14ac:dyDescent="0.2">
      <c r="A17123" t="s">
        <v>29</v>
      </c>
      <c r="B17123">
        <v>5.2</v>
      </c>
      <c r="C17123" t="s">
        <v>1558</v>
      </c>
    </row>
    <row r="17124" spans="1:6" x14ac:dyDescent="0.2">
      <c r="A17124" t="s">
        <v>29</v>
      </c>
      <c r="B17124">
        <v>10.9</v>
      </c>
      <c r="C17124">
        <v>0.1</v>
      </c>
    </row>
    <row r="17125" spans="1:6" x14ac:dyDescent="0.2">
      <c r="A17125" t="s">
        <v>29</v>
      </c>
      <c r="B17125">
        <v>0.6</v>
      </c>
      <c r="C17125">
        <v>-0.1</v>
      </c>
    </row>
    <row r="17126" spans="1:6" x14ac:dyDescent="0.2">
      <c r="A17126" t="s">
        <v>48</v>
      </c>
      <c r="B17126">
        <v>7.5</v>
      </c>
      <c r="C17126">
        <v>0.1</v>
      </c>
    </row>
    <row r="17127" spans="1:6" x14ac:dyDescent="0.2">
      <c r="A17127" t="s">
        <v>34</v>
      </c>
      <c r="B17127">
        <v>69.8</v>
      </c>
      <c r="C17127">
        <v>0.05</v>
      </c>
    </row>
    <row r="17128" spans="1:6" x14ac:dyDescent="0.2">
      <c r="A17128" t="s">
        <v>34</v>
      </c>
      <c r="B17128">
        <v>69.900000000000006</v>
      </c>
      <c r="C17128">
        <v>-0.05</v>
      </c>
    </row>
    <row r="17129" spans="1:6" x14ac:dyDescent="0.2">
      <c r="A17129" t="s">
        <v>34</v>
      </c>
      <c r="B17129">
        <v>78</v>
      </c>
      <c r="C17129">
        <v>0.1</v>
      </c>
    </row>
    <row r="17130" spans="1:6" x14ac:dyDescent="0.2">
      <c r="A17130" t="s">
        <v>184</v>
      </c>
      <c r="B17130">
        <v>67</v>
      </c>
      <c r="C17130" t="s">
        <v>1557</v>
      </c>
    </row>
    <row r="17131" spans="1:6" x14ac:dyDescent="0.2">
      <c r="A17131" t="s">
        <v>47</v>
      </c>
      <c r="B17131">
        <v>56</v>
      </c>
      <c r="C17131" t="s">
        <v>1557</v>
      </c>
    </row>
    <row r="17132" spans="1:6" x14ac:dyDescent="0.2">
      <c r="A17132" t="s">
        <v>47</v>
      </c>
      <c r="B17132">
        <v>65</v>
      </c>
      <c r="C17132" t="s">
        <v>1557</v>
      </c>
    </row>
    <row r="17133" spans="1:6" x14ac:dyDescent="0.2">
      <c r="A17133" t="s">
        <v>47</v>
      </c>
      <c r="B17133">
        <v>66</v>
      </c>
      <c r="C17133" t="s">
        <v>1557</v>
      </c>
      <c r="D17133" t="s">
        <v>3006</v>
      </c>
    </row>
    <row r="17134" spans="1:6" x14ac:dyDescent="0.2">
      <c r="A17134" t="s">
        <v>108</v>
      </c>
      <c r="B17134">
        <v>2.7</v>
      </c>
      <c r="C17134">
        <v>0.1</v>
      </c>
      <c r="D17134" t="s">
        <v>2401</v>
      </c>
    </row>
    <row r="17135" spans="1:6" x14ac:dyDescent="0.2">
      <c r="A17135" t="s">
        <v>95</v>
      </c>
      <c r="B17135" t="s">
        <v>2373</v>
      </c>
      <c r="C17135" t="s">
        <v>1653</v>
      </c>
      <c r="D17135" t="s">
        <v>1749</v>
      </c>
      <c r="E17135">
        <v>2.7</v>
      </c>
      <c r="F17135">
        <v>0.1</v>
      </c>
    </row>
    <row r="17136" spans="1:6" x14ac:dyDescent="0.2">
      <c r="A17136" t="s">
        <v>1549</v>
      </c>
      <c r="B17136" t="s">
        <v>1550</v>
      </c>
      <c r="C17136" t="s">
        <v>1551</v>
      </c>
      <c r="D17136" t="s">
        <v>1552</v>
      </c>
    </row>
    <row r="17137" spans="1:4" x14ac:dyDescent="0.2">
      <c r="A17137" t="s">
        <v>859</v>
      </c>
      <c r="B17137" t="s">
        <v>1553</v>
      </c>
      <c r="C17137" t="s">
        <v>1554</v>
      </c>
    </row>
    <row r="17138" spans="1:4" x14ac:dyDescent="0.2">
      <c r="A17138" t="s">
        <v>1569</v>
      </c>
      <c r="B17138" t="s">
        <v>1570</v>
      </c>
      <c r="C17138" t="s">
        <v>1571</v>
      </c>
    </row>
    <row r="17139" spans="1:4" x14ac:dyDescent="0.2">
      <c r="A17139" t="s">
        <v>1569</v>
      </c>
      <c r="B17139" t="s">
        <v>1572</v>
      </c>
      <c r="C17139" t="s">
        <v>1573</v>
      </c>
      <c r="D17139" t="s">
        <v>1571</v>
      </c>
    </row>
    <row r="17140" spans="1:4" x14ac:dyDescent="0.2">
      <c r="A17140" t="s">
        <v>48</v>
      </c>
      <c r="B17140">
        <v>7</v>
      </c>
      <c r="C17140">
        <v>0.1</v>
      </c>
    </row>
    <row r="17141" spans="1:4" x14ac:dyDescent="0.2">
      <c r="A17141" t="s">
        <v>1569</v>
      </c>
      <c r="B17141" t="s">
        <v>1570</v>
      </c>
      <c r="C17141" t="s">
        <v>1571</v>
      </c>
    </row>
    <row r="17142" spans="1:4" x14ac:dyDescent="0.2">
      <c r="A17142" t="s">
        <v>1569</v>
      </c>
      <c r="B17142" t="s">
        <v>1572</v>
      </c>
      <c r="C17142" t="s">
        <v>1573</v>
      </c>
      <c r="D17142" t="s">
        <v>1571</v>
      </c>
    </row>
    <row r="17143" spans="1:4" x14ac:dyDescent="0.2">
      <c r="A17143" t="s">
        <v>91</v>
      </c>
      <c r="B17143">
        <v>12.2</v>
      </c>
      <c r="C17143">
        <v>0.1</v>
      </c>
    </row>
    <row r="17144" spans="1:4" x14ac:dyDescent="0.2">
      <c r="A17144" t="s">
        <v>29</v>
      </c>
      <c r="B17144">
        <v>1.5</v>
      </c>
      <c r="C17144">
        <v>0.05</v>
      </c>
    </row>
    <row r="17145" spans="1:4" x14ac:dyDescent="0.2">
      <c r="A17145" t="s">
        <v>29</v>
      </c>
      <c r="B17145">
        <v>1</v>
      </c>
      <c r="C17145">
        <v>-0.1</v>
      </c>
    </row>
    <row r="17146" spans="1:4" x14ac:dyDescent="0.2">
      <c r="A17146" t="s">
        <v>29</v>
      </c>
      <c r="B17146">
        <v>5</v>
      </c>
      <c r="C17146" t="s">
        <v>1557</v>
      </c>
    </row>
    <row r="17147" spans="1:4" x14ac:dyDescent="0.2">
      <c r="A17147" t="s">
        <v>29</v>
      </c>
      <c r="B17147">
        <v>10.7</v>
      </c>
      <c r="C17147">
        <v>0.1</v>
      </c>
    </row>
    <row r="17148" spans="1:4" x14ac:dyDescent="0.2">
      <c r="A17148" t="s">
        <v>48</v>
      </c>
      <c r="B17148">
        <v>7</v>
      </c>
      <c r="C17148">
        <v>0.1</v>
      </c>
    </row>
    <row r="17149" spans="1:4" x14ac:dyDescent="0.2">
      <c r="A17149" t="s">
        <v>48</v>
      </c>
      <c r="B17149">
        <v>3.25</v>
      </c>
      <c r="C17149" t="s">
        <v>1608</v>
      </c>
      <c r="D17149">
        <v>0.1</v>
      </c>
    </row>
    <row r="17150" spans="1:4" x14ac:dyDescent="0.2">
      <c r="A17150" t="s">
        <v>34</v>
      </c>
      <c r="B17150">
        <v>59.8</v>
      </c>
      <c r="C17150">
        <v>0.05</v>
      </c>
    </row>
    <row r="17151" spans="1:4" x14ac:dyDescent="0.2">
      <c r="A17151" t="s">
        <v>34</v>
      </c>
      <c r="B17151">
        <v>59.9</v>
      </c>
      <c r="C17151">
        <v>-0.05</v>
      </c>
    </row>
    <row r="17152" spans="1:4" x14ac:dyDescent="0.2">
      <c r="A17152" t="s">
        <v>34</v>
      </c>
      <c r="B17152">
        <v>67.400000000000006</v>
      </c>
      <c r="C17152">
        <v>0.1</v>
      </c>
    </row>
    <row r="17153" spans="1:6" x14ac:dyDescent="0.2">
      <c r="A17153" t="s">
        <v>184</v>
      </c>
      <c r="B17153">
        <v>57</v>
      </c>
      <c r="C17153" t="s">
        <v>1557</v>
      </c>
    </row>
    <row r="17154" spans="1:6" x14ac:dyDescent="0.2">
      <c r="A17154" t="s">
        <v>47</v>
      </c>
      <c r="B17154">
        <v>51.4</v>
      </c>
      <c r="C17154" t="s">
        <v>1557</v>
      </c>
    </row>
    <row r="17155" spans="1:6" x14ac:dyDescent="0.2">
      <c r="A17155" t="s">
        <v>47</v>
      </c>
      <c r="B17155">
        <v>55</v>
      </c>
      <c r="C17155" t="s">
        <v>1557</v>
      </c>
    </row>
    <row r="17156" spans="1:6" x14ac:dyDescent="0.2">
      <c r="A17156" t="s">
        <v>108</v>
      </c>
      <c r="B17156">
        <v>2.7</v>
      </c>
      <c r="C17156">
        <v>0.1</v>
      </c>
      <c r="D17156" t="s">
        <v>2401</v>
      </c>
    </row>
    <row r="17157" spans="1:6" x14ac:dyDescent="0.2">
      <c r="A17157" t="s">
        <v>95</v>
      </c>
      <c r="B17157" t="s">
        <v>2373</v>
      </c>
      <c r="C17157" t="s">
        <v>3007</v>
      </c>
      <c r="D17157" t="s">
        <v>1749</v>
      </c>
      <c r="E17157">
        <v>2.7</v>
      </c>
      <c r="F17157">
        <v>0.1</v>
      </c>
    </row>
    <row r="17158" spans="1:6" x14ac:dyDescent="0.2">
      <c r="A17158" t="s">
        <v>1549</v>
      </c>
      <c r="B17158" t="s">
        <v>1550</v>
      </c>
      <c r="C17158" t="s">
        <v>1551</v>
      </c>
      <c r="D17158" t="s">
        <v>1552</v>
      </c>
    </row>
    <row r="17159" spans="1:6" x14ac:dyDescent="0.2">
      <c r="A17159" t="s">
        <v>859</v>
      </c>
      <c r="B17159" t="s">
        <v>1553</v>
      </c>
      <c r="C17159" t="s">
        <v>1554</v>
      </c>
    </row>
    <row r="17160" spans="1:6" x14ac:dyDescent="0.2">
      <c r="A17160" t="s">
        <v>1569</v>
      </c>
      <c r="B17160" t="s">
        <v>1570</v>
      </c>
      <c r="C17160" t="s">
        <v>1571</v>
      </c>
    </row>
    <row r="17161" spans="1:6" x14ac:dyDescent="0.2">
      <c r="A17161" t="s">
        <v>1569</v>
      </c>
      <c r="B17161" t="s">
        <v>1572</v>
      </c>
      <c r="C17161" t="s">
        <v>1573</v>
      </c>
      <c r="D17161" t="s">
        <v>1571</v>
      </c>
    </row>
    <row r="17162" spans="1:6" x14ac:dyDescent="0.2">
      <c r="A17162" t="s">
        <v>48</v>
      </c>
      <c r="B17162">
        <v>7</v>
      </c>
      <c r="C17162">
        <v>0.1</v>
      </c>
    </row>
    <row r="17163" spans="1:6" x14ac:dyDescent="0.2">
      <c r="A17163" t="s">
        <v>1569</v>
      </c>
      <c r="B17163" t="s">
        <v>1570</v>
      </c>
      <c r="C17163" t="s">
        <v>1571</v>
      </c>
    </row>
    <row r="17164" spans="1:6" x14ac:dyDescent="0.2">
      <c r="A17164" t="s">
        <v>1569</v>
      </c>
      <c r="B17164" t="s">
        <v>1572</v>
      </c>
      <c r="C17164" t="s">
        <v>1573</v>
      </c>
      <c r="D17164" t="s">
        <v>1571</v>
      </c>
    </row>
    <row r="17165" spans="1:6" x14ac:dyDescent="0.2">
      <c r="A17165" t="s">
        <v>91</v>
      </c>
      <c r="B17165">
        <v>12.2</v>
      </c>
      <c r="C17165">
        <v>0.1</v>
      </c>
    </row>
    <row r="17166" spans="1:6" x14ac:dyDescent="0.2">
      <c r="A17166" t="s">
        <v>29</v>
      </c>
      <c r="B17166">
        <v>1.5</v>
      </c>
      <c r="C17166">
        <v>0.05</v>
      </c>
    </row>
    <row r="17167" spans="1:6" x14ac:dyDescent="0.2">
      <c r="A17167" t="s">
        <v>29</v>
      </c>
      <c r="B17167">
        <v>1</v>
      </c>
      <c r="C17167">
        <v>-0.1</v>
      </c>
    </row>
    <row r="17168" spans="1:6" x14ac:dyDescent="0.2">
      <c r="A17168" t="s">
        <v>29</v>
      </c>
      <c r="B17168">
        <v>5</v>
      </c>
      <c r="C17168" t="s">
        <v>1557</v>
      </c>
    </row>
    <row r="17169" spans="1:6" x14ac:dyDescent="0.2">
      <c r="A17169" t="s">
        <v>29</v>
      </c>
      <c r="B17169">
        <v>10.7</v>
      </c>
      <c r="C17169">
        <v>0.1</v>
      </c>
    </row>
    <row r="17170" spans="1:6" x14ac:dyDescent="0.2">
      <c r="A17170" t="s">
        <v>48</v>
      </c>
      <c r="B17170">
        <v>7</v>
      </c>
      <c r="C17170">
        <v>0.1</v>
      </c>
    </row>
    <row r="17171" spans="1:6" x14ac:dyDescent="0.2">
      <c r="A17171" t="s">
        <v>48</v>
      </c>
      <c r="B17171">
        <v>3.25</v>
      </c>
      <c r="C17171" t="s">
        <v>1608</v>
      </c>
      <c r="D17171">
        <v>0.1</v>
      </c>
    </row>
    <row r="17172" spans="1:6" x14ac:dyDescent="0.2">
      <c r="A17172" t="s">
        <v>34</v>
      </c>
      <c r="B17172">
        <v>59.8</v>
      </c>
      <c r="C17172">
        <v>0.05</v>
      </c>
    </row>
    <row r="17173" spans="1:6" x14ac:dyDescent="0.2">
      <c r="A17173" t="s">
        <v>34</v>
      </c>
      <c r="B17173">
        <v>59.9</v>
      </c>
      <c r="C17173">
        <v>-0.05</v>
      </c>
    </row>
    <row r="17174" spans="1:6" x14ac:dyDescent="0.2">
      <c r="A17174" t="s">
        <v>34</v>
      </c>
      <c r="B17174">
        <v>67.400000000000006</v>
      </c>
      <c r="C17174">
        <v>0.1</v>
      </c>
    </row>
    <row r="17175" spans="1:6" x14ac:dyDescent="0.2">
      <c r="A17175" t="s">
        <v>184</v>
      </c>
      <c r="B17175">
        <v>57</v>
      </c>
      <c r="C17175" t="s">
        <v>1557</v>
      </c>
    </row>
    <row r="17176" spans="1:6" x14ac:dyDescent="0.2">
      <c r="A17176" t="s">
        <v>47</v>
      </c>
      <c r="B17176">
        <v>51.4</v>
      </c>
      <c r="C17176" t="s">
        <v>1557</v>
      </c>
    </row>
    <row r="17177" spans="1:6" x14ac:dyDescent="0.2">
      <c r="A17177" t="s">
        <v>47</v>
      </c>
      <c r="B17177">
        <v>55</v>
      </c>
      <c r="C17177" t="s">
        <v>1557</v>
      </c>
    </row>
    <row r="17178" spans="1:6" x14ac:dyDescent="0.2">
      <c r="A17178" t="s">
        <v>108</v>
      </c>
      <c r="B17178">
        <v>2.7</v>
      </c>
      <c r="C17178">
        <v>0.1</v>
      </c>
      <c r="D17178" t="s">
        <v>2401</v>
      </c>
    </row>
    <row r="17179" spans="1:6" x14ac:dyDescent="0.2">
      <c r="A17179" t="s">
        <v>95</v>
      </c>
      <c r="B17179" t="s">
        <v>2373</v>
      </c>
      <c r="C17179" t="s">
        <v>3007</v>
      </c>
      <c r="D17179" t="s">
        <v>1749</v>
      </c>
      <c r="E17179">
        <v>2.7</v>
      </c>
      <c r="F17179">
        <v>0.1</v>
      </c>
    </row>
    <row r="17180" spans="1:6" x14ac:dyDescent="0.2">
      <c r="A17180" t="s">
        <v>1549</v>
      </c>
      <c r="B17180" t="s">
        <v>1550</v>
      </c>
      <c r="C17180" t="s">
        <v>1551</v>
      </c>
      <c r="D17180" t="s">
        <v>1552</v>
      </c>
    </row>
    <row r="17181" spans="1:6" x14ac:dyDescent="0.2">
      <c r="A17181" t="s">
        <v>859</v>
      </c>
      <c r="B17181" t="s">
        <v>1553</v>
      </c>
      <c r="C17181" t="s">
        <v>1554</v>
      </c>
    </row>
    <row r="17182" spans="1:6" x14ac:dyDescent="0.2">
      <c r="A17182" t="s">
        <v>1569</v>
      </c>
      <c r="B17182" t="s">
        <v>1570</v>
      </c>
      <c r="C17182" t="s">
        <v>1571</v>
      </c>
    </row>
    <row r="17183" spans="1:6" x14ac:dyDescent="0.2">
      <c r="A17183" t="s">
        <v>1569</v>
      </c>
      <c r="B17183" t="s">
        <v>1572</v>
      </c>
      <c r="C17183" t="s">
        <v>1573</v>
      </c>
      <c r="D17183" t="s">
        <v>1571</v>
      </c>
    </row>
    <row r="17184" spans="1:6" x14ac:dyDescent="0.2">
      <c r="A17184" t="s">
        <v>3008</v>
      </c>
      <c r="B17184" t="s">
        <v>3009</v>
      </c>
      <c r="C17184" t="s">
        <v>1569</v>
      </c>
      <c r="D17184" t="s">
        <v>2677</v>
      </c>
      <c r="E17184" t="s">
        <v>3010</v>
      </c>
    </row>
    <row r="17185" spans="1:7" x14ac:dyDescent="0.2">
      <c r="A17185" t="s">
        <v>29</v>
      </c>
      <c r="B17185" t="s">
        <v>3011</v>
      </c>
      <c r="C17185" t="s">
        <v>3012</v>
      </c>
      <c r="D17185" t="s">
        <v>3013</v>
      </c>
      <c r="E17185" t="s">
        <v>3014</v>
      </c>
    </row>
    <row r="17186" spans="1:7" x14ac:dyDescent="0.2">
      <c r="A17186" t="s">
        <v>96</v>
      </c>
      <c r="B17186">
        <v>90.5</v>
      </c>
      <c r="C17186" t="s">
        <v>1608</v>
      </c>
      <c r="D17186">
        <v>7.0000000000000007E-2</v>
      </c>
      <c r="E17186" t="s">
        <v>1787</v>
      </c>
      <c r="F17186" t="s">
        <v>1369</v>
      </c>
      <c r="G17186" t="s">
        <v>1788</v>
      </c>
    </row>
    <row r="17187" spans="1:7" x14ac:dyDescent="0.2">
      <c r="A17187" t="s">
        <v>34</v>
      </c>
      <c r="B17187">
        <v>105</v>
      </c>
      <c r="C17187">
        <v>0.184</v>
      </c>
      <c r="D17187" t="s">
        <v>3015</v>
      </c>
      <c r="E17187">
        <v>1.2E-2</v>
      </c>
    </row>
    <row r="17188" spans="1:7" x14ac:dyDescent="0.2">
      <c r="A17188" t="s">
        <v>1569</v>
      </c>
      <c r="B17188" t="s">
        <v>1570</v>
      </c>
      <c r="C17188" t="s">
        <v>1571</v>
      </c>
    </row>
    <row r="17189" spans="1:7" x14ac:dyDescent="0.2">
      <c r="A17189" t="s">
        <v>1569</v>
      </c>
      <c r="B17189" t="s">
        <v>1572</v>
      </c>
      <c r="C17189" t="s">
        <v>1573</v>
      </c>
      <c r="D17189" t="s">
        <v>1571</v>
      </c>
    </row>
    <row r="17190" spans="1:7" x14ac:dyDescent="0.2">
      <c r="A17190" t="s">
        <v>91</v>
      </c>
      <c r="B17190">
        <v>16.899999999999999</v>
      </c>
      <c r="C17190" t="s">
        <v>1608</v>
      </c>
      <c r="D17190">
        <v>0.05</v>
      </c>
    </row>
    <row r="17191" spans="1:7" x14ac:dyDescent="0.2">
      <c r="A17191" t="s">
        <v>29</v>
      </c>
      <c r="B17191">
        <v>11.9</v>
      </c>
      <c r="C17191" t="s">
        <v>1562</v>
      </c>
      <c r="D17191">
        <v>0.1</v>
      </c>
    </row>
    <row r="17192" spans="1:7" x14ac:dyDescent="0.2">
      <c r="A17192" t="s">
        <v>34</v>
      </c>
      <c r="B17192">
        <v>105</v>
      </c>
      <c r="C17192">
        <v>0.184</v>
      </c>
      <c r="D17192" t="s">
        <v>1594</v>
      </c>
      <c r="E17192">
        <v>-1.2E-2</v>
      </c>
    </row>
    <row r="17193" spans="1:7" x14ac:dyDescent="0.2">
      <c r="A17193" t="s">
        <v>96</v>
      </c>
      <c r="B17193">
        <v>95</v>
      </c>
      <c r="C17193">
        <v>1.6E-2</v>
      </c>
      <c r="D17193" t="s">
        <v>1594</v>
      </c>
      <c r="E17193">
        <v>0.21199999999999999</v>
      </c>
    </row>
    <row r="17194" spans="1:7" x14ac:dyDescent="0.2">
      <c r="A17194" t="s">
        <v>36</v>
      </c>
      <c r="B17194" t="s">
        <v>3016</v>
      </c>
      <c r="C17194" t="s">
        <v>1562</v>
      </c>
      <c r="D17194" t="s">
        <v>1782</v>
      </c>
    </row>
    <row r="17195" spans="1:7" x14ac:dyDescent="0.2">
      <c r="A17195" t="s">
        <v>36</v>
      </c>
      <c r="B17195" t="s">
        <v>3016</v>
      </c>
      <c r="C17195" t="s">
        <v>1562</v>
      </c>
      <c r="D17195" t="s">
        <v>1782</v>
      </c>
    </row>
    <row r="17196" spans="1:7" x14ac:dyDescent="0.2">
      <c r="A17196" t="s">
        <v>32</v>
      </c>
      <c r="B17196" t="s">
        <v>3017</v>
      </c>
      <c r="C17196">
        <v>9</v>
      </c>
    </row>
    <row r="17197" spans="1:7" x14ac:dyDescent="0.2">
      <c r="A17197" t="s">
        <v>96</v>
      </c>
      <c r="B17197">
        <v>98.5</v>
      </c>
      <c r="C17197">
        <v>1.6E-2</v>
      </c>
      <c r="D17197" t="s">
        <v>1594</v>
      </c>
      <c r="E17197">
        <v>0.112</v>
      </c>
    </row>
    <row r="17198" spans="1:7" x14ac:dyDescent="0.2">
      <c r="A17198" t="s">
        <v>3018</v>
      </c>
      <c r="B17198" t="s">
        <v>2609</v>
      </c>
      <c r="C17198" t="s">
        <v>3019</v>
      </c>
    </row>
    <row r="17199" spans="1:7" x14ac:dyDescent="0.2">
      <c r="A17199" t="s">
        <v>97</v>
      </c>
      <c r="B17199">
        <v>0.05</v>
      </c>
      <c r="C17199" t="s">
        <v>1568</v>
      </c>
    </row>
    <row r="17200" spans="1:7" x14ac:dyDescent="0.2">
      <c r="A17200" t="s">
        <v>1549</v>
      </c>
      <c r="B17200" t="s">
        <v>1550</v>
      </c>
      <c r="C17200" t="s">
        <v>1551</v>
      </c>
      <c r="D17200" t="s">
        <v>1552</v>
      </c>
    </row>
    <row r="17201" spans="1:7" x14ac:dyDescent="0.2">
      <c r="A17201" t="s">
        <v>859</v>
      </c>
      <c r="B17201" t="s">
        <v>1553</v>
      </c>
      <c r="C17201" t="s">
        <v>1554</v>
      </c>
    </row>
    <row r="17202" spans="1:7" x14ac:dyDescent="0.2">
      <c r="A17202" t="s">
        <v>1569</v>
      </c>
      <c r="B17202" t="s">
        <v>1570</v>
      </c>
      <c r="C17202" t="s">
        <v>1571</v>
      </c>
    </row>
    <row r="17203" spans="1:7" x14ac:dyDescent="0.2">
      <c r="A17203" t="s">
        <v>1569</v>
      </c>
      <c r="B17203" t="s">
        <v>1572</v>
      </c>
      <c r="C17203" t="s">
        <v>1573</v>
      </c>
      <c r="D17203" t="s">
        <v>1571</v>
      </c>
    </row>
    <row r="17204" spans="1:7" x14ac:dyDescent="0.2">
      <c r="A17204" t="s">
        <v>3008</v>
      </c>
      <c r="B17204" t="s">
        <v>3009</v>
      </c>
      <c r="C17204" t="s">
        <v>1569</v>
      </c>
      <c r="D17204" t="s">
        <v>2677</v>
      </c>
      <c r="E17204" t="s">
        <v>3010</v>
      </c>
    </row>
    <row r="17205" spans="1:7" x14ac:dyDescent="0.2">
      <c r="A17205" t="s">
        <v>29</v>
      </c>
      <c r="B17205" t="s">
        <v>3011</v>
      </c>
      <c r="C17205" t="s">
        <v>3012</v>
      </c>
      <c r="D17205" t="s">
        <v>3013</v>
      </c>
      <c r="E17205" t="s">
        <v>3014</v>
      </c>
    </row>
    <row r="17206" spans="1:7" x14ac:dyDescent="0.2">
      <c r="A17206" t="s">
        <v>96</v>
      </c>
      <c r="B17206">
        <v>90.5</v>
      </c>
      <c r="C17206" t="s">
        <v>1608</v>
      </c>
      <c r="D17206">
        <v>7.0000000000000007E-2</v>
      </c>
      <c r="E17206" t="s">
        <v>1787</v>
      </c>
      <c r="F17206" t="s">
        <v>1369</v>
      </c>
      <c r="G17206" t="s">
        <v>1788</v>
      </c>
    </row>
    <row r="17207" spans="1:7" x14ac:dyDescent="0.2">
      <c r="A17207" t="s">
        <v>34</v>
      </c>
      <c r="B17207">
        <v>105</v>
      </c>
      <c r="C17207">
        <v>0.184</v>
      </c>
      <c r="D17207" t="s">
        <v>3015</v>
      </c>
      <c r="E17207">
        <v>1.2E-2</v>
      </c>
    </row>
    <row r="17208" spans="1:7" x14ac:dyDescent="0.2">
      <c r="A17208" t="s">
        <v>1569</v>
      </c>
      <c r="B17208" t="s">
        <v>1570</v>
      </c>
      <c r="C17208" t="s">
        <v>1571</v>
      </c>
    </row>
    <row r="17209" spans="1:7" x14ac:dyDescent="0.2">
      <c r="A17209" t="s">
        <v>1569</v>
      </c>
      <c r="B17209" t="s">
        <v>1572</v>
      </c>
      <c r="C17209" t="s">
        <v>1573</v>
      </c>
      <c r="D17209" t="s">
        <v>1571</v>
      </c>
    </row>
    <row r="17210" spans="1:7" x14ac:dyDescent="0.2">
      <c r="A17210" t="s">
        <v>91</v>
      </c>
      <c r="B17210">
        <v>16.899999999999999</v>
      </c>
      <c r="C17210" t="s">
        <v>1608</v>
      </c>
      <c r="D17210">
        <v>0.05</v>
      </c>
    </row>
    <row r="17211" spans="1:7" x14ac:dyDescent="0.2">
      <c r="A17211" t="s">
        <v>29</v>
      </c>
      <c r="B17211">
        <v>11.9</v>
      </c>
      <c r="C17211" t="s">
        <v>1562</v>
      </c>
      <c r="D17211">
        <v>0.1</v>
      </c>
    </row>
    <row r="17212" spans="1:7" x14ac:dyDescent="0.2">
      <c r="A17212" t="s">
        <v>34</v>
      </c>
      <c r="B17212">
        <v>105</v>
      </c>
      <c r="C17212">
        <v>0.184</v>
      </c>
      <c r="D17212" t="s">
        <v>1594</v>
      </c>
      <c r="E17212">
        <v>-1.2E-2</v>
      </c>
    </row>
    <row r="17213" spans="1:7" x14ac:dyDescent="0.2">
      <c r="A17213" t="s">
        <v>96</v>
      </c>
      <c r="B17213">
        <v>95</v>
      </c>
      <c r="C17213">
        <v>1.6E-2</v>
      </c>
      <c r="D17213" t="s">
        <v>1594</v>
      </c>
      <c r="E17213">
        <v>0.21199999999999999</v>
      </c>
    </row>
    <row r="17214" spans="1:7" x14ac:dyDescent="0.2">
      <c r="A17214" t="s">
        <v>36</v>
      </c>
      <c r="B17214" t="s">
        <v>3016</v>
      </c>
      <c r="C17214" t="s">
        <v>1562</v>
      </c>
      <c r="D17214" t="s">
        <v>1782</v>
      </c>
    </row>
    <row r="17215" spans="1:7" x14ac:dyDescent="0.2">
      <c r="A17215" t="s">
        <v>36</v>
      </c>
      <c r="B17215" t="s">
        <v>3016</v>
      </c>
      <c r="C17215" t="s">
        <v>1562</v>
      </c>
      <c r="D17215" t="s">
        <v>1782</v>
      </c>
    </row>
    <row r="17216" spans="1:7" x14ac:dyDescent="0.2">
      <c r="A17216" t="s">
        <v>32</v>
      </c>
      <c r="B17216" t="s">
        <v>3017</v>
      </c>
      <c r="C17216">
        <v>9</v>
      </c>
    </row>
    <row r="17217" spans="1:5" x14ac:dyDescent="0.2">
      <c r="A17217" t="s">
        <v>96</v>
      </c>
      <c r="B17217">
        <v>98.5</v>
      </c>
      <c r="C17217">
        <v>1.6E-2</v>
      </c>
      <c r="D17217" t="s">
        <v>1594</v>
      </c>
      <c r="E17217">
        <v>0.112</v>
      </c>
    </row>
    <row r="17218" spans="1:5" x14ac:dyDescent="0.2">
      <c r="A17218" t="s">
        <v>3018</v>
      </c>
      <c r="B17218" t="s">
        <v>2609</v>
      </c>
      <c r="C17218" t="s">
        <v>3019</v>
      </c>
    </row>
    <row r="17219" spans="1:5" x14ac:dyDescent="0.2">
      <c r="A17219" t="s">
        <v>97</v>
      </c>
      <c r="B17219">
        <v>0.05</v>
      </c>
      <c r="C17219" t="s">
        <v>1568</v>
      </c>
    </row>
    <row r="17220" spans="1:5" x14ac:dyDescent="0.2">
      <c r="A17220" t="s">
        <v>801</v>
      </c>
    </row>
    <row r="17221" spans="1:5" x14ac:dyDescent="0.2">
      <c r="A17221" t="s">
        <v>1549</v>
      </c>
      <c r="B17221" t="s">
        <v>1550</v>
      </c>
      <c r="C17221" t="s">
        <v>1551</v>
      </c>
      <c r="D17221" t="s">
        <v>1552</v>
      </c>
    </row>
    <row r="17222" spans="1:5" x14ac:dyDescent="0.2">
      <c r="A17222" t="s">
        <v>859</v>
      </c>
      <c r="B17222" t="s">
        <v>1553</v>
      </c>
      <c r="C17222" t="s">
        <v>1554</v>
      </c>
    </row>
    <row r="17223" spans="1:5" x14ac:dyDescent="0.2">
      <c r="A17223" t="s">
        <v>1569</v>
      </c>
      <c r="B17223" t="s">
        <v>1570</v>
      </c>
      <c r="C17223" t="s">
        <v>1571</v>
      </c>
    </row>
    <row r="17224" spans="1:5" x14ac:dyDescent="0.2">
      <c r="A17224" t="s">
        <v>1569</v>
      </c>
      <c r="B17224" t="s">
        <v>1572</v>
      </c>
      <c r="C17224" t="s">
        <v>1573</v>
      </c>
      <c r="D17224" t="s">
        <v>1571</v>
      </c>
    </row>
    <row r="17225" spans="1:5" x14ac:dyDescent="0.2">
      <c r="A17225" t="s">
        <v>3008</v>
      </c>
      <c r="B17225" t="s">
        <v>3009</v>
      </c>
      <c r="C17225" t="s">
        <v>1569</v>
      </c>
      <c r="D17225" t="s">
        <v>2677</v>
      </c>
      <c r="E17225" t="s">
        <v>3010</v>
      </c>
    </row>
    <row r="17226" spans="1:5" x14ac:dyDescent="0.2">
      <c r="A17226" t="s">
        <v>1569</v>
      </c>
      <c r="B17226" t="s">
        <v>1570</v>
      </c>
      <c r="C17226" t="s">
        <v>1571</v>
      </c>
    </row>
    <row r="17227" spans="1:5" x14ac:dyDescent="0.2">
      <c r="A17227" t="s">
        <v>1569</v>
      </c>
      <c r="B17227" t="s">
        <v>1572</v>
      </c>
      <c r="C17227" t="s">
        <v>1573</v>
      </c>
      <c r="D17227" t="s">
        <v>1571</v>
      </c>
    </row>
    <row r="17228" spans="1:5" x14ac:dyDescent="0.2">
      <c r="A17228" t="s">
        <v>91</v>
      </c>
      <c r="B17228">
        <v>15.9</v>
      </c>
      <c r="C17228" t="s">
        <v>1608</v>
      </c>
      <c r="D17228">
        <v>0.05</v>
      </c>
    </row>
    <row r="17229" spans="1:5" x14ac:dyDescent="0.2">
      <c r="A17229" t="s">
        <v>29</v>
      </c>
      <c r="B17229">
        <v>10.9</v>
      </c>
      <c r="C17229">
        <v>-0.1</v>
      </c>
    </row>
    <row r="17230" spans="1:5" x14ac:dyDescent="0.2">
      <c r="A17230" t="s">
        <v>34</v>
      </c>
      <c r="B17230">
        <v>88</v>
      </c>
      <c r="C17230">
        <f>0.184/-0.012</f>
        <v>-15.333333333333332</v>
      </c>
    </row>
    <row r="17231" spans="1:5" x14ac:dyDescent="0.2">
      <c r="A17231" t="s">
        <v>96</v>
      </c>
      <c r="B17231">
        <v>80</v>
      </c>
      <c r="C17231" t="s">
        <v>3020</v>
      </c>
      <c r="D17231">
        <v>0.21199999999999999</v>
      </c>
    </row>
    <row r="17232" spans="1:5" x14ac:dyDescent="0.2">
      <c r="A17232" t="s">
        <v>96</v>
      </c>
      <c r="B17232">
        <v>83.5</v>
      </c>
      <c r="C17232">
        <f>0.016/0.112</f>
        <v>0.14285714285714285</v>
      </c>
    </row>
    <row r="17233" spans="1:7" x14ac:dyDescent="0.2">
      <c r="A17233" t="s">
        <v>36</v>
      </c>
      <c r="B17233" t="s">
        <v>858</v>
      </c>
    </row>
    <row r="17234" spans="1:7" x14ac:dyDescent="0.2">
      <c r="A17234" t="s">
        <v>36</v>
      </c>
      <c r="B17234" t="s">
        <v>3021</v>
      </c>
      <c r="C17234" t="s">
        <v>1100</v>
      </c>
      <c r="D17234" t="s">
        <v>3022</v>
      </c>
    </row>
    <row r="17235" spans="1:7" x14ac:dyDescent="0.2">
      <c r="A17235" t="s">
        <v>36</v>
      </c>
      <c r="B17235" t="s">
        <v>1815</v>
      </c>
      <c r="C17235">
        <v>85</v>
      </c>
      <c r="D17235" t="s">
        <v>1100</v>
      </c>
      <c r="E17235">
        <v>1</v>
      </c>
      <c r="F17235" t="s">
        <v>1562</v>
      </c>
      <c r="G17235" t="s">
        <v>1782</v>
      </c>
    </row>
    <row r="17236" spans="1:7" x14ac:dyDescent="0.2">
      <c r="A17236" t="s">
        <v>32</v>
      </c>
      <c r="B17236" t="s">
        <v>3017</v>
      </c>
      <c r="C17236">
        <v>8.4</v>
      </c>
    </row>
    <row r="17237" spans="1:7" x14ac:dyDescent="0.2">
      <c r="A17237" t="s">
        <v>3018</v>
      </c>
      <c r="B17237" t="s">
        <v>2609</v>
      </c>
      <c r="C17237" t="s">
        <v>3019</v>
      </c>
    </row>
    <row r="17238" spans="1:7" x14ac:dyDescent="0.2">
      <c r="A17238" t="s">
        <v>97</v>
      </c>
      <c r="B17238">
        <v>0.05</v>
      </c>
      <c r="C17238" t="s">
        <v>1568</v>
      </c>
    </row>
    <row r="17239" spans="1:7" x14ac:dyDescent="0.2">
      <c r="A17239" t="s">
        <v>801</v>
      </c>
    </row>
    <row r="17240" spans="1:7" x14ac:dyDescent="0.2">
      <c r="A17240" t="s">
        <v>91</v>
      </c>
      <c r="B17240">
        <v>15.9</v>
      </c>
      <c r="C17240" t="s">
        <v>1608</v>
      </c>
      <c r="D17240">
        <v>0.05</v>
      </c>
    </row>
    <row r="17241" spans="1:7" x14ac:dyDescent="0.2">
      <c r="A17241" t="s">
        <v>29</v>
      </c>
      <c r="B17241">
        <v>10.9</v>
      </c>
      <c r="C17241">
        <v>-0.1</v>
      </c>
    </row>
    <row r="17242" spans="1:7" x14ac:dyDescent="0.2">
      <c r="A17242" t="s">
        <v>34</v>
      </c>
      <c r="B17242">
        <v>88</v>
      </c>
      <c r="C17242">
        <f>0.184/-0.012</f>
        <v>-15.333333333333332</v>
      </c>
    </row>
    <row r="17243" spans="1:7" x14ac:dyDescent="0.2">
      <c r="A17243" t="s">
        <v>96</v>
      </c>
      <c r="B17243">
        <v>80</v>
      </c>
      <c r="C17243" t="s">
        <v>3020</v>
      </c>
      <c r="D17243">
        <v>0.21199999999999999</v>
      </c>
    </row>
    <row r="17244" spans="1:7" x14ac:dyDescent="0.2">
      <c r="A17244" t="s">
        <v>96</v>
      </c>
      <c r="B17244">
        <v>83.5</v>
      </c>
      <c r="C17244">
        <f>0.016/0.112</f>
        <v>0.14285714285714285</v>
      </c>
    </row>
    <row r="17245" spans="1:7" x14ac:dyDescent="0.2">
      <c r="A17245" t="s">
        <v>36</v>
      </c>
      <c r="B17245" t="s">
        <v>858</v>
      </c>
    </row>
    <row r="17246" spans="1:7" x14ac:dyDescent="0.2">
      <c r="A17246" t="s">
        <v>36</v>
      </c>
      <c r="B17246" t="s">
        <v>3023</v>
      </c>
      <c r="C17246" t="s">
        <v>1100</v>
      </c>
      <c r="D17246" t="s">
        <v>3022</v>
      </c>
    </row>
    <row r="17247" spans="1:7" x14ac:dyDescent="0.2">
      <c r="A17247" t="s">
        <v>36</v>
      </c>
      <c r="B17247" t="s">
        <v>3023</v>
      </c>
      <c r="C17247" t="s">
        <v>1100</v>
      </c>
      <c r="D17247" t="s">
        <v>3022</v>
      </c>
    </row>
    <row r="17248" spans="1:7" x14ac:dyDescent="0.2">
      <c r="A17248" t="s">
        <v>32</v>
      </c>
      <c r="B17248" t="s">
        <v>3017</v>
      </c>
      <c r="C17248">
        <v>8.4</v>
      </c>
    </row>
    <row r="17249" spans="1:4" x14ac:dyDescent="0.2">
      <c r="A17249" t="s">
        <v>97</v>
      </c>
      <c r="B17249">
        <v>0.05</v>
      </c>
      <c r="C17249" t="s">
        <v>1568</v>
      </c>
    </row>
    <row r="17250" spans="1:4" x14ac:dyDescent="0.2">
      <c r="A17250" t="s">
        <v>801</v>
      </c>
    </row>
    <row r="17251" spans="1:4" x14ac:dyDescent="0.2">
      <c r="A17251" t="s">
        <v>1549</v>
      </c>
      <c r="B17251" t="s">
        <v>1550</v>
      </c>
      <c r="C17251" t="s">
        <v>1551</v>
      </c>
      <c r="D17251" t="s">
        <v>1552</v>
      </c>
    </row>
    <row r="17252" spans="1:4" x14ac:dyDescent="0.2">
      <c r="A17252" t="s">
        <v>859</v>
      </c>
      <c r="B17252" t="s">
        <v>1553</v>
      </c>
      <c r="C17252" t="s">
        <v>1554</v>
      </c>
    </row>
    <row r="17253" spans="1:4" x14ac:dyDescent="0.2">
      <c r="A17253" t="s">
        <v>1549</v>
      </c>
      <c r="B17253" t="s">
        <v>1550</v>
      </c>
      <c r="C17253" t="s">
        <v>1551</v>
      </c>
      <c r="D17253" t="s">
        <v>1552</v>
      </c>
    </row>
    <row r="17254" spans="1:4" x14ac:dyDescent="0.2">
      <c r="A17254" t="s">
        <v>859</v>
      </c>
      <c r="B17254" t="s">
        <v>1553</v>
      </c>
      <c r="C17254" t="s">
        <v>1554</v>
      </c>
    </row>
    <row r="17255" spans="1:4" x14ac:dyDescent="0.2">
      <c r="A17255" t="s">
        <v>1569</v>
      </c>
      <c r="B17255" t="s">
        <v>1570</v>
      </c>
      <c r="C17255" t="s">
        <v>1571</v>
      </c>
    </row>
    <row r="17256" spans="1:4" x14ac:dyDescent="0.2">
      <c r="A17256" t="s">
        <v>1569</v>
      </c>
      <c r="B17256" t="s">
        <v>1572</v>
      </c>
      <c r="C17256" t="s">
        <v>1573</v>
      </c>
      <c r="D17256" t="s">
        <v>1571</v>
      </c>
    </row>
    <row r="17257" spans="1:4" x14ac:dyDescent="0.2">
      <c r="A17257" t="s">
        <v>3024</v>
      </c>
      <c r="B17257" t="s">
        <v>1613</v>
      </c>
      <c r="C17257" t="s">
        <v>3025</v>
      </c>
    </row>
    <row r="17258" spans="1:4" x14ac:dyDescent="0.2">
      <c r="A17258" t="s">
        <v>3026</v>
      </c>
      <c r="B17258">
        <f>0.112/-0.084</f>
        <v>-1.3333333333333333</v>
      </c>
    </row>
    <row r="17259" spans="1:4" x14ac:dyDescent="0.2">
      <c r="A17259" t="s">
        <v>36</v>
      </c>
      <c r="B17259" t="s">
        <v>3027</v>
      </c>
    </row>
    <row r="17260" spans="1:4" x14ac:dyDescent="0.2">
      <c r="A17260" t="s">
        <v>1566</v>
      </c>
      <c r="B17260" t="s">
        <v>2603</v>
      </c>
      <c r="C17260" t="s">
        <v>3027</v>
      </c>
    </row>
    <row r="17261" spans="1:4" x14ac:dyDescent="0.2">
      <c r="A17261" t="s">
        <v>91</v>
      </c>
      <c r="B17261">
        <v>8</v>
      </c>
      <c r="C17261">
        <f>0.084/-0.012</f>
        <v>-7</v>
      </c>
    </row>
    <row r="17262" spans="1:4" x14ac:dyDescent="0.2">
      <c r="A17262" t="s">
        <v>48</v>
      </c>
      <c r="B17262">
        <v>6.5</v>
      </c>
      <c r="C17262" t="s">
        <v>1562</v>
      </c>
      <c r="D17262">
        <v>0.05</v>
      </c>
    </row>
    <row r="17263" spans="1:4" x14ac:dyDescent="0.2">
      <c r="A17263" t="s">
        <v>153</v>
      </c>
      <c r="B17263">
        <v>33</v>
      </c>
      <c r="C17263" t="s">
        <v>1608</v>
      </c>
      <c r="D17263">
        <v>0.05</v>
      </c>
    </row>
    <row r="17264" spans="1:4" x14ac:dyDescent="0.2">
      <c r="A17264" t="s">
        <v>3028</v>
      </c>
      <c r="B17264" t="s">
        <v>1613</v>
      </c>
      <c r="C17264" t="s">
        <v>3029</v>
      </c>
    </row>
    <row r="17265" spans="1:4" x14ac:dyDescent="0.2">
      <c r="A17265" t="s">
        <v>2902</v>
      </c>
      <c r="B17265">
        <f>0.112/-0.084</f>
        <v>-1.3333333333333333</v>
      </c>
    </row>
    <row r="17266" spans="1:4" x14ac:dyDescent="0.2">
      <c r="A17266" t="s">
        <v>48</v>
      </c>
      <c r="B17266">
        <v>6</v>
      </c>
      <c r="C17266" t="s">
        <v>1613</v>
      </c>
      <c r="D17266">
        <v>0.2</v>
      </c>
    </row>
    <row r="17267" spans="1:4" x14ac:dyDescent="0.2">
      <c r="A17267" t="s">
        <v>49</v>
      </c>
      <c r="B17267">
        <v>0.8</v>
      </c>
      <c r="C17267" t="s">
        <v>1613</v>
      </c>
      <c r="D17267">
        <v>0.2</v>
      </c>
    </row>
    <row r="17268" spans="1:4" x14ac:dyDescent="0.2">
      <c r="A17268" t="s">
        <v>49</v>
      </c>
      <c r="B17268">
        <v>0.5</v>
      </c>
      <c r="C17268" t="s">
        <v>1608</v>
      </c>
      <c r="D17268">
        <v>0.2</v>
      </c>
    </row>
    <row r="17269" spans="1:4" x14ac:dyDescent="0.2">
      <c r="A17269" t="s">
        <v>1629</v>
      </c>
      <c r="B17269">
        <v>6.3</v>
      </c>
    </row>
    <row r="17270" spans="1:4" x14ac:dyDescent="0.2">
      <c r="A17270" t="s">
        <v>97</v>
      </c>
      <c r="B17270" t="s">
        <v>2228</v>
      </c>
    </row>
    <row r="17271" spans="1:4" x14ac:dyDescent="0.2">
      <c r="A17271" t="s">
        <v>1549</v>
      </c>
      <c r="B17271" t="s">
        <v>1550</v>
      </c>
      <c r="C17271" t="s">
        <v>1551</v>
      </c>
      <c r="D17271" t="s">
        <v>1552</v>
      </c>
    </row>
    <row r="17272" spans="1:4" x14ac:dyDescent="0.2">
      <c r="A17272" t="s">
        <v>859</v>
      </c>
      <c r="B17272" t="s">
        <v>1553</v>
      </c>
      <c r="C17272" t="s">
        <v>1554</v>
      </c>
    </row>
    <row r="17273" spans="1:4" x14ac:dyDescent="0.2">
      <c r="A17273" t="s">
        <v>1569</v>
      </c>
      <c r="B17273" t="s">
        <v>1570</v>
      </c>
      <c r="C17273" t="s">
        <v>1571</v>
      </c>
    </row>
    <row r="17274" spans="1:4" x14ac:dyDescent="0.2">
      <c r="A17274" t="s">
        <v>1569</v>
      </c>
      <c r="B17274" t="s">
        <v>1572</v>
      </c>
      <c r="C17274" t="s">
        <v>1573</v>
      </c>
      <c r="D17274" t="s">
        <v>1571</v>
      </c>
    </row>
    <row r="17275" spans="1:4" x14ac:dyDescent="0.2">
      <c r="A17275" t="s">
        <v>3024</v>
      </c>
      <c r="B17275" t="s">
        <v>1613</v>
      </c>
      <c r="C17275" t="s">
        <v>3025</v>
      </c>
    </row>
    <row r="17276" spans="1:4" x14ac:dyDescent="0.2">
      <c r="A17276" t="s">
        <v>3026</v>
      </c>
      <c r="B17276">
        <f>0.112/-0.084</f>
        <v>-1.3333333333333333</v>
      </c>
    </row>
    <row r="17277" spans="1:4" x14ac:dyDescent="0.2">
      <c r="A17277" t="s">
        <v>36</v>
      </c>
      <c r="B17277" t="s">
        <v>3027</v>
      </c>
    </row>
    <row r="17278" spans="1:4" x14ac:dyDescent="0.2">
      <c r="A17278" t="s">
        <v>1566</v>
      </c>
      <c r="B17278" t="s">
        <v>2603</v>
      </c>
      <c r="C17278" t="s">
        <v>3027</v>
      </c>
    </row>
    <row r="17279" spans="1:4" x14ac:dyDescent="0.2">
      <c r="A17279" t="s">
        <v>91</v>
      </c>
      <c r="B17279">
        <v>8</v>
      </c>
      <c r="C17279">
        <f>0.084/-0.012</f>
        <v>-7</v>
      </c>
    </row>
    <row r="17280" spans="1:4" x14ac:dyDescent="0.2">
      <c r="A17280" t="s">
        <v>48</v>
      </c>
      <c r="B17280">
        <v>6.5</v>
      </c>
      <c r="C17280" t="s">
        <v>1562</v>
      </c>
      <c r="D17280">
        <v>0.05</v>
      </c>
    </row>
    <row r="17281" spans="1:4" x14ac:dyDescent="0.2">
      <c r="A17281" t="s">
        <v>153</v>
      </c>
      <c r="B17281">
        <v>33</v>
      </c>
      <c r="C17281" t="s">
        <v>1608</v>
      </c>
      <c r="D17281">
        <v>0.05</v>
      </c>
    </row>
    <row r="17282" spans="1:4" x14ac:dyDescent="0.2">
      <c r="A17282" t="s">
        <v>3028</v>
      </c>
      <c r="B17282" t="s">
        <v>1613</v>
      </c>
      <c r="C17282" t="s">
        <v>3029</v>
      </c>
    </row>
    <row r="17283" spans="1:4" x14ac:dyDescent="0.2">
      <c r="A17283" t="s">
        <v>2902</v>
      </c>
      <c r="B17283">
        <f>0.112/-0.084</f>
        <v>-1.3333333333333333</v>
      </c>
    </row>
    <row r="17284" spans="1:4" x14ac:dyDescent="0.2">
      <c r="A17284" t="s">
        <v>48</v>
      </c>
      <c r="B17284">
        <v>6</v>
      </c>
      <c r="C17284" t="s">
        <v>1613</v>
      </c>
      <c r="D17284">
        <v>0.2</v>
      </c>
    </row>
    <row r="17285" spans="1:4" x14ac:dyDescent="0.2">
      <c r="A17285" t="s">
        <v>49</v>
      </c>
      <c r="B17285">
        <v>0.8</v>
      </c>
      <c r="C17285" t="s">
        <v>1613</v>
      </c>
      <c r="D17285">
        <v>0.2</v>
      </c>
    </row>
    <row r="17286" spans="1:4" x14ac:dyDescent="0.2">
      <c r="A17286" t="s">
        <v>49</v>
      </c>
      <c r="B17286">
        <v>0.5</v>
      </c>
      <c r="C17286" t="s">
        <v>1608</v>
      </c>
      <c r="D17286">
        <v>0.2</v>
      </c>
    </row>
    <row r="17287" spans="1:4" x14ac:dyDescent="0.2">
      <c r="A17287" t="s">
        <v>1629</v>
      </c>
      <c r="B17287">
        <v>6.3</v>
      </c>
    </row>
    <row r="17288" spans="1:4" x14ac:dyDescent="0.2">
      <c r="A17288" t="s">
        <v>97</v>
      </c>
      <c r="B17288" t="s">
        <v>2228</v>
      </c>
    </row>
    <row r="17289" spans="1:4" x14ac:dyDescent="0.2">
      <c r="A17289" t="s">
        <v>1549</v>
      </c>
      <c r="B17289" t="s">
        <v>1550</v>
      </c>
      <c r="C17289" t="s">
        <v>1551</v>
      </c>
      <c r="D17289" t="s">
        <v>1552</v>
      </c>
    </row>
    <row r="17290" spans="1:4" x14ac:dyDescent="0.2">
      <c r="A17290" t="s">
        <v>859</v>
      </c>
      <c r="B17290" t="s">
        <v>1553</v>
      </c>
      <c r="C17290" t="s">
        <v>1554</v>
      </c>
    </row>
    <row r="17291" spans="1:4" x14ac:dyDescent="0.2">
      <c r="A17291" t="s">
        <v>1569</v>
      </c>
      <c r="B17291" t="s">
        <v>1570</v>
      </c>
      <c r="C17291" t="s">
        <v>1571</v>
      </c>
    </row>
    <row r="17292" spans="1:4" x14ac:dyDescent="0.2">
      <c r="A17292" t="s">
        <v>1569</v>
      </c>
      <c r="B17292" t="s">
        <v>1572</v>
      </c>
      <c r="C17292" t="s">
        <v>1573</v>
      </c>
      <c r="D17292" t="s">
        <v>1571</v>
      </c>
    </row>
    <row r="17293" spans="1:4" x14ac:dyDescent="0.2">
      <c r="A17293" t="s">
        <v>2600</v>
      </c>
      <c r="B17293">
        <v>0.05</v>
      </c>
    </row>
    <row r="17294" spans="1:4" x14ac:dyDescent="0.2">
      <c r="A17294" t="s">
        <v>29</v>
      </c>
      <c r="B17294">
        <v>7.8</v>
      </c>
      <c r="C17294" t="s">
        <v>1580</v>
      </c>
    </row>
    <row r="17295" spans="1:4" x14ac:dyDescent="0.2">
      <c r="A17295" t="s">
        <v>47</v>
      </c>
      <c r="B17295">
        <v>9.5</v>
      </c>
      <c r="C17295" t="s">
        <v>1580</v>
      </c>
    </row>
    <row r="17296" spans="1:4" x14ac:dyDescent="0.2">
      <c r="A17296" t="s">
        <v>48</v>
      </c>
      <c r="B17296">
        <v>48.5</v>
      </c>
      <c r="C17296" t="s">
        <v>1580</v>
      </c>
    </row>
    <row r="17297" spans="1:6" x14ac:dyDescent="0.2">
      <c r="A17297" t="s">
        <v>48</v>
      </c>
      <c r="B17297">
        <v>43.5</v>
      </c>
      <c r="C17297">
        <v>0.3</v>
      </c>
    </row>
    <row r="17298" spans="1:6" x14ac:dyDescent="0.2">
      <c r="A17298" t="s">
        <v>47</v>
      </c>
      <c r="B17298">
        <v>33.1</v>
      </c>
      <c r="C17298">
        <v>-0.2</v>
      </c>
    </row>
    <row r="17299" spans="1:6" x14ac:dyDescent="0.2">
      <c r="A17299" t="s">
        <v>47</v>
      </c>
      <c r="B17299" t="s">
        <v>2571</v>
      </c>
    </row>
    <row r="17300" spans="1:6" x14ac:dyDescent="0.2">
      <c r="A17300" t="s">
        <v>97</v>
      </c>
      <c r="B17300">
        <v>0.1</v>
      </c>
    </row>
    <row r="17301" spans="1:6" x14ac:dyDescent="0.2">
      <c r="A17301" t="s">
        <v>97</v>
      </c>
      <c r="B17301">
        <v>0.05</v>
      </c>
      <c r="C17301" t="s">
        <v>1567</v>
      </c>
      <c r="D17301" t="s">
        <v>1568</v>
      </c>
    </row>
    <row r="17302" spans="1:6" x14ac:dyDescent="0.2">
      <c r="A17302" t="s">
        <v>95</v>
      </c>
      <c r="B17302" t="s">
        <v>1629</v>
      </c>
      <c r="C17302">
        <v>25</v>
      </c>
    </row>
    <row r="17303" spans="1:6" x14ac:dyDescent="0.2">
      <c r="A17303" t="s">
        <v>95</v>
      </c>
      <c r="B17303" t="s">
        <v>1629</v>
      </c>
      <c r="C17303">
        <v>30</v>
      </c>
    </row>
    <row r="17304" spans="1:6" x14ac:dyDescent="0.2">
      <c r="A17304" t="s">
        <v>29</v>
      </c>
      <c r="B17304" t="s">
        <v>2601</v>
      </c>
      <c r="C17304">
        <v>0.5</v>
      </c>
    </row>
    <row r="17305" spans="1:6" x14ac:dyDescent="0.2">
      <c r="A17305" t="s">
        <v>556</v>
      </c>
      <c r="B17305">
        <v>36</v>
      </c>
      <c r="C17305">
        <f>-0.2/-0.05</f>
        <v>4</v>
      </c>
      <c r="D17305" t="s">
        <v>2809</v>
      </c>
      <c r="E17305" t="s">
        <v>2810</v>
      </c>
      <c r="F17305" t="s">
        <v>2811</v>
      </c>
    </row>
    <row r="17306" spans="1:6" x14ac:dyDescent="0.2">
      <c r="A17306" t="s">
        <v>95</v>
      </c>
      <c r="B17306" t="s">
        <v>1629</v>
      </c>
      <c r="C17306">
        <v>12.5</v>
      </c>
    </row>
    <row r="17307" spans="1:6" x14ac:dyDescent="0.2">
      <c r="A17307" t="s">
        <v>87</v>
      </c>
    </row>
    <row r="17308" spans="1:6" x14ac:dyDescent="0.2">
      <c r="A17308" t="s">
        <v>2602</v>
      </c>
      <c r="B17308" t="s">
        <v>2603</v>
      </c>
      <c r="C17308" t="s">
        <v>556</v>
      </c>
      <c r="D17308">
        <v>36</v>
      </c>
      <c r="E17308" t="s">
        <v>2604</v>
      </c>
    </row>
    <row r="17309" spans="1:6" x14ac:dyDescent="0.2">
      <c r="A17309" t="s">
        <v>1549</v>
      </c>
      <c r="B17309" t="s">
        <v>1550</v>
      </c>
      <c r="C17309" t="s">
        <v>1551</v>
      </c>
      <c r="D17309" t="s">
        <v>1552</v>
      </c>
    </row>
    <row r="17310" spans="1:6" x14ac:dyDescent="0.2">
      <c r="A17310" t="s">
        <v>859</v>
      </c>
      <c r="B17310" t="s">
        <v>1553</v>
      </c>
      <c r="C17310" t="s">
        <v>1554</v>
      </c>
    </row>
    <row r="17311" spans="1:6" x14ac:dyDescent="0.2">
      <c r="A17311" t="s">
        <v>1555</v>
      </c>
      <c r="B17311" t="s">
        <v>1550</v>
      </c>
      <c r="C17311" t="s">
        <v>1551</v>
      </c>
      <c r="D17311" t="s">
        <v>1556</v>
      </c>
    </row>
    <row r="17312" spans="1:6" x14ac:dyDescent="0.2">
      <c r="A17312" t="s">
        <v>464</v>
      </c>
      <c r="B17312" t="s">
        <v>1550</v>
      </c>
      <c r="C17312" t="s">
        <v>1551</v>
      </c>
      <c r="D17312" s="7">
        <v>37415</v>
      </c>
    </row>
    <row r="17313" spans="1:6" x14ac:dyDescent="0.2">
      <c r="A17313" t="s">
        <v>1569</v>
      </c>
      <c r="B17313" t="s">
        <v>1570</v>
      </c>
      <c r="C17313" t="s">
        <v>1571</v>
      </c>
    </row>
    <row r="17314" spans="1:6" x14ac:dyDescent="0.2">
      <c r="A17314" t="s">
        <v>1569</v>
      </c>
      <c r="B17314" t="s">
        <v>1572</v>
      </c>
      <c r="C17314" t="s">
        <v>1573</v>
      </c>
      <c r="D17314" t="s">
        <v>1571</v>
      </c>
    </row>
    <row r="17315" spans="1:6" x14ac:dyDescent="0.2">
      <c r="A17315" t="s">
        <v>2600</v>
      </c>
      <c r="B17315">
        <v>0.05</v>
      </c>
    </row>
    <row r="17316" spans="1:6" x14ac:dyDescent="0.2">
      <c r="A17316" t="s">
        <v>29</v>
      </c>
      <c r="B17316">
        <v>7.8</v>
      </c>
      <c r="C17316" t="s">
        <v>1580</v>
      </c>
    </row>
    <row r="17317" spans="1:6" x14ac:dyDescent="0.2">
      <c r="A17317" t="s">
        <v>47</v>
      </c>
      <c r="B17317">
        <v>9.5</v>
      </c>
      <c r="C17317" t="s">
        <v>1580</v>
      </c>
    </row>
    <row r="17318" spans="1:6" x14ac:dyDescent="0.2">
      <c r="A17318" t="s">
        <v>48</v>
      </c>
      <c r="B17318">
        <v>48.5</v>
      </c>
      <c r="C17318" t="s">
        <v>1580</v>
      </c>
    </row>
    <row r="17319" spans="1:6" x14ac:dyDescent="0.2">
      <c r="A17319" t="s">
        <v>48</v>
      </c>
      <c r="B17319">
        <v>43.5</v>
      </c>
      <c r="C17319">
        <v>0.3</v>
      </c>
    </row>
    <row r="17320" spans="1:6" x14ac:dyDescent="0.2">
      <c r="A17320" t="s">
        <v>47</v>
      </c>
      <c r="B17320">
        <v>33.1</v>
      </c>
      <c r="C17320">
        <v>-0.2</v>
      </c>
    </row>
    <row r="17321" spans="1:6" x14ac:dyDescent="0.2">
      <c r="A17321" t="s">
        <v>47</v>
      </c>
      <c r="B17321" t="s">
        <v>2571</v>
      </c>
    </row>
    <row r="17322" spans="1:6" x14ac:dyDescent="0.2">
      <c r="A17322" t="s">
        <v>97</v>
      </c>
      <c r="B17322">
        <v>0.1</v>
      </c>
    </row>
    <row r="17323" spans="1:6" x14ac:dyDescent="0.2">
      <c r="A17323" t="s">
        <v>97</v>
      </c>
      <c r="B17323">
        <v>0.05</v>
      </c>
      <c r="C17323" t="s">
        <v>1567</v>
      </c>
      <c r="D17323" t="s">
        <v>1568</v>
      </c>
    </row>
    <row r="17324" spans="1:6" x14ac:dyDescent="0.2">
      <c r="A17324" t="s">
        <v>95</v>
      </c>
      <c r="B17324" t="s">
        <v>1629</v>
      </c>
      <c r="C17324">
        <v>25</v>
      </c>
    </row>
    <row r="17325" spans="1:6" x14ac:dyDescent="0.2">
      <c r="A17325" t="s">
        <v>95</v>
      </c>
      <c r="B17325" t="s">
        <v>1629</v>
      </c>
      <c r="C17325">
        <v>30</v>
      </c>
    </row>
    <row r="17326" spans="1:6" x14ac:dyDescent="0.2">
      <c r="A17326" t="s">
        <v>29</v>
      </c>
      <c r="B17326" t="s">
        <v>2601</v>
      </c>
      <c r="C17326">
        <v>0.5</v>
      </c>
    </row>
    <row r="17327" spans="1:6" x14ac:dyDescent="0.2">
      <c r="A17327" t="s">
        <v>556</v>
      </c>
      <c r="B17327">
        <v>36</v>
      </c>
      <c r="C17327">
        <f>-0.2/-0.05</f>
        <v>4</v>
      </c>
      <c r="D17327" t="s">
        <v>2809</v>
      </c>
      <c r="E17327" t="s">
        <v>2810</v>
      </c>
      <c r="F17327" t="s">
        <v>2811</v>
      </c>
    </row>
    <row r="17328" spans="1:6" x14ac:dyDescent="0.2">
      <c r="A17328" t="s">
        <v>95</v>
      </c>
      <c r="B17328" t="s">
        <v>1629</v>
      </c>
      <c r="C17328">
        <v>12.5</v>
      </c>
    </row>
    <row r="17329" spans="1:5" x14ac:dyDescent="0.2">
      <c r="A17329" t="s">
        <v>87</v>
      </c>
    </row>
    <row r="17330" spans="1:5" x14ac:dyDescent="0.2">
      <c r="A17330" t="s">
        <v>2602</v>
      </c>
      <c r="B17330" t="s">
        <v>2603</v>
      </c>
      <c r="C17330" t="s">
        <v>556</v>
      </c>
      <c r="D17330">
        <v>36</v>
      </c>
      <c r="E17330" t="s">
        <v>2604</v>
      </c>
    </row>
    <row r="17331" spans="1:5" x14ac:dyDescent="0.2">
      <c r="A17331" t="s">
        <v>1549</v>
      </c>
      <c r="B17331" t="s">
        <v>1550</v>
      </c>
      <c r="C17331" t="s">
        <v>1551</v>
      </c>
      <c r="D17331" t="s">
        <v>1552</v>
      </c>
    </row>
    <row r="17332" spans="1:5" x14ac:dyDescent="0.2">
      <c r="A17332" t="s">
        <v>859</v>
      </c>
      <c r="B17332" t="s">
        <v>1553</v>
      </c>
      <c r="C17332" t="s">
        <v>1554</v>
      </c>
    </row>
    <row r="17333" spans="1:5" x14ac:dyDescent="0.2">
      <c r="A17333" t="s">
        <v>1555</v>
      </c>
      <c r="B17333" t="s">
        <v>1550</v>
      </c>
      <c r="C17333" t="s">
        <v>1551</v>
      </c>
      <c r="D17333" t="s">
        <v>1556</v>
      </c>
    </row>
    <row r="17334" spans="1:5" x14ac:dyDescent="0.2">
      <c r="A17334" t="s">
        <v>464</v>
      </c>
      <c r="B17334" t="s">
        <v>1550</v>
      </c>
      <c r="C17334" t="s">
        <v>1551</v>
      </c>
      <c r="D17334" s="7">
        <v>37415</v>
      </c>
    </row>
    <row r="17335" spans="1:5" x14ac:dyDescent="0.2">
      <c r="A17335" t="s">
        <v>1569</v>
      </c>
      <c r="B17335" t="s">
        <v>1570</v>
      </c>
      <c r="C17335" t="s">
        <v>1571</v>
      </c>
    </row>
    <row r="17336" spans="1:5" x14ac:dyDescent="0.2">
      <c r="A17336" t="s">
        <v>1569</v>
      </c>
      <c r="B17336" t="s">
        <v>1572</v>
      </c>
      <c r="C17336" t="s">
        <v>1573</v>
      </c>
      <c r="D17336" t="s">
        <v>1571</v>
      </c>
    </row>
    <row r="17337" spans="1:5" x14ac:dyDescent="0.2">
      <c r="A17337" t="s">
        <v>2600</v>
      </c>
      <c r="B17337">
        <v>0.05</v>
      </c>
    </row>
    <row r="17338" spans="1:5" x14ac:dyDescent="0.2">
      <c r="A17338" t="s">
        <v>29</v>
      </c>
      <c r="B17338">
        <v>5.8</v>
      </c>
      <c r="C17338" t="s">
        <v>1580</v>
      </c>
    </row>
    <row r="17339" spans="1:5" x14ac:dyDescent="0.2">
      <c r="A17339" t="s">
        <v>47</v>
      </c>
      <c r="B17339">
        <v>8.5</v>
      </c>
      <c r="C17339">
        <v>0.2</v>
      </c>
    </row>
    <row r="17340" spans="1:5" x14ac:dyDescent="0.2">
      <c r="A17340" t="s">
        <v>47</v>
      </c>
      <c r="B17340">
        <v>9</v>
      </c>
      <c r="C17340">
        <v>-0.1</v>
      </c>
    </row>
    <row r="17341" spans="1:5" x14ac:dyDescent="0.2">
      <c r="A17341" t="s">
        <v>48</v>
      </c>
      <c r="B17341">
        <v>48.5</v>
      </c>
      <c r="C17341" t="s">
        <v>1580</v>
      </c>
    </row>
    <row r="17342" spans="1:5" x14ac:dyDescent="0.2">
      <c r="A17342" t="s">
        <v>48</v>
      </c>
      <c r="B17342">
        <v>43.5</v>
      </c>
      <c r="C17342">
        <v>0.3</v>
      </c>
    </row>
    <row r="17343" spans="1:5" x14ac:dyDescent="0.2">
      <c r="A17343" t="s">
        <v>47</v>
      </c>
      <c r="B17343">
        <v>33.1</v>
      </c>
      <c r="C17343">
        <v>-0.2</v>
      </c>
    </row>
    <row r="17344" spans="1:5" x14ac:dyDescent="0.2">
      <c r="A17344" t="s">
        <v>47</v>
      </c>
      <c r="B17344" t="s">
        <v>2571</v>
      </c>
    </row>
    <row r="17345" spans="1:6" x14ac:dyDescent="0.2">
      <c r="A17345" t="s">
        <v>97</v>
      </c>
      <c r="B17345">
        <v>0.1</v>
      </c>
      <c r="C17345" t="s">
        <v>1698</v>
      </c>
    </row>
    <row r="17346" spans="1:6" x14ac:dyDescent="0.2">
      <c r="A17346" t="s">
        <v>95</v>
      </c>
      <c r="B17346" t="s">
        <v>1629</v>
      </c>
      <c r="C17346">
        <v>30</v>
      </c>
    </row>
    <row r="17347" spans="1:6" x14ac:dyDescent="0.2">
      <c r="A17347" t="s">
        <v>87</v>
      </c>
    </row>
    <row r="17348" spans="1:6" x14ac:dyDescent="0.2">
      <c r="A17348" t="s">
        <v>29</v>
      </c>
      <c r="B17348" t="s">
        <v>2653</v>
      </c>
      <c r="C17348">
        <v>0.5</v>
      </c>
    </row>
    <row r="17349" spans="1:6" x14ac:dyDescent="0.2">
      <c r="A17349" t="s">
        <v>556</v>
      </c>
      <c r="B17349">
        <v>36</v>
      </c>
      <c r="C17349">
        <f>-0.2/-0.05</f>
        <v>4</v>
      </c>
      <c r="D17349" t="s">
        <v>2809</v>
      </c>
      <c r="E17349" t="s">
        <v>2810</v>
      </c>
      <c r="F17349" t="s">
        <v>2811</v>
      </c>
    </row>
    <row r="17350" spans="1:6" x14ac:dyDescent="0.2">
      <c r="A17350" t="s">
        <v>95</v>
      </c>
      <c r="B17350" t="s">
        <v>2787</v>
      </c>
      <c r="C17350">
        <v>10</v>
      </c>
    </row>
    <row r="17351" spans="1:6" x14ac:dyDescent="0.2">
      <c r="A17351" t="s">
        <v>2590</v>
      </c>
      <c r="B17351">
        <f>-0.2/-0.05</f>
        <v>4</v>
      </c>
    </row>
    <row r="17352" spans="1:6" x14ac:dyDescent="0.2">
      <c r="A17352" t="s">
        <v>29</v>
      </c>
      <c r="B17352">
        <v>3</v>
      </c>
      <c r="C17352">
        <v>0.1</v>
      </c>
    </row>
    <row r="17353" spans="1:6" x14ac:dyDescent="0.2">
      <c r="A17353" t="s">
        <v>29</v>
      </c>
      <c r="B17353">
        <v>1</v>
      </c>
      <c r="C17353">
        <v>0.2</v>
      </c>
    </row>
    <row r="17354" spans="1:6" x14ac:dyDescent="0.2">
      <c r="A17354" t="s">
        <v>29</v>
      </c>
      <c r="B17354">
        <v>2.65</v>
      </c>
      <c r="C17354" t="s">
        <v>1630</v>
      </c>
    </row>
    <row r="17355" spans="1:6" x14ac:dyDescent="0.2">
      <c r="A17355" t="s">
        <v>2794</v>
      </c>
      <c r="B17355">
        <v>0.1</v>
      </c>
    </row>
    <row r="17356" spans="1:6" x14ac:dyDescent="0.2">
      <c r="A17356" t="s">
        <v>49</v>
      </c>
      <c r="B17356">
        <v>0.5</v>
      </c>
      <c r="C17356" t="s">
        <v>1578</v>
      </c>
    </row>
    <row r="17357" spans="1:6" x14ac:dyDescent="0.2">
      <c r="A17357" t="s">
        <v>98</v>
      </c>
      <c r="B17357">
        <v>8.0000000000000002E-3</v>
      </c>
    </row>
    <row r="17358" spans="1:6" x14ac:dyDescent="0.2">
      <c r="A17358" t="s">
        <v>246</v>
      </c>
      <c r="B17358">
        <v>1.4999999999999999E-2</v>
      </c>
    </row>
    <row r="17359" spans="1:6" x14ac:dyDescent="0.2">
      <c r="A17359" t="s">
        <v>94</v>
      </c>
      <c r="B17359">
        <v>0.1</v>
      </c>
      <c r="C17359" t="s">
        <v>1698</v>
      </c>
    </row>
    <row r="17360" spans="1:6" x14ac:dyDescent="0.2">
      <c r="A17360" t="s">
        <v>97</v>
      </c>
      <c r="B17360">
        <v>0.05</v>
      </c>
      <c r="C17360" t="s">
        <v>1567</v>
      </c>
      <c r="D17360" t="s">
        <v>1568</v>
      </c>
    </row>
    <row r="17361" spans="1:4" x14ac:dyDescent="0.2">
      <c r="A17361" t="s">
        <v>95</v>
      </c>
      <c r="B17361" t="s">
        <v>1629</v>
      </c>
      <c r="C17361">
        <v>12.5</v>
      </c>
    </row>
    <row r="17362" spans="1:4" x14ac:dyDescent="0.2">
      <c r="A17362" t="s">
        <v>95</v>
      </c>
      <c r="B17362" t="s">
        <v>1629</v>
      </c>
      <c r="C17362">
        <v>25</v>
      </c>
    </row>
    <row r="17363" spans="1:4" x14ac:dyDescent="0.2">
      <c r="A17363" t="s">
        <v>2593</v>
      </c>
      <c r="B17363">
        <v>0.05</v>
      </c>
    </row>
    <row r="17364" spans="1:4" x14ac:dyDescent="0.2">
      <c r="A17364" t="s">
        <v>1549</v>
      </c>
      <c r="B17364" t="s">
        <v>1550</v>
      </c>
      <c r="C17364" t="s">
        <v>1551</v>
      </c>
      <c r="D17364" t="s">
        <v>1552</v>
      </c>
    </row>
    <row r="17365" spans="1:4" x14ac:dyDescent="0.2">
      <c r="A17365" t="s">
        <v>859</v>
      </c>
      <c r="B17365" t="s">
        <v>1553</v>
      </c>
      <c r="C17365" t="s">
        <v>1554</v>
      </c>
    </row>
    <row r="17366" spans="1:4" x14ac:dyDescent="0.2">
      <c r="A17366" t="s">
        <v>464</v>
      </c>
      <c r="B17366" t="s">
        <v>1550</v>
      </c>
      <c r="C17366" t="s">
        <v>1551</v>
      </c>
      <c r="D17366" s="7">
        <v>37415</v>
      </c>
    </row>
    <row r="17367" spans="1:4" x14ac:dyDescent="0.2">
      <c r="A17367" t="s">
        <v>1569</v>
      </c>
      <c r="B17367" t="s">
        <v>1570</v>
      </c>
      <c r="C17367" t="s">
        <v>1571</v>
      </c>
    </row>
    <row r="17368" spans="1:4" x14ac:dyDescent="0.2">
      <c r="A17368" t="s">
        <v>1569</v>
      </c>
      <c r="B17368" t="s">
        <v>1572</v>
      </c>
      <c r="C17368" t="s">
        <v>1573</v>
      </c>
      <c r="D17368" t="s">
        <v>1571</v>
      </c>
    </row>
    <row r="17369" spans="1:4" x14ac:dyDescent="0.2">
      <c r="A17369" t="s">
        <v>2600</v>
      </c>
      <c r="B17369">
        <v>0.05</v>
      </c>
    </row>
    <row r="17370" spans="1:4" x14ac:dyDescent="0.2">
      <c r="A17370" t="s">
        <v>29</v>
      </c>
      <c r="B17370">
        <v>5.8</v>
      </c>
      <c r="C17370" t="s">
        <v>1580</v>
      </c>
    </row>
    <row r="17371" spans="1:4" x14ac:dyDescent="0.2">
      <c r="A17371" t="s">
        <v>47</v>
      </c>
      <c r="B17371">
        <v>8.5</v>
      </c>
      <c r="C17371">
        <v>0.2</v>
      </c>
    </row>
    <row r="17372" spans="1:4" x14ac:dyDescent="0.2">
      <c r="A17372" t="s">
        <v>47</v>
      </c>
      <c r="B17372">
        <v>9</v>
      </c>
      <c r="C17372">
        <v>-0.1</v>
      </c>
    </row>
    <row r="17373" spans="1:4" x14ac:dyDescent="0.2">
      <c r="A17373" t="s">
        <v>48</v>
      </c>
      <c r="B17373">
        <v>48.5</v>
      </c>
      <c r="C17373" t="s">
        <v>1580</v>
      </c>
    </row>
    <row r="17374" spans="1:4" x14ac:dyDescent="0.2">
      <c r="A17374" t="s">
        <v>48</v>
      </c>
      <c r="B17374">
        <v>43.5</v>
      </c>
      <c r="C17374">
        <v>0.3</v>
      </c>
    </row>
    <row r="17375" spans="1:4" x14ac:dyDescent="0.2">
      <c r="A17375" t="s">
        <v>47</v>
      </c>
      <c r="B17375">
        <v>33.1</v>
      </c>
      <c r="C17375">
        <v>-0.2</v>
      </c>
    </row>
    <row r="17376" spans="1:4" x14ac:dyDescent="0.2">
      <c r="A17376" t="s">
        <v>47</v>
      </c>
      <c r="B17376" t="s">
        <v>2571</v>
      </c>
    </row>
    <row r="17377" spans="1:6" x14ac:dyDescent="0.2">
      <c r="A17377" t="s">
        <v>97</v>
      </c>
      <c r="B17377">
        <v>0.1</v>
      </c>
      <c r="C17377" t="s">
        <v>1698</v>
      </c>
    </row>
    <row r="17378" spans="1:6" x14ac:dyDescent="0.2">
      <c r="A17378" t="s">
        <v>95</v>
      </c>
      <c r="B17378" t="s">
        <v>1629</v>
      </c>
      <c r="C17378">
        <v>30</v>
      </c>
    </row>
    <row r="17379" spans="1:6" x14ac:dyDescent="0.2">
      <c r="A17379" t="s">
        <v>87</v>
      </c>
    </row>
    <row r="17380" spans="1:6" x14ac:dyDescent="0.2">
      <c r="A17380" t="s">
        <v>29</v>
      </c>
      <c r="B17380" t="s">
        <v>2653</v>
      </c>
      <c r="C17380">
        <v>0.5</v>
      </c>
    </row>
    <row r="17381" spans="1:6" x14ac:dyDescent="0.2">
      <c r="A17381" t="s">
        <v>556</v>
      </c>
      <c r="B17381">
        <v>36</v>
      </c>
      <c r="C17381">
        <f>-0.2/-0.05</f>
        <v>4</v>
      </c>
      <c r="D17381" t="s">
        <v>2809</v>
      </c>
      <c r="E17381" t="s">
        <v>2810</v>
      </c>
      <c r="F17381" t="s">
        <v>2811</v>
      </c>
    </row>
    <row r="17382" spans="1:6" x14ac:dyDescent="0.2">
      <c r="A17382" t="s">
        <v>95</v>
      </c>
      <c r="B17382" t="s">
        <v>2787</v>
      </c>
      <c r="C17382">
        <v>10</v>
      </c>
    </row>
    <row r="17383" spans="1:6" x14ac:dyDescent="0.2">
      <c r="A17383" t="s">
        <v>2590</v>
      </c>
      <c r="B17383">
        <f>-0.2/-0.05</f>
        <v>4</v>
      </c>
    </row>
    <row r="17384" spans="1:6" x14ac:dyDescent="0.2">
      <c r="A17384" t="s">
        <v>29</v>
      </c>
      <c r="B17384">
        <v>3</v>
      </c>
      <c r="C17384">
        <v>0.1</v>
      </c>
    </row>
    <row r="17385" spans="1:6" x14ac:dyDescent="0.2">
      <c r="A17385" t="s">
        <v>29</v>
      </c>
      <c r="B17385">
        <v>1</v>
      </c>
      <c r="C17385">
        <v>0.2</v>
      </c>
    </row>
    <row r="17386" spans="1:6" x14ac:dyDescent="0.2">
      <c r="A17386" t="s">
        <v>29</v>
      </c>
      <c r="B17386">
        <v>2.65</v>
      </c>
      <c r="C17386" t="s">
        <v>1630</v>
      </c>
    </row>
    <row r="17387" spans="1:6" x14ac:dyDescent="0.2">
      <c r="A17387" t="s">
        <v>2794</v>
      </c>
      <c r="B17387">
        <v>0.1</v>
      </c>
    </row>
    <row r="17388" spans="1:6" x14ac:dyDescent="0.2">
      <c r="A17388" t="s">
        <v>49</v>
      </c>
      <c r="B17388">
        <v>0.5</v>
      </c>
      <c r="C17388" t="s">
        <v>1578</v>
      </c>
    </row>
    <row r="17389" spans="1:6" x14ac:dyDescent="0.2">
      <c r="A17389" t="s">
        <v>98</v>
      </c>
      <c r="B17389">
        <v>8.0000000000000002E-3</v>
      </c>
    </row>
    <row r="17390" spans="1:6" x14ac:dyDescent="0.2">
      <c r="A17390" t="s">
        <v>246</v>
      </c>
      <c r="B17390">
        <v>1.4999999999999999E-2</v>
      </c>
    </row>
    <row r="17391" spans="1:6" x14ac:dyDescent="0.2">
      <c r="A17391" t="s">
        <v>94</v>
      </c>
      <c r="B17391">
        <v>0.1</v>
      </c>
      <c r="C17391" t="s">
        <v>1698</v>
      </c>
    </row>
    <row r="17392" spans="1:6" x14ac:dyDescent="0.2">
      <c r="A17392" t="s">
        <v>97</v>
      </c>
      <c r="B17392">
        <v>0.05</v>
      </c>
      <c r="C17392" t="s">
        <v>1567</v>
      </c>
      <c r="D17392" t="s">
        <v>1568</v>
      </c>
    </row>
    <row r="17393" spans="1:4" x14ac:dyDescent="0.2">
      <c r="A17393" t="s">
        <v>95</v>
      </c>
      <c r="B17393" t="s">
        <v>1629</v>
      </c>
      <c r="C17393">
        <v>12.5</v>
      </c>
    </row>
    <row r="17394" spans="1:4" x14ac:dyDescent="0.2">
      <c r="A17394" t="s">
        <v>95</v>
      </c>
      <c r="B17394" t="s">
        <v>1629</v>
      </c>
      <c r="C17394">
        <v>25</v>
      </c>
    </row>
    <row r="17395" spans="1:4" x14ac:dyDescent="0.2">
      <c r="A17395" t="s">
        <v>2593</v>
      </c>
      <c r="B17395">
        <v>0.05</v>
      </c>
    </row>
    <row r="17396" spans="1:4" x14ac:dyDescent="0.2">
      <c r="A17396" t="s">
        <v>1549</v>
      </c>
      <c r="B17396" t="s">
        <v>1550</v>
      </c>
      <c r="C17396" t="s">
        <v>1551</v>
      </c>
      <c r="D17396" t="s">
        <v>1552</v>
      </c>
    </row>
    <row r="17397" spans="1:4" x14ac:dyDescent="0.2">
      <c r="A17397" t="s">
        <v>859</v>
      </c>
      <c r="B17397" t="s">
        <v>1553</v>
      </c>
      <c r="C17397" t="s">
        <v>1554</v>
      </c>
    </row>
    <row r="17398" spans="1:4" x14ac:dyDescent="0.2">
      <c r="A17398" t="s">
        <v>464</v>
      </c>
      <c r="B17398" t="s">
        <v>1550</v>
      </c>
      <c r="C17398" t="s">
        <v>1551</v>
      </c>
      <c r="D17398" s="7">
        <v>37415</v>
      </c>
    </row>
    <row r="17399" spans="1:4" x14ac:dyDescent="0.2">
      <c r="A17399" t="s">
        <v>1569</v>
      </c>
      <c r="B17399" t="s">
        <v>1570</v>
      </c>
      <c r="C17399" t="s">
        <v>1571</v>
      </c>
    </row>
    <row r="17400" spans="1:4" x14ac:dyDescent="0.2">
      <c r="A17400" t="s">
        <v>1569</v>
      </c>
      <c r="B17400" t="s">
        <v>1572</v>
      </c>
      <c r="C17400" t="s">
        <v>1573</v>
      </c>
      <c r="D17400" t="s">
        <v>1571</v>
      </c>
    </row>
    <row r="17401" spans="1:4" x14ac:dyDescent="0.2">
      <c r="A17401" t="s">
        <v>2600</v>
      </c>
      <c r="B17401">
        <v>0.05</v>
      </c>
    </row>
    <row r="17402" spans="1:4" x14ac:dyDescent="0.2">
      <c r="A17402" t="s">
        <v>29</v>
      </c>
      <c r="B17402">
        <v>5.8</v>
      </c>
      <c r="C17402" t="s">
        <v>1580</v>
      </c>
    </row>
    <row r="17403" spans="1:4" x14ac:dyDescent="0.2">
      <c r="A17403" t="s">
        <v>47</v>
      </c>
      <c r="B17403">
        <v>8.5</v>
      </c>
      <c r="C17403">
        <v>0.2</v>
      </c>
    </row>
    <row r="17404" spans="1:4" x14ac:dyDescent="0.2">
      <c r="A17404" t="s">
        <v>48</v>
      </c>
      <c r="B17404">
        <v>48.5</v>
      </c>
      <c r="C17404" t="s">
        <v>1580</v>
      </c>
    </row>
    <row r="17405" spans="1:4" x14ac:dyDescent="0.2">
      <c r="A17405" t="s">
        <v>48</v>
      </c>
      <c r="B17405">
        <v>43.5</v>
      </c>
      <c r="C17405">
        <v>0.3</v>
      </c>
    </row>
    <row r="17406" spans="1:4" x14ac:dyDescent="0.2">
      <c r="A17406" t="s">
        <v>47</v>
      </c>
      <c r="B17406">
        <v>33.1</v>
      </c>
      <c r="C17406">
        <v>-0.2</v>
      </c>
    </row>
    <row r="17407" spans="1:4" x14ac:dyDescent="0.2">
      <c r="A17407" t="s">
        <v>47</v>
      </c>
      <c r="B17407" t="s">
        <v>2571</v>
      </c>
    </row>
    <row r="17408" spans="1:4" x14ac:dyDescent="0.2">
      <c r="A17408" t="s">
        <v>97</v>
      </c>
      <c r="B17408">
        <v>0.1</v>
      </c>
    </row>
    <row r="17409" spans="1:6" x14ac:dyDescent="0.2">
      <c r="A17409" t="s">
        <v>97</v>
      </c>
      <c r="B17409">
        <v>0.05</v>
      </c>
      <c r="C17409" t="s">
        <v>1567</v>
      </c>
      <c r="D17409" t="s">
        <v>1568</v>
      </c>
    </row>
    <row r="17410" spans="1:6" x14ac:dyDescent="0.2">
      <c r="A17410" t="s">
        <v>95</v>
      </c>
      <c r="B17410" t="s">
        <v>1629</v>
      </c>
      <c r="C17410">
        <v>16</v>
      </c>
    </row>
    <row r="17411" spans="1:6" x14ac:dyDescent="0.2">
      <c r="A17411" t="s">
        <v>95</v>
      </c>
      <c r="B17411" t="s">
        <v>1629</v>
      </c>
      <c r="C17411">
        <v>30</v>
      </c>
    </row>
    <row r="17412" spans="1:6" x14ac:dyDescent="0.2">
      <c r="A17412" t="s">
        <v>87</v>
      </c>
    </row>
    <row r="17413" spans="1:6" x14ac:dyDescent="0.2">
      <c r="A17413" t="s">
        <v>29</v>
      </c>
      <c r="B17413" t="s">
        <v>2653</v>
      </c>
      <c r="C17413">
        <v>0.5</v>
      </c>
    </row>
    <row r="17414" spans="1:6" x14ac:dyDescent="0.2">
      <c r="A17414" t="s">
        <v>556</v>
      </c>
      <c r="B17414">
        <v>36</v>
      </c>
      <c r="C17414">
        <f>-0.2/-0.05</f>
        <v>4</v>
      </c>
      <c r="D17414" t="s">
        <v>2809</v>
      </c>
      <c r="E17414" t="s">
        <v>2810</v>
      </c>
      <c r="F17414" t="s">
        <v>2811</v>
      </c>
    </row>
    <row r="17415" spans="1:6" x14ac:dyDescent="0.2">
      <c r="A17415" t="s">
        <v>95</v>
      </c>
      <c r="B17415" t="s">
        <v>2787</v>
      </c>
      <c r="C17415">
        <v>10</v>
      </c>
    </row>
    <row r="17416" spans="1:6" x14ac:dyDescent="0.2">
      <c r="A17416" t="s">
        <v>2590</v>
      </c>
      <c r="B17416">
        <f>-0.2/-0.05</f>
        <v>4</v>
      </c>
    </row>
    <row r="17417" spans="1:6" x14ac:dyDescent="0.2">
      <c r="A17417" t="s">
        <v>29</v>
      </c>
      <c r="B17417" t="s">
        <v>2875</v>
      </c>
      <c r="C17417">
        <v>0.05</v>
      </c>
    </row>
    <row r="17418" spans="1:6" x14ac:dyDescent="0.2">
      <c r="A17418" t="s">
        <v>29</v>
      </c>
      <c r="B17418">
        <v>3</v>
      </c>
      <c r="C17418">
        <v>0.1</v>
      </c>
    </row>
    <row r="17419" spans="1:6" x14ac:dyDescent="0.2">
      <c r="A17419" t="s">
        <v>29</v>
      </c>
      <c r="B17419" t="s">
        <v>2877</v>
      </c>
    </row>
    <row r="17420" spans="1:6" x14ac:dyDescent="0.2">
      <c r="A17420" t="s">
        <v>726</v>
      </c>
    </row>
    <row r="17421" spans="1:6" x14ac:dyDescent="0.2">
      <c r="A17421" t="s">
        <v>49</v>
      </c>
      <c r="B17421">
        <v>0.5</v>
      </c>
      <c r="C17421" t="s">
        <v>1578</v>
      </c>
    </row>
    <row r="17422" spans="1:6" x14ac:dyDescent="0.2">
      <c r="A17422" t="s">
        <v>98</v>
      </c>
      <c r="B17422">
        <v>5.0000000000000001E-3</v>
      </c>
    </row>
    <row r="17423" spans="1:6" x14ac:dyDescent="0.2">
      <c r="A17423" t="s">
        <v>246</v>
      </c>
      <c r="B17423">
        <v>1.4999999999999999E-2</v>
      </c>
    </row>
    <row r="17424" spans="1:6" x14ac:dyDescent="0.2">
      <c r="A17424" t="s">
        <v>97</v>
      </c>
      <c r="B17424">
        <v>0.1</v>
      </c>
    </row>
    <row r="17425" spans="1:4" x14ac:dyDescent="0.2">
      <c r="A17425" t="s">
        <v>97</v>
      </c>
      <c r="B17425">
        <v>0.05</v>
      </c>
      <c r="C17425" t="s">
        <v>1567</v>
      </c>
      <c r="D17425" t="s">
        <v>1568</v>
      </c>
    </row>
    <row r="17426" spans="1:4" x14ac:dyDescent="0.2">
      <c r="A17426" t="s">
        <v>95</v>
      </c>
      <c r="B17426" t="s">
        <v>1629</v>
      </c>
      <c r="C17426">
        <v>12.5</v>
      </c>
    </row>
    <row r="17427" spans="1:4" x14ac:dyDescent="0.2">
      <c r="A17427" t="s">
        <v>95</v>
      </c>
      <c r="B17427" t="s">
        <v>1629</v>
      </c>
      <c r="C17427">
        <v>25</v>
      </c>
    </row>
    <row r="17428" spans="1:4" x14ac:dyDescent="0.2">
      <c r="A17428" t="s">
        <v>47</v>
      </c>
      <c r="B17428" t="s">
        <v>2849</v>
      </c>
    </row>
    <row r="17429" spans="1:4" x14ac:dyDescent="0.2">
      <c r="A17429" t="s">
        <v>92</v>
      </c>
      <c r="B17429">
        <v>2</v>
      </c>
      <c r="C17429" t="s">
        <v>1608</v>
      </c>
      <c r="D17429">
        <v>0.05</v>
      </c>
    </row>
    <row r="17430" spans="1:4" x14ac:dyDescent="0.2">
      <c r="A17430" t="s">
        <v>2593</v>
      </c>
      <c r="B17430">
        <v>0.05</v>
      </c>
    </row>
    <row r="17431" spans="1:4" x14ac:dyDescent="0.2">
      <c r="A17431" t="s">
        <v>1549</v>
      </c>
      <c r="B17431" t="s">
        <v>1550</v>
      </c>
      <c r="C17431" t="s">
        <v>1551</v>
      </c>
      <c r="D17431" t="s">
        <v>1552</v>
      </c>
    </row>
    <row r="17432" spans="1:4" x14ac:dyDescent="0.2">
      <c r="A17432" t="s">
        <v>859</v>
      </c>
      <c r="B17432" t="s">
        <v>1553</v>
      </c>
      <c r="C17432" t="s">
        <v>1554</v>
      </c>
    </row>
    <row r="17433" spans="1:4" x14ac:dyDescent="0.2">
      <c r="A17433" t="s">
        <v>464</v>
      </c>
      <c r="B17433" t="s">
        <v>1550</v>
      </c>
      <c r="C17433" t="s">
        <v>1551</v>
      </c>
      <c r="D17433" s="7">
        <v>37415</v>
      </c>
    </row>
    <row r="17434" spans="1:4" x14ac:dyDescent="0.2">
      <c r="A17434" t="s">
        <v>1569</v>
      </c>
      <c r="B17434" t="s">
        <v>1570</v>
      </c>
      <c r="C17434" t="s">
        <v>1571</v>
      </c>
    </row>
    <row r="17435" spans="1:4" x14ac:dyDescent="0.2">
      <c r="A17435" t="s">
        <v>1569</v>
      </c>
      <c r="B17435" t="s">
        <v>1572</v>
      </c>
      <c r="C17435" t="s">
        <v>1573</v>
      </c>
      <c r="D17435" t="s">
        <v>1571</v>
      </c>
    </row>
    <row r="17436" spans="1:4" x14ac:dyDescent="0.2">
      <c r="A17436" t="s">
        <v>2600</v>
      </c>
      <c r="B17436">
        <v>0.05</v>
      </c>
    </row>
    <row r="17437" spans="1:4" x14ac:dyDescent="0.2">
      <c r="A17437" t="s">
        <v>29</v>
      </c>
      <c r="B17437">
        <v>5.8</v>
      </c>
      <c r="C17437" t="s">
        <v>1580</v>
      </c>
    </row>
    <row r="17438" spans="1:4" x14ac:dyDescent="0.2">
      <c r="A17438" t="s">
        <v>47</v>
      </c>
      <c r="B17438">
        <v>8.5</v>
      </c>
      <c r="C17438">
        <v>0.2</v>
      </c>
    </row>
    <row r="17439" spans="1:4" x14ac:dyDescent="0.2">
      <c r="A17439" t="s">
        <v>48</v>
      </c>
      <c r="B17439">
        <v>48.5</v>
      </c>
      <c r="C17439" t="s">
        <v>1580</v>
      </c>
    </row>
    <row r="17440" spans="1:4" x14ac:dyDescent="0.2">
      <c r="A17440" t="s">
        <v>48</v>
      </c>
      <c r="B17440">
        <v>43.5</v>
      </c>
      <c r="C17440">
        <v>0.3</v>
      </c>
    </row>
    <row r="17441" spans="1:6" x14ac:dyDescent="0.2">
      <c r="A17441" t="s">
        <v>47</v>
      </c>
      <c r="B17441">
        <v>33.1</v>
      </c>
      <c r="C17441">
        <v>-0.2</v>
      </c>
    </row>
    <row r="17442" spans="1:6" x14ac:dyDescent="0.2">
      <c r="A17442" t="s">
        <v>47</v>
      </c>
      <c r="B17442" t="s">
        <v>2571</v>
      </c>
    </row>
    <row r="17443" spans="1:6" x14ac:dyDescent="0.2">
      <c r="A17443" t="s">
        <v>97</v>
      </c>
      <c r="B17443">
        <v>0.1</v>
      </c>
    </row>
    <row r="17444" spans="1:6" x14ac:dyDescent="0.2">
      <c r="A17444" t="s">
        <v>97</v>
      </c>
      <c r="B17444">
        <v>0.05</v>
      </c>
      <c r="C17444" t="s">
        <v>1567</v>
      </c>
      <c r="D17444" t="s">
        <v>1568</v>
      </c>
    </row>
    <row r="17445" spans="1:6" x14ac:dyDescent="0.2">
      <c r="A17445" t="s">
        <v>95</v>
      </c>
      <c r="B17445" t="s">
        <v>1629</v>
      </c>
      <c r="C17445">
        <v>16</v>
      </c>
    </row>
    <row r="17446" spans="1:6" x14ac:dyDescent="0.2">
      <c r="A17446" t="s">
        <v>95</v>
      </c>
      <c r="B17446" t="s">
        <v>1629</v>
      </c>
      <c r="C17446">
        <v>30</v>
      </c>
    </row>
    <row r="17447" spans="1:6" x14ac:dyDescent="0.2">
      <c r="A17447" t="s">
        <v>87</v>
      </c>
    </row>
    <row r="17448" spans="1:6" x14ac:dyDescent="0.2">
      <c r="A17448" t="s">
        <v>29</v>
      </c>
      <c r="B17448" t="s">
        <v>2653</v>
      </c>
      <c r="C17448">
        <v>0.5</v>
      </c>
    </row>
    <row r="17449" spans="1:6" x14ac:dyDescent="0.2">
      <c r="A17449" t="s">
        <v>556</v>
      </c>
      <c r="B17449">
        <v>36</v>
      </c>
      <c r="C17449">
        <f>-0.2/-0.05</f>
        <v>4</v>
      </c>
      <c r="D17449" t="s">
        <v>2809</v>
      </c>
      <c r="E17449" t="s">
        <v>2810</v>
      </c>
      <c r="F17449" t="s">
        <v>2811</v>
      </c>
    </row>
    <row r="17450" spans="1:6" x14ac:dyDescent="0.2">
      <c r="A17450" t="s">
        <v>95</v>
      </c>
      <c r="B17450" t="s">
        <v>2787</v>
      </c>
      <c r="C17450">
        <v>10</v>
      </c>
    </row>
    <row r="17451" spans="1:6" x14ac:dyDescent="0.2">
      <c r="A17451" t="s">
        <v>2590</v>
      </c>
      <c r="B17451">
        <f>-0.2/-0.05</f>
        <v>4</v>
      </c>
    </row>
    <row r="17452" spans="1:6" x14ac:dyDescent="0.2">
      <c r="A17452" t="s">
        <v>29</v>
      </c>
      <c r="B17452" t="s">
        <v>2875</v>
      </c>
      <c r="C17452">
        <v>0.05</v>
      </c>
    </row>
    <row r="17453" spans="1:6" x14ac:dyDescent="0.2">
      <c r="A17453" t="s">
        <v>29</v>
      </c>
      <c r="B17453">
        <v>3</v>
      </c>
      <c r="C17453">
        <v>0.1</v>
      </c>
    </row>
    <row r="17454" spans="1:6" x14ac:dyDescent="0.2">
      <c r="A17454" t="s">
        <v>29</v>
      </c>
      <c r="B17454" t="s">
        <v>2877</v>
      </c>
    </row>
    <row r="17455" spans="1:6" x14ac:dyDescent="0.2">
      <c r="A17455" t="s">
        <v>726</v>
      </c>
    </row>
    <row r="17456" spans="1:6" x14ac:dyDescent="0.2">
      <c r="A17456" t="s">
        <v>49</v>
      </c>
      <c r="B17456">
        <v>0.5</v>
      </c>
      <c r="C17456" t="s">
        <v>1578</v>
      </c>
    </row>
    <row r="17457" spans="1:4" x14ac:dyDescent="0.2">
      <c r="A17457" t="s">
        <v>98</v>
      </c>
      <c r="B17457">
        <v>8.0000000000000002E-3</v>
      </c>
    </row>
    <row r="17458" spans="1:4" x14ac:dyDescent="0.2">
      <c r="A17458" t="s">
        <v>246</v>
      </c>
      <c r="B17458">
        <v>1.4999999999999999E-2</v>
      </c>
    </row>
    <row r="17459" spans="1:4" x14ac:dyDescent="0.2">
      <c r="A17459" t="s">
        <v>97</v>
      </c>
      <c r="B17459">
        <v>0.1</v>
      </c>
    </row>
    <row r="17460" spans="1:4" x14ac:dyDescent="0.2">
      <c r="A17460" t="s">
        <v>97</v>
      </c>
      <c r="B17460">
        <v>8.0000000000000002E-3</v>
      </c>
      <c r="C17460" t="s">
        <v>1567</v>
      </c>
      <c r="D17460" t="s">
        <v>1568</v>
      </c>
    </row>
    <row r="17461" spans="1:4" x14ac:dyDescent="0.2">
      <c r="A17461" t="s">
        <v>95</v>
      </c>
      <c r="B17461" t="s">
        <v>1629</v>
      </c>
      <c r="C17461">
        <v>12.5</v>
      </c>
    </row>
    <row r="17462" spans="1:4" x14ac:dyDescent="0.2">
      <c r="A17462" t="s">
        <v>95</v>
      </c>
      <c r="B17462" t="s">
        <v>1629</v>
      </c>
      <c r="C17462">
        <v>25</v>
      </c>
    </row>
    <row r="17463" spans="1:4" x14ac:dyDescent="0.2">
      <c r="A17463" t="s">
        <v>47</v>
      </c>
      <c r="B17463" t="s">
        <v>2849</v>
      </c>
    </row>
    <row r="17464" spans="1:4" x14ac:dyDescent="0.2">
      <c r="A17464" t="s">
        <v>92</v>
      </c>
      <c r="B17464">
        <v>2</v>
      </c>
      <c r="C17464" t="s">
        <v>1608</v>
      </c>
      <c r="D17464">
        <v>0.05</v>
      </c>
    </row>
    <row r="17465" spans="1:4" x14ac:dyDescent="0.2">
      <c r="A17465" t="s">
        <v>2593</v>
      </c>
      <c r="B17465">
        <v>0.05</v>
      </c>
    </row>
    <row r="17466" spans="1:4" x14ac:dyDescent="0.2">
      <c r="A17466" t="s">
        <v>1549</v>
      </c>
      <c r="B17466" t="s">
        <v>1550</v>
      </c>
      <c r="C17466" t="s">
        <v>1551</v>
      </c>
      <c r="D17466" t="s">
        <v>1552</v>
      </c>
    </row>
    <row r="17467" spans="1:4" x14ac:dyDescent="0.2">
      <c r="A17467" t="s">
        <v>859</v>
      </c>
      <c r="B17467" t="s">
        <v>1553</v>
      </c>
      <c r="C17467" t="s">
        <v>1554</v>
      </c>
    </row>
    <row r="17468" spans="1:4" x14ac:dyDescent="0.2">
      <c r="A17468" t="s">
        <v>464</v>
      </c>
      <c r="B17468" t="s">
        <v>1550</v>
      </c>
      <c r="C17468" t="s">
        <v>1551</v>
      </c>
      <c r="D17468" s="7">
        <v>37415</v>
      </c>
    </row>
    <row r="17469" spans="1:4" x14ac:dyDescent="0.2">
      <c r="A17469" t="s">
        <v>1569</v>
      </c>
      <c r="B17469" t="s">
        <v>1570</v>
      </c>
      <c r="C17469" t="s">
        <v>1571</v>
      </c>
    </row>
    <row r="17470" spans="1:4" x14ac:dyDescent="0.2">
      <c r="A17470" t="s">
        <v>1569</v>
      </c>
      <c r="B17470" t="s">
        <v>1572</v>
      </c>
      <c r="C17470" t="s">
        <v>1573</v>
      </c>
      <c r="D17470" t="s">
        <v>1571</v>
      </c>
    </row>
    <row r="17471" spans="1:4" x14ac:dyDescent="0.2">
      <c r="A17471" t="s">
        <v>2600</v>
      </c>
      <c r="B17471">
        <v>0.05</v>
      </c>
    </row>
    <row r="17472" spans="1:4" x14ac:dyDescent="0.2">
      <c r="A17472" t="s">
        <v>29</v>
      </c>
      <c r="B17472">
        <v>5.8</v>
      </c>
      <c r="C17472" t="s">
        <v>1580</v>
      </c>
    </row>
    <row r="17473" spans="1:6" x14ac:dyDescent="0.2">
      <c r="A17473" t="s">
        <v>47</v>
      </c>
      <c r="B17473">
        <v>8.5</v>
      </c>
      <c r="C17473">
        <v>0.2</v>
      </c>
    </row>
    <row r="17474" spans="1:6" x14ac:dyDescent="0.2">
      <c r="A17474" t="s">
        <v>48</v>
      </c>
      <c r="B17474">
        <v>48.5</v>
      </c>
      <c r="C17474" t="s">
        <v>1580</v>
      </c>
    </row>
    <row r="17475" spans="1:6" x14ac:dyDescent="0.2">
      <c r="A17475" t="s">
        <v>48</v>
      </c>
      <c r="B17475">
        <v>43.5</v>
      </c>
      <c r="C17475">
        <v>0.3</v>
      </c>
    </row>
    <row r="17476" spans="1:6" x14ac:dyDescent="0.2">
      <c r="A17476" t="s">
        <v>47</v>
      </c>
      <c r="B17476">
        <v>33.1</v>
      </c>
      <c r="C17476">
        <v>-0.2</v>
      </c>
    </row>
    <row r="17477" spans="1:6" x14ac:dyDescent="0.2">
      <c r="A17477" t="s">
        <v>47</v>
      </c>
      <c r="B17477" t="s">
        <v>2571</v>
      </c>
    </row>
    <row r="17478" spans="1:6" x14ac:dyDescent="0.2">
      <c r="A17478" t="s">
        <v>97</v>
      </c>
      <c r="B17478">
        <v>0.1</v>
      </c>
    </row>
    <row r="17479" spans="1:6" x14ac:dyDescent="0.2">
      <c r="A17479" t="s">
        <v>97</v>
      </c>
      <c r="B17479">
        <v>0.05</v>
      </c>
      <c r="C17479" t="s">
        <v>1567</v>
      </c>
      <c r="D17479" t="s">
        <v>1568</v>
      </c>
    </row>
    <row r="17480" spans="1:6" x14ac:dyDescent="0.2">
      <c r="A17480" t="s">
        <v>95</v>
      </c>
      <c r="B17480" t="s">
        <v>1629</v>
      </c>
      <c r="C17480">
        <v>16</v>
      </c>
    </row>
    <row r="17481" spans="1:6" x14ac:dyDescent="0.2">
      <c r="A17481" t="s">
        <v>95</v>
      </c>
      <c r="B17481" t="s">
        <v>1629</v>
      </c>
      <c r="C17481">
        <v>30</v>
      </c>
    </row>
    <row r="17482" spans="1:6" x14ac:dyDescent="0.2">
      <c r="A17482" t="s">
        <v>87</v>
      </c>
    </row>
    <row r="17483" spans="1:6" x14ac:dyDescent="0.2">
      <c r="A17483" t="s">
        <v>29</v>
      </c>
      <c r="B17483" t="s">
        <v>2653</v>
      </c>
      <c r="C17483">
        <v>0.5</v>
      </c>
    </row>
    <row r="17484" spans="1:6" x14ac:dyDescent="0.2">
      <c r="A17484" t="s">
        <v>556</v>
      </c>
      <c r="B17484">
        <v>36</v>
      </c>
      <c r="C17484">
        <f>-0.2/-0.05</f>
        <v>4</v>
      </c>
      <c r="D17484" t="s">
        <v>2809</v>
      </c>
      <c r="E17484" t="s">
        <v>2810</v>
      </c>
      <c r="F17484" t="s">
        <v>2811</v>
      </c>
    </row>
    <row r="17485" spans="1:6" x14ac:dyDescent="0.2">
      <c r="A17485" t="s">
        <v>95</v>
      </c>
      <c r="B17485" t="s">
        <v>2787</v>
      </c>
      <c r="C17485">
        <v>10</v>
      </c>
    </row>
    <row r="17486" spans="1:6" x14ac:dyDescent="0.2">
      <c r="A17486" t="s">
        <v>2590</v>
      </c>
      <c r="B17486">
        <f>-0.2/-0.05</f>
        <v>4</v>
      </c>
    </row>
    <row r="17487" spans="1:6" x14ac:dyDescent="0.2">
      <c r="A17487" t="s">
        <v>29</v>
      </c>
      <c r="B17487" t="s">
        <v>2875</v>
      </c>
      <c r="C17487">
        <v>0.05</v>
      </c>
    </row>
    <row r="17488" spans="1:6" x14ac:dyDescent="0.2">
      <c r="A17488" t="s">
        <v>29</v>
      </c>
      <c r="B17488">
        <v>3</v>
      </c>
      <c r="C17488">
        <v>0.1</v>
      </c>
    </row>
    <row r="17489" spans="1:4" x14ac:dyDescent="0.2">
      <c r="A17489" t="s">
        <v>29</v>
      </c>
      <c r="B17489" t="s">
        <v>2877</v>
      </c>
    </row>
    <row r="17490" spans="1:4" x14ac:dyDescent="0.2">
      <c r="A17490" t="s">
        <v>726</v>
      </c>
    </row>
    <row r="17491" spans="1:4" x14ac:dyDescent="0.2">
      <c r="A17491" t="s">
        <v>49</v>
      </c>
      <c r="B17491">
        <v>0.5</v>
      </c>
      <c r="C17491" t="s">
        <v>1578</v>
      </c>
    </row>
    <row r="17492" spans="1:4" x14ac:dyDescent="0.2">
      <c r="A17492" t="s">
        <v>98</v>
      </c>
      <c r="B17492">
        <v>5.0000000000000001E-3</v>
      </c>
    </row>
    <row r="17493" spans="1:4" x14ac:dyDescent="0.2">
      <c r="A17493" t="s">
        <v>246</v>
      </c>
      <c r="B17493">
        <v>1.4999999999999999E-2</v>
      </c>
    </row>
    <row r="17494" spans="1:4" x14ac:dyDescent="0.2">
      <c r="A17494" t="s">
        <v>97</v>
      </c>
      <c r="B17494">
        <v>0.1</v>
      </c>
    </row>
    <row r="17495" spans="1:4" x14ac:dyDescent="0.2">
      <c r="A17495" t="s">
        <v>97</v>
      </c>
      <c r="B17495">
        <v>0.05</v>
      </c>
      <c r="C17495" t="s">
        <v>1567</v>
      </c>
      <c r="D17495" t="s">
        <v>1568</v>
      </c>
    </row>
    <row r="17496" spans="1:4" x14ac:dyDescent="0.2">
      <c r="A17496" t="s">
        <v>95</v>
      </c>
      <c r="B17496" t="s">
        <v>1629</v>
      </c>
      <c r="C17496">
        <v>12.5</v>
      </c>
    </row>
    <row r="17497" spans="1:4" x14ac:dyDescent="0.2">
      <c r="A17497" t="s">
        <v>95</v>
      </c>
      <c r="B17497" t="s">
        <v>1629</v>
      </c>
      <c r="C17497">
        <v>25</v>
      </c>
    </row>
    <row r="17498" spans="1:4" x14ac:dyDescent="0.2">
      <c r="A17498" t="s">
        <v>47</v>
      </c>
      <c r="B17498" t="s">
        <v>2849</v>
      </c>
    </row>
    <row r="17499" spans="1:4" x14ac:dyDescent="0.2">
      <c r="A17499" t="s">
        <v>92</v>
      </c>
      <c r="B17499">
        <v>2</v>
      </c>
      <c r="C17499" t="s">
        <v>1608</v>
      </c>
      <c r="D17499">
        <v>0.05</v>
      </c>
    </row>
    <row r="17500" spans="1:4" x14ac:dyDescent="0.2">
      <c r="A17500" t="s">
        <v>2593</v>
      </c>
      <c r="B17500">
        <v>0.05</v>
      </c>
    </row>
    <row r="17501" spans="1:4" x14ac:dyDescent="0.2">
      <c r="A17501" t="s">
        <v>1549</v>
      </c>
      <c r="B17501" t="s">
        <v>1550</v>
      </c>
      <c r="C17501" t="s">
        <v>1551</v>
      </c>
      <c r="D17501" t="s">
        <v>1552</v>
      </c>
    </row>
    <row r="17502" spans="1:4" x14ac:dyDescent="0.2">
      <c r="A17502" t="s">
        <v>859</v>
      </c>
      <c r="B17502" t="s">
        <v>1553</v>
      </c>
      <c r="C17502" t="s">
        <v>1554</v>
      </c>
    </row>
    <row r="17503" spans="1:4" x14ac:dyDescent="0.2">
      <c r="A17503" t="s">
        <v>464</v>
      </c>
      <c r="B17503" t="s">
        <v>1550</v>
      </c>
      <c r="C17503" t="s">
        <v>1551</v>
      </c>
      <c r="D17503" s="7">
        <v>37415</v>
      </c>
    </row>
    <row r="17504" spans="1:4" x14ac:dyDescent="0.2">
      <c r="A17504" t="s">
        <v>1569</v>
      </c>
      <c r="B17504" t="s">
        <v>1570</v>
      </c>
      <c r="C17504" t="s">
        <v>1571</v>
      </c>
    </row>
    <row r="17505" spans="1:6" x14ac:dyDescent="0.2">
      <c r="A17505" t="s">
        <v>1569</v>
      </c>
      <c r="B17505" t="s">
        <v>1572</v>
      </c>
      <c r="C17505" t="s">
        <v>1573</v>
      </c>
      <c r="D17505" t="s">
        <v>1571</v>
      </c>
    </row>
    <row r="17506" spans="1:6" x14ac:dyDescent="0.2">
      <c r="A17506" t="s">
        <v>2600</v>
      </c>
      <c r="B17506">
        <v>0.05</v>
      </c>
    </row>
    <row r="17507" spans="1:6" x14ac:dyDescent="0.2">
      <c r="A17507" t="s">
        <v>29</v>
      </c>
      <c r="B17507">
        <v>5.8</v>
      </c>
      <c r="C17507" t="s">
        <v>1580</v>
      </c>
    </row>
    <row r="17508" spans="1:6" x14ac:dyDescent="0.2">
      <c r="A17508" t="s">
        <v>47</v>
      </c>
      <c r="B17508">
        <v>5.5</v>
      </c>
      <c r="C17508">
        <v>-0.1</v>
      </c>
    </row>
    <row r="17509" spans="1:6" x14ac:dyDescent="0.2">
      <c r="A17509" t="s">
        <v>48</v>
      </c>
      <c r="B17509">
        <v>48.5</v>
      </c>
      <c r="C17509" t="s">
        <v>1580</v>
      </c>
    </row>
    <row r="17510" spans="1:6" x14ac:dyDescent="0.2">
      <c r="A17510" t="s">
        <v>48</v>
      </c>
      <c r="B17510">
        <v>43.5</v>
      </c>
      <c r="C17510">
        <v>0.3</v>
      </c>
    </row>
    <row r="17511" spans="1:6" x14ac:dyDescent="0.2">
      <c r="A17511" t="s">
        <v>47</v>
      </c>
      <c r="B17511">
        <v>33.1</v>
      </c>
      <c r="C17511">
        <v>-0.2</v>
      </c>
    </row>
    <row r="17512" spans="1:6" x14ac:dyDescent="0.2">
      <c r="A17512" t="s">
        <v>47</v>
      </c>
      <c r="B17512" t="s">
        <v>2571</v>
      </c>
    </row>
    <row r="17513" spans="1:6" x14ac:dyDescent="0.2">
      <c r="A17513" t="s">
        <v>97</v>
      </c>
      <c r="B17513">
        <v>0.1</v>
      </c>
    </row>
    <row r="17514" spans="1:6" x14ac:dyDescent="0.2">
      <c r="A17514" t="s">
        <v>97</v>
      </c>
      <c r="B17514">
        <v>0.2</v>
      </c>
      <c r="C17514" t="s">
        <v>1567</v>
      </c>
      <c r="D17514" t="s">
        <v>1568</v>
      </c>
    </row>
    <row r="17515" spans="1:6" x14ac:dyDescent="0.2">
      <c r="A17515" t="s">
        <v>95</v>
      </c>
      <c r="B17515" t="s">
        <v>1629</v>
      </c>
      <c r="C17515">
        <v>16</v>
      </c>
    </row>
    <row r="17516" spans="1:6" x14ac:dyDescent="0.2">
      <c r="A17516" t="s">
        <v>95</v>
      </c>
      <c r="B17516" t="s">
        <v>1629</v>
      </c>
      <c r="C17516">
        <v>30</v>
      </c>
    </row>
    <row r="17517" spans="1:6" x14ac:dyDescent="0.2">
      <c r="A17517" t="s">
        <v>87</v>
      </c>
    </row>
    <row r="17518" spans="1:6" x14ac:dyDescent="0.2">
      <c r="A17518" t="s">
        <v>29</v>
      </c>
      <c r="B17518" t="s">
        <v>2653</v>
      </c>
      <c r="C17518">
        <v>0.5</v>
      </c>
    </row>
    <row r="17519" spans="1:6" x14ac:dyDescent="0.2">
      <c r="A17519" t="s">
        <v>556</v>
      </c>
      <c r="B17519">
        <v>36</v>
      </c>
      <c r="C17519">
        <f>-0.2/-0.05</f>
        <v>4</v>
      </c>
      <c r="D17519" t="s">
        <v>2809</v>
      </c>
      <c r="E17519" t="s">
        <v>2810</v>
      </c>
      <c r="F17519" t="s">
        <v>2811</v>
      </c>
    </row>
    <row r="17520" spans="1:6" x14ac:dyDescent="0.2">
      <c r="A17520" t="s">
        <v>95</v>
      </c>
      <c r="B17520" t="s">
        <v>2787</v>
      </c>
      <c r="C17520">
        <v>10</v>
      </c>
    </row>
    <row r="17521" spans="1:4" x14ac:dyDescent="0.2">
      <c r="A17521" t="s">
        <v>2590</v>
      </c>
      <c r="B17521">
        <f>-0.2/-0.05</f>
        <v>4</v>
      </c>
    </row>
    <row r="17522" spans="1:4" x14ac:dyDescent="0.2">
      <c r="A17522" t="s">
        <v>29</v>
      </c>
      <c r="B17522">
        <v>3</v>
      </c>
      <c r="C17522">
        <v>0.1</v>
      </c>
    </row>
    <row r="17523" spans="1:4" x14ac:dyDescent="0.2">
      <c r="A17523" t="s">
        <v>29</v>
      </c>
      <c r="B17523">
        <v>2</v>
      </c>
      <c r="C17523" t="s">
        <v>1630</v>
      </c>
    </row>
    <row r="17524" spans="1:4" x14ac:dyDescent="0.2">
      <c r="A17524" t="s">
        <v>2794</v>
      </c>
      <c r="B17524">
        <v>0.1</v>
      </c>
    </row>
    <row r="17525" spans="1:4" x14ac:dyDescent="0.2">
      <c r="A17525" t="s">
        <v>49</v>
      </c>
      <c r="B17525">
        <v>0.5</v>
      </c>
      <c r="C17525" t="s">
        <v>1578</v>
      </c>
    </row>
    <row r="17526" spans="1:4" x14ac:dyDescent="0.2">
      <c r="A17526" t="s">
        <v>98</v>
      </c>
      <c r="B17526">
        <v>5.0000000000000001E-3</v>
      </c>
    </row>
    <row r="17527" spans="1:4" x14ac:dyDescent="0.2">
      <c r="A17527" t="s">
        <v>246</v>
      </c>
      <c r="B17527">
        <v>1.4999999999999999E-2</v>
      </c>
    </row>
    <row r="17528" spans="1:4" x14ac:dyDescent="0.2">
      <c r="A17528" t="s">
        <v>94</v>
      </c>
      <c r="B17528">
        <v>0.1</v>
      </c>
      <c r="C17528" t="s">
        <v>1567</v>
      </c>
      <c r="D17528" t="s">
        <v>1568</v>
      </c>
    </row>
    <row r="17529" spans="1:4" x14ac:dyDescent="0.2">
      <c r="A17529" t="s">
        <v>97</v>
      </c>
      <c r="B17529">
        <v>0.05</v>
      </c>
      <c r="C17529" t="s">
        <v>1567</v>
      </c>
      <c r="D17529" t="s">
        <v>1568</v>
      </c>
    </row>
    <row r="17530" spans="1:4" x14ac:dyDescent="0.2">
      <c r="A17530" t="s">
        <v>95</v>
      </c>
      <c r="B17530" t="s">
        <v>1629</v>
      </c>
      <c r="C17530">
        <v>12.5</v>
      </c>
    </row>
    <row r="17531" spans="1:4" x14ac:dyDescent="0.2">
      <c r="A17531" t="s">
        <v>95</v>
      </c>
      <c r="B17531" t="s">
        <v>1629</v>
      </c>
      <c r="C17531">
        <v>25</v>
      </c>
    </row>
    <row r="17532" spans="1:4" x14ac:dyDescent="0.2">
      <c r="A17532" t="s">
        <v>2593</v>
      </c>
      <c r="B17532">
        <v>0.05</v>
      </c>
    </row>
    <row r="17533" spans="1:4" x14ac:dyDescent="0.2">
      <c r="A17533" t="s">
        <v>1549</v>
      </c>
      <c r="B17533" t="s">
        <v>1550</v>
      </c>
      <c r="C17533" t="s">
        <v>1551</v>
      </c>
      <c r="D17533" t="s">
        <v>1552</v>
      </c>
    </row>
    <row r="17534" spans="1:4" x14ac:dyDescent="0.2">
      <c r="A17534" t="s">
        <v>859</v>
      </c>
      <c r="B17534" t="s">
        <v>1553</v>
      </c>
      <c r="C17534" t="s">
        <v>1554</v>
      </c>
    </row>
    <row r="17535" spans="1:4" x14ac:dyDescent="0.2">
      <c r="A17535" t="s">
        <v>1555</v>
      </c>
      <c r="B17535" t="s">
        <v>1550</v>
      </c>
      <c r="C17535" t="s">
        <v>1551</v>
      </c>
      <c r="D17535" t="s">
        <v>1556</v>
      </c>
    </row>
    <row r="17536" spans="1:4" x14ac:dyDescent="0.2">
      <c r="A17536" t="s">
        <v>464</v>
      </c>
      <c r="B17536" t="s">
        <v>1550</v>
      </c>
      <c r="C17536" t="s">
        <v>1551</v>
      </c>
      <c r="D17536" s="7">
        <v>37415</v>
      </c>
    </row>
    <row r="17537" spans="1:6" x14ac:dyDescent="0.2">
      <c r="A17537" t="s">
        <v>1569</v>
      </c>
      <c r="B17537" t="s">
        <v>1570</v>
      </c>
      <c r="C17537" t="s">
        <v>1571</v>
      </c>
    </row>
    <row r="17538" spans="1:6" x14ac:dyDescent="0.2">
      <c r="A17538" t="s">
        <v>1569</v>
      </c>
      <c r="B17538" t="s">
        <v>1572</v>
      </c>
      <c r="C17538" t="s">
        <v>1573</v>
      </c>
      <c r="D17538" t="s">
        <v>1571</v>
      </c>
    </row>
    <row r="17539" spans="1:6" x14ac:dyDescent="0.2">
      <c r="A17539" t="s">
        <v>2600</v>
      </c>
      <c r="B17539">
        <v>0.05</v>
      </c>
    </row>
    <row r="17540" spans="1:6" x14ac:dyDescent="0.2">
      <c r="A17540" t="s">
        <v>29</v>
      </c>
      <c r="B17540">
        <v>5.8</v>
      </c>
      <c r="C17540" t="s">
        <v>1580</v>
      </c>
    </row>
    <row r="17541" spans="1:6" x14ac:dyDescent="0.2">
      <c r="A17541" t="s">
        <v>47</v>
      </c>
      <c r="B17541">
        <v>5.5</v>
      </c>
      <c r="C17541">
        <v>-0.1</v>
      </c>
    </row>
    <row r="17542" spans="1:6" x14ac:dyDescent="0.2">
      <c r="A17542" t="s">
        <v>48</v>
      </c>
      <c r="B17542">
        <v>48.5</v>
      </c>
      <c r="C17542" t="s">
        <v>1580</v>
      </c>
    </row>
    <row r="17543" spans="1:6" x14ac:dyDescent="0.2">
      <c r="A17543" t="s">
        <v>48</v>
      </c>
      <c r="B17543">
        <v>43.5</v>
      </c>
      <c r="C17543">
        <v>0.3</v>
      </c>
    </row>
    <row r="17544" spans="1:6" x14ac:dyDescent="0.2">
      <c r="A17544" t="s">
        <v>47</v>
      </c>
      <c r="B17544">
        <v>33.1</v>
      </c>
      <c r="C17544">
        <v>-0.2</v>
      </c>
    </row>
    <row r="17545" spans="1:6" x14ac:dyDescent="0.2">
      <c r="A17545" t="s">
        <v>47</v>
      </c>
      <c r="B17545" t="s">
        <v>2571</v>
      </c>
    </row>
    <row r="17546" spans="1:6" x14ac:dyDescent="0.2">
      <c r="A17546" t="s">
        <v>97</v>
      </c>
      <c r="B17546">
        <v>0.1</v>
      </c>
    </row>
    <row r="17547" spans="1:6" x14ac:dyDescent="0.2">
      <c r="A17547" t="s">
        <v>97</v>
      </c>
      <c r="B17547">
        <v>0.2</v>
      </c>
      <c r="C17547" t="s">
        <v>1567</v>
      </c>
      <c r="D17547" t="s">
        <v>1568</v>
      </c>
    </row>
    <row r="17548" spans="1:6" x14ac:dyDescent="0.2">
      <c r="A17548" t="s">
        <v>95</v>
      </c>
      <c r="B17548" t="s">
        <v>1629</v>
      </c>
      <c r="C17548">
        <v>16</v>
      </c>
    </row>
    <row r="17549" spans="1:6" x14ac:dyDescent="0.2">
      <c r="A17549" t="s">
        <v>95</v>
      </c>
      <c r="B17549" t="s">
        <v>1629</v>
      </c>
      <c r="C17549">
        <v>30</v>
      </c>
    </row>
    <row r="17550" spans="1:6" x14ac:dyDescent="0.2">
      <c r="A17550" t="s">
        <v>87</v>
      </c>
    </row>
    <row r="17551" spans="1:6" x14ac:dyDescent="0.2">
      <c r="A17551" t="s">
        <v>29</v>
      </c>
      <c r="B17551" t="s">
        <v>2653</v>
      </c>
      <c r="C17551">
        <v>0.5</v>
      </c>
    </row>
    <row r="17552" spans="1:6" x14ac:dyDescent="0.2">
      <c r="A17552" t="s">
        <v>556</v>
      </c>
      <c r="B17552">
        <v>36</v>
      </c>
      <c r="C17552">
        <f>-0.2/-0.05</f>
        <v>4</v>
      </c>
      <c r="D17552" t="s">
        <v>2809</v>
      </c>
      <c r="E17552" t="s">
        <v>2810</v>
      </c>
      <c r="F17552" t="s">
        <v>2811</v>
      </c>
    </row>
    <row r="17553" spans="1:4" x14ac:dyDescent="0.2">
      <c r="A17553" t="s">
        <v>95</v>
      </c>
      <c r="B17553" t="s">
        <v>2787</v>
      </c>
      <c r="C17553">
        <v>10</v>
      </c>
    </row>
    <row r="17554" spans="1:4" x14ac:dyDescent="0.2">
      <c r="A17554" t="s">
        <v>2590</v>
      </c>
      <c r="B17554">
        <f>-0.2/-0.05</f>
        <v>4</v>
      </c>
    </row>
    <row r="17555" spans="1:4" x14ac:dyDescent="0.2">
      <c r="A17555" t="s">
        <v>29</v>
      </c>
      <c r="B17555">
        <v>3</v>
      </c>
      <c r="C17555">
        <v>0.1</v>
      </c>
    </row>
    <row r="17556" spans="1:4" x14ac:dyDescent="0.2">
      <c r="A17556" t="s">
        <v>29</v>
      </c>
      <c r="B17556">
        <v>2</v>
      </c>
      <c r="C17556" t="s">
        <v>1630</v>
      </c>
    </row>
    <row r="17557" spans="1:4" x14ac:dyDescent="0.2">
      <c r="A17557" t="s">
        <v>2794</v>
      </c>
      <c r="B17557">
        <v>0.1</v>
      </c>
    </row>
    <row r="17558" spans="1:4" x14ac:dyDescent="0.2">
      <c r="A17558" t="s">
        <v>49</v>
      </c>
      <c r="B17558">
        <v>0.5</v>
      </c>
      <c r="C17558" t="s">
        <v>1578</v>
      </c>
    </row>
    <row r="17559" spans="1:4" x14ac:dyDescent="0.2">
      <c r="A17559" t="s">
        <v>98</v>
      </c>
      <c r="B17559">
        <v>5.0000000000000001E-3</v>
      </c>
    </row>
    <row r="17560" spans="1:4" x14ac:dyDescent="0.2">
      <c r="A17560" t="s">
        <v>246</v>
      </c>
      <c r="B17560">
        <v>1.4999999999999999E-2</v>
      </c>
    </row>
    <row r="17561" spans="1:4" x14ac:dyDescent="0.2">
      <c r="A17561" t="s">
        <v>94</v>
      </c>
      <c r="B17561">
        <v>0.1</v>
      </c>
      <c r="C17561" t="s">
        <v>1567</v>
      </c>
      <c r="D17561" t="s">
        <v>1568</v>
      </c>
    </row>
    <row r="17562" spans="1:4" x14ac:dyDescent="0.2">
      <c r="A17562" t="s">
        <v>97</v>
      </c>
      <c r="B17562">
        <v>0.05</v>
      </c>
      <c r="C17562" t="s">
        <v>1567</v>
      </c>
      <c r="D17562" t="s">
        <v>1568</v>
      </c>
    </row>
    <row r="17563" spans="1:4" x14ac:dyDescent="0.2">
      <c r="A17563" t="s">
        <v>95</v>
      </c>
      <c r="B17563" t="s">
        <v>1629</v>
      </c>
      <c r="C17563">
        <v>12.5</v>
      </c>
    </row>
    <row r="17564" spans="1:4" x14ac:dyDescent="0.2">
      <c r="A17564" t="s">
        <v>95</v>
      </c>
      <c r="B17564" t="s">
        <v>1629</v>
      </c>
      <c r="C17564">
        <v>25</v>
      </c>
    </row>
    <row r="17565" spans="1:4" x14ac:dyDescent="0.2">
      <c r="A17565" t="s">
        <v>2593</v>
      </c>
      <c r="B17565">
        <v>0.05</v>
      </c>
    </row>
    <row r="17566" spans="1:4" x14ac:dyDescent="0.2">
      <c r="A17566" t="s">
        <v>1549</v>
      </c>
      <c r="B17566" t="s">
        <v>1550</v>
      </c>
      <c r="C17566" t="s">
        <v>1551</v>
      </c>
      <c r="D17566" t="s">
        <v>1552</v>
      </c>
    </row>
    <row r="17567" spans="1:4" x14ac:dyDescent="0.2">
      <c r="A17567" t="s">
        <v>859</v>
      </c>
      <c r="B17567" t="s">
        <v>1553</v>
      </c>
      <c r="C17567" t="s">
        <v>1554</v>
      </c>
    </row>
    <row r="17568" spans="1:4" x14ac:dyDescent="0.2">
      <c r="A17568" t="s">
        <v>1555</v>
      </c>
      <c r="B17568" t="s">
        <v>1550</v>
      </c>
      <c r="C17568" t="s">
        <v>1551</v>
      </c>
      <c r="D17568" t="s">
        <v>1556</v>
      </c>
    </row>
    <row r="17569" spans="1:6" x14ac:dyDescent="0.2">
      <c r="A17569" t="s">
        <v>1569</v>
      </c>
      <c r="B17569" t="s">
        <v>1570</v>
      </c>
      <c r="C17569" t="s">
        <v>1571</v>
      </c>
    </row>
    <row r="17570" spans="1:6" x14ac:dyDescent="0.2">
      <c r="A17570" t="s">
        <v>1569</v>
      </c>
      <c r="B17570" t="s">
        <v>1572</v>
      </c>
      <c r="C17570" t="s">
        <v>1573</v>
      </c>
      <c r="D17570" t="s">
        <v>1571</v>
      </c>
    </row>
    <row r="17571" spans="1:6" x14ac:dyDescent="0.2">
      <c r="A17571" t="s">
        <v>2600</v>
      </c>
      <c r="B17571">
        <v>0.05</v>
      </c>
    </row>
    <row r="17572" spans="1:6" x14ac:dyDescent="0.2">
      <c r="A17572" t="s">
        <v>29</v>
      </c>
      <c r="B17572">
        <v>5.8</v>
      </c>
      <c r="C17572" t="s">
        <v>1580</v>
      </c>
    </row>
    <row r="17573" spans="1:6" x14ac:dyDescent="0.2">
      <c r="A17573" t="s">
        <v>47</v>
      </c>
      <c r="B17573">
        <v>5.5</v>
      </c>
      <c r="C17573">
        <v>-0.1</v>
      </c>
    </row>
    <row r="17574" spans="1:6" x14ac:dyDescent="0.2">
      <c r="A17574" t="s">
        <v>48</v>
      </c>
      <c r="B17574">
        <v>48.5</v>
      </c>
      <c r="C17574" t="s">
        <v>1580</v>
      </c>
    </row>
    <row r="17575" spans="1:6" x14ac:dyDescent="0.2">
      <c r="A17575" t="s">
        <v>48</v>
      </c>
      <c r="B17575">
        <v>43.5</v>
      </c>
      <c r="C17575">
        <v>0.3</v>
      </c>
    </row>
    <row r="17576" spans="1:6" x14ac:dyDescent="0.2">
      <c r="A17576" t="s">
        <v>47</v>
      </c>
      <c r="B17576">
        <v>33.1</v>
      </c>
      <c r="C17576">
        <v>-0.2</v>
      </c>
    </row>
    <row r="17577" spans="1:6" x14ac:dyDescent="0.2">
      <c r="A17577" t="s">
        <v>47</v>
      </c>
      <c r="B17577" t="s">
        <v>2571</v>
      </c>
    </row>
    <row r="17578" spans="1:6" x14ac:dyDescent="0.2">
      <c r="A17578" t="s">
        <v>97</v>
      </c>
      <c r="B17578">
        <v>0.1</v>
      </c>
    </row>
    <row r="17579" spans="1:6" x14ac:dyDescent="0.2">
      <c r="A17579" t="s">
        <v>97</v>
      </c>
      <c r="B17579">
        <v>0.2</v>
      </c>
      <c r="C17579" t="s">
        <v>1567</v>
      </c>
      <c r="D17579" t="s">
        <v>1568</v>
      </c>
    </row>
    <row r="17580" spans="1:6" x14ac:dyDescent="0.2">
      <c r="A17580" t="s">
        <v>95</v>
      </c>
      <c r="B17580" t="s">
        <v>1629</v>
      </c>
      <c r="C17580">
        <v>16</v>
      </c>
    </row>
    <row r="17581" spans="1:6" x14ac:dyDescent="0.2">
      <c r="A17581" t="s">
        <v>95</v>
      </c>
      <c r="B17581" t="s">
        <v>1629</v>
      </c>
      <c r="C17581">
        <v>30</v>
      </c>
    </row>
    <row r="17582" spans="1:6" x14ac:dyDescent="0.2">
      <c r="A17582" t="s">
        <v>87</v>
      </c>
    </row>
    <row r="17583" spans="1:6" x14ac:dyDescent="0.2">
      <c r="A17583" t="s">
        <v>29</v>
      </c>
      <c r="B17583" t="s">
        <v>2653</v>
      </c>
      <c r="C17583">
        <v>0.5</v>
      </c>
    </row>
    <row r="17584" spans="1:6" x14ac:dyDescent="0.2">
      <c r="A17584" t="s">
        <v>556</v>
      </c>
      <c r="B17584">
        <v>36</v>
      </c>
      <c r="C17584">
        <f>-0.2/-0.05</f>
        <v>4</v>
      </c>
      <c r="D17584" t="s">
        <v>2809</v>
      </c>
      <c r="E17584" t="s">
        <v>2810</v>
      </c>
      <c r="F17584" t="s">
        <v>2811</v>
      </c>
    </row>
    <row r="17585" spans="1:4" x14ac:dyDescent="0.2">
      <c r="A17585" t="s">
        <v>95</v>
      </c>
      <c r="B17585" t="s">
        <v>3030</v>
      </c>
    </row>
    <row r="17586" spans="1:4" x14ac:dyDescent="0.2">
      <c r="A17586" t="s">
        <v>2590</v>
      </c>
      <c r="B17586">
        <f>-0.2/-0.05</f>
        <v>4</v>
      </c>
    </row>
    <row r="17587" spans="1:4" x14ac:dyDescent="0.2">
      <c r="A17587" t="s">
        <v>29</v>
      </c>
      <c r="B17587">
        <v>3</v>
      </c>
      <c r="C17587">
        <v>0.1</v>
      </c>
    </row>
    <row r="17588" spans="1:4" x14ac:dyDescent="0.2">
      <c r="A17588" t="s">
        <v>29</v>
      </c>
      <c r="B17588">
        <v>2</v>
      </c>
      <c r="C17588" t="s">
        <v>1630</v>
      </c>
    </row>
    <row r="17589" spans="1:4" x14ac:dyDescent="0.2">
      <c r="A17589" t="s">
        <v>2793</v>
      </c>
      <c r="B17589">
        <v>0.1</v>
      </c>
    </row>
    <row r="17590" spans="1:4" x14ac:dyDescent="0.2">
      <c r="A17590" t="s">
        <v>49</v>
      </c>
      <c r="B17590">
        <v>0.5</v>
      </c>
      <c r="C17590" t="s">
        <v>1578</v>
      </c>
    </row>
    <row r="17591" spans="1:4" x14ac:dyDescent="0.2">
      <c r="A17591" t="s">
        <v>98</v>
      </c>
      <c r="B17591">
        <v>5.0000000000000001E-3</v>
      </c>
    </row>
    <row r="17592" spans="1:4" x14ac:dyDescent="0.2">
      <c r="A17592" t="s">
        <v>246</v>
      </c>
      <c r="B17592">
        <v>1.4999999999999999E-2</v>
      </c>
    </row>
    <row r="17593" spans="1:4" x14ac:dyDescent="0.2">
      <c r="A17593" t="s">
        <v>94</v>
      </c>
      <c r="B17593">
        <v>0.1</v>
      </c>
      <c r="C17593" t="s">
        <v>1567</v>
      </c>
      <c r="D17593" t="s">
        <v>1568</v>
      </c>
    </row>
    <row r="17594" spans="1:4" x14ac:dyDescent="0.2">
      <c r="A17594" t="s">
        <v>97</v>
      </c>
      <c r="B17594">
        <v>0.05</v>
      </c>
      <c r="C17594" t="s">
        <v>1567</v>
      </c>
      <c r="D17594" t="s">
        <v>1568</v>
      </c>
    </row>
    <row r="17595" spans="1:4" x14ac:dyDescent="0.2">
      <c r="A17595" t="s">
        <v>95</v>
      </c>
      <c r="B17595" t="s">
        <v>1629</v>
      </c>
      <c r="C17595">
        <v>12.5</v>
      </c>
    </row>
    <row r="17596" spans="1:4" x14ac:dyDescent="0.2">
      <c r="A17596" t="s">
        <v>95</v>
      </c>
      <c r="B17596" t="s">
        <v>1629</v>
      </c>
      <c r="C17596">
        <v>25</v>
      </c>
    </row>
    <row r="17597" spans="1:4" x14ac:dyDescent="0.2">
      <c r="A17597" t="s">
        <v>1549</v>
      </c>
      <c r="B17597" t="s">
        <v>1550</v>
      </c>
      <c r="C17597" t="s">
        <v>1551</v>
      </c>
      <c r="D17597" t="s">
        <v>1552</v>
      </c>
    </row>
    <row r="17598" spans="1:4" x14ac:dyDescent="0.2">
      <c r="A17598" t="s">
        <v>859</v>
      </c>
      <c r="B17598" t="s">
        <v>1553</v>
      </c>
      <c r="C17598" t="s">
        <v>1554</v>
      </c>
    </row>
    <row r="17599" spans="1:4" x14ac:dyDescent="0.2">
      <c r="A17599" t="s">
        <v>464</v>
      </c>
      <c r="B17599" t="s">
        <v>1550</v>
      </c>
      <c r="C17599" t="s">
        <v>1551</v>
      </c>
      <c r="D17599" s="7">
        <v>37415</v>
      </c>
    </row>
    <row r="17600" spans="1:4" x14ac:dyDescent="0.2">
      <c r="A17600" t="s">
        <v>1569</v>
      </c>
      <c r="B17600" t="s">
        <v>1570</v>
      </c>
      <c r="C17600" t="s">
        <v>1571</v>
      </c>
    </row>
    <row r="17601" spans="1:6" x14ac:dyDescent="0.2">
      <c r="A17601" t="s">
        <v>1569</v>
      </c>
      <c r="B17601" t="s">
        <v>1572</v>
      </c>
      <c r="C17601" t="s">
        <v>1573</v>
      </c>
      <c r="D17601" t="s">
        <v>1571</v>
      </c>
    </row>
    <row r="17602" spans="1:6" x14ac:dyDescent="0.2">
      <c r="A17602" t="s">
        <v>2600</v>
      </c>
      <c r="B17602">
        <v>0.05</v>
      </c>
    </row>
    <row r="17603" spans="1:6" x14ac:dyDescent="0.2">
      <c r="A17603" t="s">
        <v>29</v>
      </c>
      <c r="B17603">
        <v>5.8</v>
      </c>
      <c r="C17603" t="s">
        <v>1580</v>
      </c>
    </row>
    <row r="17604" spans="1:6" x14ac:dyDescent="0.2">
      <c r="A17604" t="s">
        <v>47</v>
      </c>
      <c r="B17604">
        <v>5.5</v>
      </c>
      <c r="C17604">
        <v>-0.1</v>
      </c>
    </row>
    <row r="17605" spans="1:6" x14ac:dyDescent="0.2">
      <c r="A17605" t="s">
        <v>48</v>
      </c>
      <c r="B17605">
        <v>48.5</v>
      </c>
      <c r="C17605" t="s">
        <v>1580</v>
      </c>
    </row>
    <row r="17606" spans="1:6" x14ac:dyDescent="0.2">
      <c r="A17606" t="s">
        <v>48</v>
      </c>
      <c r="B17606">
        <v>43.5</v>
      </c>
      <c r="C17606">
        <v>0.3</v>
      </c>
    </row>
    <row r="17607" spans="1:6" x14ac:dyDescent="0.2">
      <c r="A17607" t="s">
        <v>47</v>
      </c>
      <c r="B17607">
        <v>33.1</v>
      </c>
      <c r="C17607">
        <v>-0.2</v>
      </c>
    </row>
    <row r="17608" spans="1:6" x14ac:dyDescent="0.2">
      <c r="A17608" t="s">
        <v>47</v>
      </c>
      <c r="B17608" t="s">
        <v>2571</v>
      </c>
    </row>
    <row r="17609" spans="1:6" x14ac:dyDescent="0.2">
      <c r="A17609" t="s">
        <v>97</v>
      </c>
      <c r="B17609">
        <v>0.1</v>
      </c>
    </row>
    <row r="17610" spans="1:6" x14ac:dyDescent="0.2">
      <c r="A17610" t="s">
        <v>97</v>
      </c>
      <c r="B17610">
        <v>0.2</v>
      </c>
      <c r="C17610" t="s">
        <v>1567</v>
      </c>
      <c r="D17610" t="s">
        <v>1568</v>
      </c>
    </row>
    <row r="17611" spans="1:6" x14ac:dyDescent="0.2">
      <c r="A17611" t="s">
        <v>95</v>
      </c>
      <c r="B17611" t="s">
        <v>1629</v>
      </c>
      <c r="C17611">
        <v>16</v>
      </c>
    </row>
    <row r="17612" spans="1:6" x14ac:dyDescent="0.2">
      <c r="A17612" t="s">
        <v>95</v>
      </c>
      <c r="B17612" t="s">
        <v>1629</v>
      </c>
      <c r="C17612">
        <v>30</v>
      </c>
    </row>
    <row r="17613" spans="1:6" x14ac:dyDescent="0.2">
      <c r="A17613" t="s">
        <v>87</v>
      </c>
    </row>
    <row r="17614" spans="1:6" x14ac:dyDescent="0.2">
      <c r="A17614" t="s">
        <v>29</v>
      </c>
      <c r="B17614" t="s">
        <v>2653</v>
      </c>
      <c r="C17614">
        <v>0.5</v>
      </c>
    </row>
    <row r="17615" spans="1:6" x14ac:dyDescent="0.2">
      <c r="A17615" t="s">
        <v>556</v>
      </c>
      <c r="B17615">
        <v>36</v>
      </c>
      <c r="C17615">
        <f>-0.2/-0.05</f>
        <v>4</v>
      </c>
      <c r="D17615" t="s">
        <v>2809</v>
      </c>
      <c r="E17615" t="s">
        <v>2810</v>
      </c>
      <c r="F17615" t="s">
        <v>2811</v>
      </c>
    </row>
    <row r="17616" spans="1:6" x14ac:dyDescent="0.2">
      <c r="A17616" t="s">
        <v>95</v>
      </c>
      <c r="B17616" t="s">
        <v>3030</v>
      </c>
    </row>
    <row r="17617" spans="1:4" x14ac:dyDescent="0.2">
      <c r="A17617" t="s">
        <v>2590</v>
      </c>
      <c r="B17617">
        <f>-0.2/-0.05</f>
        <v>4</v>
      </c>
    </row>
    <row r="17618" spans="1:4" x14ac:dyDescent="0.2">
      <c r="A17618" t="s">
        <v>29</v>
      </c>
      <c r="B17618">
        <v>3</v>
      </c>
      <c r="C17618">
        <v>0.1</v>
      </c>
    </row>
    <row r="17619" spans="1:4" x14ac:dyDescent="0.2">
      <c r="A17619" t="s">
        <v>29</v>
      </c>
      <c r="B17619">
        <v>2</v>
      </c>
      <c r="C17619" t="s">
        <v>1630</v>
      </c>
    </row>
    <row r="17620" spans="1:4" x14ac:dyDescent="0.2">
      <c r="A17620" t="s">
        <v>2793</v>
      </c>
      <c r="B17620">
        <v>0.1</v>
      </c>
    </row>
    <row r="17621" spans="1:4" x14ac:dyDescent="0.2">
      <c r="A17621" t="s">
        <v>49</v>
      </c>
      <c r="B17621">
        <v>0.5</v>
      </c>
      <c r="C17621" t="s">
        <v>1578</v>
      </c>
    </row>
    <row r="17622" spans="1:4" x14ac:dyDescent="0.2">
      <c r="A17622" t="s">
        <v>98</v>
      </c>
      <c r="B17622">
        <v>5.0000000000000001E-3</v>
      </c>
    </row>
    <row r="17623" spans="1:4" x14ac:dyDescent="0.2">
      <c r="A17623" t="s">
        <v>246</v>
      </c>
      <c r="B17623">
        <v>1.4999999999999999E-2</v>
      </c>
    </row>
    <row r="17624" spans="1:4" x14ac:dyDescent="0.2">
      <c r="A17624" t="s">
        <v>94</v>
      </c>
      <c r="B17624">
        <v>0.1</v>
      </c>
      <c r="C17624" t="s">
        <v>1567</v>
      </c>
      <c r="D17624" t="s">
        <v>1568</v>
      </c>
    </row>
    <row r="17625" spans="1:4" x14ac:dyDescent="0.2">
      <c r="A17625" t="s">
        <v>97</v>
      </c>
      <c r="B17625">
        <v>0.05</v>
      </c>
      <c r="C17625" t="s">
        <v>1567</v>
      </c>
      <c r="D17625" t="s">
        <v>1568</v>
      </c>
    </row>
    <row r="17626" spans="1:4" x14ac:dyDescent="0.2">
      <c r="A17626" t="s">
        <v>95</v>
      </c>
      <c r="B17626" t="s">
        <v>1629</v>
      </c>
      <c r="C17626">
        <v>12.5</v>
      </c>
    </row>
    <row r="17627" spans="1:4" x14ac:dyDescent="0.2">
      <c r="A17627" t="s">
        <v>95</v>
      </c>
      <c r="B17627" t="s">
        <v>1629</v>
      </c>
      <c r="C17627">
        <v>25</v>
      </c>
    </row>
    <row r="17628" spans="1:4" x14ac:dyDescent="0.2">
      <c r="A17628" t="s">
        <v>1549</v>
      </c>
      <c r="B17628" t="s">
        <v>1550</v>
      </c>
      <c r="C17628" t="s">
        <v>1551</v>
      </c>
      <c r="D17628" t="s">
        <v>1552</v>
      </c>
    </row>
    <row r="17629" spans="1:4" x14ac:dyDescent="0.2">
      <c r="A17629" t="s">
        <v>859</v>
      </c>
      <c r="B17629" t="s">
        <v>1553</v>
      </c>
      <c r="C17629" t="s">
        <v>1554</v>
      </c>
    </row>
    <row r="17630" spans="1:4" x14ac:dyDescent="0.2">
      <c r="A17630" t="s">
        <v>464</v>
      </c>
      <c r="B17630" t="s">
        <v>1550</v>
      </c>
      <c r="C17630" t="s">
        <v>1551</v>
      </c>
      <c r="D17630" s="7">
        <v>37415</v>
      </c>
    </row>
    <row r="17631" spans="1:4" x14ac:dyDescent="0.2">
      <c r="A17631" t="s">
        <v>1569</v>
      </c>
      <c r="B17631" t="s">
        <v>1570</v>
      </c>
      <c r="C17631" t="s">
        <v>1571</v>
      </c>
    </row>
    <row r="17632" spans="1:4" x14ac:dyDescent="0.2">
      <c r="A17632" t="s">
        <v>1569</v>
      </c>
      <c r="B17632" t="s">
        <v>1572</v>
      </c>
      <c r="C17632" t="s">
        <v>1573</v>
      </c>
      <c r="D17632" t="s">
        <v>1571</v>
      </c>
    </row>
    <row r="17633" spans="1:4" x14ac:dyDescent="0.2">
      <c r="A17633" t="s">
        <v>3031</v>
      </c>
      <c r="B17633">
        <v>0.08</v>
      </c>
    </row>
    <row r="17634" spans="1:4" x14ac:dyDescent="0.2">
      <c r="A17634" t="s">
        <v>2600</v>
      </c>
      <c r="B17634">
        <v>0.08</v>
      </c>
    </row>
    <row r="17635" spans="1:4" x14ac:dyDescent="0.2">
      <c r="A17635" t="s">
        <v>29</v>
      </c>
      <c r="B17635">
        <v>5.8</v>
      </c>
      <c r="C17635" t="s">
        <v>1580</v>
      </c>
    </row>
    <row r="17636" spans="1:4" x14ac:dyDescent="0.2">
      <c r="A17636" t="s">
        <v>47</v>
      </c>
      <c r="B17636">
        <v>8.5</v>
      </c>
      <c r="C17636">
        <v>0.2</v>
      </c>
    </row>
    <row r="17637" spans="1:4" x14ac:dyDescent="0.2">
      <c r="A17637" t="s">
        <v>3032</v>
      </c>
      <c r="B17637">
        <v>-0.1</v>
      </c>
    </row>
    <row r="17638" spans="1:4" x14ac:dyDescent="0.2">
      <c r="A17638" t="s">
        <v>48</v>
      </c>
      <c r="B17638">
        <v>48.5</v>
      </c>
      <c r="C17638" t="s">
        <v>1580</v>
      </c>
    </row>
    <row r="17639" spans="1:4" x14ac:dyDescent="0.2">
      <c r="A17639" t="s">
        <v>48</v>
      </c>
      <c r="B17639">
        <v>43.5</v>
      </c>
      <c r="C17639">
        <v>0.3</v>
      </c>
    </row>
    <row r="17640" spans="1:4" x14ac:dyDescent="0.2">
      <c r="A17640" t="s">
        <v>47</v>
      </c>
      <c r="B17640">
        <v>33.1</v>
      </c>
      <c r="C17640">
        <v>-0.2</v>
      </c>
    </row>
    <row r="17641" spans="1:4" x14ac:dyDescent="0.2">
      <c r="A17641" t="s">
        <v>47</v>
      </c>
      <c r="B17641">
        <v>35</v>
      </c>
      <c r="C17641">
        <v>-0.2</v>
      </c>
    </row>
    <row r="17642" spans="1:4" x14ac:dyDescent="0.2">
      <c r="A17642" t="s">
        <v>29</v>
      </c>
      <c r="B17642">
        <v>2.65</v>
      </c>
      <c r="C17642" t="s">
        <v>1630</v>
      </c>
    </row>
    <row r="17643" spans="1:4" x14ac:dyDescent="0.2">
      <c r="A17643" t="s">
        <v>97</v>
      </c>
      <c r="B17643">
        <v>0.1</v>
      </c>
    </row>
    <row r="17644" spans="1:4" x14ac:dyDescent="0.2">
      <c r="A17644" t="s">
        <v>97</v>
      </c>
      <c r="B17644">
        <v>0.05</v>
      </c>
      <c r="C17644" t="s">
        <v>1567</v>
      </c>
      <c r="D17644" t="s">
        <v>1568</v>
      </c>
    </row>
    <row r="17645" spans="1:4" x14ac:dyDescent="0.2">
      <c r="A17645" t="s">
        <v>97</v>
      </c>
      <c r="B17645">
        <v>0.05</v>
      </c>
      <c r="C17645" t="s">
        <v>1567</v>
      </c>
      <c r="D17645" t="s">
        <v>1568</v>
      </c>
    </row>
    <row r="17646" spans="1:4" x14ac:dyDescent="0.2">
      <c r="A17646" t="s">
        <v>94</v>
      </c>
      <c r="B17646">
        <v>0.1</v>
      </c>
      <c r="C17646" t="s">
        <v>1567</v>
      </c>
      <c r="D17646" t="s">
        <v>1568</v>
      </c>
    </row>
    <row r="17647" spans="1:4" x14ac:dyDescent="0.2">
      <c r="A17647" t="s">
        <v>95</v>
      </c>
      <c r="B17647" t="s">
        <v>1629</v>
      </c>
      <c r="C17647">
        <v>16</v>
      </c>
    </row>
    <row r="17648" spans="1:4" x14ac:dyDescent="0.2">
      <c r="A17648" t="s">
        <v>95</v>
      </c>
      <c r="B17648" t="s">
        <v>1629</v>
      </c>
      <c r="C17648">
        <v>25</v>
      </c>
    </row>
    <row r="17649" spans="1:6" x14ac:dyDescent="0.2">
      <c r="A17649" t="s">
        <v>95</v>
      </c>
      <c r="B17649" t="s">
        <v>1629</v>
      </c>
      <c r="C17649">
        <v>30</v>
      </c>
    </row>
    <row r="17650" spans="1:6" x14ac:dyDescent="0.2">
      <c r="A17650" t="s">
        <v>29</v>
      </c>
      <c r="B17650" t="s">
        <v>2653</v>
      </c>
      <c r="C17650">
        <v>0.5</v>
      </c>
    </row>
    <row r="17651" spans="1:6" x14ac:dyDescent="0.2">
      <c r="A17651" t="s">
        <v>556</v>
      </c>
      <c r="B17651">
        <v>36</v>
      </c>
      <c r="C17651">
        <f>-0.2/-0.05</f>
        <v>4</v>
      </c>
      <c r="D17651" t="s">
        <v>2809</v>
      </c>
      <c r="E17651" t="s">
        <v>2810</v>
      </c>
      <c r="F17651" t="s">
        <v>2811</v>
      </c>
    </row>
    <row r="17652" spans="1:6" x14ac:dyDescent="0.2">
      <c r="A17652" t="s">
        <v>95</v>
      </c>
      <c r="B17652" t="s">
        <v>2787</v>
      </c>
      <c r="C17652">
        <v>10</v>
      </c>
    </row>
    <row r="17653" spans="1:6" x14ac:dyDescent="0.2">
      <c r="A17653" t="s">
        <v>2590</v>
      </c>
      <c r="B17653">
        <f>-0.2/-0.05</f>
        <v>4</v>
      </c>
    </row>
    <row r="17654" spans="1:6" x14ac:dyDescent="0.2">
      <c r="A17654" t="s">
        <v>29</v>
      </c>
      <c r="B17654">
        <v>3</v>
      </c>
      <c r="C17654">
        <v>0.1</v>
      </c>
    </row>
    <row r="17655" spans="1:6" x14ac:dyDescent="0.2">
      <c r="A17655" t="s">
        <v>29</v>
      </c>
      <c r="B17655">
        <v>1</v>
      </c>
      <c r="C17655">
        <v>0.2</v>
      </c>
    </row>
    <row r="17656" spans="1:6" x14ac:dyDescent="0.2">
      <c r="A17656" t="s">
        <v>2812</v>
      </c>
      <c r="B17656">
        <v>0.1</v>
      </c>
    </row>
    <row r="17657" spans="1:6" x14ac:dyDescent="0.2">
      <c r="A17657" t="s">
        <v>49</v>
      </c>
      <c r="B17657">
        <v>0.5</v>
      </c>
      <c r="C17657" t="s">
        <v>1578</v>
      </c>
    </row>
    <row r="17658" spans="1:6" x14ac:dyDescent="0.2">
      <c r="A17658" t="s">
        <v>92</v>
      </c>
      <c r="B17658">
        <v>2</v>
      </c>
      <c r="C17658" t="s">
        <v>1630</v>
      </c>
    </row>
    <row r="17659" spans="1:6" x14ac:dyDescent="0.2">
      <c r="A17659" t="s">
        <v>98</v>
      </c>
      <c r="B17659">
        <v>8.0000000000000002E-3</v>
      </c>
    </row>
    <row r="17660" spans="1:6" x14ac:dyDescent="0.2">
      <c r="A17660" t="s">
        <v>246</v>
      </c>
      <c r="B17660">
        <v>1.4999999999999999E-2</v>
      </c>
    </row>
    <row r="17661" spans="1:6" x14ac:dyDescent="0.2">
      <c r="A17661" t="s">
        <v>3033</v>
      </c>
      <c r="B17661" t="s">
        <v>3034</v>
      </c>
      <c r="C17661">
        <v>-0.2</v>
      </c>
      <c r="D17661" t="s">
        <v>2165</v>
      </c>
      <c r="E17661" t="s">
        <v>3035</v>
      </c>
      <c r="F17661">
        <v>0.25</v>
      </c>
    </row>
    <row r="17662" spans="1:6" x14ac:dyDescent="0.2">
      <c r="A17662" t="s">
        <v>1549</v>
      </c>
      <c r="B17662" t="s">
        <v>1550</v>
      </c>
      <c r="C17662" t="s">
        <v>1551</v>
      </c>
      <c r="D17662" t="s">
        <v>1552</v>
      </c>
    </row>
    <row r="17663" spans="1:6" x14ac:dyDescent="0.2">
      <c r="A17663" t="s">
        <v>859</v>
      </c>
      <c r="B17663" t="s">
        <v>1553</v>
      </c>
      <c r="C17663" t="s">
        <v>1554</v>
      </c>
    </row>
    <row r="17664" spans="1:6" x14ac:dyDescent="0.2">
      <c r="A17664" t="s">
        <v>1555</v>
      </c>
      <c r="B17664" t="s">
        <v>1550</v>
      </c>
      <c r="C17664" t="s">
        <v>1551</v>
      </c>
      <c r="D17664" t="s">
        <v>1556</v>
      </c>
    </row>
    <row r="17665" spans="1:6" x14ac:dyDescent="0.2">
      <c r="A17665" t="s">
        <v>1569</v>
      </c>
      <c r="B17665" t="s">
        <v>1570</v>
      </c>
      <c r="C17665" t="s">
        <v>1571</v>
      </c>
    </row>
    <row r="17666" spans="1:6" x14ac:dyDescent="0.2">
      <c r="A17666" t="s">
        <v>1569</v>
      </c>
      <c r="B17666" t="s">
        <v>1572</v>
      </c>
      <c r="C17666" t="s">
        <v>1573</v>
      </c>
      <c r="D17666" t="s">
        <v>1571</v>
      </c>
    </row>
    <row r="17667" spans="1:6" x14ac:dyDescent="0.2">
      <c r="A17667" t="s">
        <v>29</v>
      </c>
      <c r="B17667">
        <v>2</v>
      </c>
      <c r="C17667" t="s">
        <v>1557</v>
      </c>
    </row>
    <row r="17668" spans="1:6" x14ac:dyDescent="0.2">
      <c r="A17668" t="s">
        <v>29</v>
      </c>
      <c r="B17668">
        <v>1.2</v>
      </c>
      <c r="C17668" t="s">
        <v>1557</v>
      </c>
    </row>
    <row r="17669" spans="1:6" x14ac:dyDescent="0.2">
      <c r="A17669" t="s">
        <v>189</v>
      </c>
      <c r="B17669" t="s">
        <v>1545</v>
      </c>
      <c r="C17669">
        <v>2.5000000000000001E-2</v>
      </c>
      <c r="D17669" t="s">
        <v>1567</v>
      </c>
      <c r="E17669" t="s">
        <v>1568</v>
      </c>
    </row>
    <row r="17670" spans="1:6" x14ac:dyDescent="0.2">
      <c r="A17670" t="s">
        <v>133</v>
      </c>
      <c r="B17670" t="s">
        <v>1545</v>
      </c>
      <c r="C17670">
        <v>7.0000000000000001E-3</v>
      </c>
    </row>
    <row r="17671" spans="1:6" x14ac:dyDescent="0.2">
      <c r="A17671" t="s">
        <v>1704</v>
      </c>
      <c r="B17671">
        <v>0.1</v>
      </c>
      <c r="C17671">
        <f>0.035/-0.015</f>
        <v>-2.3333333333333335</v>
      </c>
    </row>
    <row r="17672" spans="1:6" x14ac:dyDescent="0.2">
      <c r="A17672" t="s">
        <v>54</v>
      </c>
      <c r="B17672" t="s">
        <v>1867</v>
      </c>
      <c r="C17672" t="s">
        <v>2582</v>
      </c>
    </row>
    <row r="17673" spans="1:6" x14ac:dyDescent="0.2">
      <c r="A17673" t="s">
        <v>48</v>
      </c>
      <c r="B17673">
        <v>0.5</v>
      </c>
      <c r="C17673">
        <v>0.05</v>
      </c>
    </row>
    <row r="17674" spans="1:6" x14ac:dyDescent="0.2">
      <c r="A17674" t="s">
        <v>153</v>
      </c>
      <c r="B17674">
        <v>22.4</v>
      </c>
      <c r="C17674" t="s">
        <v>1655</v>
      </c>
    </row>
    <row r="17675" spans="1:6" x14ac:dyDescent="0.2">
      <c r="A17675" t="s">
        <v>95</v>
      </c>
      <c r="B17675" t="s">
        <v>1545</v>
      </c>
      <c r="C17675">
        <v>0.08</v>
      </c>
      <c r="D17675" t="s">
        <v>1594</v>
      </c>
      <c r="E17675" t="s">
        <v>1584</v>
      </c>
      <c r="F17675">
        <v>3</v>
      </c>
    </row>
    <row r="17676" spans="1:6" x14ac:dyDescent="0.2">
      <c r="A17676" t="s">
        <v>29</v>
      </c>
      <c r="B17676">
        <v>0.35</v>
      </c>
      <c r="C17676" t="s">
        <v>1557</v>
      </c>
    </row>
    <row r="17677" spans="1:6" x14ac:dyDescent="0.2">
      <c r="A17677" t="s">
        <v>34</v>
      </c>
      <c r="B17677">
        <v>22.9</v>
      </c>
      <c r="C17677" t="s">
        <v>1665</v>
      </c>
    </row>
    <row r="17678" spans="1:6" x14ac:dyDescent="0.2">
      <c r="A17678" t="s">
        <v>47</v>
      </c>
      <c r="B17678">
        <v>22.2</v>
      </c>
      <c r="C17678" t="s">
        <v>1575</v>
      </c>
    </row>
    <row r="17679" spans="1:6" x14ac:dyDescent="0.2">
      <c r="A17679" t="s">
        <v>36</v>
      </c>
      <c r="B17679" t="s">
        <v>2430</v>
      </c>
      <c r="C17679" t="s">
        <v>1100</v>
      </c>
      <c r="D17679">
        <v>0.75</v>
      </c>
      <c r="E17679" t="s">
        <v>1562</v>
      </c>
      <c r="F17679" t="s">
        <v>1563</v>
      </c>
    </row>
    <row r="17680" spans="1:6" x14ac:dyDescent="0.2">
      <c r="A17680" t="s">
        <v>87</v>
      </c>
      <c r="B17680" t="s">
        <v>1546</v>
      </c>
      <c r="C17680" t="s">
        <v>1547</v>
      </c>
      <c r="D17680" t="s">
        <v>1548</v>
      </c>
    </row>
    <row r="17681" spans="1:6" x14ac:dyDescent="0.2">
      <c r="A17681" t="s">
        <v>1549</v>
      </c>
      <c r="B17681" t="s">
        <v>1550</v>
      </c>
      <c r="C17681" t="s">
        <v>1551</v>
      </c>
      <c r="D17681" t="s">
        <v>1552</v>
      </c>
    </row>
    <row r="17682" spans="1:6" x14ac:dyDescent="0.2">
      <c r="A17682" t="s">
        <v>859</v>
      </c>
      <c r="B17682" t="s">
        <v>1553</v>
      </c>
      <c r="C17682" t="s">
        <v>1554</v>
      </c>
    </row>
    <row r="17683" spans="1:6" x14ac:dyDescent="0.2">
      <c r="A17683" t="s">
        <v>1555</v>
      </c>
      <c r="B17683" t="s">
        <v>1550</v>
      </c>
      <c r="C17683" t="s">
        <v>1551</v>
      </c>
      <c r="D17683" t="s">
        <v>1556</v>
      </c>
    </row>
    <row r="17684" spans="1:6" x14ac:dyDescent="0.2">
      <c r="A17684" t="s">
        <v>1569</v>
      </c>
      <c r="B17684" t="s">
        <v>1570</v>
      </c>
      <c r="C17684" t="s">
        <v>1571</v>
      </c>
    </row>
    <row r="17685" spans="1:6" x14ac:dyDescent="0.2">
      <c r="A17685" t="s">
        <v>1569</v>
      </c>
      <c r="B17685" t="s">
        <v>1572</v>
      </c>
      <c r="C17685" t="s">
        <v>1573</v>
      </c>
      <c r="D17685" t="s">
        <v>1571</v>
      </c>
    </row>
    <row r="17686" spans="1:6" x14ac:dyDescent="0.2">
      <c r="A17686" t="s">
        <v>29</v>
      </c>
      <c r="B17686">
        <v>2</v>
      </c>
      <c r="C17686" t="s">
        <v>1557</v>
      </c>
    </row>
    <row r="17687" spans="1:6" x14ac:dyDescent="0.2">
      <c r="A17687" t="s">
        <v>48</v>
      </c>
      <c r="B17687">
        <v>3</v>
      </c>
      <c r="C17687" t="s">
        <v>1557</v>
      </c>
    </row>
    <row r="17688" spans="1:6" x14ac:dyDescent="0.2">
      <c r="A17688" t="s">
        <v>29</v>
      </c>
      <c r="B17688">
        <v>1.2</v>
      </c>
      <c r="C17688" t="s">
        <v>1557</v>
      </c>
    </row>
    <row r="17689" spans="1:6" x14ac:dyDescent="0.2">
      <c r="A17689" t="s">
        <v>189</v>
      </c>
      <c r="B17689" t="s">
        <v>1545</v>
      </c>
      <c r="C17689">
        <v>2.5000000000000001E-2</v>
      </c>
      <c r="D17689" t="s">
        <v>1567</v>
      </c>
      <c r="E17689" t="s">
        <v>1568</v>
      </c>
    </row>
    <row r="17690" spans="1:6" x14ac:dyDescent="0.2">
      <c r="A17690" t="s">
        <v>133</v>
      </c>
      <c r="B17690" t="s">
        <v>1545</v>
      </c>
      <c r="C17690">
        <v>7.0000000000000001E-3</v>
      </c>
    </row>
    <row r="17691" spans="1:6" x14ac:dyDescent="0.2">
      <c r="A17691" t="s">
        <v>1704</v>
      </c>
      <c r="B17691">
        <v>0.1</v>
      </c>
      <c r="C17691">
        <f>0.035/-0.015</f>
        <v>-2.3333333333333335</v>
      </c>
    </row>
    <row r="17692" spans="1:6" x14ac:dyDescent="0.2">
      <c r="A17692" t="s">
        <v>54</v>
      </c>
      <c r="B17692" t="s">
        <v>1867</v>
      </c>
      <c r="C17692" t="s">
        <v>2582</v>
      </c>
    </row>
    <row r="17693" spans="1:6" x14ac:dyDescent="0.2">
      <c r="A17693" t="s">
        <v>48</v>
      </c>
      <c r="B17693">
        <v>0.5</v>
      </c>
      <c r="C17693">
        <v>0.05</v>
      </c>
    </row>
    <row r="17694" spans="1:6" x14ac:dyDescent="0.2">
      <c r="A17694" t="s">
        <v>153</v>
      </c>
      <c r="B17694">
        <v>22.5</v>
      </c>
      <c r="C17694" t="s">
        <v>1655</v>
      </c>
    </row>
    <row r="17695" spans="1:6" x14ac:dyDescent="0.2">
      <c r="A17695" t="s">
        <v>95</v>
      </c>
      <c r="B17695" t="s">
        <v>1545</v>
      </c>
      <c r="C17695">
        <v>0.08</v>
      </c>
      <c r="D17695" t="s">
        <v>1594</v>
      </c>
      <c r="E17695" t="s">
        <v>1584</v>
      </c>
      <c r="F17695">
        <v>3</v>
      </c>
    </row>
    <row r="17696" spans="1:6" x14ac:dyDescent="0.2">
      <c r="A17696" t="s">
        <v>29</v>
      </c>
      <c r="B17696">
        <v>0.35</v>
      </c>
      <c r="C17696" t="s">
        <v>1557</v>
      </c>
    </row>
    <row r="17697" spans="1:6" x14ac:dyDescent="0.2">
      <c r="A17697" t="s">
        <v>34</v>
      </c>
      <c r="B17697">
        <v>23</v>
      </c>
      <c r="C17697" t="s">
        <v>1665</v>
      </c>
    </row>
    <row r="17698" spans="1:6" x14ac:dyDescent="0.2">
      <c r="A17698" t="s">
        <v>47</v>
      </c>
      <c r="B17698">
        <v>22.3</v>
      </c>
      <c r="C17698" t="s">
        <v>1575</v>
      </c>
    </row>
    <row r="17699" spans="1:6" x14ac:dyDescent="0.2">
      <c r="A17699" t="s">
        <v>36</v>
      </c>
      <c r="B17699" t="s">
        <v>2430</v>
      </c>
      <c r="C17699" t="s">
        <v>1100</v>
      </c>
      <c r="D17699">
        <v>0.75</v>
      </c>
      <c r="E17699" t="s">
        <v>1562</v>
      </c>
      <c r="F17699" t="s">
        <v>1563</v>
      </c>
    </row>
    <row r="17700" spans="1:6" x14ac:dyDescent="0.2">
      <c r="A17700" t="s">
        <v>87</v>
      </c>
      <c r="B17700" t="s">
        <v>1546</v>
      </c>
      <c r="C17700" t="s">
        <v>1547</v>
      </c>
      <c r="D17700" t="s">
        <v>1548</v>
      </c>
    </row>
    <row r="17701" spans="1:6" x14ac:dyDescent="0.2">
      <c r="A17701" t="s">
        <v>1549</v>
      </c>
      <c r="B17701" t="s">
        <v>1550</v>
      </c>
      <c r="C17701" t="s">
        <v>1551</v>
      </c>
      <c r="D17701" t="s">
        <v>1552</v>
      </c>
    </row>
    <row r="17702" spans="1:6" x14ac:dyDescent="0.2">
      <c r="A17702" t="s">
        <v>859</v>
      </c>
      <c r="B17702" t="s">
        <v>1553</v>
      </c>
      <c r="C17702" t="s">
        <v>1554</v>
      </c>
    </row>
    <row r="17703" spans="1:6" x14ac:dyDescent="0.2">
      <c r="A17703" t="s">
        <v>1555</v>
      </c>
      <c r="B17703" t="s">
        <v>1550</v>
      </c>
      <c r="C17703" t="s">
        <v>1551</v>
      </c>
      <c r="D17703" t="s">
        <v>1556</v>
      </c>
    </row>
    <row r="17704" spans="1:6" x14ac:dyDescent="0.2">
      <c r="A17704" t="s">
        <v>464</v>
      </c>
      <c r="B17704" t="s">
        <v>1550</v>
      </c>
      <c r="C17704" t="s">
        <v>1551</v>
      </c>
      <c r="D17704" s="7">
        <v>37415</v>
      </c>
    </row>
    <row r="17705" spans="1:6" x14ac:dyDescent="0.2">
      <c r="A17705" t="s">
        <v>1569</v>
      </c>
      <c r="B17705" t="s">
        <v>1570</v>
      </c>
      <c r="C17705" t="s">
        <v>1571</v>
      </c>
    </row>
    <row r="17706" spans="1:6" x14ac:dyDescent="0.2">
      <c r="A17706" t="s">
        <v>1569</v>
      </c>
      <c r="B17706" t="s">
        <v>1572</v>
      </c>
      <c r="C17706" t="s">
        <v>1573</v>
      </c>
      <c r="D17706" t="s">
        <v>1571</v>
      </c>
    </row>
    <row r="17707" spans="1:6" x14ac:dyDescent="0.2">
      <c r="A17707" t="s">
        <v>29</v>
      </c>
      <c r="B17707">
        <v>2</v>
      </c>
      <c r="C17707" t="s">
        <v>1557</v>
      </c>
    </row>
    <row r="17708" spans="1:6" x14ac:dyDescent="0.2">
      <c r="A17708" t="s">
        <v>29</v>
      </c>
      <c r="B17708">
        <v>1.2</v>
      </c>
      <c r="C17708" t="s">
        <v>1557</v>
      </c>
    </row>
    <row r="17709" spans="1:6" x14ac:dyDescent="0.2">
      <c r="A17709" t="s">
        <v>189</v>
      </c>
      <c r="B17709" t="s">
        <v>1545</v>
      </c>
      <c r="C17709">
        <v>2.5000000000000001E-2</v>
      </c>
      <c r="D17709" t="s">
        <v>1567</v>
      </c>
      <c r="E17709" t="s">
        <v>1568</v>
      </c>
    </row>
    <row r="17710" spans="1:6" x14ac:dyDescent="0.2">
      <c r="A17710" t="s">
        <v>133</v>
      </c>
      <c r="B17710" t="s">
        <v>1545</v>
      </c>
      <c r="C17710">
        <v>7.0000000000000001E-3</v>
      </c>
    </row>
    <row r="17711" spans="1:6" x14ac:dyDescent="0.2">
      <c r="A17711" t="s">
        <v>1704</v>
      </c>
      <c r="B17711">
        <v>0.1</v>
      </c>
      <c r="C17711">
        <f>0.035/-0.015</f>
        <v>-2.3333333333333335</v>
      </c>
    </row>
    <row r="17712" spans="1:6" x14ac:dyDescent="0.2">
      <c r="A17712" t="s">
        <v>54</v>
      </c>
      <c r="B17712" t="s">
        <v>1867</v>
      </c>
      <c r="C17712" t="s">
        <v>2582</v>
      </c>
    </row>
    <row r="17713" spans="1:6" x14ac:dyDescent="0.2">
      <c r="A17713" t="s">
        <v>48</v>
      </c>
      <c r="B17713">
        <v>0.5</v>
      </c>
      <c r="C17713">
        <v>0.05</v>
      </c>
    </row>
    <row r="17714" spans="1:6" x14ac:dyDescent="0.2">
      <c r="A17714" t="s">
        <v>153</v>
      </c>
      <c r="B17714">
        <v>22.6</v>
      </c>
      <c r="C17714" t="s">
        <v>1655</v>
      </c>
    </row>
    <row r="17715" spans="1:6" x14ac:dyDescent="0.2">
      <c r="A17715" t="s">
        <v>95</v>
      </c>
      <c r="B17715" t="s">
        <v>1545</v>
      </c>
      <c r="C17715">
        <v>0.08</v>
      </c>
      <c r="D17715" t="s">
        <v>1594</v>
      </c>
      <c r="E17715" t="s">
        <v>1584</v>
      </c>
      <c r="F17715">
        <v>3</v>
      </c>
    </row>
    <row r="17716" spans="1:6" x14ac:dyDescent="0.2">
      <c r="A17716" t="s">
        <v>29</v>
      </c>
      <c r="B17716">
        <v>0.35</v>
      </c>
      <c r="C17716" t="s">
        <v>1557</v>
      </c>
    </row>
    <row r="17717" spans="1:6" x14ac:dyDescent="0.2">
      <c r="A17717" t="s">
        <v>34</v>
      </c>
      <c r="B17717">
        <v>23.1</v>
      </c>
      <c r="C17717" t="s">
        <v>1665</v>
      </c>
    </row>
    <row r="17718" spans="1:6" x14ac:dyDescent="0.2">
      <c r="A17718" t="s">
        <v>47</v>
      </c>
      <c r="B17718">
        <v>22.4</v>
      </c>
      <c r="C17718" t="s">
        <v>1575</v>
      </c>
    </row>
    <row r="17719" spans="1:6" x14ac:dyDescent="0.2">
      <c r="A17719" t="s">
        <v>36</v>
      </c>
      <c r="B17719" t="s">
        <v>2430</v>
      </c>
      <c r="C17719" t="s">
        <v>1100</v>
      </c>
      <c r="D17719">
        <v>0.75</v>
      </c>
      <c r="E17719" t="s">
        <v>1562</v>
      </c>
      <c r="F17719" t="s">
        <v>1563</v>
      </c>
    </row>
    <row r="17720" spans="1:6" x14ac:dyDescent="0.2">
      <c r="A17720" t="s">
        <v>87</v>
      </c>
      <c r="B17720" t="s">
        <v>1546</v>
      </c>
      <c r="C17720" t="s">
        <v>1547</v>
      </c>
      <c r="D17720" t="s">
        <v>1548</v>
      </c>
    </row>
    <row r="17721" spans="1:6" x14ac:dyDescent="0.2">
      <c r="A17721" t="s">
        <v>1549</v>
      </c>
      <c r="B17721" t="s">
        <v>1550</v>
      </c>
      <c r="C17721" t="s">
        <v>1551</v>
      </c>
      <c r="D17721" t="s">
        <v>1552</v>
      </c>
    </row>
    <row r="17722" spans="1:6" x14ac:dyDescent="0.2">
      <c r="A17722" t="s">
        <v>859</v>
      </c>
      <c r="B17722" t="s">
        <v>1553</v>
      </c>
      <c r="C17722" t="s">
        <v>1554</v>
      </c>
    </row>
    <row r="17723" spans="1:6" x14ac:dyDescent="0.2">
      <c r="A17723" t="s">
        <v>464</v>
      </c>
      <c r="B17723" t="s">
        <v>1550</v>
      </c>
      <c r="C17723" t="s">
        <v>1551</v>
      </c>
      <c r="D17723" s="7">
        <v>37415</v>
      </c>
    </row>
    <row r="17724" spans="1:6" x14ac:dyDescent="0.2">
      <c r="A17724" t="s">
        <v>1569</v>
      </c>
      <c r="B17724" t="s">
        <v>1570</v>
      </c>
      <c r="C17724" t="s">
        <v>1571</v>
      </c>
    </row>
    <row r="17725" spans="1:6" x14ac:dyDescent="0.2">
      <c r="A17725" t="s">
        <v>1569</v>
      </c>
      <c r="B17725" t="s">
        <v>1572</v>
      </c>
      <c r="C17725" t="s">
        <v>1573</v>
      </c>
      <c r="D17725" t="s">
        <v>1571</v>
      </c>
    </row>
    <row r="17726" spans="1:6" x14ac:dyDescent="0.2">
      <c r="A17726" t="s">
        <v>29</v>
      </c>
      <c r="B17726">
        <v>2</v>
      </c>
      <c r="C17726" t="s">
        <v>1557</v>
      </c>
    </row>
    <row r="17727" spans="1:6" x14ac:dyDescent="0.2">
      <c r="A17727" t="s">
        <v>48</v>
      </c>
      <c r="B17727">
        <v>3</v>
      </c>
      <c r="C17727" t="s">
        <v>1557</v>
      </c>
    </row>
    <row r="17728" spans="1:6" x14ac:dyDescent="0.2">
      <c r="A17728" t="s">
        <v>29</v>
      </c>
      <c r="B17728">
        <v>1.2</v>
      </c>
      <c r="C17728" t="s">
        <v>1557</v>
      </c>
    </row>
    <row r="17729" spans="1:6" x14ac:dyDescent="0.2">
      <c r="A17729" t="s">
        <v>189</v>
      </c>
      <c r="B17729" t="s">
        <v>1545</v>
      </c>
      <c r="C17729">
        <v>2.5000000000000001E-2</v>
      </c>
      <c r="D17729" t="s">
        <v>1567</v>
      </c>
      <c r="E17729" t="s">
        <v>1568</v>
      </c>
    </row>
    <row r="17730" spans="1:6" x14ac:dyDescent="0.2">
      <c r="A17730" t="s">
        <v>133</v>
      </c>
      <c r="B17730" t="s">
        <v>1545</v>
      </c>
      <c r="C17730">
        <v>7.0000000000000001E-3</v>
      </c>
    </row>
    <row r="17731" spans="1:6" x14ac:dyDescent="0.2">
      <c r="A17731" t="s">
        <v>1704</v>
      </c>
      <c r="B17731">
        <v>0.1</v>
      </c>
      <c r="C17731">
        <f>0.035/-0.015</f>
        <v>-2.3333333333333335</v>
      </c>
    </row>
    <row r="17732" spans="1:6" x14ac:dyDescent="0.2">
      <c r="A17732" t="s">
        <v>54</v>
      </c>
      <c r="B17732" t="s">
        <v>1867</v>
      </c>
      <c r="C17732" t="s">
        <v>2582</v>
      </c>
    </row>
    <row r="17733" spans="1:6" x14ac:dyDescent="0.2">
      <c r="A17733" t="s">
        <v>48</v>
      </c>
      <c r="B17733">
        <v>0.5</v>
      </c>
      <c r="C17733">
        <v>0.05</v>
      </c>
    </row>
    <row r="17734" spans="1:6" x14ac:dyDescent="0.2">
      <c r="A17734" t="s">
        <v>153</v>
      </c>
      <c r="B17734">
        <v>22.7</v>
      </c>
      <c r="C17734" t="s">
        <v>1655</v>
      </c>
    </row>
    <row r="17735" spans="1:6" x14ac:dyDescent="0.2">
      <c r="A17735" t="s">
        <v>95</v>
      </c>
      <c r="B17735" t="s">
        <v>1545</v>
      </c>
      <c r="C17735">
        <v>0.08</v>
      </c>
      <c r="D17735" t="s">
        <v>1594</v>
      </c>
      <c r="E17735" t="s">
        <v>1584</v>
      </c>
      <c r="F17735">
        <v>3</v>
      </c>
    </row>
    <row r="17736" spans="1:6" x14ac:dyDescent="0.2">
      <c r="A17736" t="s">
        <v>29</v>
      </c>
      <c r="B17736">
        <v>0.35</v>
      </c>
      <c r="C17736" t="s">
        <v>1557</v>
      </c>
    </row>
    <row r="17737" spans="1:6" x14ac:dyDescent="0.2">
      <c r="A17737" t="s">
        <v>34</v>
      </c>
      <c r="B17737">
        <v>23.2</v>
      </c>
      <c r="C17737" t="s">
        <v>1665</v>
      </c>
    </row>
    <row r="17738" spans="1:6" x14ac:dyDescent="0.2">
      <c r="A17738" t="s">
        <v>47</v>
      </c>
      <c r="B17738">
        <v>22.5</v>
      </c>
      <c r="C17738" t="s">
        <v>1575</v>
      </c>
    </row>
    <row r="17739" spans="1:6" x14ac:dyDescent="0.2">
      <c r="A17739" t="s">
        <v>36</v>
      </c>
      <c r="B17739" t="s">
        <v>2430</v>
      </c>
      <c r="C17739" t="s">
        <v>1100</v>
      </c>
      <c r="D17739">
        <v>0.75</v>
      </c>
      <c r="E17739" t="s">
        <v>1562</v>
      </c>
      <c r="F17739" t="s">
        <v>1563</v>
      </c>
    </row>
    <row r="17740" spans="1:6" x14ac:dyDescent="0.2">
      <c r="A17740" t="s">
        <v>87</v>
      </c>
      <c r="B17740" t="s">
        <v>1546</v>
      </c>
      <c r="C17740" t="s">
        <v>1547</v>
      </c>
      <c r="D17740" t="s">
        <v>1548</v>
      </c>
    </row>
    <row r="17741" spans="1:6" x14ac:dyDescent="0.2">
      <c r="A17741" t="s">
        <v>1549</v>
      </c>
      <c r="B17741" t="s">
        <v>1550</v>
      </c>
      <c r="C17741" t="s">
        <v>1551</v>
      </c>
      <c r="D17741" t="s">
        <v>1552</v>
      </c>
    </row>
    <row r="17742" spans="1:6" x14ac:dyDescent="0.2">
      <c r="A17742" t="s">
        <v>859</v>
      </c>
      <c r="B17742" t="s">
        <v>1553</v>
      </c>
      <c r="C17742" t="s">
        <v>1554</v>
      </c>
    </row>
    <row r="17743" spans="1:6" x14ac:dyDescent="0.2">
      <c r="A17743" t="s">
        <v>1555</v>
      </c>
      <c r="B17743" t="s">
        <v>1550</v>
      </c>
      <c r="C17743" t="s">
        <v>1551</v>
      </c>
      <c r="D17743" t="s">
        <v>1556</v>
      </c>
    </row>
    <row r="17744" spans="1:6" x14ac:dyDescent="0.2">
      <c r="A17744" t="s">
        <v>1569</v>
      </c>
      <c r="B17744" t="s">
        <v>1570</v>
      </c>
      <c r="C17744" t="s">
        <v>1571</v>
      </c>
    </row>
    <row r="17745" spans="1:6" x14ac:dyDescent="0.2">
      <c r="A17745" t="s">
        <v>1569</v>
      </c>
      <c r="B17745" t="s">
        <v>1572</v>
      </c>
      <c r="C17745" t="s">
        <v>1573</v>
      </c>
      <c r="D17745" t="s">
        <v>1571</v>
      </c>
    </row>
    <row r="17746" spans="1:6" x14ac:dyDescent="0.2">
      <c r="A17746" t="s">
        <v>29</v>
      </c>
      <c r="B17746">
        <v>2</v>
      </c>
      <c r="C17746" t="s">
        <v>1557</v>
      </c>
    </row>
    <row r="17747" spans="1:6" x14ac:dyDescent="0.2">
      <c r="A17747" t="s">
        <v>29</v>
      </c>
      <c r="B17747">
        <v>1.2</v>
      </c>
      <c r="C17747" t="s">
        <v>1557</v>
      </c>
    </row>
    <row r="17748" spans="1:6" x14ac:dyDescent="0.2">
      <c r="A17748" t="s">
        <v>189</v>
      </c>
      <c r="B17748" t="s">
        <v>1545</v>
      </c>
      <c r="C17748">
        <v>2.5000000000000001E-2</v>
      </c>
      <c r="D17748" t="s">
        <v>1567</v>
      </c>
      <c r="E17748" t="s">
        <v>1568</v>
      </c>
    </row>
    <row r="17749" spans="1:6" x14ac:dyDescent="0.2">
      <c r="A17749" t="s">
        <v>133</v>
      </c>
      <c r="B17749" t="s">
        <v>1545</v>
      </c>
      <c r="C17749">
        <v>7.0000000000000001E-3</v>
      </c>
    </row>
    <row r="17750" spans="1:6" x14ac:dyDescent="0.2">
      <c r="A17750" t="s">
        <v>1704</v>
      </c>
      <c r="B17750">
        <v>0.1</v>
      </c>
      <c r="C17750">
        <f>0.035/-0.015</f>
        <v>-2.3333333333333335</v>
      </c>
    </row>
    <row r="17751" spans="1:6" x14ac:dyDescent="0.2">
      <c r="A17751" t="s">
        <v>54</v>
      </c>
      <c r="B17751" t="s">
        <v>1867</v>
      </c>
      <c r="C17751" t="s">
        <v>2582</v>
      </c>
    </row>
    <row r="17752" spans="1:6" x14ac:dyDescent="0.2">
      <c r="A17752" t="s">
        <v>48</v>
      </c>
      <c r="B17752">
        <v>0.5</v>
      </c>
      <c r="C17752">
        <v>0.05</v>
      </c>
    </row>
    <row r="17753" spans="1:6" x14ac:dyDescent="0.2">
      <c r="A17753" t="s">
        <v>153</v>
      </c>
      <c r="B17753">
        <v>22.8</v>
      </c>
      <c r="C17753" t="s">
        <v>1655</v>
      </c>
    </row>
    <row r="17754" spans="1:6" x14ac:dyDescent="0.2">
      <c r="A17754" t="s">
        <v>95</v>
      </c>
      <c r="B17754" t="s">
        <v>1545</v>
      </c>
      <c r="C17754">
        <v>0.08</v>
      </c>
      <c r="D17754" t="s">
        <v>1594</v>
      </c>
      <c r="E17754" t="s">
        <v>1584</v>
      </c>
      <c r="F17754">
        <v>3</v>
      </c>
    </row>
    <row r="17755" spans="1:6" x14ac:dyDescent="0.2">
      <c r="A17755" t="s">
        <v>29</v>
      </c>
      <c r="B17755">
        <v>0.35</v>
      </c>
      <c r="C17755" t="s">
        <v>1557</v>
      </c>
    </row>
    <row r="17756" spans="1:6" x14ac:dyDescent="0.2">
      <c r="A17756" t="s">
        <v>34</v>
      </c>
      <c r="B17756">
        <v>23.3</v>
      </c>
      <c r="C17756" t="s">
        <v>1665</v>
      </c>
    </row>
    <row r="17757" spans="1:6" x14ac:dyDescent="0.2">
      <c r="A17757" t="s">
        <v>47</v>
      </c>
      <c r="B17757">
        <v>22.6</v>
      </c>
      <c r="C17757" t="s">
        <v>1575</v>
      </c>
    </row>
    <row r="17758" spans="1:6" x14ac:dyDescent="0.2">
      <c r="A17758" t="s">
        <v>36</v>
      </c>
      <c r="B17758" t="s">
        <v>2430</v>
      </c>
      <c r="C17758" t="s">
        <v>1100</v>
      </c>
      <c r="D17758">
        <v>0.75</v>
      </c>
      <c r="E17758" t="s">
        <v>1562</v>
      </c>
      <c r="F17758" t="s">
        <v>1563</v>
      </c>
    </row>
    <row r="17759" spans="1:6" x14ac:dyDescent="0.2">
      <c r="A17759" t="s">
        <v>87</v>
      </c>
      <c r="B17759" t="s">
        <v>1546</v>
      </c>
      <c r="C17759" t="s">
        <v>1547</v>
      </c>
      <c r="D17759" t="s">
        <v>1548</v>
      </c>
    </row>
    <row r="17760" spans="1:6" x14ac:dyDescent="0.2">
      <c r="A17760" t="s">
        <v>1549</v>
      </c>
      <c r="B17760" t="s">
        <v>1550</v>
      </c>
      <c r="C17760" t="s">
        <v>1551</v>
      </c>
      <c r="D17760" t="s">
        <v>1552</v>
      </c>
    </row>
    <row r="17761" spans="1:6" x14ac:dyDescent="0.2">
      <c r="A17761" t="s">
        <v>859</v>
      </c>
      <c r="B17761" t="s">
        <v>1553</v>
      </c>
      <c r="C17761" t="s">
        <v>1554</v>
      </c>
    </row>
    <row r="17762" spans="1:6" x14ac:dyDescent="0.2">
      <c r="A17762" t="s">
        <v>1555</v>
      </c>
      <c r="B17762" t="s">
        <v>1550</v>
      </c>
      <c r="C17762" t="s">
        <v>1551</v>
      </c>
      <c r="D17762" t="s">
        <v>1556</v>
      </c>
    </row>
    <row r="17763" spans="1:6" x14ac:dyDescent="0.2">
      <c r="A17763" t="s">
        <v>1569</v>
      </c>
      <c r="B17763" t="s">
        <v>1570</v>
      </c>
      <c r="C17763" t="s">
        <v>1571</v>
      </c>
    </row>
    <row r="17764" spans="1:6" x14ac:dyDescent="0.2">
      <c r="A17764" t="s">
        <v>1569</v>
      </c>
      <c r="B17764" t="s">
        <v>1572</v>
      </c>
      <c r="C17764" t="s">
        <v>1573</v>
      </c>
      <c r="D17764" t="s">
        <v>1571</v>
      </c>
    </row>
    <row r="17765" spans="1:6" x14ac:dyDescent="0.2">
      <c r="A17765" t="s">
        <v>29</v>
      </c>
      <c r="B17765">
        <v>2</v>
      </c>
      <c r="C17765" t="s">
        <v>1557</v>
      </c>
    </row>
    <row r="17766" spans="1:6" x14ac:dyDescent="0.2">
      <c r="A17766" t="s">
        <v>48</v>
      </c>
      <c r="B17766">
        <v>3</v>
      </c>
      <c r="C17766" t="s">
        <v>1706</v>
      </c>
    </row>
    <row r="17767" spans="1:6" x14ac:dyDescent="0.2">
      <c r="A17767" t="s">
        <v>29</v>
      </c>
      <c r="B17767">
        <v>1.2</v>
      </c>
      <c r="C17767" t="s">
        <v>1557</v>
      </c>
    </row>
    <row r="17768" spans="1:6" x14ac:dyDescent="0.2">
      <c r="A17768" t="s">
        <v>189</v>
      </c>
      <c r="B17768" t="s">
        <v>1545</v>
      </c>
      <c r="C17768">
        <v>2.5000000000000001E-2</v>
      </c>
      <c r="D17768" t="s">
        <v>1567</v>
      </c>
      <c r="E17768" t="s">
        <v>1568</v>
      </c>
    </row>
    <row r="17769" spans="1:6" x14ac:dyDescent="0.2">
      <c r="A17769" t="s">
        <v>133</v>
      </c>
      <c r="B17769" t="s">
        <v>1545</v>
      </c>
      <c r="C17769">
        <v>7.0000000000000001E-3</v>
      </c>
    </row>
    <row r="17770" spans="1:6" x14ac:dyDescent="0.2">
      <c r="A17770" t="s">
        <v>1704</v>
      </c>
      <c r="B17770">
        <v>0.1</v>
      </c>
      <c r="C17770">
        <f>0.035/-0.015</f>
        <v>-2.3333333333333335</v>
      </c>
    </row>
    <row r="17771" spans="1:6" x14ac:dyDescent="0.2">
      <c r="A17771" t="s">
        <v>54</v>
      </c>
      <c r="B17771" t="s">
        <v>1867</v>
      </c>
      <c r="C17771" t="s">
        <v>2582</v>
      </c>
    </row>
    <row r="17772" spans="1:6" x14ac:dyDescent="0.2">
      <c r="A17772" t="s">
        <v>48</v>
      </c>
      <c r="B17772">
        <v>0.5</v>
      </c>
      <c r="C17772">
        <v>0.05</v>
      </c>
    </row>
    <row r="17773" spans="1:6" x14ac:dyDescent="0.2">
      <c r="A17773" t="s">
        <v>153</v>
      </c>
      <c r="B17773">
        <v>22.9</v>
      </c>
      <c r="C17773" t="s">
        <v>1655</v>
      </c>
    </row>
    <row r="17774" spans="1:6" x14ac:dyDescent="0.2">
      <c r="A17774" t="s">
        <v>95</v>
      </c>
      <c r="B17774" t="s">
        <v>1545</v>
      </c>
      <c r="C17774">
        <v>0.08</v>
      </c>
      <c r="D17774" t="s">
        <v>1594</v>
      </c>
      <c r="E17774" t="s">
        <v>1584</v>
      </c>
      <c r="F17774">
        <v>3</v>
      </c>
    </row>
    <row r="17775" spans="1:6" x14ac:dyDescent="0.2">
      <c r="A17775" t="s">
        <v>29</v>
      </c>
      <c r="B17775">
        <v>0.35</v>
      </c>
      <c r="C17775" t="s">
        <v>1557</v>
      </c>
    </row>
    <row r="17776" spans="1:6" x14ac:dyDescent="0.2">
      <c r="A17776" t="s">
        <v>34</v>
      </c>
      <c r="B17776">
        <v>23.4</v>
      </c>
      <c r="C17776" t="s">
        <v>1665</v>
      </c>
    </row>
    <row r="17777" spans="1:6" x14ac:dyDescent="0.2">
      <c r="A17777" t="s">
        <v>47</v>
      </c>
      <c r="B17777">
        <v>22.7</v>
      </c>
      <c r="C17777" t="s">
        <v>1575</v>
      </c>
    </row>
    <row r="17778" spans="1:6" x14ac:dyDescent="0.2">
      <c r="A17778" t="s">
        <v>36</v>
      </c>
      <c r="B17778" t="s">
        <v>2430</v>
      </c>
      <c r="C17778" t="s">
        <v>1100</v>
      </c>
      <c r="D17778">
        <v>0.75</v>
      </c>
      <c r="E17778" t="s">
        <v>1562</v>
      </c>
      <c r="F17778" t="s">
        <v>1563</v>
      </c>
    </row>
    <row r="17779" spans="1:6" x14ac:dyDescent="0.2">
      <c r="A17779" t="s">
        <v>87</v>
      </c>
      <c r="B17779" t="s">
        <v>1546</v>
      </c>
      <c r="C17779" t="s">
        <v>1547</v>
      </c>
      <c r="D17779" t="s">
        <v>1548</v>
      </c>
    </row>
    <row r="17780" spans="1:6" x14ac:dyDescent="0.2">
      <c r="A17780" t="s">
        <v>1549</v>
      </c>
      <c r="B17780" t="s">
        <v>1550</v>
      </c>
      <c r="C17780" t="s">
        <v>1551</v>
      </c>
      <c r="D17780" t="s">
        <v>1552</v>
      </c>
    </row>
    <row r="17781" spans="1:6" x14ac:dyDescent="0.2">
      <c r="A17781" t="s">
        <v>859</v>
      </c>
      <c r="B17781" t="s">
        <v>1553</v>
      </c>
      <c r="C17781" t="s">
        <v>1554</v>
      </c>
    </row>
    <row r="17782" spans="1:6" x14ac:dyDescent="0.2">
      <c r="A17782" t="s">
        <v>464</v>
      </c>
      <c r="B17782" t="s">
        <v>1550</v>
      </c>
      <c r="C17782" t="s">
        <v>1551</v>
      </c>
      <c r="D17782" s="7">
        <v>37415</v>
      </c>
    </row>
    <row r="17783" spans="1:6" x14ac:dyDescent="0.2">
      <c r="A17783" t="s">
        <v>1569</v>
      </c>
      <c r="B17783" t="s">
        <v>1570</v>
      </c>
      <c r="C17783" t="s">
        <v>1571</v>
      </c>
    </row>
    <row r="17784" spans="1:6" x14ac:dyDescent="0.2">
      <c r="A17784" t="s">
        <v>1569</v>
      </c>
      <c r="B17784" t="s">
        <v>1572</v>
      </c>
      <c r="C17784" t="s">
        <v>1573</v>
      </c>
      <c r="D17784" t="s">
        <v>1571</v>
      </c>
    </row>
    <row r="17785" spans="1:6" x14ac:dyDescent="0.2">
      <c r="A17785" t="s">
        <v>29</v>
      </c>
      <c r="B17785">
        <v>2</v>
      </c>
      <c r="C17785" t="s">
        <v>1557</v>
      </c>
    </row>
    <row r="17786" spans="1:6" x14ac:dyDescent="0.2">
      <c r="A17786" t="s">
        <v>29</v>
      </c>
      <c r="B17786">
        <v>1.2</v>
      </c>
      <c r="C17786" t="s">
        <v>1557</v>
      </c>
    </row>
    <row r="17787" spans="1:6" x14ac:dyDescent="0.2">
      <c r="A17787" t="s">
        <v>189</v>
      </c>
      <c r="B17787" t="s">
        <v>1545</v>
      </c>
      <c r="C17787">
        <v>2.5000000000000001E-2</v>
      </c>
      <c r="D17787" t="s">
        <v>1567</v>
      </c>
      <c r="E17787" t="s">
        <v>1568</v>
      </c>
    </row>
    <row r="17788" spans="1:6" x14ac:dyDescent="0.2">
      <c r="A17788" t="s">
        <v>133</v>
      </c>
      <c r="B17788" t="s">
        <v>1545</v>
      </c>
      <c r="C17788">
        <v>7.0000000000000001E-3</v>
      </c>
    </row>
    <row r="17789" spans="1:6" x14ac:dyDescent="0.2">
      <c r="A17789" t="s">
        <v>1704</v>
      </c>
      <c r="B17789">
        <v>0.1</v>
      </c>
      <c r="C17789">
        <f>0.035/-0.015</f>
        <v>-2.3333333333333335</v>
      </c>
    </row>
    <row r="17790" spans="1:6" x14ac:dyDescent="0.2">
      <c r="A17790" t="s">
        <v>54</v>
      </c>
      <c r="B17790" t="s">
        <v>1867</v>
      </c>
      <c r="C17790" t="s">
        <v>2582</v>
      </c>
    </row>
    <row r="17791" spans="1:6" x14ac:dyDescent="0.2">
      <c r="A17791" t="s">
        <v>48</v>
      </c>
      <c r="B17791">
        <v>0.5</v>
      </c>
      <c r="C17791">
        <v>0.05</v>
      </c>
    </row>
    <row r="17792" spans="1:6" x14ac:dyDescent="0.2">
      <c r="A17792" t="s">
        <v>153</v>
      </c>
      <c r="B17792">
        <v>23</v>
      </c>
      <c r="C17792" t="s">
        <v>1655</v>
      </c>
    </row>
    <row r="17793" spans="1:6" x14ac:dyDescent="0.2">
      <c r="A17793" t="s">
        <v>95</v>
      </c>
      <c r="B17793" t="s">
        <v>1545</v>
      </c>
      <c r="C17793">
        <v>0.08</v>
      </c>
      <c r="D17793" t="s">
        <v>1594</v>
      </c>
      <c r="E17793" t="s">
        <v>1584</v>
      </c>
      <c r="F17793">
        <v>3</v>
      </c>
    </row>
    <row r="17794" spans="1:6" x14ac:dyDescent="0.2">
      <c r="A17794" t="s">
        <v>29</v>
      </c>
      <c r="B17794">
        <v>0.35</v>
      </c>
      <c r="C17794" t="s">
        <v>1557</v>
      </c>
    </row>
    <row r="17795" spans="1:6" x14ac:dyDescent="0.2">
      <c r="A17795" t="s">
        <v>34</v>
      </c>
      <c r="B17795">
        <v>23.5</v>
      </c>
      <c r="C17795" t="s">
        <v>1665</v>
      </c>
    </row>
    <row r="17796" spans="1:6" x14ac:dyDescent="0.2">
      <c r="A17796" t="s">
        <v>47</v>
      </c>
      <c r="B17796">
        <v>22.8</v>
      </c>
      <c r="C17796" t="s">
        <v>1575</v>
      </c>
    </row>
    <row r="17797" spans="1:6" x14ac:dyDescent="0.2">
      <c r="A17797" t="s">
        <v>36</v>
      </c>
      <c r="B17797" t="s">
        <v>2430</v>
      </c>
      <c r="C17797" t="s">
        <v>1100</v>
      </c>
      <c r="D17797">
        <v>0.75</v>
      </c>
      <c r="E17797" t="s">
        <v>1562</v>
      </c>
      <c r="F17797" t="s">
        <v>1563</v>
      </c>
    </row>
    <row r="17798" spans="1:6" x14ac:dyDescent="0.2">
      <c r="A17798" t="s">
        <v>87</v>
      </c>
      <c r="B17798" t="s">
        <v>1546</v>
      </c>
      <c r="C17798" t="s">
        <v>1547</v>
      </c>
      <c r="D17798" t="s">
        <v>1548</v>
      </c>
    </row>
    <row r="17799" spans="1:6" x14ac:dyDescent="0.2">
      <c r="A17799" t="s">
        <v>1549</v>
      </c>
      <c r="B17799" t="s">
        <v>1550</v>
      </c>
      <c r="C17799" t="s">
        <v>1551</v>
      </c>
      <c r="D17799" t="s">
        <v>1552</v>
      </c>
    </row>
    <row r="17800" spans="1:6" x14ac:dyDescent="0.2">
      <c r="A17800" t="s">
        <v>859</v>
      </c>
      <c r="B17800" t="s">
        <v>1553</v>
      </c>
      <c r="C17800" t="s">
        <v>1554</v>
      </c>
    </row>
    <row r="17801" spans="1:6" x14ac:dyDescent="0.2">
      <c r="A17801" t="s">
        <v>464</v>
      </c>
      <c r="B17801" t="s">
        <v>1550</v>
      </c>
      <c r="C17801" t="s">
        <v>1551</v>
      </c>
      <c r="D17801" s="7">
        <v>37415</v>
      </c>
    </row>
    <row r="17802" spans="1:6" x14ac:dyDescent="0.2">
      <c r="A17802" t="s">
        <v>1569</v>
      </c>
      <c r="B17802" t="s">
        <v>1570</v>
      </c>
      <c r="C17802" t="s">
        <v>1571</v>
      </c>
    </row>
    <row r="17803" spans="1:6" x14ac:dyDescent="0.2">
      <c r="A17803" t="s">
        <v>1569</v>
      </c>
      <c r="B17803" t="s">
        <v>1572</v>
      </c>
      <c r="C17803" t="s">
        <v>1573</v>
      </c>
      <c r="D17803" t="s">
        <v>1571</v>
      </c>
    </row>
    <row r="17804" spans="1:6" x14ac:dyDescent="0.2">
      <c r="A17804" t="s">
        <v>29</v>
      </c>
      <c r="B17804">
        <v>1.3</v>
      </c>
      <c r="C17804" t="s">
        <v>1608</v>
      </c>
      <c r="D17804">
        <v>0.05</v>
      </c>
    </row>
    <row r="17805" spans="1:6" x14ac:dyDescent="0.2">
      <c r="A17805" t="s">
        <v>29</v>
      </c>
      <c r="B17805">
        <v>4.2</v>
      </c>
      <c r="C17805" t="s">
        <v>1608</v>
      </c>
      <c r="D17805">
        <v>0.1</v>
      </c>
    </row>
    <row r="17806" spans="1:6" x14ac:dyDescent="0.2">
      <c r="A17806" t="s">
        <v>29</v>
      </c>
      <c r="B17806">
        <v>3.7</v>
      </c>
      <c r="C17806" t="s">
        <v>1608</v>
      </c>
      <c r="D17806">
        <v>0.2</v>
      </c>
    </row>
    <row r="17807" spans="1:6" x14ac:dyDescent="0.2">
      <c r="A17807" t="s">
        <v>29</v>
      </c>
      <c r="B17807">
        <v>18</v>
      </c>
      <c r="C17807" t="s">
        <v>1608</v>
      </c>
      <c r="D17807">
        <v>0.1</v>
      </c>
    </row>
    <row r="17808" spans="1:6" x14ac:dyDescent="0.2">
      <c r="A17808" t="s">
        <v>91</v>
      </c>
      <c r="B17808">
        <v>20.7</v>
      </c>
      <c r="C17808" t="s">
        <v>1608</v>
      </c>
      <c r="D17808">
        <v>0.1</v>
      </c>
    </row>
    <row r="17809" spans="1:8" x14ac:dyDescent="0.2">
      <c r="A17809" t="s">
        <v>96</v>
      </c>
      <c r="B17809">
        <v>65.900000000000006</v>
      </c>
      <c r="C17809" t="s">
        <v>1608</v>
      </c>
      <c r="D17809">
        <v>0.1</v>
      </c>
    </row>
    <row r="17810" spans="1:8" x14ac:dyDescent="0.2">
      <c r="A17810" t="s">
        <v>184</v>
      </c>
      <c r="B17810">
        <v>53.85</v>
      </c>
      <c r="C17810" t="s">
        <v>1608</v>
      </c>
      <c r="D17810">
        <v>0.05</v>
      </c>
    </row>
    <row r="17811" spans="1:8" x14ac:dyDescent="0.2">
      <c r="A17811" t="s">
        <v>96</v>
      </c>
      <c r="B17811">
        <v>50.15</v>
      </c>
      <c r="C17811" t="s">
        <v>1613</v>
      </c>
      <c r="D17811">
        <v>0.05</v>
      </c>
      <c r="E17811" t="s">
        <v>2477</v>
      </c>
      <c r="F17811" t="s">
        <v>3036</v>
      </c>
      <c r="G17811" s="8">
        <v>1</v>
      </c>
      <c r="H17811" t="s">
        <v>2673</v>
      </c>
    </row>
    <row r="17812" spans="1:8" x14ac:dyDescent="0.2">
      <c r="A17812" t="s">
        <v>34</v>
      </c>
      <c r="B17812">
        <v>69.900000000000006</v>
      </c>
      <c r="C17812" t="s">
        <v>1562</v>
      </c>
      <c r="D17812">
        <v>0.05</v>
      </c>
    </row>
    <row r="17813" spans="1:8" x14ac:dyDescent="0.2">
      <c r="A17813" t="s">
        <v>34</v>
      </c>
      <c r="B17813">
        <v>69.5</v>
      </c>
      <c r="C17813" t="s">
        <v>1562</v>
      </c>
      <c r="D17813">
        <v>0.1</v>
      </c>
    </row>
    <row r="17814" spans="1:8" x14ac:dyDescent="0.2">
      <c r="A17814" t="s">
        <v>34</v>
      </c>
      <c r="B17814">
        <v>79</v>
      </c>
      <c r="C17814" t="s">
        <v>1608</v>
      </c>
      <c r="D17814">
        <v>0.1</v>
      </c>
    </row>
    <row r="17815" spans="1:8" x14ac:dyDescent="0.2">
      <c r="A17815" t="s">
        <v>108</v>
      </c>
      <c r="B17815">
        <v>4.4000000000000004</v>
      </c>
      <c r="C17815" t="s">
        <v>1613</v>
      </c>
      <c r="D17815">
        <v>0.1</v>
      </c>
    </row>
    <row r="17816" spans="1:8" x14ac:dyDescent="0.2">
      <c r="A17816" t="s">
        <v>38</v>
      </c>
      <c r="B17816">
        <v>0.05</v>
      </c>
      <c r="C17816" t="s">
        <v>1568</v>
      </c>
    </row>
    <row r="17817" spans="1:8" x14ac:dyDescent="0.2">
      <c r="A17817" t="s">
        <v>94</v>
      </c>
      <c r="B17817">
        <v>0.05</v>
      </c>
      <c r="C17817" t="s">
        <v>1568</v>
      </c>
    </row>
    <row r="17818" spans="1:8" x14ac:dyDescent="0.2">
      <c r="A17818" t="s">
        <v>98</v>
      </c>
      <c r="B17818" t="s">
        <v>1545</v>
      </c>
      <c r="C17818">
        <v>0.1</v>
      </c>
    </row>
    <row r="17819" spans="1:8" x14ac:dyDescent="0.2">
      <c r="A17819" t="s">
        <v>1549</v>
      </c>
      <c r="B17819" t="s">
        <v>1550</v>
      </c>
      <c r="C17819" t="s">
        <v>1551</v>
      </c>
      <c r="D17819" t="s">
        <v>1552</v>
      </c>
    </row>
    <row r="17820" spans="1:8" x14ac:dyDescent="0.2">
      <c r="A17820" t="s">
        <v>859</v>
      </c>
      <c r="B17820" t="s">
        <v>1553</v>
      </c>
      <c r="C17820" t="s">
        <v>1554</v>
      </c>
    </row>
    <row r="17821" spans="1:8" x14ac:dyDescent="0.2">
      <c r="A17821" t="s">
        <v>1555</v>
      </c>
      <c r="B17821" t="s">
        <v>1550</v>
      </c>
      <c r="C17821" t="s">
        <v>1551</v>
      </c>
      <c r="D17821" t="s">
        <v>1556</v>
      </c>
    </row>
    <row r="17822" spans="1:8" x14ac:dyDescent="0.2">
      <c r="A17822" t="s">
        <v>464</v>
      </c>
      <c r="B17822" t="s">
        <v>1550</v>
      </c>
      <c r="C17822" t="s">
        <v>1551</v>
      </c>
      <c r="D17822" s="7">
        <v>37415</v>
      </c>
    </row>
    <row r="17823" spans="1:8" x14ac:dyDescent="0.2">
      <c r="A17823" t="s">
        <v>1569</v>
      </c>
      <c r="B17823" t="s">
        <v>1570</v>
      </c>
      <c r="C17823" t="s">
        <v>1571</v>
      </c>
    </row>
    <row r="17824" spans="1:8" x14ac:dyDescent="0.2">
      <c r="A17824" t="s">
        <v>1569</v>
      </c>
      <c r="B17824" t="s">
        <v>1572</v>
      </c>
      <c r="C17824" t="s">
        <v>1573</v>
      </c>
      <c r="D17824" t="s">
        <v>1571</v>
      </c>
    </row>
    <row r="17825" spans="1:4" x14ac:dyDescent="0.2">
      <c r="A17825" t="s">
        <v>1569</v>
      </c>
      <c r="B17825" t="s">
        <v>1570</v>
      </c>
      <c r="C17825" t="s">
        <v>1571</v>
      </c>
    </row>
    <row r="17826" spans="1:4" x14ac:dyDescent="0.2">
      <c r="A17826" t="s">
        <v>1569</v>
      </c>
      <c r="B17826" t="s">
        <v>1572</v>
      </c>
      <c r="C17826" t="s">
        <v>1573</v>
      </c>
      <c r="D17826" t="s">
        <v>1571</v>
      </c>
    </row>
    <row r="17827" spans="1:4" x14ac:dyDescent="0.2">
      <c r="A17827" t="s">
        <v>29</v>
      </c>
      <c r="B17827">
        <v>2.5</v>
      </c>
      <c r="C17827">
        <v>-0.1</v>
      </c>
    </row>
    <row r="17828" spans="1:4" x14ac:dyDescent="0.2">
      <c r="A17828" t="s">
        <v>29</v>
      </c>
      <c r="B17828">
        <v>5.8</v>
      </c>
      <c r="C17828">
        <v>0.05</v>
      </c>
    </row>
    <row r="17829" spans="1:4" x14ac:dyDescent="0.2">
      <c r="A17829" t="s">
        <v>29</v>
      </c>
      <c r="B17829">
        <v>22.2</v>
      </c>
      <c r="C17829" t="s">
        <v>1608</v>
      </c>
      <c r="D17829">
        <v>0.03</v>
      </c>
    </row>
    <row r="17830" spans="1:4" x14ac:dyDescent="0.2">
      <c r="A17830" t="s">
        <v>184</v>
      </c>
      <c r="B17830">
        <v>76.3</v>
      </c>
      <c r="C17830" t="s">
        <v>1608</v>
      </c>
      <c r="D17830">
        <v>0.05</v>
      </c>
    </row>
    <row r="17831" spans="1:4" x14ac:dyDescent="0.2">
      <c r="A17831" t="s">
        <v>34</v>
      </c>
      <c r="B17831">
        <v>79.900000000000006</v>
      </c>
      <c r="C17831">
        <v>-0.05</v>
      </c>
    </row>
    <row r="17832" spans="1:4" x14ac:dyDescent="0.2">
      <c r="A17832" t="s">
        <v>34</v>
      </c>
      <c r="B17832">
        <v>82.9</v>
      </c>
      <c r="C17832" t="s">
        <v>1608</v>
      </c>
      <c r="D17832">
        <v>0.1</v>
      </c>
    </row>
    <row r="17833" spans="1:4" x14ac:dyDescent="0.2">
      <c r="A17833" t="s">
        <v>108</v>
      </c>
      <c r="B17833">
        <v>3.7</v>
      </c>
      <c r="C17833">
        <v>0.1</v>
      </c>
    </row>
    <row r="17834" spans="1:4" x14ac:dyDescent="0.2">
      <c r="A17834" t="s">
        <v>38</v>
      </c>
      <c r="B17834">
        <v>0.05</v>
      </c>
      <c r="C17834" t="s">
        <v>1568</v>
      </c>
    </row>
    <row r="17835" spans="1:4" x14ac:dyDescent="0.2">
      <c r="A17835" t="s">
        <v>96</v>
      </c>
      <c r="B17835">
        <v>64.099999999999994</v>
      </c>
      <c r="C17835">
        <v>0.05</v>
      </c>
    </row>
    <row r="17836" spans="1:4" x14ac:dyDescent="0.2">
      <c r="A17836" t="s">
        <v>1549</v>
      </c>
      <c r="B17836" t="s">
        <v>1550</v>
      </c>
      <c r="C17836" t="s">
        <v>1551</v>
      </c>
      <c r="D17836" t="s">
        <v>1552</v>
      </c>
    </row>
    <row r="17837" spans="1:4" x14ac:dyDescent="0.2">
      <c r="A17837" t="s">
        <v>859</v>
      </c>
      <c r="B17837" t="s">
        <v>1553</v>
      </c>
      <c r="C17837" t="s">
        <v>1554</v>
      </c>
    </row>
    <row r="17838" spans="1:4" x14ac:dyDescent="0.2">
      <c r="A17838" t="s">
        <v>1555</v>
      </c>
      <c r="B17838" t="s">
        <v>1550</v>
      </c>
      <c r="C17838" t="s">
        <v>1551</v>
      </c>
      <c r="D17838" t="s">
        <v>1556</v>
      </c>
    </row>
    <row r="17839" spans="1:4" x14ac:dyDescent="0.2">
      <c r="A17839" t="s">
        <v>464</v>
      </c>
      <c r="B17839" t="s">
        <v>1550</v>
      </c>
      <c r="C17839" t="s">
        <v>1551</v>
      </c>
      <c r="D17839" s="7">
        <v>37415</v>
      </c>
    </row>
    <row r="17840" spans="1:4" x14ac:dyDescent="0.2">
      <c r="A17840" t="s">
        <v>1569</v>
      </c>
      <c r="B17840" t="s">
        <v>1570</v>
      </c>
      <c r="C17840" t="s">
        <v>1571</v>
      </c>
    </row>
    <row r="17841" spans="1:5" x14ac:dyDescent="0.2">
      <c r="A17841" t="s">
        <v>1569</v>
      </c>
      <c r="B17841" t="s">
        <v>1572</v>
      </c>
      <c r="C17841" t="s">
        <v>1573</v>
      </c>
      <c r="D17841" t="s">
        <v>1571</v>
      </c>
    </row>
    <row r="17842" spans="1:5" x14ac:dyDescent="0.2">
      <c r="A17842" t="s">
        <v>1569</v>
      </c>
      <c r="B17842" t="s">
        <v>1570</v>
      </c>
      <c r="C17842" t="s">
        <v>1571</v>
      </c>
    </row>
    <row r="17843" spans="1:5" x14ac:dyDescent="0.2">
      <c r="A17843" t="s">
        <v>1569</v>
      </c>
      <c r="B17843" t="s">
        <v>1572</v>
      </c>
      <c r="C17843" t="s">
        <v>1573</v>
      </c>
      <c r="D17843" t="s">
        <v>1571</v>
      </c>
    </row>
    <row r="17844" spans="1:5" x14ac:dyDescent="0.2">
      <c r="A17844" t="s">
        <v>1569</v>
      </c>
      <c r="B17844" t="s">
        <v>1570</v>
      </c>
      <c r="C17844" t="s">
        <v>1571</v>
      </c>
    </row>
    <row r="17845" spans="1:5" x14ac:dyDescent="0.2">
      <c r="A17845" t="s">
        <v>1569</v>
      </c>
      <c r="B17845" t="s">
        <v>1572</v>
      </c>
      <c r="C17845" t="s">
        <v>1573</v>
      </c>
      <c r="D17845" t="s">
        <v>1571</v>
      </c>
    </row>
    <row r="17846" spans="1:5" x14ac:dyDescent="0.2">
      <c r="A17846" t="s">
        <v>87</v>
      </c>
      <c r="B17846" t="s">
        <v>1682</v>
      </c>
      <c r="C17846" t="s">
        <v>3037</v>
      </c>
    </row>
    <row r="17847" spans="1:5" x14ac:dyDescent="0.2">
      <c r="A17847" t="s">
        <v>2575</v>
      </c>
      <c r="B17847">
        <v>24.2</v>
      </c>
      <c r="C17847">
        <v>-0.1</v>
      </c>
    </row>
    <row r="17848" spans="1:5" x14ac:dyDescent="0.2">
      <c r="A17848" t="s">
        <v>2360</v>
      </c>
      <c r="B17848" t="s">
        <v>29</v>
      </c>
      <c r="C17848" t="s">
        <v>3038</v>
      </c>
    </row>
    <row r="17849" spans="1:5" x14ac:dyDescent="0.2">
      <c r="A17849" t="s">
        <v>29</v>
      </c>
      <c r="B17849" t="s">
        <v>3039</v>
      </c>
    </row>
    <row r="17850" spans="1:5" x14ac:dyDescent="0.2">
      <c r="A17850" t="s">
        <v>29</v>
      </c>
      <c r="B17850" t="s">
        <v>3040</v>
      </c>
    </row>
    <row r="17851" spans="1:5" x14ac:dyDescent="0.2">
      <c r="A17851" t="s">
        <v>3041</v>
      </c>
      <c r="B17851" t="s">
        <v>2477</v>
      </c>
      <c r="C17851" t="s">
        <v>3036</v>
      </c>
      <c r="D17851" s="8">
        <v>1</v>
      </c>
      <c r="E17851" t="s">
        <v>2673</v>
      </c>
    </row>
    <row r="17852" spans="1:5" x14ac:dyDescent="0.2">
      <c r="A17852" t="s">
        <v>820</v>
      </c>
    </row>
    <row r="17853" spans="1:5" x14ac:dyDescent="0.2">
      <c r="A17853" t="s">
        <v>3042</v>
      </c>
      <c r="B17853">
        <v>0.05</v>
      </c>
    </row>
    <row r="17854" spans="1:5" x14ac:dyDescent="0.2">
      <c r="A17854" t="s">
        <v>3043</v>
      </c>
      <c r="B17854">
        <v>-0.05</v>
      </c>
    </row>
    <row r="17855" spans="1:5" x14ac:dyDescent="0.2">
      <c r="A17855" t="s">
        <v>821</v>
      </c>
    </row>
    <row r="17856" spans="1:5" x14ac:dyDescent="0.2">
      <c r="A17856" t="s">
        <v>822</v>
      </c>
    </row>
    <row r="17857" spans="1:4" x14ac:dyDescent="0.2">
      <c r="A17857" t="s">
        <v>108</v>
      </c>
      <c r="B17857">
        <v>4.0999999999999996</v>
      </c>
      <c r="C17857">
        <v>0.1</v>
      </c>
    </row>
    <row r="17858" spans="1:4" x14ac:dyDescent="0.2">
      <c r="A17858" t="s">
        <v>95</v>
      </c>
      <c r="B17858" t="s">
        <v>1629</v>
      </c>
      <c r="C17858" t="s">
        <v>3044</v>
      </c>
    </row>
    <row r="17859" spans="1:4" x14ac:dyDescent="0.2">
      <c r="A17859" t="s">
        <v>38</v>
      </c>
      <c r="B17859">
        <v>0.05</v>
      </c>
      <c r="C17859" t="s">
        <v>1568</v>
      </c>
    </row>
    <row r="17860" spans="1:4" x14ac:dyDescent="0.2">
      <c r="A17860" t="s">
        <v>98</v>
      </c>
      <c r="B17860" t="s">
        <v>1545</v>
      </c>
      <c r="C17860">
        <v>0.1</v>
      </c>
    </row>
    <row r="17861" spans="1:4" x14ac:dyDescent="0.2">
      <c r="A17861" t="s">
        <v>1549</v>
      </c>
      <c r="B17861" t="s">
        <v>1550</v>
      </c>
      <c r="C17861" t="s">
        <v>1551</v>
      </c>
      <c r="D17861" t="s">
        <v>1552</v>
      </c>
    </row>
    <row r="17862" spans="1:4" x14ac:dyDescent="0.2">
      <c r="A17862" t="s">
        <v>859</v>
      </c>
      <c r="B17862" t="s">
        <v>1553</v>
      </c>
      <c r="C17862" t="s">
        <v>1554</v>
      </c>
    </row>
    <row r="17863" spans="1:4" x14ac:dyDescent="0.2">
      <c r="A17863" t="s">
        <v>1555</v>
      </c>
      <c r="B17863" t="s">
        <v>1550</v>
      </c>
      <c r="C17863" t="s">
        <v>1551</v>
      </c>
      <c r="D17863" t="s">
        <v>1556</v>
      </c>
    </row>
    <row r="17864" spans="1:4" x14ac:dyDescent="0.2">
      <c r="A17864" t="s">
        <v>464</v>
      </c>
      <c r="B17864" t="s">
        <v>1550</v>
      </c>
      <c r="C17864" t="s">
        <v>1551</v>
      </c>
      <c r="D17864" s="7">
        <v>37415</v>
      </c>
    </row>
    <row r="17865" spans="1:4" x14ac:dyDescent="0.2">
      <c r="A17865" t="s">
        <v>1569</v>
      </c>
      <c r="B17865" t="s">
        <v>1570</v>
      </c>
      <c r="C17865" t="s">
        <v>1571</v>
      </c>
    </row>
    <row r="17866" spans="1:4" x14ac:dyDescent="0.2">
      <c r="A17866" t="s">
        <v>1569</v>
      </c>
      <c r="B17866" t="s">
        <v>1572</v>
      </c>
      <c r="C17866" t="s">
        <v>1573</v>
      </c>
      <c r="D17866" t="s">
        <v>1571</v>
      </c>
    </row>
    <row r="17867" spans="1:4" x14ac:dyDescent="0.2">
      <c r="A17867" t="s">
        <v>1569</v>
      </c>
      <c r="B17867" t="s">
        <v>1570</v>
      </c>
      <c r="C17867" t="s">
        <v>1571</v>
      </c>
    </row>
    <row r="17868" spans="1:4" x14ac:dyDescent="0.2">
      <c r="A17868" t="s">
        <v>1569</v>
      </c>
      <c r="B17868" t="s">
        <v>1572</v>
      </c>
      <c r="C17868" t="s">
        <v>1573</v>
      </c>
      <c r="D17868" t="s">
        <v>1571</v>
      </c>
    </row>
    <row r="17869" spans="1:4" x14ac:dyDescent="0.2">
      <c r="A17869" t="s">
        <v>1569</v>
      </c>
      <c r="B17869" t="s">
        <v>1570</v>
      </c>
      <c r="C17869" t="s">
        <v>1571</v>
      </c>
    </row>
    <row r="17870" spans="1:4" x14ac:dyDescent="0.2">
      <c r="A17870" t="s">
        <v>1569</v>
      </c>
      <c r="B17870" t="s">
        <v>1572</v>
      </c>
      <c r="C17870" t="s">
        <v>1573</v>
      </c>
      <c r="D17870" t="s">
        <v>1571</v>
      </c>
    </row>
    <row r="17871" spans="1:4" x14ac:dyDescent="0.2">
      <c r="A17871" t="s">
        <v>29</v>
      </c>
      <c r="B17871">
        <v>3.5</v>
      </c>
      <c r="C17871">
        <v>-0.1</v>
      </c>
    </row>
    <row r="17872" spans="1:4" x14ac:dyDescent="0.2">
      <c r="A17872" t="s">
        <v>29</v>
      </c>
      <c r="B17872">
        <v>7</v>
      </c>
      <c r="C17872">
        <v>-0.1</v>
      </c>
    </row>
    <row r="17873" spans="1:7" x14ac:dyDescent="0.2">
      <c r="A17873" t="s">
        <v>29</v>
      </c>
      <c r="B17873">
        <v>21.5</v>
      </c>
      <c r="C17873" t="s">
        <v>1608</v>
      </c>
      <c r="D17873">
        <v>0.03</v>
      </c>
    </row>
    <row r="17874" spans="1:7" x14ac:dyDescent="0.2">
      <c r="A17874" t="s">
        <v>184</v>
      </c>
      <c r="B17874">
        <v>91.2</v>
      </c>
      <c r="C17874" t="s">
        <v>1608</v>
      </c>
      <c r="D17874">
        <v>0.05</v>
      </c>
    </row>
    <row r="17875" spans="1:7" x14ac:dyDescent="0.2">
      <c r="A17875" t="s">
        <v>34</v>
      </c>
      <c r="B17875">
        <v>94.85</v>
      </c>
      <c r="C17875">
        <v>-0.05</v>
      </c>
    </row>
    <row r="17876" spans="1:7" x14ac:dyDescent="0.2">
      <c r="A17876" t="s">
        <v>34</v>
      </c>
      <c r="B17876">
        <v>98</v>
      </c>
      <c r="C17876" t="s">
        <v>1608</v>
      </c>
      <c r="D17876">
        <v>0.1</v>
      </c>
    </row>
    <row r="17877" spans="1:7" x14ac:dyDescent="0.2">
      <c r="A17877" t="s">
        <v>108</v>
      </c>
      <c r="B17877">
        <v>3.9</v>
      </c>
      <c r="C17877">
        <v>0.1</v>
      </c>
    </row>
    <row r="17878" spans="1:7" x14ac:dyDescent="0.2">
      <c r="A17878" t="s">
        <v>38</v>
      </c>
      <c r="B17878">
        <v>0.05</v>
      </c>
      <c r="C17878" t="s">
        <v>1568</v>
      </c>
    </row>
    <row r="17879" spans="1:7" x14ac:dyDescent="0.2">
      <c r="A17879" t="s">
        <v>98</v>
      </c>
      <c r="B17879" t="s">
        <v>1545</v>
      </c>
      <c r="C17879">
        <v>0.1</v>
      </c>
    </row>
    <row r="17880" spans="1:7" x14ac:dyDescent="0.2">
      <c r="A17880" t="s">
        <v>96</v>
      </c>
      <c r="B17880">
        <v>74.099999999999994</v>
      </c>
      <c r="C17880">
        <v>0.05</v>
      </c>
      <c r="D17880" t="s">
        <v>2477</v>
      </c>
      <c r="E17880" t="s">
        <v>3045</v>
      </c>
      <c r="F17880" s="8">
        <v>1</v>
      </c>
      <c r="G17880" t="s">
        <v>2673</v>
      </c>
    </row>
    <row r="17881" spans="1:7" x14ac:dyDescent="0.2">
      <c r="A17881" t="s">
        <v>1549</v>
      </c>
      <c r="B17881" t="s">
        <v>1550</v>
      </c>
      <c r="C17881" t="s">
        <v>1551</v>
      </c>
      <c r="D17881" t="s">
        <v>1552</v>
      </c>
    </row>
    <row r="17882" spans="1:7" x14ac:dyDescent="0.2">
      <c r="A17882" t="s">
        <v>859</v>
      </c>
      <c r="B17882" t="s">
        <v>1553</v>
      </c>
      <c r="C17882" t="s">
        <v>1554</v>
      </c>
    </row>
    <row r="17883" spans="1:7" x14ac:dyDescent="0.2">
      <c r="A17883" t="s">
        <v>1555</v>
      </c>
      <c r="B17883" t="s">
        <v>1550</v>
      </c>
      <c r="C17883" t="s">
        <v>1551</v>
      </c>
      <c r="D17883" t="s">
        <v>1556</v>
      </c>
    </row>
    <row r="17884" spans="1:7" x14ac:dyDescent="0.2">
      <c r="A17884" t="s">
        <v>464</v>
      </c>
      <c r="B17884" t="s">
        <v>1550</v>
      </c>
      <c r="C17884" t="s">
        <v>1551</v>
      </c>
      <c r="D17884" s="7">
        <v>37415</v>
      </c>
    </row>
    <row r="17885" spans="1:7" x14ac:dyDescent="0.2">
      <c r="A17885" t="s">
        <v>1569</v>
      </c>
      <c r="B17885" t="s">
        <v>1570</v>
      </c>
      <c r="C17885" t="s">
        <v>1571</v>
      </c>
    </row>
    <row r="17886" spans="1:7" x14ac:dyDescent="0.2">
      <c r="A17886" t="s">
        <v>1569</v>
      </c>
      <c r="B17886" t="s">
        <v>1572</v>
      </c>
      <c r="C17886" t="s">
        <v>1573</v>
      </c>
      <c r="D17886" t="s">
        <v>1571</v>
      </c>
    </row>
    <row r="17887" spans="1:7" x14ac:dyDescent="0.2">
      <c r="A17887" t="s">
        <v>91</v>
      </c>
      <c r="B17887">
        <v>12.9</v>
      </c>
      <c r="C17887" t="s">
        <v>1557</v>
      </c>
    </row>
    <row r="17888" spans="1:7" x14ac:dyDescent="0.2">
      <c r="A17888" t="s">
        <v>29</v>
      </c>
      <c r="B17888">
        <v>6.3</v>
      </c>
      <c r="C17888" t="s">
        <v>1558</v>
      </c>
    </row>
    <row r="17889" spans="1:4" x14ac:dyDescent="0.2">
      <c r="A17889" t="s">
        <v>48</v>
      </c>
      <c r="B17889">
        <v>1.8</v>
      </c>
      <c r="C17889" t="s">
        <v>1558</v>
      </c>
    </row>
    <row r="17890" spans="1:4" x14ac:dyDescent="0.2">
      <c r="A17890" t="s">
        <v>34</v>
      </c>
      <c r="B17890">
        <v>5.7850000000000001</v>
      </c>
      <c r="C17890">
        <v>-1.4999999999999999E-2</v>
      </c>
    </row>
    <row r="17891" spans="1:4" x14ac:dyDescent="0.2">
      <c r="A17891" t="s">
        <v>34</v>
      </c>
      <c r="B17891">
        <v>19.98</v>
      </c>
      <c r="C17891">
        <v>-0.02</v>
      </c>
    </row>
    <row r="17892" spans="1:4" x14ac:dyDescent="0.2">
      <c r="A17892" t="s">
        <v>34</v>
      </c>
      <c r="B17892">
        <v>19.899999999999999</v>
      </c>
      <c r="C17892">
        <v>-0.1</v>
      </c>
    </row>
    <row r="17893" spans="1:4" x14ac:dyDescent="0.2">
      <c r="A17893" t="s">
        <v>34</v>
      </c>
      <c r="B17893">
        <v>19.600000000000001</v>
      </c>
      <c r="C17893">
        <v>-0.1</v>
      </c>
    </row>
    <row r="17894" spans="1:4" x14ac:dyDescent="0.2">
      <c r="A17894" t="s">
        <v>184</v>
      </c>
      <c r="B17894">
        <v>17.3</v>
      </c>
      <c r="C17894">
        <v>-0.05</v>
      </c>
    </row>
    <row r="17895" spans="1:4" x14ac:dyDescent="0.2">
      <c r="A17895" t="s">
        <v>1607</v>
      </c>
      <c r="B17895">
        <v>5.7</v>
      </c>
      <c r="C17895" t="s">
        <v>1558</v>
      </c>
    </row>
    <row r="17896" spans="1:4" x14ac:dyDescent="0.2">
      <c r="A17896" t="s">
        <v>108</v>
      </c>
      <c r="B17896">
        <v>1.6</v>
      </c>
      <c r="C17896">
        <v>0.05</v>
      </c>
    </row>
    <row r="17897" spans="1:4" x14ac:dyDescent="0.2">
      <c r="A17897" t="s">
        <v>47</v>
      </c>
      <c r="B17897">
        <v>2</v>
      </c>
      <c r="C17897" t="s">
        <v>1665</v>
      </c>
    </row>
    <row r="17898" spans="1:4" x14ac:dyDescent="0.2">
      <c r="A17898" t="s">
        <v>92</v>
      </c>
      <c r="B17898">
        <v>0.1</v>
      </c>
      <c r="C17898" t="s">
        <v>1557</v>
      </c>
    </row>
    <row r="17899" spans="1:4" x14ac:dyDescent="0.2">
      <c r="A17899" t="s">
        <v>49</v>
      </c>
      <c r="B17899">
        <v>0.15</v>
      </c>
      <c r="C17899" t="s">
        <v>1608</v>
      </c>
      <c r="D17899">
        <v>0.05</v>
      </c>
    </row>
    <row r="17900" spans="1:4" x14ac:dyDescent="0.2">
      <c r="A17900" t="s">
        <v>48</v>
      </c>
      <c r="B17900">
        <v>6.2</v>
      </c>
      <c r="C17900" t="s">
        <v>1608</v>
      </c>
      <c r="D17900">
        <v>0.1</v>
      </c>
    </row>
    <row r="17901" spans="1:4" x14ac:dyDescent="0.2">
      <c r="A17901" t="s">
        <v>150</v>
      </c>
      <c r="B17901">
        <v>5</v>
      </c>
      <c r="C17901" t="s">
        <v>1608</v>
      </c>
      <c r="D17901">
        <v>0.1</v>
      </c>
    </row>
    <row r="17902" spans="1:4" x14ac:dyDescent="0.2">
      <c r="A17902" t="s">
        <v>29</v>
      </c>
      <c r="B17902">
        <v>0.4</v>
      </c>
      <c r="C17902" t="s">
        <v>1608</v>
      </c>
      <c r="D17902">
        <v>0.05</v>
      </c>
    </row>
    <row r="17903" spans="1:4" x14ac:dyDescent="0.2">
      <c r="A17903" t="s">
        <v>3046</v>
      </c>
      <c r="B17903">
        <v>1.2</v>
      </c>
      <c r="C17903" t="s">
        <v>1608</v>
      </c>
      <c r="D17903">
        <v>0.1</v>
      </c>
    </row>
    <row r="17904" spans="1:4" x14ac:dyDescent="0.2">
      <c r="A17904" t="s">
        <v>49</v>
      </c>
      <c r="B17904">
        <v>0.6</v>
      </c>
      <c r="C17904" t="s">
        <v>1578</v>
      </c>
    </row>
    <row r="17905" spans="1:4" x14ac:dyDescent="0.2">
      <c r="A17905" t="s">
        <v>48</v>
      </c>
      <c r="B17905">
        <v>5</v>
      </c>
      <c r="C17905" t="s">
        <v>1608</v>
      </c>
      <c r="D17905">
        <v>0.1</v>
      </c>
    </row>
    <row r="17906" spans="1:4" x14ac:dyDescent="0.2">
      <c r="A17906" t="s">
        <v>48</v>
      </c>
      <c r="B17906">
        <v>1.5</v>
      </c>
      <c r="C17906" t="s">
        <v>1608</v>
      </c>
      <c r="D17906">
        <v>0.1</v>
      </c>
    </row>
    <row r="17907" spans="1:4" x14ac:dyDescent="0.2">
      <c r="A17907" t="s">
        <v>1634</v>
      </c>
      <c r="B17907" t="s">
        <v>1608</v>
      </c>
      <c r="C17907">
        <v>0.03</v>
      </c>
    </row>
    <row r="17908" spans="1:4" x14ac:dyDescent="0.2">
      <c r="A17908" t="s">
        <v>3047</v>
      </c>
      <c r="B17908" t="s">
        <v>1608</v>
      </c>
      <c r="C17908">
        <v>0.1</v>
      </c>
    </row>
    <row r="17909" spans="1:4" x14ac:dyDescent="0.2">
      <c r="A17909" t="s">
        <v>3048</v>
      </c>
      <c r="B17909" t="s">
        <v>1608</v>
      </c>
      <c r="C17909">
        <v>0.1</v>
      </c>
    </row>
    <row r="17910" spans="1:4" x14ac:dyDescent="0.2">
      <c r="A17910" t="s">
        <v>3049</v>
      </c>
      <c r="B17910" t="s">
        <v>1608</v>
      </c>
      <c r="C17910">
        <v>0.02</v>
      </c>
    </row>
    <row r="17911" spans="1:4" x14ac:dyDescent="0.2">
      <c r="A17911" t="s">
        <v>2909</v>
      </c>
      <c r="B17911" t="s">
        <v>1608</v>
      </c>
      <c r="C17911">
        <v>0.05</v>
      </c>
    </row>
    <row r="17912" spans="1:4" x14ac:dyDescent="0.2">
      <c r="A17912" t="s">
        <v>3050</v>
      </c>
      <c r="B17912" t="s">
        <v>1608</v>
      </c>
      <c r="C17912">
        <v>0.1</v>
      </c>
    </row>
    <row r="17913" spans="1:4" x14ac:dyDescent="0.2">
      <c r="A17913" t="s">
        <v>3051</v>
      </c>
      <c r="B17913" t="s">
        <v>1608</v>
      </c>
      <c r="C17913">
        <v>0.1</v>
      </c>
    </row>
    <row r="17914" spans="1:4" x14ac:dyDescent="0.2">
      <c r="A17914" t="s">
        <v>34</v>
      </c>
      <c r="B17914">
        <v>5.75</v>
      </c>
      <c r="C17914" t="s">
        <v>1562</v>
      </c>
      <c r="D17914">
        <v>0.1</v>
      </c>
    </row>
    <row r="17915" spans="1:4" x14ac:dyDescent="0.2">
      <c r="A17915" t="s">
        <v>97</v>
      </c>
      <c r="B17915" t="s">
        <v>3052</v>
      </c>
    </row>
    <row r="17916" spans="1:4" x14ac:dyDescent="0.2">
      <c r="A17916" t="s">
        <v>97</v>
      </c>
      <c r="B17916" t="s">
        <v>1676</v>
      </c>
      <c r="C17916" t="s">
        <v>3053</v>
      </c>
    </row>
    <row r="17917" spans="1:4" x14ac:dyDescent="0.2">
      <c r="A17917" t="s">
        <v>133</v>
      </c>
      <c r="B17917" t="s">
        <v>1545</v>
      </c>
      <c r="C17917">
        <v>0.02</v>
      </c>
    </row>
    <row r="17918" spans="1:4" x14ac:dyDescent="0.2">
      <c r="A17918" t="s">
        <v>94</v>
      </c>
      <c r="B17918">
        <v>0.02</v>
      </c>
    </row>
    <row r="17919" spans="1:4" x14ac:dyDescent="0.2">
      <c r="A17919" t="s">
        <v>98</v>
      </c>
      <c r="B17919">
        <v>0.02</v>
      </c>
    </row>
    <row r="17920" spans="1:4" x14ac:dyDescent="0.2">
      <c r="A17920" t="s">
        <v>97</v>
      </c>
      <c r="B17920">
        <v>0.02</v>
      </c>
    </row>
    <row r="17921" spans="1:5" x14ac:dyDescent="0.2">
      <c r="A17921" t="s">
        <v>97</v>
      </c>
      <c r="B17921">
        <v>0.03</v>
      </c>
    </row>
    <row r="17922" spans="1:5" x14ac:dyDescent="0.2">
      <c r="A17922" t="s">
        <v>95</v>
      </c>
      <c r="B17922" t="s">
        <v>2508</v>
      </c>
      <c r="C17922">
        <v>1.5</v>
      </c>
    </row>
    <row r="17923" spans="1:5" x14ac:dyDescent="0.2">
      <c r="A17923" t="s">
        <v>1549</v>
      </c>
      <c r="B17923" t="s">
        <v>1550</v>
      </c>
      <c r="C17923" t="s">
        <v>1551</v>
      </c>
      <c r="D17923" t="s">
        <v>1552</v>
      </c>
    </row>
    <row r="17924" spans="1:5" x14ac:dyDescent="0.2">
      <c r="A17924" t="s">
        <v>859</v>
      </c>
      <c r="B17924" t="s">
        <v>1553</v>
      </c>
      <c r="C17924" t="s">
        <v>1554</v>
      </c>
    </row>
    <row r="17925" spans="1:5" x14ac:dyDescent="0.2">
      <c r="A17925" t="s">
        <v>91</v>
      </c>
      <c r="B17925">
        <v>12.9</v>
      </c>
      <c r="C17925" t="s">
        <v>1557</v>
      </c>
    </row>
    <row r="17926" spans="1:5" x14ac:dyDescent="0.2">
      <c r="A17926" t="s">
        <v>29</v>
      </c>
      <c r="B17926">
        <v>6.3</v>
      </c>
      <c r="C17926" t="s">
        <v>1558</v>
      </c>
    </row>
    <row r="17927" spans="1:5" x14ac:dyDescent="0.2">
      <c r="A17927" t="s">
        <v>48</v>
      </c>
      <c r="B17927">
        <v>1.8</v>
      </c>
      <c r="C17927" t="s">
        <v>1558</v>
      </c>
    </row>
    <row r="17928" spans="1:5" x14ac:dyDescent="0.2">
      <c r="A17928" t="s">
        <v>34</v>
      </c>
      <c r="B17928">
        <v>5.7850000000000001</v>
      </c>
      <c r="C17928">
        <v>-1.4999999999999999E-2</v>
      </c>
    </row>
    <row r="17929" spans="1:5" x14ac:dyDescent="0.2">
      <c r="A17929" t="s">
        <v>34</v>
      </c>
      <c r="B17929">
        <v>19.98</v>
      </c>
      <c r="C17929">
        <v>-0.02</v>
      </c>
    </row>
    <row r="17930" spans="1:5" x14ac:dyDescent="0.2">
      <c r="A17930" t="s">
        <v>34</v>
      </c>
      <c r="B17930">
        <v>19.899999999999999</v>
      </c>
      <c r="C17930">
        <v>-0.1</v>
      </c>
    </row>
    <row r="17931" spans="1:5" x14ac:dyDescent="0.2">
      <c r="A17931" t="s">
        <v>34</v>
      </c>
      <c r="B17931">
        <v>19.600000000000001</v>
      </c>
      <c r="C17931">
        <v>-0.1</v>
      </c>
    </row>
    <row r="17932" spans="1:5" x14ac:dyDescent="0.2">
      <c r="A17932" t="s">
        <v>184</v>
      </c>
      <c r="B17932">
        <v>17.3</v>
      </c>
      <c r="C17932">
        <v>-0.05</v>
      </c>
    </row>
    <row r="17933" spans="1:5" x14ac:dyDescent="0.2">
      <c r="A17933" t="s">
        <v>1607</v>
      </c>
      <c r="B17933">
        <v>5.7</v>
      </c>
      <c r="C17933" t="s">
        <v>1558</v>
      </c>
    </row>
    <row r="17934" spans="1:5" x14ac:dyDescent="0.2">
      <c r="A17934" t="s">
        <v>108</v>
      </c>
      <c r="B17934">
        <v>1.6</v>
      </c>
      <c r="C17934">
        <v>0.05</v>
      </c>
    </row>
    <row r="17935" spans="1:5" x14ac:dyDescent="0.2">
      <c r="A17935" t="s">
        <v>47</v>
      </c>
      <c r="B17935">
        <v>2</v>
      </c>
      <c r="C17935" t="s">
        <v>1665</v>
      </c>
    </row>
    <row r="17936" spans="1:5" x14ac:dyDescent="0.2">
      <c r="A17936" t="s">
        <v>38</v>
      </c>
      <c r="B17936" t="s">
        <v>1545</v>
      </c>
      <c r="C17936">
        <v>0.03</v>
      </c>
      <c r="D17936" t="s">
        <v>1567</v>
      </c>
      <c r="E17936" t="s">
        <v>1568</v>
      </c>
    </row>
    <row r="17937" spans="1:5" x14ac:dyDescent="0.2">
      <c r="A17937" t="s">
        <v>97</v>
      </c>
      <c r="B17937" t="s">
        <v>3054</v>
      </c>
      <c r="C17937" t="s">
        <v>1567</v>
      </c>
      <c r="D17937" t="s">
        <v>1568</v>
      </c>
    </row>
    <row r="17938" spans="1:5" x14ac:dyDescent="0.2">
      <c r="A17938" t="s">
        <v>97</v>
      </c>
      <c r="B17938" t="s">
        <v>1545</v>
      </c>
      <c r="C17938">
        <v>0.03</v>
      </c>
      <c r="D17938" t="s">
        <v>1567</v>
      </c>
      <c r="E17938" t="s">
        <v>1568</v>
      </c>
    </row>
    <row r="17939" spans="1:5" x14ac:dyDescent="0.2">
      <c r="A17939" t="s">
        <v>92</v>
      </c>
      <c r="B17939">
        <v>0.1</v>
      </c>
      <c r="C17939" t="s">
        <v>1557</v>
      </c>
    </row>
    <row r="17940" spans="1:5" x14ac:dyDescent="0.2">
      <c r="A17940" t="s">
        <v>95</v>
      </c>
      <c r="B17940" t="s">
        <v>1545</v>
      </c>
      <c r="C17940" t="s">
        <v>1614</v>
      </c>
      <c r="D17940">
        <v>1.5</v>
      </c>
    </row>
    <row r="17941" spans="1:5" x14ac:dyDescent="0.2">
      <c r="A17941" t="s">
        <v>1549</v>
      </c>
      <c r="B17941" t="s">
        <v>1550</v>
      </c>
      <c r="C17941" t="s">
        <v>1551</v>
      </c>
      <c r="D17941" t="s">
        <v>1552</v>
      </c>
    </row>
    <row r="17942" spans="1:5" x14ac:dyDescent="0.2">
      <c r="A17942" t="s">
        <v>859</v>
      </c>
      <c r="B17942" t="s">
        <v>1553</v>
      </c>
      <c r="C17942" t="s">
        <v>1554</v>
      </c>
    </row>
    <row r="17943" spans="1:5" x14ac:dyDescent="0.2">
      <c r="A17943" t="s">
        <v>91</v>
      </c>
      <c r="B17943">
        <v>12.9</v>
      </c>
      <c r="C17943" t="s">
        <v>1557</v>
      </c>
    </row>
    <row r="17944" spans="1:5" x14ac:dyDescent="0.2">
      <c r="A17944" t="s">
        <v>29</v>
      </c>
      <c r="B17944">
        <v>6.3</v>
      </c>
      <c r="C17944" t="s">
        <v>1558</v>
      </c>
    </row>
    <row r="17945" spans="1:5" x14ac:dyDescent="0.2">
      <c r="A17945" t="s">
        <v>48</v>
      </c>
      <c r="B17945">
        <v>1.8</v>
      </c>
      <c r="C17945" t="s">
        <v>1558</v>
      </c>
    </row>
    <row r="17946" spans="1:5" x14ac:dyDescent="0.2">
      <c r="A17946" t="s">
        <v>34</v>
      </c>
      <c r="B17946">
        <v>5.7850000000000001</v>
      </c>
      <c r="C17946">
        <v>-1.4999999999999999E-2</v>
      </c>
    </row>
    <row r="17947" spans="1:5" x14ac:dyDescent="0.2">
      <c r="A17947" t="s">
        <v>34</v>
      </c>
      <c r="B17947">
        <v>19.98</v>
      </c>
      <c r="C17947">
        <v>-0.02</v>
      </c>
    </row>
    <row r="17948" spans="1:5" x14ac:dyDescent="0.2">
      <c r="A17948" t="s">
        <v>34</v>
      </c>
      <c r="B17948">
        <v>19.899999999999999</v>
      </c>
      <c r="C17948">
        <v>-0.1</v>
      </c>
    </row>
    <row r="17949" spans="1:5" x14ac:dyDescent="0.2">
      <c r="A17949" t="s">
        <v>34</v>
      </c>
      <c r="B17949">
        <v>19.600000000000001</v>
      </c>
      <c r="C17949">
        <v>-0.1</v>
      </c>
    </row>
    <row r="17950" spans="1:5" x14ac:dyDescent="0.2">
      <c r="A17950" t="s">
        <v>184</v>
      </c>
      <c r="B17950">
        <v>17.3</v>
      </c>
      <c r="C17950">
        <v>-0.05</v>
      </c>
    </row>
    <row r="17951" spans="1:5" x14ac:dyDescent="0.2">
      <c r="A17951" t="s">
        <v>1607</v>
      </c>
      <c r="B17951">
        <v>5.7</v>
      </c>
      <c r="C17951" t="s">
        <v>1558</v>
      </c>
    </row>
    <row r="17952" spans="1:5" x14ac:dyDescent="0.2">
      <c r="A17952" t="s">
        <v>108</v>
      </c>
      <c r="B17952">
        <v>1.6</v>
      </c>
      <c r="C17952">
        <v>0.05</v>
      </c>
    </row>
    <row r="17953" spans="1:4" x14ac:dyDescent="0.2">
      <c r="A17953" t="s">
        <v>47</v>
      </c>
      <c r="B17953">
        <v>2.2000000000000002</v>
      </c>
      <c r="C17953" t="s">
        <v>1608</v>
      </c>
      <c r="D17953">
        <v>0.01</v>
      </c>
    </row>
    <row r="17954" spans="1:4" x14ac:dyDescent="0.2">
      <c r="A17954" t="s">
        <v>92</v>
      </c>
      <c r="B17954">
        <v>0.1</v>
      </c>
      <c r="C17954" t="s">
        <v>1557</v>
      </c>
    </row>
    <row r="17955" spans="1:4" x14ac:dyDescent="0.2">
      <c r="A17955" t="s">
        <v>49</v>
      </c>
      <c r="B17955">
        <v>0.15</v>
      </c>
      <c r="C17955" t="s">
        <v>1608</v>
      </c>
      <c r="D17955">
        <v>0.05</v>
      </c>
    </row>
    <row r="17956" spans="1:4" x14ac:dyDescent="0.2">
      <c r="A17956" t="s">
        <v>48</v>
      </c>
      <c r="B17956">
        <v>6.2</v>
      </c>
      <c r="C17956" t="s">
        <v>1608</v>
      </c>
      <c r="D17956">
        <v>0.1</v>
      </c>
    </row>
    <row r="17957" spans="1:4" x14ac:dyDescent="0.2">
      <c r="A17957" t="s">
        <v>150</v>
      </c>
      <c r="B17957">
        <v>5</v>
      </c>
      <c r="C17957" t="s">
        <v>1608</v>
      </c>
      <c r="D17957">
        <v>0.1</v>
      </c>
    </row>
    <row r="17958" spans="1:4" x14ac:dyDescent="0.2">
      <c r="A17958" t="s">
        <v>29</v>
      </c>
      <c r="B17958">
        <v>0.4</v>
      </c>
      <c r="C17958" t="s">
        <v>1608</v>
      </c>
      <c r="D17958">
        <v>0.05</v>
      </c>
    </row>
    <row r="17959" spans="1:4" x14ac:dyDescent="0.2">
      <c r="A17959" t="s">
        <v>3046</v>
      </c>
      <c r="B17959">
        <v>1.2</v>
      </c>
      <c r="C17959" t="s">
        <v>1608</v>
      </c>
      <c r="D17959">
        <v>0.1</v>
      </c>
    </row>
    <row r="17960" spans="1:4" x14ac:dyDescent="0.2">
      <c r="A17960" t="s">
        <v>49</v>
      </c>
      <c r="B17960">
        <v>0.6</v>
      </c>
      <c r="C17960" t="s">
        <v>1578</v>
      </c>
    </row>
    <row r="17961" spans="1:4" x14ac:dyDescent="0.2">
      <c r="A17961" t="s">
        <v>48</v>
      </c>
      <c r="B17961">
        <v>5</v>
      </c>
      <c r="C17961" t="s">
        <v>1608</v>
      </c>
      <c r="D17961">
        <v>0.1</v>
      </c>
    </row>
    <row r="17962" spans="1:4" x14ac:dyDescent="0.2">
      <c r="A17962" t="s">
        <v>48</v>
      </c>
      <c r="B17962">
        <v>1.5</v>
      </c>
      <c r="C17962" t="s">
        <v>1608</v>
      </c>
      <c r="D17962">
        <v>0.1</v>
      </c>
    </row>
    <row r="17963" spans="1:4" x14ac:dyDescent="0.2">
      <c r="A17963" t="s">
        <v>1634</v>
      </c>
      <c r="B17963" t="s">
        <v>1608</v>
      </c>
      <c r="C17963">
        <v>0.03</v>
      </c>
    </row>
    <row r="17964" spans="1:4" x14ac:dyDescent="0.2">
      <c r="A17964" t="s">
        <v>3047</v>
      </c>
      <c r="B17964" t="s">
        <v>1608</v>
      </c>
      <c r="C17964">
        <v>0.1</v>
      </c>
    </row>
    <row r="17965" spans="1:4" x14ac:dyDescent="0.2">
      <c r="A17965" t="s">
        <v>3048</v>
      </c>
      <c r="B17965" t="s">
        <v>1608</v>
      </c>
      <c r="C17965">
        <v>0.1</v>
      </c>
    </row>
    <row r="17966" spans="1:4" x14ac:dyDescent="0.2">
      <c r="A17966" t="s">
        <v>3049</v>
      </c>
      <c r="B17966" t="s">
        <v>1608</v>
      </c>
      <c r="C17966">
        <v>0.02</v>
      </c>
    </row>
    <row r="17967" spans="1:4" x14ac:dyDescent="0.2">
      <c r="A17967" t="s">
        <v>3055</v>
      </c>
      <c r="B17967" t="s">
        <v>1608</v>
      </c>
      <c r="C17967">
        <v>0.05</v>
      </c>
    </row>
    <row r="17968" spans="1:4" x14ac:dyDescent="0.2">
      <c r="A17968" t="s">
        <v>3050</v>
      </c>
      <c r="B17968" t="s">
        <v>1608</v>
      </c>
      <c r="C17968">
        <v>0.1</v>
      </c>
    </row>
    <row r="17969" spans="1:4" x14ac:dyDescent="0.2">
      <c r="A17969" t="s">
        <v>3051</v>
      </c>
      <c r="B17969" t="s">
        <v>1608</v>
      </c>
      <c r="C17969">
        <v>0.1</v>
      </c>
    </row>
    <row r="17970" spans="1:4" x14ac:dyDescent="0.2">
      <c r="A17970" t="s">
        <v>34</v>
      </c>
      <c r="B17970">
        <v>5.75</v>
      </c>
      <c r="C17970" t="s">
        <v>1562</v>
      </c>
      <c r="D17970">
        <v>0.1</v>
      </c>
    </row>
    <row r="17971" spans="1:4" x14ac:dyDescent="0.2">
      <c r="A17971" t="s">
        <v>97</v>
      </c>
      <c r="B17971" t="s">
        <v>3052</v>
      </c>
    </row>
    <row r="17972" spans="1:4" x14ac:dyDescent="0.2">
      <c r="A17972" t="s">
        <v>97</v>
      </c>
      <c r="B17972" t="s">
        <v>1676</v>
      </c>
      <c r="C17972" t="s">
        <v>3053</v>
      </c>
    </row>
    <row r="17973" spans="1:4" x14ac:dyDescent="0.2">
      <c r="A17973" t="s">
        <v>133</v>
      </c>
      <c r="B17973" t="s">
        <v>1545</v>
      </c>
      <c r="C17973">
        <v>0.02</v>
      </c>
    </row>
    <row r="17974" spans="1:4" x14ac:dyDescent="0.2">
      <c r="A17974" t="s">
        <v>94</v>
      </c>
      <c r="B17974">
        <v>0.02</v>
      </c>
    </row>
    <row r="17975" spans="1:4" x14ac:dyDescent="0.2">
      <c r="A17975" t="s">
        <v>98</v>
      </c>
      <c r="B17975">
        <v>0.02</v>
      </c>
    </row>
    <row r="17976" spans="1:4" x14ac:dyDescent="0.2">
      <c r="A17976" t="s">
        <v>97</v>
      </c>
      <c r="B17976">
        <v>0.02</v>
      </c>
    </row>
    <row r="17977" spans="1:4" x14ac:dyDescent="0.2">
      <c r="A17977" t="s">
        <v>97</v>
      </c>
      <c r="B17977">
        <v>0.03</v>
      </c>
    </row>
    <row r="17978" spans="1:4" x14ac:dyDescent="0.2">
      <c r="A17978" t="s">
        <v>95</v>
      </c>
      <c r="B17978" t="s">
        <v>2508</v>
      </c>
      <c r="C17978">
        <v>1.5</v>
      </c>
    </row>
    <row r="17979" spans="1:4" x14ac:dyDescent="0.2">
      <c r="A17979" t="s">
        <v>1549</v>
      </c>
      <c r="B17979" t="s">
        <v>1550</v>
      </c>
      <c r="C17979" t="s">
        <v>1551</v>
      </c>
      <c r="D17979" t="s">
        <v>1552</v>
      </c>
    </row>
    <row r="17980" spans="1:4" x14ac:dyDescent="0.2">
      <c r="A17980" t="s">
        <v>859</v>
      </c>
      <c r="B17980" t="s">
        <v>1553</v>
      </c>
      <c r="C17980" t="s">
        <v>1554</v>
      </c>
    </row>
    <row r="17981" spans="1:4" x14ac:dyDescent="0.2">
      <c r="A17981" t="s">
        <v>91</v>
      </c>
      <c r="B17981">
        <v>12.9</v>
      </c>
      <c r="C17981" t="s">
        <v>1557</v>
      </c>
    </row>
    <row r="17982" spans="1:4" x14ac:dyDescent="0.2">
      <c r="A17982" t="s">
        <v>29</v>
      </c>
      <c r="B17982">
        <v>6.3</v>
      </c>
      <c r="C17982" t="s">
        <v>1558</v>
      </c>
    </row>
    <row r="17983" spans="1:4" x14ac:dyDescent="0.2">
      <c r="A17983" t="s">
        <v>48</v>
      </c>
      <c r="B17983">
        <v>1.8</v>
      </c>
      <c r="C17983" t="s">
        <v>1558</v>
      </c>
    </row>
    <row r="17984" spans="1:4" x14ac:dyDescent="0.2">
      <c r="A17984" t="s">
        <v>34</v>
      </c>
      <c r="B17984">
        <v>5.7850000000000001</v>
      </c>
      <c r="C17984">
        <v>-1.4999999999999999E-2</v>
      </c>
    </row>
    <row r="17985" spans="1:5" x14ac:dyDescent="0.2">
      <c r="A17985" t="s">
        <v>34</v>
      </c>
      <c r="B17985">
        <v>19.98</v>
      </c>
      <c r="C17985">
        <v>-0.02</v>
      </c>
    </row>
    <row r="17986" spans="1:5" x14ac:dyDescent="0.2">
      <c r="A17986" t="s">
        <v>34</v>
      </c>
      <c r="B17986">
        <v>19.899999999999999</v>
      </c>
      <c r="C17986">
        <v>-0.1</v>
      </c>
    </row>
    <row r="17987" spans="1:5" x14ac:dyDescent="0.2">
      <c r="A17987" t="s">
        <v>34</v>
      </c>
      <c r="B17987">
        <v>19.600000000000001</v>
      </c>
      <c r="C17987">
        <v>-0.1</v>
      </c>
    </row>
    <row r="17988" spans="1:5" x14ac:dyDescent="0.2">
      <c r="A17988" t="s">
        <v>184</v>
      </c>
      <c r="B17988">
        <v>17.3</v>
      </c>
      <c r="C17988">
        <v>-0.05</v>
      </c>
    </row>
    <row r="17989" spans="1:5" x14ac:dyDescent="0.2">
      <c r="A17989" t="s">
        <v>1607</v>
      </c>
      <c r="B17989">
        <v>5.7</v>
      </c>
      <c r="C17989" t="s">
        <v>1558</v>
      </c>
    </row>
    <row r="17990" spans="1:5" x14ac:dyDescent="0.2">
      <c r="A17990" t="s">
        <v>108</v>
      </c>
      <c r="B17990">
        <v>1.6</v>
      </c>
      <c r="C17990">
        <v>0.05</v>
      </c>
    </row>
    <row r="17991" spans="1:5" x14ac:dyDescent="0.2">
      <c r="A17991" t="s">
        <v>47</v>
      </c>
      <c r="B17991">
        <v>2.2000000000000002</v>
      </c>
      <c r="C17991" t="s">
        <v>1665</v>
      </c>
    </row>
    <row r="17992" spans="1:5" x14ac:dyDescent="0.2">
      <c r="A17992" t="s">
        <v>97</v>
      </c>
      <c r="B17992" t="s">
        <v>1545</v>
      </c>
      <c r="C17992">
        <v>0.02</v>
      </c>
      <c r="D17992" t="s">
        <v>1567</v>
      </c>
      <c r="E17992" t="s">
        <v>1568</v>
      </c>
    </row>
    <row r="17993" spans="1:5" x14ac:dyDescent="0.2">
      <c r="A17993" t="s">
        <v>38</v>
      </c>
      <c r="B17993" t="s">
        <v>1545</v>
      </c>
      <c r="C17993">
        <v>0.03</v>
      </c>
      <c r="D17993" t="s">
        <v>1567</v>
      </c>
      <c r="E17993" t="s">
        <v>1568</v>
      </c>
    </row>
    <row r="17994" spans="1:5" x14ac:dyDescent="0.2">
      <c r="A17994" t="s">
        <v>97</v>
      </c>
      <c r="B17994" t="s">
        <v>1545</v>
      </c>
      <c r="C17994">
        <v>0.03</v>
      </c>
      <c r="D17994" t="s">
        <v>1567</v>
      </c>
      <c r="E17994" t="s">
        <v>1568</v>
      </c>
    </row>
    <row r="17995" spans="1:5" x14ac:dyDescent="0.2">
      <c r="A17995" t="s">
        <v>92</v>
      </c>
      <c r="B17995">
        <v>0.1</v>
      </c>
      <c r="C17995" t="s">
        <v>1557</v>
      </c>
    </row>
    <row r="17996" spans="1:5" x14ac:dyDescent="0.2">
      <c r="A17996" t="s">
        <v>95</v>
      </c>
      <c r="B17996" t="s">
        <v>1545</v>
      </c>
      <c r="C17996" t="s">
        <v>1614</v>
      </c>
      <c r="D17996">
        <v>1.5</v>
      </c>
    </row>
    <row r="17997" spans="1:5" x14ac:dyDescent="0.2">
      <c r="A17997" t="s">
        <v>1549</v>
      </c>
      <c r="B17997" t="s">
        <v>1550</v>
      </c>
      <c r="C17997" t="s">
        <v>1551</v>
      </c>
      <c r="D17997" t="s">
        <v>1552</v>
      </c>
    </row>
    <row r="17998" spans="1:5" x14ac:dyDescent="0.2">
      <c r="A17998" t="s">
        <v>859</v>
      </c>
      <c r="B17998" t="s">
        <v>1553</v>
      </c>
      <c r="C17998" t="s">
        <v>1554</v>
      </c>
    </row>
    <row r="17999" spans="1:5" x14ac:dyDescent="0.2">
      <c r="A17999" t="s">
        <v>1555</v>
      </c>
      <c r="B17999" t="s">
        <v>1550</v>
      </c>
      <c r="C17999" t="s">
        <v>1551</v>
      </c>
      <c r="D17999" t="s">
        <v>1556</v>
      </c>
    </row>
    <row r="18000" spans="1:5" x14ac:dyDescent="0.2">
      <c r="A18000" s="8">
        <v>1</v>
      </c>
      <c r="B18000" t="s">
        <v>3056</v>
      </c>
      <c r="C18000" t="s">
        <v>1603</v>
      </c>
      <c r="D18000" t="s">
        <v>1604</v>
      </c>
      <c r="E18000" t="s">
        <v>1658</v>
      </c>
    </row>
    <row r="18001" spans="1:5" x14ac:dyDescent="0.2">
      <c r="A18001" t="s">
        <v>91</v>
      </c>
      <c r="B18001">
        <v>12.9</v>
      </c>
      <c r="C18001" t="s">
        <v>1557</v>
      </c>
    </row>
    <row r="18002" spans="1:5" x14ac:dyDescent="0.2">
      <c r="A18002" t="s">
        <v>29</v>
      </c>
      <c r="B18002">
        <v>6.3</v>
      </c>
      <c r="C18002" t="s">
        <v>1558</v>
      </c>
    </row>
    <row r="18003" spans="1:5" x14ac:dyDescent="0.2">
      <c r="A18003" t="s">
        <v>48</v>
      </c>
      <c r="B18003">
        <v>1.8</v>
      </c>
      <c r="C18003" t="s">
        <v>1558</v>
      </c>
    </row>
    <row r="18004" spans="1:5" x14ac:dyDescent="0.2">
      <c r="A18004" t="s">
        <v>34</v>
      </c>
      <c r="B18004">
        <v>5.7850000000000001</v>
      </c>
      <c r="C18004">
        <v>-1.4999999999999999E-2</v>
      </c>
    </row>
    <row r="18005" spans="1:5" x14ac:dyDescent="0.2">
      <c r="A18005" t="s">
        <v>34</v>
      </c>
      <c r="B18005">
        <v>19.98</v>
      </c>
      <c r="C18005">
        <v>-0.02</v>
      </c>
    </row>
    <row r="18006" spans="1:5" x14ac:dyDescent="0.2">
      <c r="A18006" t="s">
        <v>34</v>
      </c>
      <c r="B18006">
        <v>19.899999999999999</v>
      </c>
      <c r="C18006">
        <v>-0.1</v>
      </c>
    </row>
    <row r="18007" spans="1:5" x14ac:dyDescent="0.2">
      <c r="A18007" t="s">
        <v>34</v>
      </c>
      <c r="B18007">
        <v>19.600000000000001</v>
      </c>
      <c r="C18007">
        <v>-0.1</v>
      </c>
    </row>
    <row r="18008" spans="1:5" x14ac:dyDescent="0.2">
      <c r="A18008" t="s">
        <v>184</v>
      </c>
      <c r="B18008">
        <v>17.3</v>
      </c>
      <c r="C18008">
        <v>-0.05</v>
      </c>
    </row>
    <row r="18009" spans="1:5" x14ac:dyDescent="0.2">
      <c r="A18009" t="s">
        <v>1607</v>
      </c>
      <c r="B18009">
        <v>5.7</v>
      </c>
      <c r="C18009" t="s">
        <v>1558</v>
      </c>
    </row>
    <row r="18010" spans="1:5" x14ac:dyDescent="0.2">
      <c r="A18010" t="s">
        <v>108</v>
      </c>
      <c r="B18010">
        <v>1.6</v>
      </c>
      <c r="C18010">
        <v>0.05</v>
      </c>
    </row>
    <row r="18011" spans="1:5" x14ac:dyDescent="0.2">
      <c r="A18011" t="s">
        <v>47</v>
      </c>
      <c r="B18011">
        <v>2.2000000000000002</v>
      </c>
      <c r="C18011" t="s">
        <v>1665</v>
      </c>
    </row>
    <row r="18012" spans="1:5" x14ac:dyDescent="0.2">
      <c r="A18012" t="s">
        <v>29</v>
      </c>
      <c r="B18012">
        <v>0.4</v>
      </c>
      <c r="C18012" t="s">
        <v>1557</v>
      </c>
    </row>
    <row r="18013" spans="1:5" x14ac:dyDescent="0.2">
      <c r="A18013" t="s">
        <v>97</v>
      </c>
      <c r="B18013" t="s">
        <v>1545</v>
      </c>
      <c r="C18013">
        <v>0.01</v>
      </c>
      <c r="D18013" t="s">
        <v>1567</v>
      </c>
      <c r="E18013" t="s">
        <v>1568</v>
      </c>
    </row>
    <row r="18014" spans="1:5" x14ac:dyDescent="0.2">
      <c r="A18014" t="s">
        <v>92</v>
      </c>
      <c r="B18014">
        <v>0.1</v>
      </c>
      <c r="C18014" t="s">
        <v>1557</v>
      </c>
    </row>
    <row r="18015" spans="1:5" x14ac:dyDescent="0.2">
      <c r="A18015" t="s">
        <v>94</v>
      </c>
      <c r="B18015" t="s">
        <v>1545</v>
      </c>
      <c r="C18015">
        <v>0.02</v>
      </c>
      <c r="D18015" t="s">
        <v>1567</v>
      </c>
      <c r="E18015" t="s">
        <v>1568</v>
      </c>
    </row>
    <row r="18016" spans="1:5" x14ac:dyDescent="0.2">
      <c r="A18016" t="s">
        <v>95</v>
      </c>
      <c r="B18016" t="s">
        <v>1545</v>
      </c>
      <c r="C18016" t="s">
        <v>1614</v>
      </c>
      <c r="D18016">
        <v>1.5</v>
      </c>
    </row>
    <row r="18017" spans="1:4" x14ac:dyDescent="0.2">
      <c r="A18017" t="s">
        <v>1549</v>
      </c>
      <c r="B18017" t="s">
        <v>1550</v>
      </c>
      <c r="C18017" t="s">
        <v>1551</v>
      </c>
      <c r="D18017" t="s">
        <v>1552</v>
      </c>
    </row>
    <row r="18018" spans="1:4" x14ac:dyDescent="0.2">
      <c r="A18018" t="s">
        <v>859</v>
      </c>
      <c r="B18018" t="s">
        <v>1553</v>
      </c>
      <c r="C18018" t="s">
        <v>1554</v>
      </c>
    </row>
    <row r="18019" spans="1:4" x14ac:dyDescent="0.2">
      <c r="A18019" t="s">
        <v>464</v>
      </c>
      <c r="B18019" t="s">
        <v>1550</v>
      </c>
      <c r="C18019" t="s">
        <v>1551</v>
      </c>
      <c r="D18019" s="7">
        <v>37415</v>
      </c>
    </row>
    <row r="18020" spans="1:4" x14ac:dyDescent="0.2">
      <c r="A18020" t="s">
        <v>91</v>
      </c>
      <c r="B18020">
        <v>12.9</v>
      </c>
      <c r="C18020" t="s">
        <v>1557</v>
      </c>
    </row>
    <row r="18021" spans="1:4" x14ac:dyDescent="0.2">
      <c r="A18021" t="s">
        <v>29</v>
      </c>
      <c r="B18021">
        <v>6.3</v>
      </c>
      <c r="C18021" t="s">
        <v>1558</v>
      </c>
    </row>
    <row r="18022" spans="1:4" x14ac:dyDescent="0.2">
      <c r="A18022" t="s">
        <v>48</v>
      </c>
      <c r="B18022">
        <v>1.8</v>
      </c>
      <c r="C18022" t="s">
        <v>1558</v>
      </c>
    </row>
    <row r="18023" spans="1:4" x14ac:dyDescent="0.2">
      <c r="A18023" t="s">
        <v>34</v>
      </c>
      <c r="B18023">
        <v>5.7850000000000001</v>
      </c>
      <c r="C18023">
        <v>-1.4999999999999999E-2</v>
      </c>
    </row>
    <row r="18024" spans="1:4" x14ac:dyDescent="0.2">
      <c r="A18024" t="s">
        <v>34</v>
      </c>
      <c r="B18024">
        <v>19.98</v>
      </c>
      <c r="C18024">
        <v>-0.02</v>
      </c>
    </row>
    <row r="18025" spans="1:4" x14ac:dyDescent="0.2">
      <c r="A18025" t="s">
        <v>34</v>
      </c>
      <c r="B18025">
        <v>19.899999999999999</v>
      </c>
      <c r="C18025">
        <v>-0.1</v>
      </c>
    </row>
    <row r="18026" spans="1:4" x14ac:dyDescent="0.2">
      <c r="A18026" t="s">
        <v>34</v>
      </c>
      <c r="B18026">
        <v>19.600000000000001</v>
      </c>
      <c r="C18026">
        <v>-0.1</v>
      </c>
    </row>
    <row r="18027" spans="1:4" x14ac:dyDescent="0.2">
      <c r="A18027" t="s">
        <v>184</v>
      </c>
      <c r="B18027">
        <v>17.3</v>
      </c>
      <c r="C18027">
        <v>-0.05</v>
      </c>
    </row>
    <row r="18028" spans="1:4" x14ac:dyDescent="0.2">
      <c r="A18028" t="s">
        <v>1607</v>
      </c>
      <c r="B18028">
        <v>5.7</v>
      </c>
      <c r="C18028" t="s">
        <v>1558</v>
      </c>
    </row>
    <row r="18029" spans="1:4" x14ac:dyDescent="0.2">
      <c r="A18029" t="s">
        <v>108</v>
      </c>
      <c r="B18029">
        <v>1.6</v>
      </c>
      <c r="C18029">
        <v>0.05</v>
      </c>
    </row>
    <row r="18030" spans="1:4" x14ac:dyDescent="0.2">
      <c r="A18030" t="s">
        <v>47</v>
      </c>
      <c r="B18030">
        <v>2.2000000000000002</v>
      </c>
      <c r="C18030" t="s">
        <v>1608</v>
      </c>
      <c r="D18030">
        <v>0.01</v>
      </c>
    </row>
    <row r="18031" spans="1:4" x14ac:dyDescent="0.2">
      <c r="A18031" t="s">
        <v>92</v>
      </c>
      <c r="B18031">
        <v>0.1</v>
      </c>
      <c r="C18031" t="s">
        <v>1557</v>
      </c>
    </row>
    <row r="18032" spans="1:4" x14ac:dyDescent="0.2">
      <c r="A18032" t="s">
        <v>49</v>
      </c>
      <c r="B18032">
        <v>0.15</v>
      </c>
      <c r="C18032" t="s">
        <v>1608</v>
      </c>
      <c r="D18032">
        <v>0.05</v>
      </c>
    </row>
    <row r="18033" spans="1:4" x14ac:dyDescent="0.2">
      <c r="A18033" t="s">
        <v>48</v>
      </c>
      <c r="B18033">
        <v>6.2</v>
      </c>
      <c r="C18033" t="s">
        <v>1608</v>
      </c>
      <c r="D18033">
        <v>0.1</v>
      </c>
    </row>
    <row r="18034" spans="1:4" x14ac:dyDescent="0.2">
      <c r="A18034" t="s">
        <v>150</v>
      </c>
      <c r="B18034">
        <v>5</v>
      </c>
      <c r="C18034" t="s">
        <v>1608</v>
      </c>
      <c r="D18034">
        <v>0.1</v>
      </c>
    </row>
    <row r="18035" spans="1:4" x14ac:dyDescent="0.2">
      <c r="A18035" t="s">
        <v>29</v>
      </c>
      <c r="B18035">
        <v>0.4</v>
      </c>
      <c r="C18035" t="s">
        <v>1608</v>
      </c>
      <c r="D18035">
        <v>0.05</v>
      </c>
    </row>
    <row r="18036" spans="1:4" x14ac:dyDescent="0.2">
      <c r="A18036" t="s">
        <v>3046</v>
      </c>
      <c r="B18036">
        <v>1.2</v>
      </c>
      <c r="C18036" t="s">
        <v>1608</v>
      </c>
      <c r="D18036">
        <v>0.1</v>
      </c>
    </row>
    <row r="18037" spans="1:4" x14ac:dyDescent="0.2">
      <c r="A18037" t="s">
        <v>49</v>
      </c>
      <c r="B18037">
        <v>0.6</v>
      </c>
      <c r="C18037" t="s">
        <v>1578</v>
      </c>
    </row>
    <row r="18038" spans="1:4" x14ac:dyDescent="0.2">
      <c r="A18038" t="s">
        <v>48</v>
      </c>
      <c r="B18038">
        <v>5</v>
      </c>
      <c r="C18038" t="s">
        <v>1608</v>
      </c>
      <c r="D18038">
        <v>0.1</v>
      </c>
    </row>
    <row r="18039" spans="1:4" x14ac:dyDescent="0.2">
      <c r="A18039" t="s">
        <v>48</v>
      </c>
      <c r="B18039">
        <v>1.5</v>
      </c>
      <c r="C18039" t="s">
        <v>1608</v>
      </c>
      <c r="D18039">
        <v>0.1</v>
      </c>
    </row>
    <row r="18040" spans="1:4" x14ac:dyDescent="0.2">
      <c r="A18040" t="s">
        <v>1634</v>
      </c>
      <c r="B18040" t="s">
        <v>1608</v>
      </c>
      <c r="C18040">
        <v>0.03</v>
      </c>
    </row>
    <row r="18041" spans="1:4" x14ac:dyDescent="0.2">
      <c r="A18041" t="s">
        <v>3047</v>
      </c>
      <c r="B18041" t="s">
        <v>1608</v>
      </c>
      <c r="C18041">
        <v>0.1</v>
      </c>
    </row>
    <row r="18042" spans="1:4" x14ac:dyDescent="0.2">
      <c r="A18042" t="s">
        <v>3048</v>
      </c>
      <c r="B18042" t="s">
        <v>1608</v>
      </c>
      <c r="C18042">
        <v>0.1</v>
      </c>
    </row>
    <row r="18043" spans="1:4" x14ac:dyDescent="0.2">
      <c r="A18043" t="s">
        <v>3049</v>
      </c>
      <c r="B18043" t="s">
        <v>1608</v>
      </c>
      <c r="C18043">
        <v>0.02</v>
      </c>
    </row>
    <row r="18044" spans="1:4" x14ac:dyDescent="0.2">
      <c r="A18044" t="s">
        <v>3055</v>
      </c>
      <c r="B18044" t="s">
        <v>1608</v>
      </c>
      <c r="C18044">
        <v>0.05</v>
      </c>
    </row>
    <row r="18045" spans="1:4" x14ac:dyDescent="0.2">
      <c r="A18045" t="s">
        <v>3050</v>
      </c>
      <c r="B18045" t="s">
        <v>1608</v>
      </c>
      <c r="C18045">
        <v>0.1</v>
      </c>
    </row>
    <row r="18046" spans="1:4" x14ac:dyDescent="0.2">
      <c r="A18046" t="s">
        <v>3051</v>
      </c>
      <c r="B18046" t="s">
        <v>1608</v>
      </c>
      <c r="C18046">
        <v>0.1</v>
      </c>
    </row>
    <row r="18047" spans="1:4" x14ac:dyDescent="0.2">
      <c r="A18047" t="s">
        <v>34</v>
      </c>
      <c r="B18047">
        <v>5.75</v>
      </c>
      <c r="C18047" t="s">
        <v>1562</v>
      </c>
      <c r="D18047">
        <v>0.1</v>
      </c>
    </row>
    <row r="18048" spans="1:4" x14ac:dyDescent="0.2">
      <c r="A18048" t="s">
        <v>97</v>
      </c>
      <c r="B18048" t="s">
        <v>3052</v>
      </c>
    </row>
    <row r="18049" spans="1:4" x14ac:dyDescent="0.2">
      <c r="A18049" t="s">
        <v>97</v>
      </c>
      <c r="B18049" t="s">
        <v>1676</v>
      </c>
      <c r="C18049" t="s">
        <v>3053</v>
      </c>
    </row>
    <row r="18050" spans="1:4" x14ac:dyDescent="0.2">
      <c r="A18050" t="s">
        <v>133</v>
      </c>
      <c r="B18050" t="s">
        <v>1545</v>
      </c>
      <c r="C18050">
        <v>0.02</v>
      </c>
    </row>
    <row r="18051" spans="1:4" x14ac:dyDescent="0.2">
      <c r="A18051" t="s">
        <v>94</v>
      </c>
      <c r="B18051">
        <v>0.02</v>
      </c>
    </row>
    <row r="18052" spans="1:4" x14ac:dyDescent="0.2">
      <c r="A18052" t="s">
        <v>98</v>
      </c>
      <c r="B18052">
        <v>0.02</v>
      </c>
    </row>
    <row r="18053" spans="1:4" x14ac:dyDescent="0.2">
      <c r="A18053" t="s">
        <v>97</v>
      </c>
      <c r="B18053">
        <v>0.02</v>
      </c>
    </row>
    <row r="18054" spans="1:4" x14ac:dyDescent="0.2">
      <c r="A18054" t="s">
        <v>97</v>
      </c>
      <c r="B18054">
        <v>0.03</v>
      </c>
    </row>
    <row r="18055" spans="1:4" x14ac:dyDescent="0.2">
      <c r="A18055" t="s">
        <v>95</v>
      </c>
      <c r="B18055" t="s">
        <v>2508</v>
      </c>
      <c r="C18055">
        <v>1.5</v>
      </c>
    </row>
    <row r="18056" spans="1:4" x14ac:dyDescent="0.2">
      <c r="A18056" t="s">
        <v>1549</v>
      </c>
      <c r="B18056" t="s">
        <v>1550</v>
      </c>
      <c r="C18056" t="s">
        <v>1551</v>
      </c>
      <c r="D18056" t="s">
        <v>1552</v>
      </c>
    </row>
    <row r="18057" spans="1:4" x14ac:dyDescent="0.2">
      <c r="A18057" t="s">
        <v>859</v>
      </c>
      <c r="B18057" t="s">
        <v>1553</v>
      </c>
      <c r="C18057" t="s">
        <v>1554</v>
      </c>
    </row>
    <row r="18058" spans="1:4" x14ac:dyDescent="0.2">
      <c r="A18058" t="s">
        <v>91</v>
      </c>
      <c r="B18058">
        <v>12.9</v>
      </c>
      <c r="C18058" t="s">
        <v>1557</v>
      </c>
    </row>
    <row r="18059" spans="1:4" x14ac:dyDescent="0.2">
      <c r="A18059" t="s">
        <v>29</v>
      </c>
      <c r="B18059">
        <v>6.3</v>
      </c>
      <c r="C18059" t="s">
        <v>1558</v>
      </c>
    </row>
    <row r="18060" spans="1:4" x14ac:dyDescent="0.2">
      <c r="A18060" t="s">
        <v>48</v>
      </c>
      <c r="B18060">
        <v>1.8</v>
      </c>
      <c r="C18060" t="s">
        <v>1558</v>
      </c>
    </row>
    <row r="18061" spans="1:4" x14ac:dyDescent="0.2">
      <c r="A18061" t="s">
        <v>34</v>
      </c>
      <c r="B18061">
        <v>5.7850000000000001</v>
      </c>
      <c r="C18061">
        <v>-1.4999999999999999E-2</v>
      </c>
    </row>
    <row r="18062" spans="1:4" x14ac:dyDescent="0.2">
      <c r="A18062" t="s">
        <v>34</v>
      </c>
      <c r="B18062">
        <v>19.98</v>
      </c>
      <c r="C18062">
        <v>-0.02</v>
      </c>
    </row>
    <row r="18063" spans="1:4" x14ac:dyDescent="0.2">
      <c r="A18063" t="s">
        <v>34</v>
      </c>
      <c r="B18063">
        <v>19.899999999999999</v>
      </c>
      <c r="C18063">
        <v>-0.1</v>
      </c>
    </row>
    <row r="18064" spans="1:4" x14ac:dyDescent="0.2">
      <c r="A18064" t="s">
        <v>34</v>
      </c>
      <c r="B18064">
        <v>19.600000000000001</v>
      </c>
      <c r="C18064">
        <v>-0.1</v>
      </c>
    </row>
    <row r="18065" spans="1:5" x14ac:dyDescent="0.2">
      <c r="A18065" t="s">
        <v>184</v>
      </c>
      <c r="B18065">
        <v>17.3</v>
      </c>
      <c r="C18065">
        <v>-0.05</v>
      </c>
    </row>
    <row r="18066" spans="1:5" x14ac:dyDescent="0.2">
      <c r="A18066" t="s">
        <v>1607</v>
      </c>
      <c r="B18066">
        <v>5.7</v>
      </c>
      <c r="C18066" t="s">
        <v>1558</v>
      </c>
    </row>
    <row r="18067" spans="1:5" x14ac:dyDescent="0.2">
      <c r="A18067" t="s">
        <v>108</v>
      </c>
      <c r="B18067">
        <v>1.6</v>
      </c>
      <c r="C18067">
        <v>0.05</v>
      </c>
    </row>
    <row r="18068" spans="1:5" x14ac:dyDescent="0.2">
      <c r="A18068" t="s">
        <v>47</v>
      </c>
      <c r="B18068">
        <v>2.5</v>
      </c>
      <c r="C18068" t="s">
        <v>1665</v>
      </c>
    </row>
    <row r="18069" spans="1:5" x14ac:dyDescent="0.2">
      <c r="A18069" t="s">
        <v>38</v>
      </c>
      <c r="B18069" t="s">
        <v>1545</v>
      </c>
      <c r="C18069">
        <v>0.03</v>
      </c>
      <c r="D18069" t="s">
        <v>1567</v>
      </c>
      <c r="E18069" t="s">
        <v>1568</v>
      </c>
    </row>
    <row r="18070" spans="1:5" x14ac:dyDescent="0.2">
      <c r="A18070" t="s">
        <v>97</v>
      </c>
      <c r="B18070" t="s">
        <v>1545</v>
      </c>
      <c r="C18070">
        <v>0.02</v>
      </c>
      <c r="D18070" t="s">
        <v>1567</v>
      </c>
      <c r="E18070" t="s">
        <v>1568</v>
      </c>
    </row>
    <row r="18071" spans="1:5" x14ac:dyDescent="0.2">
      <c r="A18071" t="s">
        <v>97</v>
      </c>
      <c r="B18071" t="s">
        <v>1545</v>
      </c>
      <c r="C18071">
        <v>0.03</v>
      </c>
      <c r="D18071" t="s">
        <v>1567</v>
      </c>
      <c r="E18071" t="s">
        <v>1568</v>
      </c>
    </row>
    <row r="18072" spans="1:5" x14ac:dyDescent="0.2">
      <c r="A18072" t="s">
        <v>92</v>
      </c>
      <c r="B18072">
        <v>0.1</v>
      </c>
      <c r="C18072" t="s">
        <v>1557</v>
      </c>
    </row>
    <row r="18073" spans="1:5" x14ac:dyDescent="0.2">
      <c r="A18073" t="s">
        <v>95</v>
      </c>
      <c r="B18073" t="s">
        <v>1545</v>
      </c>
      <c r="C18073" t="s">
        <v>1614</v>
      </c>
      <c r="D18073">
        <v>1.5</v>
      </c>
    </row>
    <row r="18074" spans="1:5" x14ac:dyDescent="0.2">
      <c r="A18074" t="s">
        <v>1549</v>
      </c>
      <c r="B18074" t="s">
        <v>1550</v>
      </c>
      <c r="C18074" t="s">
        <v>1551</v>
      </c>
      <c r="D18074" t="s">
        <v>1552</v>
      </c>
    </row>
    <row r="18075" spans="1:5" x14ac:dyDescent="0.2">
      <c r="A18075" t="s">
        <v>859</v>
      </c>
      <c r="B18075" t="s">
        <v>1553</v>
      </c>
      <c r="C18075" t="s">
        <v>1554</v>
      </c>
    </row>
    <row r="18076" spans="1:5" x14ac:dyDescent="0.2">
      <c r="A18076" s="8">
        <v>1</v>
      </c>
      <c r="B18076" t="s">
        <v>3056</v>
      </c>
      <c r="C18076" t="s">
        <v>1603</v>
      </c>
      <c r="D18076" t="s">
        <v>1604</v>
      </c>
      <c r="E18076" t="s">
        <v>3057</v>
      </c>
    </row>
    <row r="18077" spans="1:5" x14ac:dyDescent="0.2">
      <c r="A18077" t="s">
        <v>91</v>
      </c>
      <c r="B18077">
        <v>12.9</v>
      </c>
      <c r="C18077" t="s">
        <v>1557</v>
      </c>
    </row>
    <row r="18078" spans="1:5" x14ac:dyDescent="0.2">
      <c r="A18078" t="s">
        <v>29</v>
      </c>
      <c r="B18078">
        <v>6.3</v>
      </c>
      <c r="C18078" t="s">
        <v>1608</v>
      </c>
      <c r="D18078">
        <v>0.1</v>
      </c>
    </row>
    <row r="18079" spans="1:5" x14ac:dyDescent="0.2">
      <c r="A18079" t="s">
        <v>48</v>
      </c>
      <c r="B18079">
        <v>1.8</v>
      </c>
      <c r="C18079" t="s">
        <v>1608</v>
      </c>
      <c r="D18079">
        <v>0.1</v>
      </c>
    </row>
    <row r="18080" spans="1:5" x14ac:dyDescent="0.2">
      <c r="A18080" t="s">
        <v>34</v>
      </c>
      <c r="B18080">
        <v>5.7850000000000001</v>
      </c>
      <c r="C18080">
        <v>-1.4999999999999999E-2</v>
      </c>
    </row>
    <row r="18081" spans="1:5" x14ac:dyDescent="0.2">
      <c r="A18081" t="s">
        <v>34</v>
      </c>
      <c r="B18081">
        <v>19.98</v>
      </c>
      <c r="C18081">
        <v>-0.02</v>
      </c>
    </row>
    <row r="18082" spans="1:5" x14ac:dyDescent="0.2">
      <c r="A18082" t="s">
        <v>34</v>
      </c>
      <c r="B18082">
        <v>19.899999999999999</v>
      </c>
      <c r="C18082">
        <v>-0.1</v>
      </c>
    </row>
    <row r="18083" spans="1:5" x14ac:dyDescent="0.2">
      <c r="A18083" t="s">
        <v>34</v>
      </c>
      <c r="B18083">
        <v>19.600000000000001</v>
      </c>
      <c r="C18083">
        <v>-0.1</v>
      </c>
    </row>
    <row r="18084" spans="1:5" x14ac:dyDescent="0.2">
      <c r="A18084" t="s">
        <v>184</v>
      </c>
      <c r="B18084">
        <v>17.3</v>
      </c>
      <c r="C18084">
        <v>-0.05</v>
      </c>
    </row>
    <row r="18085" spans="1:5" x14ac:dyDescent="0.2">
      <c r="A18085" t="s">
        <v>1607</v>
      </c>
      <c r="B18085">
        <v>5.7</v>
      </c>
      <c r="C18085" t="s">
        <v>1608</v>
      </c>
      <c r="D18085">
        <v>0.1</v>
      </c>
    </row>
    <row r="18086" spans="1:5" x14ac:dyDescent="0.2">
      <c r="A18086" t="s">
        <v>108</v>
      </c>
      <c r="B18086">
        <v>1.6</v>
      </c>
      <c r="C18086">
        <v>0.05</v>
      </c>
    </row>
    <row r="18087" spans="1:5" x14ac:dyDescent="0.2">
      <c r="A18087" t="s">
        <v>47</v>
      </c>
      <c r="B18087">
        <v>2.5</v>
      </c>
      <c r="C18087" t="s">
        <v>1608</v>
      </c>
      <c r="D18087">
        <v>0.01</v>
      </c>
    </row>
    <row r="18088" spans="1:5" x14ac:dyDescent="0.2">
      <c r="A18088" t="s">
        <v>29</v>
      </c>
      <c r="B18088">
        <v>0.4</v>
      </c>
      <c r="C18088" t="s">
        <v>1608</v>
      </c>
      <c r="D18088">
        <v>0.05</v>
      </c>
    </row>
    <row r="18089" spans="1:5" x14ac:dyDescent="0.2">
      <c r="A18089" t="s">
        <v>97</v>
      </c>
      <c r="B18089" t="s">
        <v>1545</v>
      </c>
      <c r="C18089">
        <v>0.02</v>
      </c>
      <c r="D18089" t="s">
        <v>1567</v>
      </c>
      <c r="E18089" t="s">
        <v>1568</v>
      </c>
    </row>
    <row r="18090" spans="1:5" x14ac:dyDescent="0.2">
      <c r="A18090" t="s">
        <v>48</v>
      </c>
      <c r="B18090">
        <v>5</v>
      </c>
      <c r="C18090" t="s">
        <v>1608</v>
      </c>
      <c r="D18090">
        <v>0.1</v>
      </c>
    </row>
    <row r="18091" spans="1:5" x14ac:dyDescent="0.2">
      <c r="A18091" t="s">
        <v>92</v>
      </c>
      <c r="B18091">
        <v>0.1</v>
      </c>
      <c r="C18091" t="s">
        <v>1608</v>
      </c>
      <c r="D18091">
        <v>0.05</v>
      </c>
    </row>
    <row r="18092" spans="1:5" x14ac:dyDescent="0.2">
      <c r="A18092" t="s">
        <v>94</v>
      </c>
      <c r="B18092" t="s">
        <v>1545</v>
      </c>
      <c r="C18092">
        <v>0.02</v>
      </c>
      <c r="D18092" t="s">
        <v>1567</v>
      </c>
      <c r="E18092" t="s">
        <v>1568</v>
      </c>
    </row>
    <row r="18093" spans="1:5" x14ac:dyDescent="0.2">
      <c r="A18093" t="s">
        <v>95</v>
      </c>
      <c r="B18093" t="s">
        <v>1545</v>
      </c>
      <c r="C18093" t="s">
        <v>1614</v>
      </c>
      <c r="D18093">
        <v>1.5</v>
      </c>
    </row>
    <row r="18094" spans="1:5" x14ac:dyDescent="0.2">
      <c r="A18094" t="s">
        <v>1549</v>
      </c>
      <c r="B18094" t="s">
        <v>1550</v>
      </c>
      <c r="C18094" t="s">
        <v>1551</v>
      </c>
      <c r="D18094" t="s">
        <v>1552</v>
      </c>
    </row>
    <row r="18095" spans="1:5" x14ac:dyDescent="0.2">
      <c r="A18095" t="s">
        <v>859</v>
      </c>
      <c r="B18095" t="s">
        <v>1553</v>
      </c>
      <c r="C18095" t="s">
        <v>1554</v>
      </c>
    </row>
    <row r="18096" spans="1:5" x14ac:dyDescent="0.2">
      <c r="A18096" t="s">
        <v>1555</v>
      </c>
      <c r="B18096" t="s">
        <v>1550</v>
      </c>
      <c r="C18096" t="s">
        <v>1551</v>
      </c>
      <c r="D18096" t="s">
        <v>1556</v>
      </c>
    </row>
    <row r="18097" spans="1:5" x14ac:dyDescent="0.2">
      <c r="A18097" t="s">
        <v>565</v>
      </c>
      <c r="B18097">
        <v>35.9</v>
      </c>
      <c r="C18097" t="s">
        <v>1558</v>
      </c>
    </row>
    <row r="18098" spans="1:5" x14ac:dyDescent="0.2">
      <c r="A18098" t="s">
        <v>29</v>
      </c>
      <c r="B18098">
        <v>8</v>
      </c>
      <c r="C18098" t="s">
        <v>1608</v>
      </c>
      <c r="D18098">
        <v>0.1</v>
      </c>
    </row>
    <row r="18099" spans="1:5" x14ac:dyDescent="0.2">
      <c r="A18099" t="s">
        <v>1579</v>
      </c>
      <c r="B18099">
        <v>13.55</v>
      </c>
      <c r="C18099">
        <v>-0.3</v>
      </c>
    </row>
    <row r="18100" spans="1:5" x14ac:dyDescent="0.2">
      <c r="A18100" t="s">
        <v>1579</v>
      </c>
      <c r="B18100">
        <v>32.65</v>
      </c>
      <c r="C18100" t="s">
        <v>1608</v>
      </c>
      <c r="D18100">
        <v>0.1</v>
      </c>
    </row>
    <row r="18101" spans="1:5" x14ac:dyDescent="0.2">
      <c r="A18101" t="s">
        <v>3058</v>
      </c>
      <c r="B18101">
        <v>40</v>
      </c>
      <c r="C18101" t="s">
        <v>1580</v>
      </c>
    </row>
    <row r="18102" spans="1:5" x14ac:dyDescent="0.2">
      <c r="A18102" t="s">
        <v>1928</v>
      </c>
      <c r="B18102" t="s">
        <v>3059</v>
      </c>
    </row>
    <row r="18103" spans="1:5" x14ac:dyDescent="0.2">
      <c r="A18103" t="s">
        <v>1693</v>
      </c>
      <c r="B18103" t="s">
        <v>1618</v>
      </c>
      <c r="C18103">
        <v>21.25</v>
      </c>
      <c r="D18103" t="s">
        <v>1608</v>
      </c>
      <c r="E18103">
        <v>0.15</v>
      </c>
    </row>
    <row r="18104" spans="1:5" x14ac:dyDescent="0.2">
      <c r="A18104" t="s">
        <v>3060</v>
      </c>
      <c r="B18104" t="s">
        <v>1835</v>
      </c>
    </row>
    <row r="18105" spans="1:5" x14ac:dyDescent="0.2">
      <c r="A18105" t="s">
        <v>3060</v>
      </c>
      <c r="B18105">
        <v>18.8</v>
      </c>
      <c r="C18105">
        <f>0.015/-0.06</f>
        <v>-0.25</v>
      </c>
    </row>
    <row r="18106" spans="1:5" x14ac:dyDescent="0.2">
      <c r="A18106" t="s">
        <v>3060</v>
      </c>
      <c r="B18106">
        <v>19.2</v>
      </c>
      <c r="C18106">
        <v>0.2</v>
      </c>
    </row>
    <row r="18107" spans="1:5" x14ac:dyDescent="0.2">
      <c r="A18107" t="s">
        <v>97</v>
      </c>
      <c r="B18107">
        <v>0.03</v>
      </c>
      <c r="C18107" t="s">
        <v>1567</v>
      </c>
      <c r="D18107" t="s">
        <v>1568</v>
      </c>
    </row>
    <row r="18108" spans="1:5" x14ac:dyDescent="0.2">
      <c r="A18108" t="s">
        <v>1607</v>
      </c>
      <c r="B18108">
        <v>9.6999999999999993</v>
      </c>
      <c r="C18108" t="s">
        <v>1578</v>
      </c>
    </row>
    <row r="18109" spans="1:5" x14ac:dyDescent="0.2">
      <c r="A18109" t="s">
        <v>3061</v>
      </c>
      <c r="B18109">
        <v>17</v>
      </c>
      <c r="C18109" t="s">
        <v>1578</v>
      </c>
    </row>
    <row r="18110" spans="1:5" x14ac:dyDescent="0.2">
      <c r="A18110" t="s">
        <v>1857</v>
      </c>
      <c r="B18110">
        <v>27.8</v>
      </c>
      <c r="C18110" t="s">
        <v>1630</v>
      </c>
    </row>
    <row r="18111" spans="1:5" x14ac:dyDescent="0.2">
      <c r="A18111" t="s">
        <v>174</v>
      </c>
      <c r="B18111">
        <v>0.25</v>
      </c>
    </row>
    <row r="18112" spans="1:5" x14ac:dyDescent="0.2">
      <c r="A18112" t="s">
        <v>97</v>
      </c>
      <c r="B18112" t="s">
        <v>1545</v>
      </c>
      <c r="C18112">
        <v>0.1</v>
      </c>
    </row>
    <row r="18113" spans="1:5" x14ac:dyDescent="0.2">
      <c r="A18113" t="s">
        <v>49</v>
      </c>
      <c r="B18113" t="s">
        <v>1545</v>
      </c>
      <c r="C18113">
        <v>0.4</v>
      </c>
    </row>
    <row r="18114" spans="1:5" x14ac:dyDescent="0.2">
      <c r="A18114" t="s">
        <v>2062</v>
      </c>
      <c r="B18114" t="s">
        <v>2233</v>
      </c>
      <c r="C18114" t="s">
        <v>1594</v>
      </c>
      <c r="D18114" t="s">
        <v>2012</v>
      </c>
    </row>
    <row r="18115" spans="1:5" x14ac:dyDescent="0.2">
      <c r="A18115" t="s">
        <v>217</v>
      </c>
    </row>
    <row r="18116" spans="1:5" x14ac:dyDescent="0.2">
      <c r="A18116" t="s">
        <v>337</v>
      </c>
    </row>
    <row r="18117" spans="1:5" x14ac:dyDescent="0.2">
      <c r="A18117">
        <v>2</v>
      </c>
      <c r="B18117" t="s">
        <v>1100</v>
      </c>
      <c r="C18117" t="s">
        <v>1859</v>
      </c>
      <c r="D18117" t="s">
        <v>2486</v>
      </c>
      <c r="E18117" t="s">
        <v>3062</v>
      </c>
    </row>
    <row r="18118" spans="1:5" x14ac:dyDescent="0.2">
      <c r="A18118" t="s">
        <v>1862</v>
      </c>
      <c r="B18118">
        <v>0.83</v>
      </c>
      <c r="C18118">
        <v>0.06</v>
      </c>
    </row>
    <row r="18119" spans="1:5" x14ac:dyDescent="0.2">
      <c r="A18119" t="s">
        <v>3063</v>
      </c>
      <c r="B18119">
        <v>16.5</v>
      </c>
      <c r="C18119" t="s">
        <v>2634</v>
      </c>
    </row>
    <row r="18120" spans="1:5" x14ac:dyDescent="0.2">
      <c r="A18120" t="s">
        <v>29</v>
      </c>
      <c r="B18120">
        <v>29.5</v>
      </c>
      <c r="C18120" t="s">
        <v>1630</v>
      </c>
    </row>
    <row r="18121" spans="1:5" x14ac:dyDescent="0.2">
      <c r="A18121" t="s">
        <v>29</v>
      </c>
      <c r="B18121">
        <v>7</v>
      </c>
      <c r="C18121" t="s">
        <v>1578</v>
      </c>
    </row>
    <row r="18122" spans="1:5" x14ac:dyDescent="0.2">
      <c r="A18122" t="s">
        <v>3060</v>
      </c>
      <c r="B18122">
        <v>44</v>
      </c>
      <c r="C18122">
        <v>-0.2</v>
      </c>
    </row>
    <row r="18123" spans="1:5" x14ac:dyDescent="0.2">
      <c r="A18123" t="s">
        <v>1928</v>
      </c>
      <c r="B18123">
        <v>6</v>
      </c>
      <c r="C18123" t="s">
        <v>1608</v>
      </c>
      <c r="D18123">
        <v>0.2</v>
      </c>
    </row>
    <row r="18124" spans="1:5" x14ac:dyDescent="0.2">
      <c r="A18124" t="s">
        <v>1579</v>
      </c>
      <c r="B18124">
        <v>12</v>
      </c>
      <c r="C18124" t="s">
        <v>1578</v>
      </c>
    </row>
    <row r="18125" spans="1:5" x14ac:dyDescent="0.2">
      <c r="A18125" t="s">
        <v>1853</v>
      </c>
      <c r="B18125" t="s">
        <v>1545</v>
      </c>
      <c r="C18125">
        <v>1.5</v>
      </c>
    </row>
    <row r="18126" spans="1:5" x14ac:dyDescent="0.2">
      <c r="A18126" t="s">
        <v>1549</v>
      </c>
      <c r="B18126" t="s">
        <v>1550</v>
      </c>
      <c r="C18126" t="s">
        <v>1551</v>
      </c>
      <c r="D18126" t="s">
        <v>1552</v>
      </c>
    </row>
    <row r="18127" spans="1:5" x14ac:dyDescent="0.2">
      <c r="A18127" t="s">
        <v>859</v>
      </c>
      <c r="B18127" t="s">
        <v>1553</v>
      </c>
      <c r="C18127" t="s">
        <v>1554</v>
      </c>
    </row>
    <row r="18128" spans="1:5" x14ac:dyDescent="0.2">
      <c r="A18128" t="s">
        <v>337</v>
      </c>
    </row>
    <row r="18129" spans="1:5" x14ac:dyDescent="0.2">
      <c r="A18129">
        <v>2</v>
      </c>
      <c r="B18129" t="s">
        <v>1100</v>
      </c>
      <c r="C18129" t="s">
        <v>1859</v>
      </c>
      <c r="D18129" t="s">
        <v>2486</v>
      </c>
      <c r="E18129" t="s">
        <v>3062</v>
      </c>
    </row>
    <row r="18130" spans="1:5" x14ac:dyDescent="0.2">
      <c r="A18130" t="s">
        <v>565</v>
      </c>
      <c r="B18130">
        <v>35.9</v>
      </c>
      <c r="C18130" t="s">
        <v>1558</v>
      </c>
    </row>
    <row r="18131" spans="1:5" x14ac:dyDescent="0.2">
      <c r="A18131" t="s">
        <v>29</v>
      </c>
      <c r="B18131">
        <v>8</v>
      </c>
      <c r="C18131" t="s">
        <v>1608</v>
      </c>
      <c r="D18131">
        <v>0.1</v>
      </c>
    </row>
    <row r="18132" spans="1:5" x14ac:dyDescent="0.2">
      <c r="A18132" t="s">
        <v>3060</v>
      </c>
      <c r="B18132" t="s">
        <v>1835</v>
      </c>
    </row>
    <row r="18133" spans="1:5" x14ac:dyDescent="0.2">
      <c r="A18133" t="s">
        <v>3060</v>
      </c>
      <c r="B18133">
        <v>18.8</v>
      </c>
      <c r="C18133">
        <f>0.015/-0.06</f>
        <v>-0.25</v>
      </c>
    </row>
    <row r="18134" spans="1:5" x14ac:dyDescent="0.2">
      <c r="A18134" t="s">
        <v>1857</v>
      </c>
      <c r="B18134">
        <v>27.8</v>
      </c>
      <c r="C18134" t="s">
        <v>1630</v>
      </c>
    </row>
    <row r="18135" spans="1:5" x14ac:dyDescent="0.2">
      <c r="A18135" t="s">
        <v>174</v>
      </c>
      <c r="B18135">
        <v>0.25</v>
      </c>
    </row>
    <row r="18136" spans="1:5" x14ac:dyDescent="0.2">
      <c r="A18136" t="s">
        <v>97</v>
      </c>
      <c r="B18136" t="s">
        <v>1545</v>
      </c>
      <c r="C18136">
        <v>0.1</v>
      </c>
    </row>
    <row r="18137" spans="1:5" x14ac:dyDescent="0.2">
      <c r="A18137" t="s">
        <v>1862</v>
      </c>
      <c r="B18137">
        <v>0.83</v>
      </c>
      <c r="C18137">
        <v>0.06</v>
      </c>
    </row>
    <row r="18138" spans="1:5" x14ac:dyDescent="0.2">
      <c r="A18138" t="s">
        <v>3063</v>
      </c>
      <c r="B18138">
        <v>16.5</v>
      </c>
      <c r="C18138" t="s">
        <v>2634</v>
      </c>
    </row>
    <row r="18139" spans="1:5" x14ac:dyDescent="0.2">
      <c r="A18139" t="s">
        <v>29</v>
      </c>
      <c r="B18139">
        <v>29.5</v>
      </c>
      <c r="C18139" t="s">
        <v>1630</v>
      </c>
    </row>
    <row r="18140" spans="1:5" x14ac:dyDescent="0.2">
      <c r="A18140" t="s">
        <v>29</v>
      </c>
      <c r="B18140">
        <v>7</v>
      </c>
      <c r="C18140" t="s">
        <v>1578</v>
      </c>
    </row>
    <row r="18141" spans="1:5" x14ac:dyDescent="0.2">
      <c r="A18141" t="s">
        <v>1928</v>
      </c>
      <c r="B18141">
        <v>6</v>
      </c>
      <c r="C18141" t="s">
        <v>1608</v>
      </c>
      <c r="D18141">
        <v>0.2</v>
      </c>
    </row>
    <row r="18142" spans="1:5" x14ac:dyDescent="0.2">
      <c r="A18142" t="s">
        <v>1579</v>
      </c>
      <c r="B18142">
        <v>12</v>
      </c>
      <c r="C18142" t="s">
        <v>1578</v>
      </c>
    </row>
    <row r="18143" spans="1:5" x14ac:dyDescent="0.2">
      <c r="A18143" t="s">
        <v>2062</v>
      </c>
      <c r="B18143" t="s">
        <v>2233</v>
      </c>
      <c r="C18143" t="s">
        <v>1594</v>
      </c>
      <c r="D18143" t="s">
        <v>2012</v>
      </c>
    </row>
    <row r="18144" spans="1:5" x14ac:dyDescent="0.2">
      <c r="A18144" t="s">
        <v>217</v>
      </c>
    </row>
    <row r="18145" spans="1:5" x14ac:dyDescent="0.2">
      <c r="A18145" t="s">
        <v>1549</v>
      </c>
      <c r="B18145" t="s">
        <v>1550</v>
      </c>
      <c r="C18145" t="s">
        <v>1551</v>
      </c>
      <c r="D18145" t="s">
        <v>1552</v>
      </c>
    </row>
    <row r="18146" spans="1:5" x14ac:dyDescent="0.2">
      <c r="A18146" t="s">
        <v>859</v>
      </c>
      <c r="B18146" t="s">
        <v>1553</v>
      </c>
      <c r="C18146" t="s">
        <v>1554</v>
      </c>
    </row>
    <row r="18147" spans="1:5" x14ac:dyDescent="0.2">
      <c r="A18147" t="s">
        <v>2943</v>
      </c>
      <c r="B18147" t="s">
        <v>1550</v>
      </c>
      <c r="C18147" t="s">
        <v>2944</v>
      </c>
    </row>
    <row r="18148" spans="1:5" x14ac:dyDescent="0.2">
      <c r="A18148" t="s">
        <v>565</v>
      </c>
      <c r="B18148">
        <v>35.9</v>
      </c>
      <c r="C18148" t="s">
        <v>1558</v>
      </c>
    </row>
    <row r="18149" spans="1:5" x14ac:dyDescent="0.2">
      <c r="A18149" t="s">
        <v>29</v>
      </c>
      <c r="B18149">
        <v>8</v>
      </c>
      <c r="C18149" t="s">
        <v>1608</v>
      </c>
      <c r="D18149">
        <v>0.1</v>
      </c>
    </row>
    <row r="18150" spans="1:5" x14ac:dyDescent="0.2">
      <c r="A18150" t="s">
        <v>1579</v>
      </c>
      <c r="B18150">
        <v>13.55</v>
      </c>
      <c r="C18150">
        <v>-0.3</v>
      </c>
    </row>
    <row r="18151" spans="1:5" x14ac:dyDescent="0.2">
      <c r="A18151" t="s">
        <v>1579</v>
      </c>
      <c r="B18151">
        <v>32.65</v>
      </c>
      <c r="C18151" t="s">
        <v>1608</v>
      </c>
      <c r="D18151">
        <v>0.1</v>
      </c>
    </row>
    <row r="18152" spans="1:5" x14ac:dyDescent="0.2">
      <c r="A18152" t="s">
        <v>3058</v>
      </c>
      <c r="B18152">
        <v>40</v>
      </c>
      <c r="C18152" t="s">
        <v>1580</v>
      </c>
    </row>
    <row r="18153" spans="1:5" x14ac:dyDescent="0.2">
      <c r="A18153" t="s">
        <v>1928</v>
      </c>
      <c r="B18153" t="s">
        <v>3059</v>
      </c>
    </row>
    <row r="18154" spans="1:5" x14ac:dyDescent="0.2">
      <c r="A18154" t="s">
        <v>1693</v>
      </c>
      <c r="B18154" t="s">
        <v>1618</v>
      </c>
      <c r="C18154">
        <v>21.25</v>
      </c>
      <c r="D18154" t="s">
        <v>1608</v>
      </c>
      <c r="E18154">
        <v>0.15</v>
      </c>
    </row>
    <row r="18155" spans="1:5" x14ac:dyDescent="0.2">
      <c r="A18155" t="s">
        <v>3060</v>
      </c>
      <c r="B18155" t="s">
        <v>1835</v>
      </c>
    </row>
    <row r="18156" spans="1:5" x14ac:dyDescent="0.2">
      <c r="A18156" t="s">
        <v>3060</v>
      </c>
      <c r="B18156">
        <v>18.8</v>
      </c>
      <c r="C18156">
        <f>0.015/-0.06</f>
        <v>-0.25</v>
      </c>
    </row>
    <row r="18157" spans="1:5" x14ac:dyDescent="0.2">
      <c r="A18157" t="s">
        <v>3060</v>
      </c>
      <c r="B18157">
        <v>19.2</v>
      </c>
      <c r="C18157">
        <v>0.2</v>
      </c>
    </row>
    <row r="18158" spans="1:5" x14ac:dyDescent="0.2">
      <c r="A18158" t="s">
        <v>97</v>
      </c>
      <c r="B18158">
        <v>0.03</v>
      </c>
      <c r="C18158" t="s">
        <v>1567</v>
      </c>
      <c r="D18158" t="s">
        <v>1568</v>
      </c>
    </row>
    <row r="18159" spans="1:5" x14ac:dyDescent="0.2">
      <c r="A18159" t="s">
        <v>1607</v>
      </c>
      <c r="B18159">
        <v>9.6999999999999993</v>
      </c>
      <c r="C18159" t="s">
        <v>1578</v>
      </c>
    </row>
    <row r="18160" spans="1:5" x14ac:dyDescent="0.2">
      <c r="A18160" t="s">
        <v>3061</v>
      </c>
      <c r="B18160">
        <v>17</v>
      </c>
      <c r="C18160" t="s">
        <v>1578</v>
      </c>
    </row>
    <row r="18161" spans="1:5" x14ac:dyDescent="0.2">
      <c r="A18161" t="s">
        <v>1857</v>
      </c>
      <c r="B18161">
        <v>27.8</v>
      </c>
      <c r="C18161" t="s">
        <v>1630</v>
      </c>
    </row>
    <row r="18162" spans="1:5" x14ac:dyDescent="0.2">
      <c r="A18162" t="s">
        <v>174</v>
      </c>
      <c r="B18162">
        <v>0.25</v>
      </c>
    </row>
    <row r="18163" spans="1:5" x14ac:dyDescent="0.2">
      <c r="A18163" t="s">
        <v>97</v>
      </c>
      <c r="B18163" t="s">
        <v>1545</v>
      </c>
      <c r="C18163">
        <v>0.1</v>
      </c>
    </row>
    <row r="18164" spans="1:5" x14ac:dyDescent="0.2">
      <c r="A18164" t="s">
        <v>49</v>
      </c>
      <c r="B18164" t="s">
        <v>1545</v>
      </c>
      <c r="C18164">
        <v>0.4</v>
      </c>
    </row>
    <row r="18165" spans="1:5" x14ac:dyDescent="0.2">
      <c r="A18165" t="s">
        <v>2062</v>
      </c>
      <c r="B18165" t="s">
        <v>2233</v>
      </c>
      <c r="C18165" t="s">
        <v>1594</v>
      </c>
      <c r="D18165" t="s">
        <v>2012</v>
      </c>
    </row>
    <row r="18166" spans="1:5" x14ac:dyDescent="0.2">
      <c r="A18166" t="s">
        <v>217</v>
      </c>
    </row>
    <row r="18167" spans="1:5" x14ac:dyDescent="0.2">
      <c r="A18167" t="s">
        <v>337</v>
      </c>
    </row>
    <row r="18168" spans="1:5" x14ac:dyDescent="0.2">
      <c r="A18168">
        <v>2</v>
      </c>
      <c r="B18168" t="s">
        <v>1100</v>
      </c>
      <c r="C18168" t="s">
        <v>1859</v>
      </c>
      <c r="D18168" t="s">
        <v>2486</v>
      </c>
      <c r="E18168" t="s">
        <v>3062</v>
      </c>
    </row>
    <row r="18169" spans="1:5" x14ac:dyDescent="0.2">
      <c r="A18169" t="s">
        <v>1862</v>
      </c>
      <c r="B18169">
        <v>0.83</v>
      </c>
      <c r="C18169">
        <v>0.06</v>
      </c>
    </row>
    <row r="18170" spans="1:5" x14ac:dyDescent="0.2">
      <c r="A18170" t="s">
        <v>3063</v>
      </c>
      <c r="B18170">
        <v>16.5</v>
      </c>
      <c r="C18170" t="s">
        <v>2634</v>
      </c>
    </row>
    <row r="18171" spans="1:5" x14ac:dyDescent="0.2">
      <c r="A18171" t="s">
        <v>29</v>
      </c>
      <c r="B18171">
        <v>29.5</v>
      </c>
      <c r="C18171" t="s">
        <v>1630</v>
      </c>
    </row>
    <row r="18172" spans="1:5" x14ac:dyDescent="0.2">
      <c r="A18172" t="s">
        <v>29</v>
      </c>
      <c r="B18172">
        <v>7</v>
      </c>
      <c r="C18172" t="s">
        <v>1578</v>
      </c>
    </row>
    <row r="18173" spans="1:5" x14ac:dyDescent="0.2">
      <c r="A18173" t="s">
        <v>3060</v>
      </c>
      <c r="B18173">
        <v>44</v>
      </c>
      <c r="C18173">
        <v>-0.2</v>
      </c>
    </row>
    <row r="18174" spans="1:5" x14ac:dyDescent="0.2">
      <c r="A18174" t="s">
        <v>1928</v>
      </c>
      <c r="B18174">
        <v>6</v>
      </c>
      <c r="C18174" t="s">
        <v>1608</v>
      </c>
      <c r="D18174">
        <v>0.2</v>
      </c>
    </row>
    <row r="18175" spans="1:5" x14ac:dyDescent="0.2">
      <c r="A18175" t="s">
        <v>1579</v>
      </c>
      <c r="B18175">
        <v>12</v>
      </c>
      <c r="C18175" t="s">
        <v>1578</v>
      </c>
    </row>
    <row r="18176" spans="1:5" x14ac:dyDescent="0.2">
      <c r="A18176" t="s">
        <v>1853</v>
      </c>
      <c r="B18176" t="s">
        <v>1545</v>
      </c>
      <c r="C18176">
        <v>1.5</v>
      </c>
    </row>
    <row r="18177" spans="1:5" x14ac:dyDescent="0.2">
      <c r="A18177" t="s">
        <v>1549</v>
      </c>
      <c r="B18177" t="s">
        <v>1550</v>
      </c>
      <c r="C18177" t="s">
        <v>1551</v>
      </c>
      <c r="D18177" t="s">
        <v>1552</v>
      </c>
    </row>
    <row r="18178" spans="1:5" x14ac:dyDescent="0.2">
      <c r="A18178" t="s">
        <v>859</v>
      </c>
      <c r="B18178" t="s">
        <v>1553</v>
      </c>
      <c r="C18178" t="s">
        <v>1554</v>
      </c>
    </row>
    <row r="18179" spans="1:5" x14ac:dyDescent="0.2">
      <c r="A18179" t="s">
        <v>1569</v>
      </c>
      <c r="B18179" t="s">
        <v>1570</v>
      </c>
      <c r="C18179" t="s">
        <v>1571</v>
      </c>
    </row>
    <row r="18180" spans="1:5" x14ac:dyDescent="0.2">
      <c r="A18180" t="s">
        <v>1569</v>
      </c>
      <c r="B18180" t="s">
        <v>1572</v>
      </c>
      <c r="C18180" t="s">
        <v>1573</v>
      </c>
      <c r="D18180" t="s">
        <v>1571</v>
      </c>
    </row>
    <row r="18181" spans="1:5" x14ac:dyDescent="0.2">
      <c r="A18181" t="s">
        <v>2511</v>
      </c>
      <c r="B18181" t="s">
        <v>47</v>
      </c>
      <c r="C18181">
        <v>52.01</v>
      </c>
      <c r="D18181" t="s">
        <v>1608</v>
      </c>
      <c r="E18181">
        <v>8.9999999999999993E-3</v>
      </c>
    </row>
    <row r="18182" spans="1:5" x14ac:dyDescent="0.2">
      <c r="A18182" t="s">
        <v>3064</v>
      </c>
      <c r="B18182">
        <v>3.5000000000000003E-2</v>
      </c>
      <c r="C18182" t="s">
        <v>1567</v>
      </c>
      <c r="D18182" t="s">
        <v>1568</v>
      </c>
    </row>
    <row r="18183" spans="1:5" x14ac:dyDescent="0.2">
      <c r="A18183" t="s">
        <v>91</v>
      </c>
      <c r="B18183">
        <v>40</v>
      </c>
      <c r="C18183" t="s">
        <v>1608</v>
      </c>
      <c r="D18183">
        <v>0.1</v>
      </c>
    </row>
    <row r="18184" spans="1:5" x14ac:dyDescent="0.2">
      <c r="A18184" t="s">
        <v>189</v>
      </c>
      <c r="B18184">
        <v>0.05</v>
      </c>
    </row>
    <row r="18185" spans="1:5" x14ac:dyDescent="0.2">
      <c r="A18185" t="s">
        <v>29</v>
      </c>
      <c r="B18185">
        <v>11.1</v>
      </c>
      <c r="C18185" t="s">
        <v>1613</v>
      </c>
      <c r="D18185">
        <v>0.2</v>
      </c>
    </row>
    <row r="18186" spans="1:5" x14ac:dyDescent="0.2">
      <c r="A18186" t="s">
        <v>29</v>
      </c>
      <c r="B18186">
        <v>13.6</v>
      </c>
      <c r="C18186" t="s">
        <v>1608</v>
      </c>
      <c r="D18186">
        <v>0.1</v>
      </c>
    </row>
    <row r="18187" spans="1:5" x14ac:dyDescent="0.2">
      <c r="A18187" t="s">
        <v>91</v>
      </c>
      <c r="B18187">
        <v>14.28</v>
      </c>
      <c r="C18187" t="s">
        <v>1608</v>
      </c>
      <c r="D18187">
        <v>0.1</v>
      </c>
    </row>
    <row r="18188" spans="1:5" x14ac:dyDescent="0.2">
      <c r="A18188" t="s">
        <v>2431</v>
      </c>
      <c r="B18188">
        <v>7.28</v>
      </c>
      <c r="C18188" t="s">
        <v>1608</v>
      </c>
      <c r="D18188">
        <v>0.04</v>
      </c>
    </row>
    <row r="18189" spans="1:5" x14ac:dyDescent="0.2">
      <c r="A18189" t="s">
        <v>95</v>
      </c>
      <c r="B18189" t="s">
        <v>1629</v>
      </c>
      <c r="C18189">
        <v>12</v>
      </c>
    </row>
    <row r="18190" spans="1:5" x14ac:dyDescent="0.2">
      <c r="A18190" t="s">
        <v>95</v>
      </c>
      <c r="B18190" t="s">
        <v>1629</v>
      </c>
      <c r="C18190">
        <v>25</v>
      </c>
    </row>
    <row r="18191" spans="1:5" x14ac:dyDescent="0.2">
      <c r="A18191" t="s">
        <v>1555</v>
      </c>
      <c r="B18191" t="s">
        <v>1550</v>
      </c>
      <c r="C18191" t="s">
        <v>1551</v>
      </c>
      <c r="D18191" t="s">
        <v>1556</v>
      </c>
    </row>
    <row r="18192" spans="1:5" x14ac:dyDescent="0.2">
      <c r="A18192" t="s">
        <v>1549</v>
      </c>
      <c r="B18192" t="s">
        <v>1550</v>
      </c>
      <c r="C18192" t="s">
        <v>1551</v>
      </c>
      <c r="D18192" t="s">
        <v>1552</v>
      </c>
    </row>
    <row r="18193" spans="1:6" x14ac:dyDescent="0.2">
      <c r="A18193" t="s">
        <v>859</v>
      </c>
      <c r="B18193" t="s">
        <v>1553</v>
      </c>
      <c r="C18193" t="s">
        <v>1554</v>
      </c>
    </row>
    <row r="18194" spans="1:6" x14ac:dyDescent="0.2">
      <c r="A18194" t="s">
        <v>3065</v>
      </c>
      <c r="B18194">
        <v>0.05</v>
      </c>
    </row>
    <row r="18195" spans="1:6" x14ac:dyDescent="0.2">
      <c r="A18195" t="s">
        <v>29</v>
      </c>
      <c r="B18195">
        <v>3.1749999999999998</v>
      </c>
      <c r="C18195" t="s">
        <v>1608</v>
      </c>
      <c r="D18195">
        <v>0.05</v>
      </c>
    </row>
    <row r="18196" spans="1:6" x14ac:dyDescent="0.2">
      <c r="A18196" t="s">
        <v>177</v>
      </c>
      <c r="B18196">
        <v>0.39700000000000002</v>
      </c>
      <c r="C18196" t="s">
        <v>1608</v>
      </c>
      <c r="D18196">
        <v>0.1</v>
      </c>
    </row>
    <row r="18197" spans="1:6" x14ac:dyDescent="0.2">
      <c r="A18197" t="s">
        <v>3066</v>
      </c>
      <c r="B18197">
        <f>0.1/-0.05</f>
        <v>-2</v>
      </c>
    </row>
    <row r="18198" spans="1:6" x14ac:dyDescent="0.2">
      <c r="A18198" t="s">
        <v>3067</v>
      </c>
      <c r="B18198" t="s">
        <v>1608</v>
      </c>
      <c r="C18198">
        <v>0.05</v>
      </c>
    </row>
    <row r="18199" spans="1:6" x14ac:dyDescent="0.2">
      <c r="A18199" t="s">
        <v>3068</v>
      </c>
      <c r="B18199">
        <f>0.1/-0.05</f>
        <v>-2</v>
      </c>
    </row>
    <row r="18200" spans="1:6" x14ac:dyDescent="0.2">
      <c r="A18200" t="s">
        <v>3069</v>
      </c>
      <c r="B18200" t="s">
        <v>1608</v>
      </c>
      <c r="C18200">
        <v>0.2</v>
      </c>
    </row>
    <row r="18201" spans="1:6" x14ac:dyDescent="0.2">
      <c r="A18201" t="s">
        <v>557</v>
      </c>
      <c r="B18201">
        <v>25.2</v>
      </c>
      <c r="C18201">
        <v>-0.05</v>
      </c>
    </row>
    <row r="18202" spans="1:6" x14ac:dyDescent="0.2">
      <c r="A18202" t="s">
        <v>174</v>
      </c>
      <c r="B18202">
        <v>0.1</v>
      </c>
      <c r="C18202" t="s">
        <v>3070</v>
      </c>
    </row>
    <row r="18203" spans="1:6" x14ac:dyDescent="0.2">
      <c r="A18203" t="s">
        <v>153</v>
      </c>
      <c r="B18203" t="s">
        <v>3071</v>
      </c>
      <c r="C18203" t="s">
        <v>1608</v>
      </c>
      <c r="D18203">
        <v>0.02</v>
      </c>
    </row>
    <row r="18204" spans="1:6" x14ac:dyDescent="0.2">
      <c r="A18204" t="s">
        <v>29</v>
      </c>
      <c r="B18204">
        <v>10.7</v>
      </c>
      <c r="C18204" t="s">
        <v>1608</v>
      </c>
      <c r="D18204">
        <v>0.05</v>
      </c>
    </row>
    <row r="18205" spans="1:6" x14ac:dyDescent="0.2">
      <c r="A18205" t="s">
        <v>29</v>
      </c>
      <c r="B18205">
        <v>5.15</v>
      </c>
      <c r="C18205" t="s">
        <v>1608</v>
      </c>
      <c r="D18205">
        <v>0.05</v>
      </c>
    </row>
    <row r="18206" spans="1:6" x14ac:dyDescent="0.2">
      <c r="A18206" t="s">
        <v>3072</v>
      </c>
      <c r="B18206" t="s">
        <v>1608</v>
      </c>
      <c r="C18206">
        <v>0.05</v>
      </c>
      <c r="D18206" t="s">
        <v>3073</v>
      </c>
    </row>
    <row r="18207" spans="1:6" x14ac:dyDescent="0.2">
      <c r="A18207" t="s">
        <v>664</v>
      </c>
      <c r="B18207">
        <v>0.2</v>
      </c>
      <c r="C18207" t="s">
        <v>1567</v>
      </c>
      <c r="D18207" t="s">
        <v>2513</v>
      </c>
      <c r="E18207" t="s">
        <v>1809</v>
      </c>
      <c r="F18207" t="s">
        <v>3074</v>
      </c>
    </row>
    <row r="18208" spans="1:6" x14ac:dyDescent="0.2">
      <c r="A18208" t="s">
        <v>3075</v>
      </c>
      <c r="B18208" t="s">
        <v>1608</v>
      </c>
      <c r="C18208">
        <v>7.4999999999999997E-2</v>
      </c>
    </row>
    <row r="18209" spans="1:5" x14ac:dyDescent="0.2">
      <c r="A18209" t="s">
        <v>97</v>
      </c>
      <c r="B18209" t="s">
        <v>1619</v>
      </c>
      <c r="C18209">
        <v>0.1</v>
      </c>
      <c r="D18209" t="s">
        <v>1809</v>
      </c>
      <c r="E18209" t="s">
        <v>3076</v>
      </c>
    </row>
    <row r="18210" spans="1:5" x14ac:dyDescent="0.2">
      <c r="A18210" t="s">
        <v>29</v>
      </c>
      <c r="B18210">
        <v>16.649999999999999</v>
      </c>
      <c r="C18210" t="s">
        <v>1608</v>
      </c>
      <c r="D18210">
        <v>0.05</v>
      </c>
    </row>
    <row r="18211" spans="1:5" x14ac:dyDescent="0.2">
      <c r="A18211" t="s">
        <v>29</v>
      </c>
      <c r="B18211">
        <v>17.559999999999999</v>
      </c>
      <c r="C18211" t="s">
        <v>1608</v>
      </c>
      <c r="D18211">
        <v>0.05</v>
      </c>
    </row>
    <row r="18212" spans="1:5" x14ac:dyDescent="0.2">
      <c r="A18212" t="s">
        <v>48</v>
      </c>
      <c r="B18212">
        <v>19.850000000000001</v>
      </c>
      <c r="C18212" t="s">
        <v>1608</v>
      </c>
      <c r="D18212">
        <v>0.1</v>
      </c>
    </row>
    <row r="18213" spans="1:5" x14ac:dyDescent="0.2">
      <c r="A18213" t="s">
        <v>177</v>
      </c>
      <c r="B18213">
        <v>0.35</v>
      </c>
      <c r="C18213" t="s">
        <v>1608</v>
      </c>
      <c r="D18213">
        <v>0.1</v>
      </c>
    </row>
    <row r="18214" spans="1:5" x14ac:dyDescent="0.2">
      <c r="A18214" t="s">
        <v>29</v>
      </c>
      <c r="B18214">
        <v>12.65</v>
      </c>
      <c r="C18214" t="s">
        <v>1608</v>
      </c>
      <c r="D18214">
        <v>0.1</v>
      </c>
    </row>
    <row r="18215" spans="1:5" x14ac:dyDescent="0.2">
      <c r="A18215" t="s">
        <v>174</v>
      </c>
      <c r="B18215">
        <v>0.05</v>
      </c>
      <c r="C18215" t="s">
        <v>1809</v>
      </c>
      <c r="D18215" t="s">
        <v>3071</v>
      </c>
    </row>
    <row r="18216" spans="1:5" x14ac:dyDescent="0.2">
      <c r="A18216" t="s">
        <v>557</v>
      </c>
      <c r="B18216">
        <v>19.5</v>
      </c>
      <c r="C18216" t="s">
        <v>1608</v>
      </c>
      <c r="D18216">
        <v>0.2</v>
      </c>
    </row>
    <row r="18217" spans="1:5" x14ac:dyDescent="0.2">
      <c r="A18217" t="s">
        <v>174</v>
      </c>
      <c r="B18217">
        <v>0.1</v>
      </c>
      <c r="C18217" t="s">
        <v>1567</v>
      </c>
      <c r="D18217" t="s">
        <v>1633</v>
      </c>
    </row>
    <row r="18218" spans="1:5" x14ac:dyDescent="0.2">
      <c r="A18218" t="s">
        <v>2697</v>
      </c>
      <c r="B18218" t="s">
        <v>1608</v>
      </c>
      <c r="C18218">
        <v>0.1</v>
      </c>
    </row>
    <row r="18219" spans="1:5" x14ac:dyDescent="0.2">
      <c r="A18219" t="s">
        <v>2901</v>
      </c>
      <c r="B18219" t="s">
        <v>1608</v>
      </c>
      <c r="C18219">
        <v>0.1</v>
      </c>
    </row>
    <row r="18220" spans="1:5" x14ac:dyDescent="0.2">
      <c r="A18220" t="s">
        <v>557</v>
      </c>
      <c r="B18220">
        <v>5</v>
      </c>
      <c r="C18220" t="s">
        <v>1608</v>
      </c>
      <c r="D18220">
        <v>0.05</v>
      </c>
    </row>
    <row r="18221" spans="1:5" x14ac:dyDescent="0.2">
      <c r="A18221" t="s">
        <v>29</v>
      </c>
      <c r="B18221">
        <v>3.3</v>
      </c>
      <c r="C18221" t="s">
        <v>1608</v>
      </c>
      <c r="D18221">
        <v>0.05</v>
      </c>
    </row>
    <row r="18222" spans="1:5" x14ac:dyDescent="0.2">
      <c r="A18222" t="s">
        <v>557</v>
      </c>
      <c r="B18222">
        <v>16.600000000000001</v>
      </c>
      <c r="C18222" t="s">
        <v>1608</v>
      </c>
      <c r="D18222">
        <v>0.05</v>
      </c>
    </row>
    <row r="18223" spans="1:5" x14ac:dyDescent="0.2">
      <c r="A18223" t="s">
        <v>29</v>
      </c>
      <c r="B18223">
        <v>14.2</v>
      </c>
      <c r="C18223" t="s">
        <v>1608</v>
      </c>
      <c r="D18223">
        <v>0.1</v>
      </c>
    </row>
    <row r="18224" spans="1:5" x14ac:dyDescent="0.2">
      <c r="A18224" t="s">
        <v>29</v>
      </c>
      <c r="B18224">
        <v>5</v>
      </c>
      <c r="C18224" t="s">
        <v>1608</v>
      </c>
      <c r="D18224">
        <v>0.2</v>
      </c>
    </row>
    <row r="18225" spans="1:4" x14ac:dyDescent="0.2">
      <c r="A18225" t="s">
        <v>177</v>
      </c>
      <c r="B18225">
        <v>0.56000000000000005</v>
      </c>
      <c r="C18225" t="s">
        <v>1608</v>
      </c>
      <c r="D18225">
        <v>0.05</v>
      </c>
    </row>
    <row r="18226" spans="1:4" x14ac:dyDescent="0.2">
      <c r="A18226" t="s">
        <v>67</v>
      </c>
      <c r="B18226">
        <v>4.4000000000000004</v>
      </c>
      <c r="C18226" t="s">
        <v>1608</v>
      </c>
      <c r="D18226">
        <v>0.2</v>
      </c>
    </row>
    <row r="18227" spans="1:4" x14ac:dyDescent="0.2">
      <c r="A18227" t="s">
        <v>664</v>
      </c>
      <c r="B18227" t="s">
        <v>3077</v>
      </c>
      <c r="C18227" t="s">
        <v>1567</v>
      </c>
      <c r="D18227" t="s">
        <v>3078</v>
      </c>
    </row>
    <row r="18228" spans="1:4" x14ac:dyDescent="0.2">
      <c r="A18228" t="s">
        <v>551</v>
      </c>
      <c r="B18228">
        <v>0.05</v>
      </c>
      <c r="C18228" t="s">
        <v>1567</v>
      </c>
      <c r="D18228" t="s">
        <v>1633</v>
      </c>
    </row>
    <row r="18229" spans="1:4" x14ac:dyDescent="0.2">
      <c r="A18229" t="s">
        <v>174</v>
      </c>
      <c r="B18229">
        <v>0.08</v>
      </c>
      <c r="C18229" t="s">
        <v>1567</v>
      </c>
      <c r="D18229" t="s">
        <v>2513</v>
      </c>
    </row>
    <row r="18230" spans="1:4" x14ac:dyDescent="0.2">
      <c r="A18230" t="s">
        <v>664</v>
      </c>
      <c r="B18230" t="s">
        <v>3077</v>
      </c>
      <c r="C18230" t="s">
        <v>1567</v>
      </c>
      <c r="D18230" t="s">
        <v>3078</v>
      </c>
    </row>
    <row r="18231" spans="1:4" x14ac:dyDescent="0.2">
      <c r="A18231" t="s">
        <v>557</v>
      </c>
      <c r="B18231">
        <v>2.56</v>
      </c>
      <c r="C18231" t="s">
        <v>1608</v>
      </c>
      <c r="D18231">
        <v>0.05</v>
      </c>
    </row>
    <row r="18232" spans="1:4" x14ac:dyDescent="0.2">
      <c r="A18232" t="s">
        <v>557</v>
      </c>
      <c r="B18232">
        <v>4.24</v>
      </c>
      <c r="C18232" t="s">
        <v>1608</v>
      </c>
      <c r="D18232">
        <v>0.2</v>
      </c>
    </row>
    <row r="18233" spans="1:4" x14ac:dyDescent="0.2">
      <c r="A18233" t="s">
        <v>49</v>
      </c>
      <c r="B18233">
        <v>0.56499999999999995</v>
      </c>
      <c r="C18233" t="s">
        <v>1608</v>
      </c>
      <c r="D18233">
        <v>0.1</v>
      </c>
    </row>
    <row r="18234" spans="1:4" x14ac:dyDescent="0.2">
      <c r="A18234" t="s">
        <v>49</v>
      </c>
      <c r="B18234">
        <v>1.1499999999999999</v>
      </c>
      <c r="C18234" t="s">
        <v>1608</v>
      </c>
      <c r="D18234">
        <v>0.1</v>
      </c>
    </row>
    <row r="18235" spans="1:4" x14ac:dyDescent="0.2">
      <c r="A18235" t="s">
        <v>49</v>
      </c>
      <c r="B18235">
        <v>0.93</v>
      </c>
      <c r="C18235" t="s">
        <v>1608</v>
      </c>
      <c r="D18235">
        <v>0.6</v>
      </c>
    </row>
    <row r="18236" spans="1:4" x14ac:dyDescent="0.2">
      <c r="A18236" t="s">
        <v>49</v>
      </c>
      <c r="B18236">
        <v>1.7</v>
      </c>
      <c r="C18236" t="s">
        <v>1608</v>
      </c>
      <c r="D18236">
        <v>0.6</v>
      </c>
    </row>
    <row r="18237" spans="1:4" x14ac:dyDescent="0.2">
      <c r="A18237" t="s">
        <v>49</v>
      </c>
      <c r="B18237">
        <v>2.1</v>
      </c>
      <c r="C18237" t="s">
        <v>1608</v>
      </c>
      <c r="D18237">
        <v>0.1</v>
      </c>
    </row>
    <row r="18238" spans="1:4" x14ac:dyDescent="0.2">
      <c r="A18238" t="s">
        <v>48</v>
      </c>
      <c r="B18238">
        <v>4.7</v>
      </c>
      <c r="C18238" t="s">
        <v>1608</v>
      </c>
      <c r="D18238">
        <v>0.3</v>
      </c>
    </row>
    <row r="18239" spans="1:4" x14ac:dyDescent="0.2">
      <c r="A18239" t="s">
        <v>97</v>
      </c>
      <c r="B18239">
        <v>0.1</v>
      </c>
      <c r="C18239" t="s">
        <v>1568</v>
      </c>
    </row>
    <row r="18240" spans="1:4" x14ac:dyDescent="0.2">
      <c r="A18240" t="s">
        <v>95</v>
      </c>
      <c r="B18240" t="s">
        <v>1584</v>
      </c>
      <c r="C18240">
        <v>10</v>
      </c>
    </row>
    <row r="18241" spans="1:4" x14ac:dyDescent="0.2">
      <c r="A18241" t="s">
        <v>92</v>
      </c>
      <c r="B18241" t="s">
        <v>3079</v>
      </c>
      <c r="C18241" t="s">
        <v>2401</v>
      </c>
    </row>
    <row r="18242" spans="1:4" x14ac:dyDescent="0.2">
      <c r="A18242" t="s">
        <v>87</v>
      </c>
      <c r="B18242" t="s">
        <v>1682</v>
      </c>
      <c r="C18242" t="s">
        <v>3037</v>
      </c>
    </row>
    <row r="18243" spans="1:4" x14ac:dyDescent="0.2">
      <c r="A18243" t="s">
        <v>87</v>
      </c>
      <c r="B18243" t="s">
        <v>1682</v>
      </c>
      <c r="C18243" t="s">
        <v>3080</v>
      </c>
    </row>
    <row r="18244" spans="1:4" x14ac:dyDescent="0.2">
      <c r="A18244" t="s">
        <v>1549</v>
      </c>
      <c r="B18244" t="s">
        <v>1550</v>
      </c>
      <c r="C18244" t="s">
        <v>1551</v>
      </c>
      <c r="D18244" t="s">
        <v>1552</v>
      </c>
    </row>
    <row r="18245" spans="1:4" x14ac:dyDescent="0.2">
      <c r="A18245" t="s">
        <v>859</v>
      </c>
      <c r="B18245" t="s">
        <v>1553</v>
      </c>
      <c r="C18245" t="s">
        <v>1554</v>
      </c>
    </row>
    <row r="18246" spans="1:4" x14ac:dyDescent="0.2">
      <c r="A18246" t="s">
        <v>1569</v>
      </c>
      <c r="B18246" t="s">
        <v>1570</v>
      </c>
      <c r="C18246" t="s">
        <v>1571</v>
      </c>
    </row>
    <row r="18247" spans="1:4" x14ac:dyDescent="0.2">
      <c r="A18247" t="s">
        <v>1569</v>
      </c>
      <c r="B18247" t="s">
        <v>1572</v>
      </c>
      <c r="C18247" t="s">
        <v>1573</v>
      </c>
      <c r="D18247" t="s">
        <v>1571</v>
      </c>
    </row>
    <row r="18248" spans="1:4" x14ac:dyDescent="0.2">
      <c r="A18248" t="s">
        <v>47</v>
      </c>
      <c r="B18248">
        <v>31.05</v>
      </c>
      <c r="C18248" t="s">
        <v>1557</v>
      </c>
    </row>
    <row r="18249" spans="1:4" x14ac:dyDescent="0.2">
      <c r="A18249" t="s">
        <v>574</v>
      </c>
      <c r="B18249">
        <v>0.47499999999999998</v>
      </c>
      <c r="C18249" t="s">
        <v>1558</v>
      </c>
    </row>
    <row r="18250" spans="1:4" x14ac:dyDescent="0.2">
      <c r="A18250" t="s">
        <v>29</v>
      </c>
      <c r="B18250">
        <v>2.8250000000000002</v>
      </c>
      <c r="C18250" t="s">
        <v>1632</v>
      </c>
    </row>
    <row r="18251" spans="1:4" x14ac:dyDescent="0.2">
      <c r="A18251" t="s">
        <v>29</v>
      </c>
      <c r="B18251">
        <v>20</v>
      </c>
      <c r="C18251" t="s">
        <v>1558</v>
      </c>
    </row>
    <row r="18252" spans="1:4" x14ac:dyDescent="0.2">
      <c r="A18252" t="s">
        <v>29</v>
      </c>
      <c r="B18252">
        <v>12.5</v>
      </c>
      <c r="C18252" t="s">
        <v>1558</v>
      </c>
    </row>
    <row r="18253" spans="1:4" x14ac:dyDescent="0.2">
      <c r="A18253" t="s">
        <v>29</v>
      </c>
      <c r="B18253">
        <v>10.55</v>
      </c>
      <c r="C18253" t="s">
        <v>1582</v>
      </c>
    </row>
    <row r="18254" spans="1:4" x14ac:dyDescent="0.2">
      <c r="A18254" t="s">
        <v>95</v>
      </c>
      <c r="B18254" t="s">
        <v>1545</v>
      </c>
      <c r="C18254" t="s">
        <v>1584</v>
      </c>
      <c r="D18254">
        <v>16</v>
      </c>
    </row>
    <row r="18255" spans="1:4" x14ac:dyDescent="0.2">
      <c r="A18255" t="s">
        <v>95</v>
      </c>
      <c r="B18255" t="s">
        <v>1545</v>
      </c>
      <c r="C18255" t="s">
        <v>1629</v>
      </c>
      <c r="D18255">
        <v>8</v>
      </c>
    </row>
    <row r="18256" spans="1:4" x14ac:dyDescent="0.2">
      <c r="A18256" t="s">
        <v>133</v>
      </c>
      <c r="B18256" t="s">
        <v>1619</v>
      </c>
      <c r="C18256">
        <v>0.01</v>
      </c>
    </row>
    <row r="18257" spans="1:5" x14ac:dyDescent="0.2">
      <c r="A18257" t="s">
        <v>551</v>
      </c>
      <c r="B18257" t="s">
        <v>1619</v>
      </c>
      <c r="C18257">
        <v>0.02</v>
      </c>
      <c r="D18257" t="s">
        <v>1568</v>
      </c>
    </row>
    <row r="18258" spans="1:5" x14ac:dyDescent="0.2">
      <c r="A18258" t="s">
        <v>87</v>
      </c>
      <c r="B18258" t="s">
        <v>1546</v>
      </c>
      <c r="C18258" t="s">
        <v>1547</v>
      </c>
      <c r="D18258" t="s">
        <v>1548</v>
      </c>
    </row>
    <row r="18259" spans="1:5" x14ac:dyDescent="0.2">
      <c r="A18259" t="s">
        <v>2397</v>
      </c>
      <c r="B18259" t="s">
        <v>3081</v>
      </c>
      <c r="C18259" t="s">
        <v>3082</v>
      </c>
      <c r="D18259">
        <v>0.02</v>
      </c>
    </row>
    <row r="18260" spans="1:5" x14ac:dyDescent="0.2">
      <c r="A18260" t="s">
        <v>97</v>
      </c>
      <c r="B18260" t="s">
        <v>1545</v>
      </c>
      <c r="C18260">
        <v>0.04</v>
      </c>
      <c r="D18260" t="s">
        <v>1567</v>
      </c>
      <c r="E18260" t="s">
        <v>1568</v>
      </c>
    </row>
    <row r="18261" spans="1:5" x14ac:dyDescent="0.2">
      <c r="A18261" t="s">
        <v>3083</v>
      </c>
      <c r="B18261" t="s">
        <v>3084</v>
      </c>
      <c r="C18261" t="s">
        <v>3085</v>
      </c>
    </row>
    <row r="18262" spans="1:5" x14ac:dyDescent="0.2">
      <c r="A18262">
        <v>1</v>
      </c>
      <c r="B18262" t="s">
        <v>2618</v>
      </c>
      <c r="C18262" t="s">
        <v>3086</v>
      </c>
      <c r="D18262" t="s">
        <v>1682</v>
      </c>
      <c r="E18262" t="s">
        <v>3087</v>
      </c>
    </row>
    <row r="18263" spans="1:5" x14ac:dyDescent="0.2">
      <c r="A18263" t="s">
        <v>1549</v>
      </c>
      <c r="B18263" t="s">
        <v>1550</v>
      </c>
      <c r="C18263" t="s">
        <v>1551</v>
      </c>
      <c r="D18263" t="s">
        <v>1552</v>
      </c>
    </row>
    <row r="18264" spans="1:5" x14ac:dyDescent="0.2">
      <c r="A18264" t="s">
        <v>859</v>
      </c>
      <c r="B18264" t="s">
        <v>1553</v>
      </c>
      <c r="C18264" t="s">
        <v>1554</v>
      </c>
    </row>
    <row r="18265" spans="1:5" x14ac:dyDescent="0.2">
      <c r="A18265" t="s">
        <v>1569</v>
      </c>
      <c r="B18265" t="s">
        <v>1570</v>
      </c>
      <c r="C18265" t="s">
        <v>1571</v>
      </c>
    </row>
    <row r="18266" spans="1:5" x14ac:dyDescent="0.2">
      <c r="A18266" t="s">
        <v>1569</v>
      </c>
      <c r="B18266" t="s">
        <v>1572</v>
      </c>
      <c r="C18266" t="s">
        <v>1573</v>
      </c>
      <c r="D18266" t="s">
        <v>1571</v>
      </c>
    </row>
    <row r="18267" spans="1:5" x14ac:dyDescent="0.2">
      <c r="A18267" t="s">
        <v>3065</v>
      </c>
      <c r="B18267">
        <v>0.05</v>
      </c>
    </row>
    <row r="18268" spans="1:5" x14ac:dyDescent="0.2">
      <c r="A18268" t="s">
        <v>29</v>
      </c>
      <c r="B18268">
        <v>3.1749999999999998</v>
      </c>
      <c r="C18268" t="s">
        <v>1608</v>
      </c>
      <c r="D18268">
        <v>0.05</v>
      </c>
    </row>
    <row r="18269" spans="1:5" x14ac:dyDescent="0.2">
      <c r="A18269" t="s">
        <v>177</v>
      </c>
      <c r="B18269">
        <v>0.39700000000000002</v>
      </c>
      <c r="C18269" t="s">
        <v>1608</v>
      </c>
      <c r="D18269">
        <v>0.1</v>
      </c>
    </row>
    <row r="18270" spans="1:5" x14ac:dyDescent="0.2">
      <c r="A18270" t="s">
        <v>3066</v>
      </c>
      <c r="B18270">
        <f>0.1/-0.05</f>
        <v>-2</v>
      </c>
    </row>
    <row r="18271" spans="1:5" x14ac:dyDescent="0.2">
      <c r="A18271" t="s">
        <v>3067</v>
      </c>
      <c r="B18271" t="s">
        <v>1608</v>
      </c>
      <c r="C18271">
        <v>0.05</v>
      </c>
    </row>
    <row r="18272" spans="1:5" x14ac:dyDescent="0.2">
      <c r="A18272" t="s">
        <v>3068</v>
      </c>
      <c r="B18272">
        <f>0.1/-0.05</f>
        <v>-2</v>
      </c>
    </row>
    <row r="18273" spans="1:6" x14ac:dyDescent="0.2">
      <c r="A18273" t="s">
        <v>3069</v>
      </c>
      <c r="B18273" t="s">
        <v>1608</v>
      </c>
      <c r="C18273">
        <v>0.2</v>
      </c>
    </row>
    <row r="18274" spans="1:6" x14ac:dyDescent="0.2">
      <c r="A18274" t="s">
        <v>557</v>
      </c>
      <c r="B18274">
        <v>25.2</v>
      </c>
      <c r="C18274">
        <v>-0.05</v>
      </c>
    </row>
    <row r="18275" spans="1:6" x14ac:dyDescent="0.2">
      <c r="A18275" t="s">
        <v>174</v>
      </c>
      <c r="B18275">
        <v>0.1</v>
      </c>
      <c r="C18275" t="s">
        <v>3070</v>
      </c>
    </row>
    <row r="18276" spans="1:6" x14ac:dyDescent="0.2">
      <c r="A18276" t="s">
        <v>153</v>
      </c>
      <c r="B18276" t="s">
        <v>3071</v>
      </c>
      <c r="C18276" t="s">
        <v>1608</v>
      </c>
      <c r="D18276">
        <v>0.02</v>
      </c>
    </row>
    <row r="18277" spans="1:6" x14ac:dyDescent="0.2">
      <c r="A18277" t="s">
        <v>29</v>
      </c>
      <c r="B18277">
        <v>10.7</v>
      </c>
      <c r="C18277" t="s">
        <v>1608</v>
      </c>
      <c r="D18277">
        <v>0.05</v>
      </c>
    </row>
    <row r="18278" spans="1:6" x14ac:dyDescent="0.2">
      <c r="A18278" t="s">
        <v>29</v>
      </c>
      <c r="B18278">
        <v>5.15</v>
      </c>
      <c r="C18278" t="s">
        <v>1608</v>
      </c>
      <c r="D18278">
        <v>0.05</v>
      </c>
    </row>
    <row r="18279" spans="1:6" x14ac:dyDescent="0.2">
      <c r="A18279" t="s">
        <v>3072</v>
      </c>
      <c r="B18279" t="s">
        <v>1608</v>
      </c>
      <c r="C18279">
        <v>0.05</v>
      </c>
      <c r="D18279" t="s">
        <v>3073</v>
      </c>
    </row>
    <row r="18280" spans="1:6" x14ac:dyDescent="0.2">
      <c r="A18280" t="s">
        <v>664</v>
      </c>
      <c r="B18280">
        <v>0.2</v>
      </c>
      <c r="C18280" t="s">
        <v>1567</v>
      </c>
      <c r="D18280" t="s">
        <v>2513</v>
      </c>
      <c r="E18280" t="s">
        <v>1809</v>
      </c>
      <c r="F18280" t="s">
        <v>3074</v>
      </c>
    </row>
    <row r="18281" spans="1:6" x14ac:dyDescent="0.2">
      <c r="A18281" t="s">
        <v>3075</v>
      </c>
      <c r="B18281" t="s">
        <v>1608</v>
      </c>
      <c r="C18281">
        <v>7.4999999999999997E-2</v>
      </c>
    </row>
    <row r="18282" spans="1:6" x14ac:dyDescent="0.2">
      <c r="A18282" t="s">
        <v>97</v>
      </c>
      <c r="B18282" t="s">
        <v>1619</v>
      </c>
      <c r="C18282">
        <v>0.1</v>
      </c>
      <c r="D18282" t="s">
        <v>1809</v>
      </c>
      <c r="E18282" t="s">
        <v>3076</v>
      </c>
    </row>
    <row r="18283" spans="1:6" x14ac:dyDescent="0.2">
      <c r="A18283" t="s">
        <v>29</v>
      </c>
      <c r="B18283">
        <v>16.649999999999999</v>
      </c>
      <c r="C18283" t="s">
        <v>1608</v>
      </c>
      <c r="D18283">
        <v>0.05</v>
      </c>
    </row>
    <row r="18284" spans="1:6" x14ac:dyDescent="0.2">
      <c r="A18284" t="s">
        <v>29</v>
      </c>
      <c r="B18284">
        <v>17.559999999999999</v>
      </c>
      <c r="C18284" t="s">
        <v>1608</v>
      </c>
      <c r="D18284">
        <v>0.05</v>
      </c>
    </row>
    <row r="18285" spans="1:6" x14ac:dyDescent="0.2">
      <c r="A18285" t="s">
        <v>48</v>
      </c>
      <c r="B18285">
        <v>19.850000000000001</v>
      </c>
      <c r="C18285" t="s">
        <v>1608</v>
      </c>
      <c r="D18285">
        <v>0.1</v>
      </c>
    </row>
    <row r="18286" spans="1:6" x14ac:dyDescent="0.2">
      <c r="A18286" t="s">
        <v>177</v>
      </c>
      <c r="B18286">
        <v>0.35</v>
      </c>
      <c r="C18286" t="s">
        <v>1608</v>
      </c>
      <c r="D18286">
        <v>0.1</v>
      </c>
    </row>
    <row r="18287" spans="1:6" x14ac:dyDescent="0.2">
      <c r="A18287" t="s">
        <v>29</v>
      </c>
      <c r="B18287">
        <v>12.65</v>
      </c>
      <c r="C18287" t="s">
        <v>1608</v>
      </c>
      <c r="D18287">
        <v>0.1</v>
      </c>
    </row>
    <row r="18288" spans="1:6" x14ac:dyDescent="0.2">
      <c r="A18288" t="s">
        <v>174</v>
      </c>
      <c r="B18288">
        <v>0.05</v>
      </c>
      <c r="C18288" t="s">
        <v>1809</v>
      </c>
      <c r="D18288" t="s">
        <v>3071</v>
      </c>
    </row>
    <row r="18289" spans="1:4" x14ac:dyDescent="0.2">
      <c r="A18289" t="s">
        <v>557</v>
      </c>
      <c r="B18289">
        <v>19.5</v>
      </c>
      <c r="C18289" t="s">
        <v>1608</v>
      </c>
      <c r="D18289">
        <v>0.2</v>
      </c>
    </row>
    <row r="18290" spans="1:4" x14ac:dyDescent="0.2">
      <c r="A18290" t="s">
        <v>174</v>
      </c>
      <c r="B18290">
        <v>0.1</v>
      </c>
      <c r="C18290" t="s">
        <v>1567</v>
      </c>
      <c r="D18290" t="s">
        <v>1633</v>
      </c>
    </row>
    <row r="18291" spans="1:4" x14ac:dyDescent="0.2">
      <c r="A18291" t="s">
        <v>2697</v>
      </c>
      <c r="B18291" t="s">
        <v>1608</v>
      </c>
      <c r="C18291">
        <v>0.1</v>
      </c>
    </row>
    <row r="18292" spans="1:4" x14ac:dyDescent="0.2">
      <c r="A18292" t="s">
        <v>2901</v>
      </c>
      <c r="B18292" t="s">
        <v>1608</v>
      </c>
      <c r="C18292">
        <v>0.1</v>
      </c>
    </row>
    <row r="18293" spans="1:4" x14ac:dyDescent="0.2">
      <c r="A18293" t="s">
        <v>557</v>
      </c>
      <c r="B18293">
        <v>5</v>
      </c>
      <c r="C18293" t="s">
        <v>1608</v>
      </c>
      <c r="D18293">
        <v>0.05</v>
      </c>
    </row>
    <row r="18294" spans="1:4" x14ac:dyDescent="0.2">
      <c r="A18294" t="s">
        <v>29</v>
      </c>
      <c r="B18294">
        <v>3.3</v>
      </c>
      <c r="C18294" t="s">
        <v>1608</v>
      </c>
      <c r="D18294">
        <v>0.05</v>
      </c>
    </row>
    <row r="18295" spans="1:4" x14ac:dyDescent="0.2">
      <c r="A18295" t="s">
        <v>557</v>
      </c>
      <c r="B18295">
        <v>16.600000000000001</v>
      </c>
      <c r="C18295" t="s">
        <v>1608</v>
      </c>
      <c r="D18295">
        <v>0.05</v>
      </c>
    </row>
    <row r="18296" spans="1:4" x14ac:dyDescent="0.2">
      <c r="A18296" t="s">
        <v>29</v>
      </c>
      <c r="B18296">
        <v>14.2</v>
      </c>
      <c r="C18296" t="s">
        <v>1608</v>
      </c>
      <c r="D18296">
        <v>0.1</v>
      </c>
    </row>
    <row r="18297" spans="1:4" x14ac:dyDescent="0.2">
      <c r="A18297" t="s">
        <v>29</v>
      </c>
      <c r="B18297">
        <v>5</v>
      </c>
      <c r="C18297" t="s">
        <v>1608</v>
      </c>
      <c r="D18297">
        <v>0.2</v>
      </c>
    </row>
    <row r="18298" spans="1:4" x14ac:dyDescent="0.2">
      <c r="A18298" t="s">
        <v>177</v>
      </c>
      <c r="B18298">
        <v>0.56000000000000005</v>
      </c>
      <c r="C18298" t="s">
        <v>1608</v>
      </c>
      <c r="D18298">
        <v>0.05</v>
      </c>
    </row>
    <row r="18299" spans="1:4" x14ac:dyDescent="0.2">
      <c r="A18299" t="s">
        <v>67</v>
      </c>
      <c r="B18299">
        <v>4.4000000000000004</v>
      </c>
      <c r="C18299" t="s">
        <v>1608</v>
      </c>
      <c r="D18299">
        <v>0.2</v>
      </c>
    </row>
    <row r="18300" spans="1:4" x14ac:dyDescent="0.2">
      <c r="A18300" t="s">
        <v>664</v>
      </c>
      <c r="B18300" t="s">
        <v>3077</v>
      </c>
      <c r="C18300" t="s">
        <v>1567</v>
      </c>
      <c r="D18300" t="s">
        <v>3078</v>
      </c>
    </row>
    <row r="18301" spans="1:4" x14ac:dyDescent="0.2">
      <c r="A18301" t="s">
        <v>551</v>
      </c>
      <c r="B18301">
        <v>0.05</v>
      </c>
      <c r="C18301" t="s">
        <v>1567</v>
      </c>
      <c r="D18301" t="s">
        <v>1633</v>
      </c>
    </row>
    <row r="18302" spans="1:4" x14ac:dyDescent="0.2">
      <c r="A18302" t="s">
        <v>174</v>
      </c>
      <c r="B18302">
        <v>0.08</v>
      </c>
      <c r="C18302" t="s">
        <v>1567</v>
      </c>
      <c r="D18302" t="s">
        <v>2513</v>
      </c>
    </row>
    <row r="18303" spans="1:4" x14ac:dyDescent="0.2">
      <c r="A18303" t="s">
        <v>664</v>
      </c>
      <c r="B18303" t="s">
        <v>3077</v>
      </c>
      <c r="C18303" t="s">
        <v>1567</v>
      </c>
      <c r="D18303" t="s">
        <v>3078</v>
      </c>
    </row>
    <row r="18304" spans="1:4" x14ac:dyDescent="0.2">
      <c r="A18304" t="s">
        <v>557</v>
      </c>
      <c r="B18304">
        <v>2.56</v>
      </c>
      <c r="C18304" t="s">
        <v>1608</v>
      </c>
      <c r="D18304">
        <v>0.05</v>
      </c>
    </row>
    <row r="18305" spans="1:4" x14ac:dyDescent="0.2">
      <c r="A18305" t="s">
        <v>557</v>
      </c>
      <c r="B18305">
        <v>4.24</v>
      </c>
      <c r="C18305" t="s">
        <v>1608</v>
      </c>
      <c r="D18305">
        <v>0.2</v>
      </c>
    </row>
    <row r="18306" spans="1:4" x14ac:dyDescent="0.2">
      <c r="A18306" t="s">
        <v>49</v>
      </c>
      <c r="B18306">
        <v>0.56499999999999995</v>
      </c>
      <c r="C18306" t="s">
        <v>1608</v>
      </c>
      <c r="D18306">
        <v>0.1</v>
      </c>
    </row>
    <row r="18307" spans="1:4" x14ac:dyDescent="0.2">
      <c r="A18307" t="s">
        <v>49</v>
      </c>
      <c r="B18307">
        <v>1.1499999999999999</v>
      </c>
      <c r="C18307" t="s">
        <v>1608</v>
      </c>
      <c r="D18307">
        <v>0.1</v>
      </c>
    </row>
    <row r="18308" spans="1:4" x14ac:dyDescent="0.2">
      <c r="A18308" t="s">
        <v>49</v>
      </c>
      <c r="B18308">
        <v>0.93</v>
      </c>
      <c r="C18308" t="s">
        <v>1608</v>
      </c>
      <c r="D18308">
        <v>0.6</v>
      </c>
    </row>
    <row r="18309" spans="1:4" x14ac:dyDescent="0.2">
      <c r="A18309" t="s">
        <v>49</v>
      </c>
      <c r="B18309">
        <v>1.7</v>
      </c>
      <c r="C18309" t="s">
        <v>1608</v>
      </c>
      <c r="D18309">
        <v>0.6</v>
      </c>
    </row>
    <row r="18310" spans="1:4" x14ac:dyDescent="0.2">
      <c r="A18310" t="s">
        <v>49</v>
      </c>
      <c r="B18310">
        <v>2.1</v>
      </c>
      <c r="C18310" t="s">
        <v>1608</v>
      </c>
      <c r="D18310">
        <v>0.1</v>
      </c>
    </row>
    <row r="18311" spans="1:4" x14ac:dyDescent="0.2">
      <c r="A18311" t="s">
        <v>48</v>
      </c>
      <c r="B18311">
        <v>4.7</v>
      </c>
      <c r="C18311" t="s">
        <v>1608</v>
      </c>
      <c r="D18311">
        <v>0.3</v>
      </c>
    </row>
    <row r="18312" spans="1:4" x14ac:dyDescent="0.2">
      <c r="A18312" t="s">
        <v>97</v>
      </c>
      <c r="B18312">
        <v>0.1</v>
      </c>
      <c r="C18312" t="s">
        <v>1568</v>
      </c>
    </row>
    <row r="18313" spans="1:4" x14ac:dyDescent="0.2">
      <c r="A18313" t="s">
        <v>95</v>
      </c>
      <c r="B18313" t="s">
        <v>1584</v>
      </c>
      <c r="C18313">
        <v>10</v>
      </c>
    </row>
    <row r="18314" spans="1:4" x14ac:dyDescent="0.2">
      <c r="A18314" t="s">
        <v>92</v>
      </c>
      <c r="B18314" t="s">
        <v>3079</v>
      </c>
      <c r="C18314" t="s">
        <v>2401</v>
      </c>
    </row>
    <row r="18315" spans="1:4" x14ac:dyDescent="0.2">
      <c r="A18315" t="s">
        <v>87</v>
      </c>
      <c r="B18315" t="s">
        <v>1682</v>
      </c>
      <c r="C18315" t="s">
        <v>3037</v>
      </c>
    </row>
    <row r="18316" spans="1:4" x14ac:dyDescent="0.2">
      <c r="A18316" t="s">
        <v>87</v>
      </c>
      <c r="B18316" t="s">
        <v>1682</v>
      </c>
      <c r="C18316" t="s">
        <v>3080</v>
      </c>
    </row>
    <row r="18317" spans="1:4" x14ac:dyDescent="0.2">
      <c r="A18317" t="s">
        <v>1549</v>
      </c>
      <c r="B18317" t="s">
        <v>1550</v>
      </c>
      <c r="C18317" t="s">
        <v>1551</v>
      </c>
      <c r="D18317" t="s">
        <v>1552</v>
      </c>
    </row>
    <row r="18318" spans="1:4" x14ac:dyDescent="0.2">
      <c r="A18318" t="s">
        <v>859</v>
      </c>
      <c r="B18318" t="s">
        <v>1553</v>
      </c>
      <c r="C18318" t="s">
        <v>1554</v>
      </c>
    </row>
    <row r="18319" spans="1:4" x14ac:dyDescent="0.2">
      <c r="A18319" t="s">
        <v>1569</v>
      </c>
      <c r="B18319" t="s">
        <v>1570</v>
      </c>
      <c r="C18319" t="s">
        <v>1571</v>
      </c>
    </row>
    <row r="18320" spans="1:4" x14ac:dyDescent="0.2">
      <c r="A18320" t="s">
        <v>1569</v>
      </c>
      <c r="B18320" t="s">
        <v>1572</v>
      </c>
      <c r="C18320" t="s">
        <v>1573</v>
      </c>
      <c r="D18320" t="s">
        <v>1571</v>
      </c>
    </row>
    <row r="18321" spans="1:5" x14ac:dyDescent="0.2">
      <c r="A18321" t="s">
        <v>47</v>
      </c>
      <c r="B18321">
        <v>31.05</v>
      </c>
      <c r="C18321" t="s">
        <v>1557</v>
      </c>
    </row>
    <row r="18322" spans="1:5" x14ac:dyDescent="0.2">
      <c r="A18322" t="s">
        <v>574</v>
      </c>
      <c r="B18322">
        <v>0.47499999999999998</v>
      </c>
      <c r="C18322" t="s">
        <v>1558</v>
      </c>
    </row>
    <row r="18323" spans="1:5" x14ac:dyDescent="0.2">
      <c r="A18323" t="s">
        <v>29</v>
      </c>
      <c r="B18323">
        <v>2.8250000000000002</v>
      </c>
      <c r="C18323" t="s">
        <v>1632</v>
      </c>
    </row>
    <row r="18324" spans="1:5" x14ac:dyDescent="0.2">
      <c r="A18324" t="s">
        <v>29</v>
      </c>
      <c r="B18324">
        <v>20</v>
      </c>
      <c r="C18324" t="s">
        <v>1558</v>
      </c>
    </row>
    <row r="18325" spans="1:5" x14ac:dyDescent="0.2">
      <c r="A18325" t="s">
        <v>29</v>
      </c>
      <c r="B18325">
        <v>12.5</v>
      </c>
      <c r="C18325" t="s">
        <v>1558</v>
      </c>
    </row>
    <row r="18326" spans="1:5" x14ac:dyDescent="0.2">
      <c r="A18326" t="s">
        <v>29</v>
      </c>
      <c r="B18326">
        <v>10.55</v>
      </c>
      <c r="C18326" t="s">
        <v>1582</v>
      </c>
    </row>
    <row r="18327" spans="1:5" x14ac:dyDescent="0.2">
      <c r="A18327" t="s">
        <v>95</v>
      </c>
      <c r="B18327" t="s">
        <v>1545</v>
      </c>
      <c r="C18327" t="s">
        <v>1584</v>
      </c>
      <c r="D18327">
        <v>16</v>
      </c>
    </row>
    <row r="18328" spans="1:5" x14ac:dyDescent="0.2">
      <c r="A18328" t="s">
        <v>95</v>
      </c>
      <c r="B18328" t="s">
        <v>1545</v>
      </c>
      <c r="C18328" t="s">
        <v>1629</v>
      </c>
      <c r="D18328">
        <v>8</v>
      </c>
    </row>
    <row r="18329" spans="1:5" x14ac:dyDescent="0.2">
      <c r="A18329" t="s">
        <v>133</v>
      </c>
      <c r="B18329" t="s">
        <v>1619</v>
      </c>
      <c r="C18329">
        <v>0.01</v>
      </c>
    </row>
    <row r="18330" spans="1:5" x14ac:dyDescent="0.2">
      <c r="A18330" t="s">
        <v>551</v>
      </c>
      <c r="B18330" t="s">
        <v>1619</v>
      </c>
      <c r="C18330">
        <v>0.02</v>
      </c>
      <c r="D18330" t="s">
        <v>1568</v>
      </c>
    </row>
    <row r="18331" spans="1:5" x14ac:dyDescent="0.2">
      <c r="A18331" t="s">
        <v>87</v>
      </c>
      <c r="B18331" t="s">
        <v>1546</v>
      </c>
      <c r="C18331" t="s">
        <v>1547</v>
      </c>
      <c r="D18331" t="s">
        <v>1548</v>
      </c>
    </row>
    <row r="18332" spans="1:5" x14ac:dyDescent="0.2">
      <c r="A18332" t="s">
        <v>2397</v>
      </c>
      <c r="B18332" t="s">
        <v>3081</v>
      </c>
      <c r="C18332" t="s">
        <v>3082</v>
      </c>
      <c r="D18332">
        <v>0.02</v>
      </c>
    </row>
    <row r="18333" spans="1:5" x14ac:dyDescent="0.2">
      <c r="A18333" t="s">
        <v>97</v>
      </c>
      <c r="B18333" t="s">
        <v>1545</v>
      </c>
      <c r="C18333">
        <v>0.04</v>
      </c>
      <c r="D18333" t="s">
        <v>1567</v>
      </c>
      <c r="E18333" t="s">
        <v>1568</v>
      </c>
    </row>
    <row r="18334" spans="1:5" x14ac:dyDescent="0.2">
      <c r="A18334" t="s">
        <v>3083</v>
      </c>
      <c r="B18334" t="s">
        <v>3084</v>
      </c>
      <c r="C18334" t="s">
        <v>3085</v>
      </c>
    </row>
    <row r="18335" spans="1:5" x14ac:dyDescent="0.2">
      <c r="A18335">
        <v>1</v>
      </c>
      <c r="B18335" t="s">
        <v>2618</v>
      </c>
      <c r="C18335" t="s">
        <v>3086</v>
      </c>
      <c r="D18335" t="s">
        <v>1682</v>
      </c>
      <c r="E18335" t="s">
        <v>3087</v>
      </c>
    </row>
    <row r="18336" spans="1:5" x14ac:dyDescent="0.2">
      <c r="A18336" t="s">
        <v>1549</v>
      </c>
      <c r="B18336" t="s">
        <v>1550</v>
      </c>
      <c r="C18336" t="s">
        <v>1551</v>
      </c>
      <c r="D18336" t="s">
        <v>1552</v>
      </c>
    </row>
    <row r="18337" spans="1:5" x14ac:dyDescent="0.2">
      <c r="A18337" t="s">
        <v>859</v>
      </c>
      <c r="B18337" t="s">
        <v>1553</v>
      </c>
      <c r="C18337" t="s">
        <v>1554</v>
      </c>
    </row>
    <row r="18338" spans="1:5" x14ac:dyDescent="0.2">
      <c r="A18338" t="s">
        <v>1569</v>
      </c>
      <c r="B18338" t="s">
        <v>1570</v>
      </c>
      <c r="C18338" t="s">
        <v>1571</v>
      </c>
    </row>
    <row r="18339" spans="1:5" x14ac:dyDescent="0.2">
      <c r="A18339" t="s">
        <v>1569</v>
      </c>
      <c r="B18339" t="s">
        <v>1572</v>
      </c>
      <c r="C18339" t="s">
        <v>1573</v>
      </c>
      <c r="D18339" t="s">
        <v>1571</v>
      </c>
    </row>
    <row r="18340" spans="1:5" x14ac:dyDescent="0.2">
      <c r="A18340" t="s">
        <v>1569</v>
      </c>
      <c r="B18340" t="s">
        <v>1570</v>
      </c>
      <c r="C18340" t="s">
        <v>1571</v>
      </c>
    </row>
    <row r="18341" spans="1:5" x14ac:dyDescent="0.2">
      <c r="A18341" t="s">
        <v>1569</v>
      </c>
      <c r="B18341" t="s">
        <v>1572</v>
      </c>
      <c r="C18341" t="s">
        <v>1573</v>
      </c>
      <c r="D18341" t="s">
        <v>1571</v>
      </c>
    </row>
    <row r="18342" spans="1:5" x14ac:dyDescent="0.2">
      <c r="A18342" t="s">
        <v>1569</v>
      </c>
      <c r="B18342" t="s">
        <v>1570</v>
      </c>
      <c r="C18342" t="s">
        <v>1571</v>
      </c>
    </row>
    <row r="18343" spans="1:5" x14ac:dyDescent="0.2">
      <c r="A18343" t="s">
        <v>1569</v>
      </c>
      <c r="B18343" t="s">
        <v>1572</v>
      </c>
      <c r="C18343" t="s">
        <v>1573</v>
      </c>
      <c r="D18343" t="s">
        <v>1571</v>
      </c>
    </row>
    <row r="18344" spans="1:5" x14ac:dyDescent="0.2">
      <c r="A18344" t="s">
        <v>27</v>
      </c>
      <c r="B18344">
        <v>55.6</v>
      </c>
      <c r="C18344">
        <v>0.1</v>
      </c>
    </row>
    <row r="18345" spans="1:5" x14ac:dyDescent="0.2">
      <c r="A18345" t="s">
        <v>29</v>
      </c>
      <c r="B18345">
        <v>4.5999999999999996</v>
      </c>
      <c r="C18345" t="s">
        <v>1580</v>
      </c>
    </row>
    <row r="18346" spans="1:5" x14ac:dyDescent="0.2">
      <c r="A18346" t="s">
        <v>1766</v>
      </c>
      <c r="B18346" t="s">
        <v>1618</v>
      </c>
      <c r="C18346">
        <v>32.4</v>
      </c>
      <c r="D18346" t="s">
        <v>1608</v>
      </c>
      <c r="E18346">
        <v>0.1</v>
      </c>
    </row>
    <row r="18347" spans="1:5" x14ac:dyDescent="0.2">
      <c r="A18347" t="s">
        <v>1579</v>
      </c>
      <c r="B18347">
        <v>8.8000000000000007</v>
      </c>
      <c r="C18347" t="s">
        <v>1608</v>
      </c>
      <c r="D18347">
        <v>0.2</v>
      </c>
    </row>
    <row r="18348" spans="1:5" x14ac:dyDescent="0.2">
      <c r="A18348" t="s">
        <v>47</v>
      </c>
      <c r="B18348">
        <v>30</v>
      </c>
      <c r="C18348">
        <v>0.2</v>
      </c>
    </row>
    <row r="18349" spans="1:5" x14ac:dyDescent="0.2">
      <c r="A18349" t="s">
        <v>47</v>
      </c>
      <c r="B18349">
        <v>29.5</v>
      </c>
      <c r="C18349" t="s">
        <v>1580</v>
      </c>
    </row>
    <row r="18350" spans="1:5" x14ac:dyDescent="0.2">
      <c r="A18350" t="s">
        <v>47</v>
      </c>
      <c r="B18350">
        <v>5.5</v>
      </c>
      <c r="C18350" t="s">
        <v>1562</v>
      </c>
      <c r="D18350">
        <v>0.1</v>
      </c>
    </row>
    <row r="18351" spans="1:5" x14ac:dyDescent="0.2">
      <c r="A18351" t="s">
        <v>97</v>
      </c>
      <c r="B18351" t="s">
        <v>1545</v>
      </c>
      <c r="C18351">
        <v>0.1</v>
      </c>
    </row>
    <row r="18352" spans="1:5" x14ac:dyDescent="0.2">
      <c r="A18352" t="s">
        <v>34</v>
      </c>
      <c r="B18352">
        <v>34</v>
      </c>
      <c r="C18352" t="s">
        <v>1580</v>
      </c>
    </row>
    <row r="18353" spans="1:4" x14ac:dyDescent="0.2">
      <c r="A18353" t="s">
        <v>97</v>
      </c>
      <c r="B18353">
        <v>0.05</v>
      </c>
      <c r="C18353" t="s">
        <v>1567</v>
      </c>
      <c r="D18353" t="s">
        <v>1633</v>
      </c>
    </row>
    <row r="18354" spans="1:4" x14ac:dyDescent="0.2">
      <c r="A18354" t="s">
        <v>36</v>
      </c>
      <c r="B18354" t="s">
        <v>1769</v>
      </c>
    </row>
    <row r="18355" spans="1:4" x14ac:dyDescent="0.2">
      <c r="A18355" t="s">
        <v>32</v>
      </c>
      <c r="B18355" t="s">
        <v>2784</v>
      </c>
      <c r="C18355" t="s">
        <v>1562</v>
      </c>
      <c r="D18355" t="s">
        <v>2785</v>
      </c>
    </row>
    <row r="18356" spans="1:4" x14ac:dyDescent="0.2">
      <c r="A18356" t="s">
        <v>95</v>
      </c>
      <c r="B18356" t="s">
        <v>1629</v>
      </c>
      <c r="C18356">
        <v>25</v>
      </c>
    </row>
    <row r="18357" spans="1:4" x14ac:dyDescent="0.2">
      <c r="A18357" t="s">
        <v>87</v>
      </c>
      <c r="B18357" t="s">
        <v>1698</v>
      </c>
    </row>
    <row r="18358" spans="1:4" x14ac:dyDescent="0.2">
      <c r="A18358" t="s">
        <v>154</v>
      </c>
      <c r="B18358">
        <v>0.5</v>
      </c>
      <c r="C18358" t="s">
        <v>2521</v>
      </c>
      <c r="D18358">
        <v>0.7</v>
      </c>
    </row>
    <row r="18359" spans="1:4" x14ac:dyDescent="0.2">
      <c r="A18359" t="s">
        <v>95</v>
      </c>
      <c r="B18359" t="s">
        <v>1629</v>
      </c>
      <c r="C18359">
        <v>12.5</v>
      </c>
    </row>
    <row r="18360" spans="1:4" x14ac:dyDescent="0.2">
      <c r="A18360" t="s">
        <v>29</v>
      </c>
      <c r="B18360">
        <v>1.4</v>
      </c>
      <c r="C18360" t="s">
        <v>1630</v>
      </c>
    </row>
    <row r="18361" spans="1:4" x14ac:dyDescent="0.2">
      <c r="A18361" t="s">
        <v>29</v>
      </c>
      <c r="B18361">
        <v>3</v>
      </c>
      <c r="C18361">
        <v>0.1</v>
      </c>
    </row>
    <row r="18362" spans="1:4" x14ac:dyDescent="0.2">
      <c r="A18362" t="s">
        <v>34</v>
      </c>
      <c r="B18362">
        <v>13.35</v>
      </c>
      <c r="C18362">
        <v>0.1</v>
      </c>
    </row>
    <row r="18363" spans="1:4" x14ac:dyDescent="0.2">
      <c r="A18363" t="s">
        <v>1549</v>
      </c>
      <c r="B18363" t="s">
        <v>1550</v>
      </c>
      <c r="C18363" t="s">
        <v>1551</v>
      </c>
      <c r="D18363" t="s">
        <v>1552</v>
      </c>
    </row>
    <row r="18364" spans="1:4" x14ac:dyDescent="0.2">
      <c r="A18364" t="s">
        <v>859</v>
      </c>
      <c r="B18364" t="s">
        <v>1553</v>
      </c>
      <c r="C18364" t="s">
        <v>1554</v>
      </c>
    </row>
    <row r="18365" spans="1:4" x14ac:dyDescent="0.2">
      <c r="A18365" t="s">
        <v>1555</v>
      </c>
      <c r="B18365" t="s">
        <v>1550</v>
      </c>
      <c r="C18365" t="s">
        <v>1551</v>
      </c>
      <c r="D18365" t="s">
        <v>1556</v>
      </c>
    </row>
    <row r="18366" spans="1:4" x14ac:dyDescent="0.2">
      <c r="A18366" t="s">
        <v>91</v>
      </c>
      <c r="B18366">
        <v>52.2</v>
      </c>
      <c r="C18366" t="s">
        <v>1557</v>
      </c>
    </row>
    <row r="18367" spans="1:4" x14ac:dyDescent="0.2">
      <c r="A18367" t="s">
        <v>48</v>
      </c>
      <c r="B18367">
        <v>48</v>
      </c>
      <c r="C18367" t="s">
        <v>1557</v>
      </c>
    </row>
    <row r="18368" spans="1:4" x14ac:dyDescent="0.2">
      <c r="A18368" t="s">
        <v>48</v>
      </c>
      <c r="B18368">
        <v>4.2</v>
      </c>
      <c r="C18368" t="s">
        <v>1557</v>
      </c>
    </row>
    <row r="18369" spans="1:6" x14ac:dyDescent="0.2">
      <c r="A18369" t="s">
        <v>48</v>
      </c>
      <c r="B18369">
        <v>41.3</v>
      </c>
      <c r="C18369" t="s">
        <v>1559</v>
      </c>
    </row>
    <row r="18370" spans="1:6" x14ac:dyDescent="0.2">
      <c r="A18370" t="s">
        <v>47</v>
      </c>
      <c r="B18370">
        <v>29.8</v>
      </c>
      <c r="C18370">
        <v>-0.05</v>
      </c>
    </row>
    <row r="18371" spans="1:6" x14ac:dyDescent="0.2">
      <c r="A18371" t="s">
        <v>1776</v>
      </c>
      <c r="B18371" t="s">
        <v>1635</v>
      </c>
      <c r="C18371" t="s">
        <v>1775</v>
      </c>
    </row>
    <row r="18372" spans="1:6" x14ac:dyDescent="0.2">
      <c r="A18372" t="s">
        <v>1776</v>
      </c>
      <c r="B18372" t="s">
        <v>1635</v>
      </c>
      <c r="C18372" t="s">
        <v>1777</v>
      </c>
      <c r="D18372" t="s">
        <v>1778</v>
      </c>
      <c r="E18372" t="s">
        <v>1758</v>
      </c>
      <c r="F18372" t="s">
        <v>1779</v>
      </c>
    </row>
    <row r="18373" spans="1:6" x14ac:dyDescent="0.2">
      <c r="A18373" t="s">
        <v>95</v>
      </c>
      <c r="B18373" t="s">
        <v>1545</v>
      </c>
      <c r="C18373" t="s">
        <v>1584</v>
      </c>
      <c r="D18373">
        <v>12</v>
      </c>
    </row>
    <row r="18374" spans="1:6" x14ac:dyDescent="0.2">
      <c r="A18374" t="s">
        <v>36</v>
      </c>
      <c r="B18374" t="s">
        <v>1780</v>
      </c>
      <c r="C18374" t="s">
        <v>1100</v>
      </c>
      <c r="D18374">
        <v>1</v>
      </c>
      <c r="E18374" t="s">
        <v>1562</v>
      </c>
      <c r="F18374" t="s">
        <v>1782</v>
      </c>
    </row>
    <row r="18375" spans="1:6" x14ac:dyDescent="0.2">
      <c r="A18375" t="s">
        <v>97</v>
      </c>
      <c r="B18375" t="s">
        <v>1545</v>
      </c>
      <c r="C18375">
        <v>0.05</v>
      </c>
      <c r="D18375" t="s">
        <v>1567</v>
      </c>
      <c r="E18375" t="s">
        <v>1568</v>
      </c>
    </row>
    <row r="18376" spans="1:6" x14ac:dyDescent="0.2">
      <c r="A18376" t="s">
        <v>97</v>
      </c>
      <c r="B18376" t="s">
        <v>1545</v>
      </c>
      <c r="C18376">
        <v>0.05</v>
      </c>
      <c r="D18376" t="s">
        <v>1567</v>
      </c>
      <c r="E18376" t="s">
        <v>1568</v>
      </c>
    </row>
    <row r="18377" spans="1:6" x14ac:dyDescent="0.2">
      <c r="A18377" t="s">
        <v>87</v>
      </c>
      <c r="B18377" t="s">
        <v>1546</v>
      </c>
      <c r="C18377" t="s">
        <v>1547</v>
      </c>
      <c r="D18377" t="s">
        <v>1548</v>
      </c>
    </row>
    <row r="18378" spans="1:6" x14ac:dyDescent="0.2">
      <c r="A18378" t="s">
        <v>1549</v>
      </c>
      <c r="B18378" t="s">
        <v>1550</v>
      </c>
      <c r="C18378" t="s">
        <v>1551</v>
      </c>
      <c r="D18378" t="s">
        <v>1552</v>
      </c>
    </row>
    <row r="18379" spans="1:6" x14ac:dyDescent="0.2">
      <c r="A18379" t="s">
        <v>1555</v>
      </c>
      <c r="B18379" t="s">
        <v>1550</v>
      </c>
      <c r="C18379" t="s">
        <v>1551</v>
      </c>
      <c r="D18379" t="s">
        <v>1556</v>
      </c>
    </row>
    <row r="18380" spans="1:6" x14ac:dyDescent="0.2">
      <c r="A18380" t="s">
        <v>859</v>
      </c>
      <c r="B18380" t="s">
        <v>1553</v>
      </c>
      <c r="C18380" t="s">
        <v>1554</v>
      </c>
    </row>
    <row r="18381" spans="1:6" x14ac:dyDescent="0.2">
      <c r="A18381" t="s">
        <v>27</v>
      </c>
      <c r="B18381">
        <v>55.5</v>
      </c>
      <c r="C18381">
        <v>0.1</v>
      </c>
    </row>
    <row r="18382" spans="1:6" x14ac:dyDescent="0.2">
      <c r="A18382" t="s">
        <v>29</v>
      </c>
      <c r="B18382">
        <v>4.5</v>
      </c>
      <c r="C18382" t="s">
        <v>1580</v>
      </c>
    </row>
    <row r="18383" spans="1:6" x14ac:dyDescent="0.2">
      <c r="A18383" t="s">
        <v>1766</v>
      </c>
      <c r="B18383" t="s">
        <v>1618</v>
      </c>
      <c r="C18383">
        <v>32.4</v>
      </c>
      <c r="D18383" t="s">
        <v>1608</v>
      </c>
      <c r="E18383">
        <v>0.1</v>
      </c>
    </row>
    <row r="18384" spans="1:6" x14ac:dyDescent="0.2">
      <c r="A18384" t="s">
        <v>1579</v>
      </c>
      <c r="B18384">
        <v>8.8000000000000007</v>
      </c>
      <c r="C18384" t="s">
        <v>1608</v>
      </c>
      <c r="D18384">
        <v>0.2</v>
      </c>
    </row>
    <row r="18385" spans="1:4" x14ac:dyDescent="0.2">
      <c r="A18385" t="s">
        <v>47</v>
      </c>
      <c r="B18385">
        <v>30</v>
      </c>
      <c r="C18385">
        <v>0.2</v>
      </c>
    </row>
    <row r="18386" spans="1:4" x14ac:dyDescent="0.2">
      <c r="A18386" t="s">
        <v>47</v>
      </c>
      <c r="B18386">
        <v>29.5</v>
      </c>
      <c r="C18386" t="s">
        <v>1580</v>
      </c>
    </row>
    <row r="18387" spans="1:4" x14ac:dyDescent="0.2">
      <c r="A18387" t="s">
        <v>47</v>
      </c>
      <c r="B18387">
        <v>5.5</v>
      </c>
      <c r="C18387" t="s">
        <v>1562</v>
      </c>
      <c r="D18387">
        <v>0.1</v>
      </c>
    </row>
    <row r="18388" spans="1:4" x14ac:dyDescent="0.2">
      <c r="A18388" t="s">
        <v>97</v>
      </c>
      <c r="B18388" t="s">
        <v>1545</v>
      </c>
      <c r="C18388">
        <v>0.1</v>
      </c>
    </row>
    <row r="18389" spans="1:4" x14ac:dyDescent="0.2">
      <c r="A18389" t="s">
        <v>34</v>
      </c>
      <c r="B18389">
        <v>34</v>
      </c>
      <c r="C18389" t="s">
        <v>1580</v>
      </c>
    </row>
    <row r="18390" spans="1:4" x14ac:dyDescent="0.2">
      <c r="A18390" t="s">
        <v>97</v>
      </c>
      <c r="B18390">
        <v>0.05</v>
      </c>
      <c r="C18390" t="s">
        <v>1567</v>
      </c>
      <c r="D18390" t="s">
        <v>1633</v>
      </c>
    </row>
    <row r="18391" spans="1:4" x14ac:dyDescent="0.2">
      <c r="A18391" t="s">
        <v>36</v>
      </c>
      <c r="B18391" t="s">
        <v>1769</v>
      </c>
    </row>
    <row r="18392" spans="1:4" x14ac:dyDescent="0.2">
      <c r="A18392" t="s">
        <v>32</v>
      </c>
      <c r="B18392">
        <v>35.200000000000003</v>
      </c>
      <c r="C18392" t="s">
        <v>1562</v>
      </c>
      <c r="D18392">
        <v>37.200000000000003</v>
      </c>
    </row>
    <row r="18393" spans="1:4" x14ac:dyDescent="0.2">
      <c r="A18393" t="s">
        <v>95</v>
      </c>
      <c r="B18393" t="s">
        <v>1629</v>
      </c>
      <c r="C18393">
        <v>25</v>
      </c>
    </row>
    <row r="18394" spans="1:4" x14ac:dyDescent="0.2">
      <c r="A18394" t="s">
        <v>87</v>
      </c>
      <c r="B18394" t="s">
        <v>1698</v>
      </c>
    </row>
    <row r="18395" spans="1:4" x14ac:dyDescent="0.2">
      <c r="A18395" t="s">
        <v>154</v>
      </c>
      <c r="B18395">
        <v>0.4</v>
      </c>
      <c r="C18395" t="s">
        <v>2521</v>
      </c>
      <c r="D18395">
        <v>0.6</v>
      </c>
    </row>
    <row r="18396" spans="1:4" x14ac:dyDescent="0.2">
      <c r="A18396" t="s">
        <v>29</v>
      </c>
      <c r="B18396">
        <v>3</v>
      </c>
      <c r="C18396">
        <v>0.1</v>
      </c>
    </row>
    <row r="18397" spans="1:4" x14ac:dyDescent="0.2">
      <c r="A18397" t="s">
        <v>29</v>
      </c>
      <c r="B18397">
        <v>1</v>
      </c>
      <c r="C18397" t="s">
        <v>1630</v>
      </c>
    </row>
    <row r="18398" spans="1:4" x14ac:dyDescent="0.2">
      <c r="A18398" t="s">
        <v>679</v>
      </c>
    </row>
    <row r="18399" spans="1:4" x14ac:dyDescent="0.2">
      <c r="A18399" t="s">
        <v>97</v>
      </c>
      <c r="B18399">
        <v>0.05</v>
      </c>
      <c r="C18399" t="s">
        <v>1567</v>
      </c>
      <c r="D18399" t="s">
        <v>1568</v>
      </c>
    </row>
    <row r="18400" spans="1:4" x14ac:dyDescent="0.2">
      <c r="A18400" t="s">
        <v>95</v>
      </c>
      <c r="B18400" t="s">
        <v>2787</v>
      </c>
      <c r="C18400">
        <v>10</v>
      </c>
    </row>
    <row r="18401" spans="1:6" x14ac:dyDescent="0.2">
      <c r="A18401" t="s">
        <v>1549</v>
      </c>
      <c r="B18401" t="s">
        <v>1550</v>
      </c>
      <c r="C18401" t="s">
        <v>1551</v>
      </c>
      <c r="D18401" t="s">
        <v>1552</v>
      </c>
    </row>
    <row r="18402" spans="1:6" x14ac:dyDescent="0.2">
      <c r="A18402" t="s">
        <v>859</v>
      </c>
      <c r="B18402" t="s">
        <v>1553</v>
      </c>
      <c r="C18402" t="s">
        <v>1554</v>
      </c>
    </row>
    <row r="18403" spans="1:6" x14ac:dyDescent="0.2">
      <c r="A18403" t="s">
        <v>1555</v>
      </c>
      <c r="B18403" t="s">
        <v>1550</v>
      </c>
      <c r="C18403" t="s">
        <v>1551</v>
      </c>
      <c r="D18403" t="s">
        <v>1556</v>
      </c>
    </row>
    <row r="18404" spans="1:6" x14ac:dyDescent="0.2">
      <c r="A18404" t="s">
        <v>91</v>
      </c>
      <c r="B18404">
        <v>55.2</v>
      </c>
      <c r="C18404" t="s">
        <v>1557</v>
      </c>
    </row>
    <row r="18405" spans="1:6" x14ac:dyDescent="0.2">
      <c r="A18405" t="s">
        <v>48</v>
      </c>
      <c r="B18405">
        <v>48</v>
      </c>
      <c r="C18405" t="s">
        <v>1559</v>
      </c>
    </row>
    <row r="18406" spans="1:6" x14ac:dyDescent="0.2">
      <c r="A18406" t="s">
        <v>48</v>
      </c>
      <c r="B18406">
        <v>4.2</v>
      </c>
      <c r="C18406" t="s">
        <v>1558</v>
      </c>
    </row>
    <row r="18407" spans="1:6" x14ac:dyDescent="0.2">
      <c r="A18407" t="s">
        <v>48</v>
      </c>
      <c r="B18407">
        <v>41.3</v>
      </c>
      <c r="C18407" t="s">
        <v>1559</v>
      </c>
    </row>
    <row r="18408" spans="1:6" x14ac:dyDescent="0.2">
      <c r="A18408" t="s">
        <v>47</v>
      </c>
      <c r="B18408">
        <v>29.8</v>
      </c>
      <c r="C18408">
        <v>-0.05</v>
      </c>
    </row>
    <row r="18409" spans="1:6" x14ac:dyDescent="0.2">
      <c r="A18409" t="s">
        <v>1776</v>
      </c>
      <c r="B18409" t="s">
        <v>1635</v>
      </c>
      <c r="C18409" t="s">
        <v>1775</v>
      </c>
    </row>
    <row r="18410" spans="1:6" x14ac:dyDescent="0.2">
      <c r="A18410" t="s">
        <v>1776</v>
      </c>
      <c r="B18410" t="s">
        <v>1635</v>
      </c>
      <c r="C18410" t="s">
        <v>1777</v>
      </c>
      <c r="D18410" t="s">
        <v>1778</v>
      </c>
      <c r="E18410" t="s">
        <v>1758</v>
      </c>
      <c r="F18410" t="s">
        <v>1779</v>
      </c>
    </row>
    <row r="18411" spans="1:6" x14ac:dyDescent="0.2">
      <c r="A18411" t="s">
        <v>95</v>
      </c>
      <c r="B18411" t="s">
        <v>1545</v>
      </c>
      <c r="C18411" t="s">
        <v>1584</v>
      </c>
      <c r="D18411">
        <v>12</v>
      </c>
    </row>
    <row r="18412" spans="1:6" x14ac:dyDescent="0.2">
      <c r="A18412" t="s">
        <v>36</v>
      </c>
      <c r="B18412" t="s">
        <v>1780</v>
      </c>
      <c r="C18412" t="s">
        <v>1100</v>
      </c>
      <c r="D18412">
        <v>1</v>
      </c>
      <c r="E18412" t="s">
        <v>1562</v>
      </c>
      <c r="F18412" t="s">
        <v>1782</v>
      </c>
    </row>
    <row r="18413" spans="1:6" x14ac:dyDescent="0.2">
      <c r="A18413" t="s">
        <v>97</v>
      </c>
      <c r="B18413" t="s">
        <v>1545</v>
      </c>
      <c r="C18413">
        <v>0.05</v>
      </c>
      <c r="D18413" t="s">
        <v>1567</v>
      </c>
      <c r="E18413" t="s">
        <v>1568</v>
      </c>
    </row>
    <row r="18414" spans="1:6" x14ac:dyDescent="0.2">
      <c r="A18414" t="s">
        <v>97</v>
      </c>
      <c r="B18414" t="s">
        <v>1545</v>
      </c>
      <c r="C18414">
        <v>0.05</v>
      </c>
      <c r="D18414" t="s">
        <v>1567</v>
      </c>
      <c r="E18414" t="s">
        <v>1568</v>
      </c>
    </row>
    <row r="18415" spans="1:6" x14ac:dyDescent="0.2">
      <c r="A18415" t="s">
        <v>87</v>
      </c>
      <c r="B18415" t="s">
        <v>1546</v>
      </c>
      <c r="C18415" t="s">
        <v>1547</v>
      </c>
      <c r="D18415" t="s">
        <v>1548</v>
      </c>
    </row>
    <row r="18416" spans="1:6" x14ac:dyDescent="0.2">
      <c r="A18416" t="s">
        <v>87</v>
      </c>
      <c r="B18416" t="s">
        <v>1698</v>
      </c>
    </row>
    <row r="18417" spans="1:6" x14ac:dyDescent="0.2">
      <c r="A18417" t="s">
        <v>1549</v>
      </c>
      <c r="B18417" t="s">
        <v>1550</v>
      </c>
      <c r="C18417" t="s">
        <v>1551</v>
      </c>
      <c r="D18417" t="s">
        <v>1552</v>
      </c>
    </row>
    <row r="18418" spans="1:6" x14ac:dyDescent="0.2">
      <c r="A18418" t="s">
        <v>859</v>
      </c>
      <c r="B18418" t="s">
        <v>1553</v>
      </c>
      <c r="C18418" t="s">
        <v>1554</v>
      </c>
    </row>
    <row r="18419" spans="1:6" x14ac:dyDescent="0.2">
      <c r="A18419" t="s">
        <v>1555</v>
      </c>
      <c r="B18419" t="s">
        <v>1550</v>
      </c>
      <c r="C18419" t="s">
        <v>1551</v>
      </c>
      <c r="D18419" t="s">
        <v>1556</v>
      </c>
    </row>
    <row r="18420" spans="1:6" x14ac:dyDescent="0.2">
      <c r="A18420" t="s">
        <v>91</v>
      </c>
      <c r="B18420">
        <v>57.5</v>
      </c>
      <c r="C18420" t="s">
        <v>1557</v>
      </c>
    </row>
    <row r="18421" spans="1:6" x14ac:dyDescent="0.2">
      <c r="A18421" t="s">
        <v>48</v>
      </c>
      <c r="B18421">
        <v>48</v>
      </c>
      <c r="C18421" t="s">
        <v>1559</v>
      </c>
    </row>
    <row r="18422" spans="1:6" x14ac:dyDescent="0.2">
      <c r="A18422" t="s">
        <v>48</v>
      </c>
      <c r="B18422">
        <v>6.5</v>
      </c>
      <c r="C18422" t="s">
        <v>1558</v>
      </c>
    </row>
    <row r="18423" spans="1:6" x14ac:dyDescent="0.2">
      <c r="A18423" t="s">
        <v>48</v>
      </c>
      <c r="B18423">
        <v>41.3</v>
      </c>
      <c r="C18423" t="s">
        <v>1559</v>
      </c>
    </row>
    <row r="18424" spans="1:6" x14ac:dyDescent="0.2">
      <c r="A18424" t="s">
        <v>47</v>
      </c>
      <c r="B18424">
        <v>29.8</v>
      </c>
      <c r="C18424">
        <v>-0.05</v>
      </c>
    </row>
    <row r="18425" spans="1:6" x14ac:dyDescent="0.2">
      <c r="A18425" t="s">
        <v>1776</v>
      </c>
      <c r="B18425" t="s">
        <v>1635</v>
      </c>
      <c r="C18425" t="s">
        <v>1775</v>
      </c>
    </row>
    <row r="18426" spans="1:6" x14ac:dyDescent="0.2">
      <c r="A18426" t="s">
        <v>1776</v>
      </c>
      <c r="B18426" t="s">
        <v>1635</v>
      </c>
      <c r="C18426" t="s">
        <v>1777</v>
      </c>
      <c r="D18426" t="s">
        <v>1778</v>
      </c>
      <c r="E18426" t="s">
        <v>1758</v>
      </c>
      <c r="F18426" t="s">
        <v>1779</v>
      </c>
    </row>
    <row r="18427" spans="1:6" x14ac:dyDescent="0.2">
      <c r="A18427" t="s">
        <v>95</v>
      </c>
      <c r="B18427" t="s">
        <v>1545</v>
      </c>
      <c r="C18427" t="s">
        <v>1584</v>
      </c>
      <c r="D18427">
        <v>12</v>
      </c>
    </row>
    <row r="18428" spans="1:6" x14ac:dyDescent="0.2">
      <c r="A18428" t="s">
        <v>36</v>
      </c>
      <c r="B18428" t="s">
        <v>1780</v>
      </c>
      <c r="C18428" t="s">
        <v>1100</v>
      </c>
      <c r="D18428">
        <v>1</v>
      </c>
      <c r="E18428" t="s">
        <v>1562</v>
      </c>
      <c r="F18428" t="s">
        <v>1782</v>
      </c>
    </row>
    <row r="18429" spans="1:6" x14ac:dyDescent="0.2">
      <c r="A18429" t="s">
        <v>97</v>
      </c>
      <c r="B18429" t="s">
        <v>1545</v>
      </c>
      <c r="C18429">
        <v>0.05</v>
      </c>
      <c r="D18429" t="s">
        <v>1567</v>
      </c>
      <c r="E18429" t="s">
        <v>1568</v>
      </c>
    </row>
    <row r="18430" spans="1:6" x14ac:dyDescent="0.2">
      <c r="A18430" t="s">
        <v>97</v>
      </c>
      <c r="B18430" t="s">
        <v>1545</v>
      </c>
      <c r="C18430">
        <v>0.05</v>
      </c>
      <c r="D18430" t="s">
        <v>1567</v>
      </c>
      <c r="E18430" t="s">
        <v>1568</v>
      </c>
    </row>
    <row r="18431" spans="1:6" x14ac:dyDescent="0.2">
      <c r="A18431" t="s">
        <v>87</v>
      </c>
      <c r="B18431" t="s">
        <v>1546</v>
      </c>
      <c r="C18431" t="s">
        <v>1547</v>
      </c>
      <c r="D18431" t="s">
        <v>1548</v>
      </c>
    </row>
    <row r="18432" spans="1:6" x14ac:dyDescent="0.2">
      <c r="A18432" t="s">
        <v>87</v>
      </c>
      <c r="B18432" t="s">
        <v>1698</v>
      </c>
    </row>
    <row r="18433" spans="1:4" x14ac:dyDescent="0.2">
      <c r="A18433" t="s">
        <v>1549</v>
      </c>
      <c r="B18433" t="s">
        <v>1550</v>
      </c>
      <c r="C18433" t="s">
        <v>1551</v>
      </c>
      <c r="D18433" t="s">
        <v>1552</v>
      </c>
    </row>
    <row r="18434" spans="1:4" x14ac:dyDescent="0.2">
      <c r="A18434" t="s">
        <v>859</v>
      </c>
      <c r="B18434" t="s">
        <v>1553</v>
      </c>
      <c r="C18434" t="s">
        <v>1554</v>
      </c>
    </row>
    <row r="18435" spans="1:4" x14ac:dyDescent="0.2">
      <c r="A18435" t="s">
        <v>1555</v>
      </c>
      <c r="B18435" t="s">
        <v>1550</v>
      </c>
      <c r="C18435" t="s">
        <v>1551</v>
      </c>
      <c r="D18435" t="s">
        <v>1556</v>
      </c>
    </row>
    <row r="18436" spans="1:4" x14ac:dyDescent="0.2">
      <c r="A18436" t="s">
        <v>27</v>
      </c>
      <c r="B18436">
        <v>65.3</v>
      </c>
      <c r="C18436">
        <f>0.07/-0.12</f>
        <v>-0.58333333333333337</v>
      </c>
    </row>
    <row r="18437" spans="1:4" x14ac:dyDescent="0.2">
      <c r="A18437" t="s">
        <v>192</v>
      </c>
      <c r="B18437">
        <v>62.6</v>
      </c>
      <c r="C18437">
        <f>0.07/-0.12</f>
        <v>-0.58333333333333337</v>
      </c>
    </row>
    <row r="18438" spans="1:4" x14ac:dyDescent="0.2">
      <c r="A18438" t="s">
        <v>192</v>
      </c>
      <c r="B18438">
        <v>61.96</v>
      </c>
      <c r="C18438">
        <f>0.15/-0.05</f>
        <v>-2.9999999999999996</v>
      </c>
    </row>
    <row r="18439" spans="1:4" x14ac:dyDescent="0.2">
      <c r="A18439" t="s">
        <v>192</v>
      </c>
      <c r="B18439">
        <v>0.9</v>
      </c>
      <c r="C18439">
        <f>0.02/-0.07</f>
        <v>-0.2857142857142857</v>
      </c>
    </row>
    <row r="18440" spans="1:4" x14ac:dyDescent="0.2">
      <c r="A18440" t="s">
        <v>192</v>
      </c>
      <c r="B18440">
        <v>4.4800000000000004</v>
      </c>
      <c r="C18440" t="s">
        <v>1608</v>
      </c>
      <c r="D18440">
        <v>0.1</v>
      </c>
    </row>
    <row r="18441" spans="1:4" x14ac:dyDescent="0.2">
      <c r="A18441" t="s">
        <v>192</v>
      </c>
      <c r="B18441" t="s">
        <v>1638</v>
      </c>
      <c r="C18441" t="s">
        <v>2294</v>
      </c>
    </row>
    <row r="18442" spans="1:4" x14ac:dyDescent="0.2">
      <c r="A18442" t="s">
        <v>192</v>
      </c>
      <c r="B18442" t="s">
        <v>184</v>
      </c>
      <c r="C18442">
        <v>17.8</v>
      </c>
      <c r="D18442">
        <f>-0.03/-0.13</f>
        <v>0.23076923076923075</v>
      </c>
    </row>
    <row r="18443" spans="1:4" x14ac:dyDescent="0.2">
      <c r="A18443" t="s">
        <v>192</v>
      </c>
      <c r="B18443" t="s">
        <v>2295</v>
      </c>
      <c r="C18443">
        <f>-0.045/-0.13</f>
        <v>0.34615384615384615</v>
      </c>
    </row>
    <row r="18444" spans="1:4" x14ac:dyDescent="0.2">
      <c r="A18444" t="s">
        <v>192</v>
      </c>
      <c r="B18444" t="s">
        <v>34</v>
      </c>
      <c r="C18444">
        <v>24.6</v>
      </c>
      <c r="D18444">
        <f>0.07/-0.12</f>
        <v>-0.58333333333333337</v>
      </c>
    </row>
    <row r="18445" spans="1:4" x14ac:dyDescent="0.2">
      <c r="A18445" t="s">
        <v>34</v>
      </c>
      <c r="B18445">
        <v>20</v>
      </c>
      <c r="C18445">
        <f>-0.03/-0.07</f>
        <v>0.42857142857142849</v>
      </c>
    </row>
    <row r="18446" spans="1:4" x14ac:dyDescent="0.2">
      <c r="A18446" t="s">
        <v>192</v>
      </c>
      <c r="B18446" t="s">
        <v>47</v>
      </c>
      <c r="C18446">
        <v>16.2</v>
      </c>
      <c r="D18446">
        <f>0.12/-0.07</f>
        <v>-1.714285714285714</v>
      </c>
    </row>
    <row r="18447" spans="1:4" x14ac:dyDescent="0.2">
      <c r="A18447" t="s">
        <v>47</v>
      </c>
      <c r="B18447">
        <v>18</v>
      </c>
    </row>
    <row r="18448" spans="1:4" x14ac:dyDescent="0.2">
      <c r="A18448" t="s">
        <v>192</v>
      </c>
      <c r="B18448" t="s">
        <v>1629</v>
      </c>
      <c r="C18448">
        <v>4</v>
      </c>
    </row>
    <row r="18449" spans="1:4" x14ac:dyDescent="0.2">
      <c r="A18449" t="s">
        <v>192</v>
      </c>
      <c r="B18449" t="s">
        <v>575</v>
      </c>
      <c r="C18449">
        <v>60.74</v>
      </c>
    </row>
    <row r="18450" spans="1:4" x14ac:dyDescent="0.2">
      <c r="A18450" t="s">
        <v>87</v>
      </c>
    </row>
    <row r="18451" spans="1:4" x14ac:dyDescent="0.2">
      <c r="A18451" t="s">
        <v>146</v>
      </c>
    </row>
    <row r="18452" spans="1:4" x14ac:dyDescent="0.2">
      <c r="A18452" t="s">
        <v>1937</v>
      </c>
      <c r="B18452">
        <v>0.05</v>
      </c>
    </row>
    <row r="18453" spans="1:4" x14ac:dyDescent="0.2">
      <c r="A18453" t="s">
        <v>92</v>
      </c>
      <c r="B18453">
        <v>0.5</v>
      </c>
      <c r="C18453" t="s">
        <v>1558</v>
      </c>
    </row>
    <row r="18454" spans="1:4" x14ac:dyDescent="0.2">
      <c r="A18454" t="s">
        <v>87</v>
      </c>
      <c r="B18454" t="s">
        <v>3088</v>
      </c>
    </row>
    <row r="18455" spans="1:4" x14ac:dyDescent="0.2">
      <c r="A18455" t="s">
        <v>1798</v>
      </c>
      <c r="B18455" t="s">
        <v>1790</v>
      </c>
      <c r="C18455" t="s">
        <v>2303</v>
      </c>
    </row>
    <row r="18456" spans="1:4" x14ac:dyDescent="0.2">
      <c r="A18456" t="s">
        <v>3037</v>
      </c>
      <c r="B18456" t="s">
        <v>2228</v>
      </c>
    </row>
    <row r="18457" spans="1:4" x14ac:dyDescent="0.2">
      <c r="A18457" t="s">
        <v>1549</v>
      </c>
      <c r="B18457" t="s">
        <v>1550</v>
      </c>
      <c r="C18457" t="s">
        <v>1551</v>
      </c>
      <c r="D18457" t="s">
        <v>1552</v>
      </c>
    </row>
    <row r="18458" spans="1:4" x14ac:dyDescent="0.2">
      <c r="A18458" t="s">
        <v>859</v>
      </c>
      <c r="B18458" t="s">
        <v>1553</v>
      </c>
      <c r="C18458" t="s">
        <v>1554</v>
      </c>
    </row>
    <row r="18459" spans="1:4" x14ac:dyDescent="0.2">
      <c r="A18459" t="s">
        <v>1555</v>
      </c>
      <c r="B18459" t="s">
        <v>1550</v>
      </c>
      <c r="C18459" t="s">
        <v>1551</v>
      </c>
      <c r="D18459" t="s">
        <v>1556</v>
      </c>
    </row>
    <row r="18460" spans="1:4" x14ac:dyDescent="0.2">
      <c r="A18460" t="s">
        <v>27</v>
      </c>
      <c r="B18460">
        <v>65.3</v>
      </c>
      <c r="C18460">
        <f>0.07/-0.12</f>
        <v>-0.58333333333333337</v>
      </c>
    </row>
    <row r="18461" spans="1:4" x14ac:dyDescent="0.2">
      <c r="A18461" t="s">
        <v>192</v>
      </c>
      <c r="B18461">
        <v>62.6</v>
      </c>
      <c r="C18461">
        <f>0.07/-0.12</f>
        <v>-0.58333333333333337</v>
      </c>
    </row>
    <row r="18462" spans="1:4" x14ac:dyDescent="0.2">
      <c r="A18462" t="s">
        <v>192</v>
      </c>
      <c r="B18462">
        <v>61.96</v>
      </c>
      <c r="C18462">
        <f>0.15/-0.05</f>
        <v>-2.9999999999999996</v>
      </c>
    </row>
    <row r="18463" spans="1:4" x14ac:dyDescent="0.2">
      <c r="A18463" t="s">
        <v>192</v>
      </c>
      <c r="B18463">
        <v>0.9</v>
      </c>
      <c r="C18463">
        <f>0.02/-0.07</f>
        <v>-0.2857142857142857</v>
      </c>
    </row>
    <row r="18464" spans="1:4" x14ac:dyDescent="0.2">
      <c r="A18464" t="s">
        <v>192</v>
      </c>
      <c r="B18464">
        <v>4.4800000000000004</v>
      </c>
      <c r="C18464" t="s">
        <v>1608</v>
      </c>
      <c r="D18464">
        <v>0.1</v>
      </c>
    </row>
    <row r="18465" spans="1:4" x14ac:dyDescent="0.2">
      <c r="A18465" t="s">
        <v>192</v>
      </c>
      <c r="B18465" t="s">
        <v>1638</v>
      </c>
      <c r="C18465" t="s">
        <v>2294</v>
      </c>
    </row>
    <row r="18466" spans="1:4" x14ac:dyDescent="0.2">
      <c r="A18466" t="s">
        <v>192</v>
      </c>
      <c r="B18466" t="s">
        <v>184</v>
      </c>
      <c r="C18466">
        <v>17.8</v>
      </c>
      <c r="D18466">
        <f>-0.03/-0.13</f>
        <v>0.23076923076923075</v>
      </c>
    </row>
    <row r="18467" spans="1:4" x14ac:dyDescent="0.2">
      <c r="A18467" t="s">
        <v>192</v>
      </c>
      <c r="B18467" t="s">
        <v>2295</v>
      </c>
      <c r="C18467">
        <f>-0.045/-0.13</f>
        <v>0.34615384615384615</v>
      </c>
    </row>
    <row r="18468" spans="1:4" x14ac:dyDescent="0.2">
      <c r="A18468" t="s">
        <v>192</v>
      </c>
      <c r="B18468" t="s">
        <v>34</v>
      </c>
      <c r="C18468">
        <v>24.6</v>
      </c>
      <c r="D18468">
        <f>0.07/-0.12</f>
        <v>-0.58333333333333337</v>
      </c>
    </row>
    <row r="18469" spans="1:4" x14ac:dyDescent="0.2">
      <c r="A18469" t="s">
        <v>34</v>
      </c>
      <c r="B18469">
        <v>20</v>
      </c>
      <c r="C18469">
        <f>-0.03/-0.07</f>
        <v>0.42857142857142849</v>
      </c>
    </row>
    <row r="18470" spans="1:4" x14ac:dyDescent="0.2">
      <c r="A18470" t="s">
        <v>192</v>
      </c>
      <c r="B18470" t="s">
        <v>47</v>
      </c>
      <c r="C18470">
        <v>16.2</v>
      </c>
      <c r="D18470">
        <f>0.12/-0.07</f>
        <v>-1.714285714285714</v>
      </c>
    </row>
    <row r="18471" spans="1:4" x14ac:dyDescent="0.2">
      <c r="A18471" t="s">
        <v>47</v>
      </c>
      <c r="B18471">
        <v>18</v>
      </c>
    </row>
    <row r="18472" spans="1:4" x14ac:dyDescent="0.2">
      <c r="A18472" t="s">
        <v>192</v>
      </c>
      <c r="B18472" t="s">
        <v>1629</v>
      </c>
      <c r="C18472">
        <v>4</v>
      </c>
    </row>
    <row r="18473" spans="1:4" x14ac:dyDescent="0.2">
      <c r="A18473" t="s">
        <v>192</v>
      </c>
      <c r="B18473" t="s">
        <v>575</v>
      </c>
      <c r="C18473">
        <v>60.74</v>
      </c>
    </row>
    <row r="18474" spans="1:4" x14ac:dyDescent="0.2">
      <c r="A18474" t="s">
        <v>87</v>
      </c>
    </row>
    <row r="18475" spans="1:4" x14ac:dyDescent="0.2">
      <c r="A18475" t="s">
        <v>146</v>
      </c>
    </row>
    <row r="18476" spans="1:4" x14ac:dyDescent="0.2">
      <c r="A18476" t="s">
        <v>1937</v>
      </c>
      <c r="B18476">
        <v>0.05</v>
      </c>
    </row>
    <row r="18477" spans="1:4" x14ac:dyDescent="0.2">
      <c r="A18477" t="s">
        <v>92</v>
      </c>
      <c r="B18477">
        <v>0.5</v>
      </c>
      <c r="C18477" t="s">
        <v>1558</v>
      </c>
    </row>
    <row r="18478" spans="1:4" x14ac:dyDescent="0.2">
      <c r="A18478" t="s">
        <v>87</v>
      </c>
      <c r="B18478" t="s">
        <v>3088</v>
      </c>
    </row>
    <row r="18479" spans="1:4" x14ac:dyDescent="0.2">
      <c r="A18479" t="s">
        <v>1798</v>
      </c>
      <c r="B18479" t="s">
        <v>1790</v>
      </c>
      <c r="C18479" t="s">
        <v>2303</v>
      </c>
    </row>
    <row r="18480" spans="1:4" x14ac:dyDescent="0.2">
      <c r="A18480" t="s">
        <v>3037</v>
      </c>
      <c r="B18480" t="s">
        <v>2228</v>
      </c>
    </row>
    <row r="18481" spans="1:4" x14ac:dyDescent="0.2">
      <c r="A18481" t="s">
        <v>1549</v>
      </c>
      <c r="B18481" t="s">
        <v>1550</v>
      </c>
      <c r="C18481" t="s">
        <v>1551</v>
      </c>
      <c r="D18481" t="s">
        <v>1552</v>
      </c>
    </row>
    <row r="18482" spans="1:4" x14ac:dyDescent="0.2">
      <c r="A18482" t="s">
        <v>859</v>
      </c>
      <c r="B18482" t="s">
        <v>1553</v>
      </c>
      <c r="C18482" t="s">
        <v>1554</v>
      </c>
    </row>
    <row r="18483" spans="1:4" x14ac:dyDescent="0.2">
      <c r="A18483" t="s">
        <v>1555</v>
      </c>
      <c r="B18483" t="s">
        <v>1550</v>
      </c>
      <c r="C18483" t="s">
        <v>1551</v>
      </c>
      <c r="D18483" t="s">
        <v>1556</v>
      </c>
    </row>
    <row r="18484" spans="1:4" x14ac:dyDescent="0.2">
      <c r="A18484" t="s">
        <v>1569</v>
      </c>
      <c r="B18484" t="s">
        <v>1570</v>
      </c>
      <c r="C18484" t="s">
        <v>1571</v>
      </c>
    </row>
    <row r="18485" spans="1:4" x14ac:dyDescent="0.2">
      <c r="A18485" t="s">
        <v>1569</v>
      </c>
      <c r="B18485" t="s">
        <v>1572</v>
      </c>
      <c r="C18485" t="s">
        <v>1573</v>
      </c>
      <c r="D18485" t="s">
        <v>1571</v>
      </c>
    </row>
    <row r="18486" spans="1:4" x14ac:dyDescent="0.2">
      <c r="A18486" t="s">
        <v>1569</v>
      </c>
      <c r="B18486" t="s">
        <v>1570</v>
      </c>
      <c r="C18486" t="s">
        <v>1571</v>
      </c>
    </row>
    <row r="18487" spans="1:4" x14ac:dyDescent="0.2">
      <c r="A18487" t="s">
        <v>1569</v>
      </c>
      <c r="B18487" t="s">
        <v>1572</v>
      </c>
      <c r="C18487" t="s">
        <v>1573</v>
      </c>
      <c r="D18487" t="s">
        <v>1571</v>
      </c>
    </row>
    <row r="18488" spans="1:4" x14ac:dyDescent="0.2">
      <c r="A18488" t="s">
        <v>91</v>
      </c>
      <c r="B18488">
        <v>16.899999999999999</v>
      </c>
      <c r="C18488" t="s">
        <v>1608</v>
      </c>
      <c r="D18488">
        <v>0.1</v>
      </c>
    </row>
    <row r="18489" spans="1:4" x14ac:dyDescent="0.2">
      <c r="A18489" t="s">
        <v>29</v>
      </c>
      <c r="B18489">
        <v>11.9</v>
      </c>
      <c r="C18489" t="s">
        <v>1562</v>
      </c>
      <c r="D18489">
        <v>0.1</v>
      </c>
    </row>
    <row r="18490" spans="1:4" x14ac:dyDescent="0.2">
      <c r="A18490" t="s">
        <v>34</v>
      </c>
      <c r="B18490">
        <v>105</v>
      </c>
      <c r="C18490" t="s">
        <v>1613</v>
      </c>
      <c r="D18490">
        <v>0.2</v>
      </c>
    </row>
    <row r="18491" spans="1:4" x14ac:dyDescent="0.2">
      <c r="A18491" t="s">
        <v>96</v>
      </c>
      <c r="B18491">
        <v>95</v>
      </c>
      <c r="C18491" t="s">
        <v>1613</v>
      </c>
      <c r="D18491">
        <v>0.2</v>
      </c>
    </row>
    <row r="18492" spans="1:4" x14ac:dyDescent="0.2">
      <c r="A18492" t="s">
        <v>36</v>
      </c>
      <c r="B18492" t="s">
        <v>3016</v>
      </c>
      <c r="C18492" t="s">
        <v>1562</v>
      </c>
      <c r="D18492" t="s">
        <v>1782</v>
      </c>
    </row>
    <row r="18493" spans="1:4" x14ac:dyDescent="0.2">
      <c r="A18493" t="s">
        <v>32</v>
      </c>
      <c r="B18493" t="s">
        <v>3017</v>
      </c>
      <c r="C18493">
        <v>10.5</v>
      </c>
    </row>
    <row r="18494" spans="1:4" x14ac:dyDescent="0.2">
      <c r="A18494" t="s">
        <v>1569</v>
      </c>
      <c r="B18494" t="s">
        <v>1570</v>
      </c>
      <c r="C18494" t="s">
        <v>1571</v>
      </c>
    </row>
    <row r="18495" spans="1:4" x14ac:dyDescent="0.2">
      <c r="A18495" t="s">
        <v>1569</v>
      </c>
      <c r="B18495" t="s">
        <v>1572</v>
      </c>
      <c r="C18495" t="s">
        <v>1573</v>
      </c>
      <c r="D18495" t="s">
        <v>1571</v>
      </c>
    </row>
    <row r="18496" spans="1:4" x14ac:dyDescent="0.2">
      <c r="A18496" t="s">
        <v>1569</v>
      </c>
      <c r="B18496" t="s">
        <v>1570</v>
      </c>
      <c r="C18496" t="s">
        <v>1571</v>
      </c>
    </row>
    <row r="18497" spans="1:4" x14ac:dyDescent="0.2">
      <c r="A18497" t="s">
        <v>1569</v>
      </c>
      <c r="B18497" t="s">
        <v>1572</v>
      </c>
      <c r="C18497" t="s">
        <v>1573</v>
      </c>
      <c r="D18497" t="s">
        <v>1571</v>
      </c>
    </row>
    <row r="18498" spans="1:4" x14ac:dyDescent="0.2">
      <c r="A18498" t="s">
        <v>1569</v>
      </c>
      <c r="B18498" t="s">
        <v>1570</v>
      </c>
      <c r="C18498" t="s">
        <v>1571</v>
      </c>
    </row>
    <row r="18499" spans="1:4" x14ac:dyDescent="0.2">
      <c r="A18499" t="s">
        <v>1569</v>
      </c>
      <c r="B18499" t="s">
        <v>1572</v>
      </c>
      <c r="C18499" t="s">
        <v>1573</v>
      </c>
      <c r="D18499" t="s">
        <v>1571</v>
      </c>
    </row>
    <row r="18500" spans="1:4" x14ac:dyDescent="0.2">
      <c r="A18500" t="s">
        <v>91</v>
      </c>
      <c r="B18500">
        <v>16.899999999999999</v>
      </c>
      <c r="C18500" t="s">
        <v>1608</v>
      </c>
      <c r="D18500">
        <v>0.1</v>
      </c>
    </row>
    <row r="18501" spans="1:4" x14ac:dyDescent="0.2">
      <c r="A18501" t="s">
        <v>29</v>
      </c>
      <c r="B18501">
        <v>11.9</v>
      </c>
      <c r="C18501" t="s">
        <v>1562</v>
      </c>
      <c r="D18501">
        <v>0.1</v>
      </c>
    </row>
    <row r="18502" spans="1:4" x14ac:dyDescent="0.2">
      <c r="A18502" t="s">
        <v>34</v>
      </c>
      <c r="B18502">
        <v>105</v>
      </c>
      <c r="C18502" t="s">
        <v>1613</v>
      </c>
      <c r="D18502">
        <v>0.2</v>
      </c>
    </row>
    <row r="18503" spans="1:4" x14ac:dyDescent="0.2">
      <c r="A18503" t="s">
        <v>96</v>
      </c>
      <c r="B18503">
        <v>95</v>
      </c>
      <c r="C18503" t="s">
        <v>1613</v>
      </c>
      <c r="D18503">
        <v>0.2</v>
      </c>
    </row>
    <row r="18504" spans="1:4" x14ac:dyDescent="0.2">
      <c r="A18504" t="s">
        <v>36</v>
      </c>
      <c r="B18504" t="s">
        <v>3016</v>
      </c>
      <c r="C18504" t="s">
        <v>1562</v>
      </c>
      <c r="D18504" t="s">
        <v>1782</v>
      </c>
    </row>
    <row r="18505" spans="1:4" x14ac:dyDescent="0.2">
      <c r="A18505" t="s">
        <v>32</v>
      </c>
      <c r="B18505" t="s">
        <v>3017</v>
      </c>
      <c r="C18505">
        <v>10.5</v>
      </c>
    </row>
    <row r="18506" spans="1:4" x14ac:dyDescent="0.2">
      <c r="A18506" t="s">
        <v>1569</v>
      </c>
      <c r="B18506" t="s">
        <v>1570</v>
      </c>
      <c r="C18506" t="s">
        <v>1571</v>
      </c>
    </row>
    <row r="18507" spans="1:4" x14ac:dyDescent="0.2">
      <c r="A18507" t="s">
        <v>1569</v>
      </c>
      <c r="B18507" t="s">
        <v>1572</v>
      </c>
      <c r="C18507" t="s">
        <v>1573</v>
      </c>
      <c r="D18507" t="s">
        <v>1571</v>
      </c>
    </row>
    <row r="18508" spans="1:4" x14ac:dyDescent="0.2">
      <c r="A18508" t="s">
        <v>1569</v>
      </c>
      <c r="B18508" t="s">
        <v>1570</v>
      </c>
      <c r="C18508" t="s">
        <v>1571</v>
      </c>
    </row>
    <row r="18509" spans="1:4" x14ac:dyDescent="0.2">
      <c r="A18509" t="s">
        <v>1569</v>
      </c>
      <c r="B18509" t="s">
        <v>1572</v>
      </c>
      <c r="C18509" t="s">
        <v>1573</v>
      </c>
      <c r="D18509" t="s">
        <v>1571</v>
      </c>
    </row>
    <row r="18510" spans="1:4" x14ac:dyDescent="0.2">
      <c r="A18510" t="s">
        <v>1569</v>
      </c>
      <c r="B18510" t="s">
        <v>1570</v>
      </c>
      <c r="C18510" t="s">
        <v>1571</v>
      </c>
    </row>
    <row r="18511" spans="1:4" x14ac:dyDescent="0.2">
      <c r="A18511" t="s">
        <v>1569</v>
      </c>
      <c r="B18511" t="s">
        <v>1572</v>
      </c>
      <c r="C18511" t="s">
        <v>1573</v>
      </c>
      <c r="D18511" t="s">
        <v>1571</v>
      </c>
    </row>
    <row r="18512" spans="1:4" x14ac:dyDescent="0.2">
      <c r="A18512" t="s">
        <v>91</v>
      </c>
      <c r="B18512">
        <v>21.9</v>
      </c>
      <c r="C18512" t="s">
        <v>1608</v>
      </c>
      <c r="D18512">
        <v>0.05</v>
      </c>
    </row>
    <row r="18513" spans="1:5" x14ac:dyDescent="0.2">
      <c r="A18513" t="s">
        <v>29</v>
      </c>
      <c r="B18513">
        <v>5</v>
      </c>
      <c r="C18513" t="s">
        <v>1608</v>
      </c>
      <c r="D18513">
        <v>0.05</v>
      </c>
    </row>
    <row r="18514" spans="1:5" x14ac:dyDescent="0.2">
      <c r="A18514" t="s">
        <v>34</v>
      </c>
      <c r="B18514">
        <v>105</v>
      </c>
      <c r="C18514">
        <v>-1.2E-2</v>
      </c>
      <c r="D18514" t="s">
        <v>3089</v>
      </c>
    </row>
    <row r="18515" spans="1:5" x14ac:dyDescent="0.2">
      <c r="A18515" t="s">
        <v>96</v>
      </c>
      <c r="B18515">
        <v>95</v>
      </c>
      <c r="C18515">
        <v>1.6E-2</v>
      </c>
      <c r="D18515" t="s">
        <v>1594</v>
      </c>
      <c r="E18515">
        <v>0.21199999999999999</v>
      </c>
    </row>
    <row r="18516" spans="1:5" x14ac:dyDescent="0.2">
      <c r="A18516" t="s">
        <v>96</v>
      </c>
      <c r="B18516">
        <v>98.5</v>
      </c>
      <c r="C18516">
        <v>1.6E-2</v>
      </c>
      <c r="D18516" t="s">
        <v>1594</v>
      </c>
      <c r="E18516">
        <v>0.112</v>
      </c>
    </row>
    <row r="18517" spans="1:5" x14ac:dyDescent="0.2">
      <c r="A18517" t="s">
        <v>96</v>
      </c>
      <c r="B18517">
        <v>100.5</v>
      </c>
      <c r="C18517">
        <v>-8.4000000000000005E-2</v>
      </c>
      <c r="D18517" t="s">
        <v>1594</v>
      </c>
      <c r="E18517">
        <v>0.115</v>
      </c>
    </row>
    <row r="18518" spans="1:5" x14ac:dyDescent="0.2">
      <c r="A18518" t="s">
        <v>32</v>
      </c>
      <c r="B18518" t="s">
        <v>3017</v>
      </c>
      <c r="C18518">
        <v>9</v>
      </c>
    </row>
    <row r="18519" spans="1:5" x14ac:dyDescent="0.2">
      <c r="A18519" t="s">
        <v>36</v>
      </c>
      <c r="B18519" t="s">
        <v>3016</v>
      </c>
      <c r="C18519" t="s">
        <v>1562</v>
      </c>
      <c r="D18519" t="s">
        <v>1782</v>
      </c>
    </row>
    <row r="18520" spans="1:5" x14ac:dyDescent="0.2">
      <c r="A18520" t="s">
        <v>3018</v>
      </c>
      <c r="B18520" t="s">
        <v>2609</v>
      </c>
      <c r="C18520" t="s">
        <v>3019</v>
      </c>
    </row>
    <row r="18521" spans="1:5" x14ac:dyDescent="0.2">
      <c r="A18521" t="s">
        <v>97</v>
      </c>
      <c r="B18521">
        <v>0.05</v>
      </c>
      <c r="C18521" t="s">
        <v>1568</v>
      </c>
    </row>
    <row r="18522" spans="1:5" x14ac:dyDescent="0.2">
      <c r="A18522" t="s">
        <v>1549</v>
      </c>
      <c r="B18522" t="s">
        <v>1550</v>
      </c>
      <c r="C18522" t="s">
        <v>1551</v>
      </c>
      <c r="D18522" t="s">
        <v>1552</v>
      </c>
    </row>
    <row r="18523" spans="1:5" x14ac:dyDescent="0.2">
      <c r="A18523" t="s">
        <v>859</v>
      </c>
      <c r="B18523" t="s">
        <v>1553</v>
      </c>
      <c r="C18523" t="s">
        <v>1554</v>
      </c>
    </row>
    <row r="18524" spans="1:5" x14ac:dyDescent="0.2">
      <c r="A18524" t="s">
        <v>1569</v>
      </c>
      <c r="B18524" t="s">
        <v>1570</v>
      </c>
      <c r="C18524" t="s">
        <v>1571</v>
      </c>
    </row>
    <row r="18525" spans="1:5" x14ac:dyDescent="0.2">
      <c r="A18525" t="s">
        <v>1569</v>
      </c>
      <c r="B18525" t="s">
        <v>1572</v>
      </c>
      <c r="C18525" t="s">
        <v>1573</v>
      </c>
      <c r="D18525" t="s">
        <v>1571</v>
      </c>
    </row>
    <row r="18526" spans="1:5" x14ac:dyDescent="0.2">
      <c r="A18526" t="s">
        <v>1569</v>
      </c>
      <c r="B18526" t="s">
        <v>1570</v>
      </c>
      <c r="C18526" t="s">
        <v>1571</v>
      </c>
    </row>
    <row r="18527" spans="1:5" x14ac:dyDescent="0.2">
      <c r="A18527" t="s">
        <v>1569</v>
      </c>
      <c r="B18527" t="s">
        <v>1572</v>
      </c>
      <c r="C18527" t="s">
        <v>1573</v>
      </c>
      <c r="D18527" t="s">
        <v>1571</v>
      </c>
    </row>
    <row r="18528" spans="1:5" x14ac:dyDescent="0.2">
      <c r="A18528" t="s">
        <v>1569</v>
      </c>
      <c r="B18528" t="s">
        <v>1570</v>
      </c>
      <c r="C18528" t="s">
        <v>1571</v>
      </c>
    </row>
    <row r="18529" spans="1:6" x14ac:dyDescent="0.2">
      <c r="A18529" t="s">
        <v>1569</v>
      </c>
      <c r="B18529" t="s">
        <v>1572</v>
      </c>
      <c r="C18529" t="s">
        <v>1573</v>
      </c>
      <c r="D18529" t="s">
        <v>1571</v>
      </c>
    </row>
    <row r="18530" spans="1:6" x14ac:dyDescent="0.2">
      <c r="A18530" t="s">
        <v>91</v>
      </c>
      <c r="B18530">
        <v>15.9</v>
      </c>
      <c r="C18530">
        <v>0.184</v>
      </c>
      <c r="D18530" t="s">
        <v>1594</v>
      </c>
      <c r="E18530">
        <v>-0.21199999999999999</v>
      </c>
    </row>
    <row r="18531" spans="1:6" x14ac:dyDescent="0.2">
      <c r="A18531" t="s">
        <v>29</v>
      </c>
      <c r="B18531">
        <v>10.9</v>
      </c>
      <c r="C18531">
        <v>-0.1</v>
      </c>
    </row>
    <row r="18532" spans="1:6" x14ac:dyDescent="0.2">
      <c r="A18532" t="s">
        <v>34</v>
      </c>
      <c r="B18532">
        <v>88</v>
      </c>
      <c r="C18532">
        <v>-1.2E-2</v>
      </c>
      <c r="D18532" t="s">
        <v>1594</v>
      </c>
      <c r="E18532" t="s">
        <v>1613</v>
      </c>
      <c r="F18532">
        <v>0.184</v>
      </c>
    </row>
    <row r="18533" spans="1:6" x14ac:dyDescent="0.2">
      <c r="A18533" t="s">
        <v>96</v>
      </c>
      <c r="B18533">
        <v>80</v>
      </c>
      <c r="C18533">
        <v>1.6E-2</v>
      </c>
      <c r="D18533" t="s">
        <v>1594</v>
      </c>
      <c r="E18533">
        <v>0.21199999999999999</v>
      </c>
    </row>
    <row r="18534" spans="1:6" x14ac:dyDescent="0.2">
      <c r="A18534" t="s">
        <v>96</v>
      </c>
      <c r="B18534">
        <v>85.5</v>
      </c>
      <c r="C18534">
        <v>-8.4000000000000005E-2</v>
      </c>
      <c r="D18534" t="s">
        <v>1594</v>
      </c>
      <c r="E18534">
        <v>1.2E-2</v>
      </c>
    </row>
    <row r="18535" spans="1:6" x14ac:dyDescent="0.2">
      <c r="A18535" t="s">
        <v>36</v>
      </c>
      <c r="B18535" t="s">
        <v>3090</v>
      </c>
    </row>
    <row r="18536" spans="1:6" x14ac:dyDescent="0.2">
      <c r="A18536" t="s">
        <v>32</v>
      </c>
      <c r="B18536" t="s">
        <v>3017</v>
      </c>
      <c r="C18536">
        <v>10</v>
      </c>
    </row>
    <row r="18537" spans="1:6" x14ac:dyDescent="0.2">
      <c r="A18537" t="s">
        <v>97</v>
      </c>
      <c r="B18537" t="s">
        <v>3091</v>
      </c>
      <c r="C18537" t="s">
        <v>1568</v>
      </c>
    </row>
    <row r="18538" spans="1:6" x14ac:dyDescent="0.2">
      <c r="A18538" t="s">
        <v>1569</v>
      </c>
      <c r="B18538" t="s">
        <v>1570</v>
      </c>
      <c r="C18538" t="s">
        <v>1571</v>
      </c>
    </row>
    <row r="18539" spans="1:6" x14ac:dyDescent="0.2">
      <c r="A18539" t="s">
        <v>1569</v>
      </c>
      <c r="B18539" t="s">
        <v>1572</v>
      </c>
      <c r="C18539" t="s">
        <v>1573</v>
      </c>
      <c r="D18539" t="s">
        <v>1571</v>
      </c>
    </row>
    <row r="18540" spans="1:6" x14ac:dyDescent="0.2">
      <c r="A18540" t="s">
        <v>393</v>
      </c>
      <c r="B18540">
        <v>42.65</v>
      </c>
      <c r="C18540" t="s">
        <v>1630</v>
      </c>
    </row>
    <row r="18541" spans="1:6" x14ac:dyDescent="0.2">
      <c r="A18541" t="s">
        <v>3092</v>
      </c>
      <c r="B18541" t="s">
        <v>1580</v>
      </c>
    </row>
    <row r="18542" spans="1:6" x14ac:dyDescent="0.2">
      <c r="A18542" t="s">
        <v>556</v>
      </c>
      <c r="B18542">
        <v>33.5</v>
      </c>
      <c r="C18542">
        <v>-0.2</v>
      </c>
    </row>
    <row r="18543" spans="1:6" x14ac:dyDescent="0.2">
      <c r="A18543" t="s">
        <v>1741</v>
      </c>
      <c r="B18543" t="s">
        <v>1630</v>
      </c>
    </row>
    <row r="18544" spans="1:6" x14ac:dyDescent="0.2">
      <c r="A18544" t="s">
        <v>29</v>
      </c>
      <c r="B18544">
        <v>35.6</v>
      </c>
      <c r="C18544">
        <v>0.1</v>
      </c>
    </row>
    <row r="18545" spans="1:4" x14ac:dyDescent="0.2">
      <c r="A18545" t="s">
        <v>29</v>
      </c>
      <c r="B18545">
        <v>33</v>
      </c>
      <c r="C18545" t="s">
        <v>1580</v>
      </c>
    </row>
    <row r="18546" spans="1:4" x14ac:dyDescent="0.2">
      <c r="A18546" t="s">
        <v>3093</v>
      </c>
      <c r="B18546">
        <v>-0.04</v>
      </c>
    </row>
    <row r="18547" spans="1:4" x14ac:dyDescent="0.2">
      <c r="A18547" t="s">
        <v>36</v>
      </c>
      <c r="B18547" t="s">
        <v>3094</v>
      </c>
      <c r="C18547" t="s">
        <v>1562</v>
      </c>
      <c r="D18547" t="s">
        <v>1563</v>
      </c>
    </row>
    <row r="18548" spans="1:4" x14ac:dyDescent="0.2">
      <c r="A18548" t="s">
        <v>3095</v>
      </c>
      <c r="B18548">
        <v>0.1</v>
      </c>
    </row>
    <row r="18549" spans="1:4" x14ac:dyDescent="0.2">
      <c r="A18549" t="s">
        <v>3096</v>
      </c>
      <c r="B18549">
        <v>0.1</v>
      </c>
    </row>
    <row r="18550" spans="1:4" x14ac:dyDescent="0.2">
      <c r="A18550" t="s">
        <v>3097</v>
      </c>
      <c r="B18550">
        <v>0.1</v>
      </c>
    </row>
    <row r="18551" spans="1:4" x14ac:dyDescent="0.2">
      <c r="A18551" t="s">
        <v>36</v>
      </c>
      <c r="B18551" t="s">
        <v>3098</v>
      </c>
      <c r="C18551" t="s">
        <v>1562</v>
      </c>
      <c r="D18551" t="s">
        <v>1563</v>
      </c>
    </row>
    <row r="18552" spans="1:4" x14ac:dyDescent="0.2">
      <c r="A18552" t="s">
        <v>36</v>
      </c>
      <c r="B18552" t="s">
        <v>3099</v>
      </c>
      <c r="C18552" t="s">
        <v>1562</v>
      </c>
      <c r="D18552" t="s">
        <v>1782</v>
      </c>
    </row>
    <row r="18553" spans="1:4" x14ac:dyDescent="0.2">
      <c r="A18553" t="s">
        <v>29</v>
      </c>
      <c r="B18553">
        <v>10</v>
      </c>
      <c r="C18553" t="s">
        <v>1580</v>
      </c>
    </row>
    <row r="18554" spans="1:4" x14ac:dyDescent="0.2">
      <c r="A18554" t="s">
        <v>29</v>
      </c>
      <c r="B18554">
        <v>2.2999999999999998</v>
      </c>
      <c r="C18554">
        <v>0.1</v>
      </c>
    </row>
    <row r="18555" spans="1:4" x14ac:dyDescent="0.2">
      <c r="A18555" t="s">
        <v>3100</v>
      </c>
      <c r="B18555" t="s">
        <v>1580</v>
      </c>
    </row>
    <row r="18556" spans="1:4" x14ac:dyDescent="0.2">
      <c r="A18556" t="s">
        <v>29</v>
      </c>
      <c r="B18556">
        <v>0.5</v>
      </c>
      <c r="C18556" t="s">
        <v>1580</v>
      </c>
    </row>
    <row r="18557" spans="1:4" x14ac:dyDescent="0.2">
      <c r="A18557" t="s">
        <v>95</v>
      </c>
      <c r="B18557" t="s">
        <v>1545</v>
      </c>
      <c r="C18557" t="s">
        <v>1715</v>
      </c>
    </row>
    <row r="18558" spans="1:4" x14ac:dyDescent="0.2">
      <c r="A18558" t="s">
        <v>96</v>
      </c>
      <c r="B18558" t="s">
        <v>3101</v>
      </c>
      <c r="C18558" t="s">
        <v>2352</v>
      </c>
    </row>
    <row r="18559" spans="1:4" x14ac:dyDescent="0.2">
      <c r="A18559" t="s">
        <v>29</v>
      </c>
      <c r="B18559">
        <v>4.7</v>
      </c>
      <c r="C18559" t="s">
        <v>1580</v>
      </c>
    </row>
    <row r="18560" spans="1:4" x14ac:dyDescent="0.2">
      <c r="A18560" t="s">
        <v>29</v>
      </c>
      <c r="B18560">
        <v>5</v>
      </c>
      <c r="C18560">
        <v>-0.1</v>
      </c>
    </row>
    <row r="18561" spans="1:6" x14ac:dyDescent="0.2">
      <c r="A18561" t="s">
        <v>29</v>
      </c>
      <c r="B18561">
        <v>20</v>
      </c>
      <c r="C18561" t="s">
        <v>1580</v>
      </c>
    </row>
    <row r="18562" spans="1:6" x14ac:dyDescent="0.2">
      <c r="A18562" t="s">
        <v>3102</v>
      </c>
      <c r="B18562">
        <v>-0.2</v>
      </c>
    </row>
    <row r="18563" spans="1:6" x14ac:dyDescent="0.2">
      <c r="A18563" t="s">
        <v>95</v>
      </c>
      <c r="B18563" t="s">
        <v>1545</v>
      </c>
      <c r="C18563" t="s">
        <v>2373</v>
      </c>
      <c r="D18563" t="s">
        <v>3103</v>
      </c>
    </row>
    <row r="18564" spans="1:6" x14ac:dyDescent="0.2">
      <c r="A18564" t="s">
        <v>94</v>
      </c>
      <c r="B18564" t="s">
        <v>1545</v>
      </c>
      <c r="C18564">
        <v>0.03</v>
      </c>
      <c r="D18564" t="s">
        <v>1567</v>
      </c>
      <c r="E18564" t="s">
        <v>1568</v>
      </c>
    </row>
    <row r="18565" spans="1:6" x14ac:dyDescent="0.2">
      <c r="A18565" t="s">
        <v>133</v>
      </c>
      <c r="B18565" t="s">
        <v>1619</v>
      </c>
      <c r="C18565">
        <v>0.03</v>
      </c>
    </row>
    <row r="18566" spans="1:6" x14ac:dyDescent="0.2">
      <c r="A18566" t="s">
        <v>94</v>
      </c>
      <c r="B18566" t="s">
        <v>1545</v>
      </c>
      <c r="C18566">
        <v>0.03</v>
      </c>
      <c r="D18566" t="s">
        <v>1567</v>
      </c>
      <c r="E18566" t="s">
        <v>1568</v>
      </c>
      <c r="F18566" t="s">
        <v>3104</v>
      </c>
    </row>
    <row r="18567" spans="1:6" x14ac:dyDescent="0.2">
      <c r="A18567" t="s">
        <v>97</v>
      </c>
      <c r="B18567" t="s">
        <v>1545</v>
      </c>
      <c r="C18567">
        <v>0.03</v>
      </c>
      <c r="D18567" t="s">
        <v>1567</v>
      </c>
      <c r="E18567" t="s">
        <v>1568</v>
      </c>
    </row>
    <row r="18568" spans="1:6" x14ac:dyDescent="0.2">
      <c r="A18568" t="s">
        <v>97</v>
      </c>
      <c r="B18568" t="s">
        <v>1545</v>
      </c>
      <c r="C18568">
        <v>0.03</v>
      </c>
      <c r="D18568" t="s">
        <v>1567</v>
      </c>
      <c r="E18568" t="s">
        <v>1568</v>
      </c>
    </row>
    <row r="18569" spans="1:6" x14ac:dyDescent="0.2">
      <c r="A18569" t="s">
        <v>87</v>
      </c>
    </row>
    <row r="18570" spans="1:6" x14ac:dyDescent="0.2">
      <c r="A18570" t="s">
        <v>1549</v>
      </c>
      <c r="B18570" t="s">
        <v>1550</v>
      </c>
      <c r="C18570" t="s">
        <v>1551</v>
      </c>
      <c r="D18570" t="s">
        <v>1552</v>
      </c>
    </row>
    <row r="18571" spans="1:6" x14ac:dyDescent="0.2">
      <c r="A18571" t="s">
        <v>859</v>
      </c>
      <c r="B18571" t="s">
        <v>1553</v>
      </c>
      <c r="C18571" t="s">
        <v>1554</v>
      </c>
    </row>
    <row r="18572" spans="1:6" x14ac:dyDescent="0.2">
      <c r="A18572" t="s">
        <v>1555</v>
      </c>
      <c r="B18572" t="s">
        <v>1550</v>
      </c>
      <c r="C18572" t="s">
        <v>1551</v>
      </c>
      <c r="D18572" t="s">
        <v>1556</v>
      </c>
    </row>
    <row r="18573" spans="1:6" x14ac:dyDescent="0.2">
      <c r="A18573" t="s">
        <v>29</v>
      </c>
      <c r="B18573">
        <v>0.5</v>
      </c>
      <c r="C18573" t="s">
        <v>1557</v>
      </c>
    </row>
    <row r="18574" spans="1:6" x14ac:dyDescent="0.2">
      <c r="A18574" t="s">
        <v>29</v>
      </c>
      <c r="B18574">
        <v>33</v>
      </c>
      <c r="C18574" t="s">
        <v>1558</v>
      </c>
    </row>
    <row r="18575" spans="1:6" x14ac:dyDescent="0.2">
      <c r="A18575" t="s">
        <v>48</v>
      </c>
      <c r="B18575">
        <v>10</v>
      </c>
      <c r="C18575" t="s">
        <v>1558</v>
      </c>
    </row>
    <row r="18576" spans="1:6" x14ac:dyDescent="0.2">
      <c r="A18576" t="s">
        <v>34</v>
      </c>
      <c r="B18576">
        <v>14</v>
      </c>
      <c r="C18576">
        <v>-0.04</v>
      </c>
    </row>
    <row r="18577" spans="1:6" x14ac:dyDescent="0.2">
      <c r="A18577" t="s">
        <v>150</v>
      </c>
      <c r="B18577">
        <v>35.6</v>
      </c>
      <c r="C18577">
        <v>0.1</v>
      </c>
    </row>
    <row r="18578" spans="1:6" x14ac:dyDescent="0.2">
      <c r="A18578" t="s">
        <v>47</v>
      </c>
      <c r="B18578">
        <v>9</v>
      </c>
      <c r="C18578" t="s">
        <v>1635</v>
      </c>
      <c r="D18578" t="s">
        <v>2202</v>
      </c>
    </row>
    <row r="18579" spans="1:6" x14ac:dyDescent="0.2">
      <c r="A18579" t="s">
        <v>184</v>
      </c>
      <c r="B18579">
        <v>12.2</v>
      </c>
      <c r="C18579" t="s">
        <v>1557</v>
      </c>
    </row>
    <row r="18580" spans="1:6" x14ac:dyDescent="0.2">
      <c r="A18580" t="s">
        <v>36</v>
      </c>
      <c r="B18580" t="s">
        <v>1890</v>
      </c>
      <c r="C18580" t="s">
        <v>1100</v>
      </c>
      <c r="D18580">
        <v>1</v>
      </c>
      <c r="E18580" t="s">
        <v>1562</v>
      </c>
      <c r="F18580" t="s">
        <v>1563</v>
      </c>
    </row>
    <row r="18581" spans="1:6" x14ac:dyDescent="0.2">
      <c r="A18581" t="s">
        <v>1549</v>
      </c>
      <c r="B18581" t="s">
        <v>1550</v>
      </c>
      <c r="C18581" t="s">
        <v>1551</v>
      </c>
      <c r="D18581" t="s">
        <v>1552</v>
      </c>
    </row>
    <row r="18582" spans="1:6" x14ac:dyDescent="0.2">
      <c r="A18582" t="s">
        <v>859</v>
      </c>
      <c r="B18582" t="s">
        <v>1553</v>
      </c>
      <c r="C18582" t="s">
        <v>1554</v>
      </c>
    </row>
    <row r="18583" spans="1:6" x14ac:dyDescent="0.2">
      <c r="A18583" t="s">
        <v>1555</v>
      </c>
      <c r="B18583" t="s">
        <v>1550</v>
      </c>
      <c r="C18583" t="s">
        <v>1551</v>
      </c>
      <c r="D18583" t="s">
        <v>1556</v>
      </c>
    </row>
    <row r="18584" spans="1:6" x14ac:dyDescent="0.2">
      <c r="A18584" t="s">
        <v>29</v>
      </c>
      <c r="B18584">
        <v>4.7</v>
      </c>
      <c r="C18584" t="s">
        <v>1558</v>
      </c>
    </row>
    <row r="18585" spans="1:6" x14ac:dyDescent="0.2">
      <c r="A18585" t="s">
        <v>29</v>
      </c>
      <c r="B18585">
        <v>5</v>
      </c>
      <c r="C18585">
        <v>-0.1</v>
      </c>
    </row>
    <row r="18586" spans="1:6" x14ac:dyDescent="0.2">
      <c r="A18586" t="s">
        <v>29</v>
      </c>
      <c r="B18586">
        <v>2.2999999999999998</v>
      </c>
      <c r="C18586">
        <v>0.1</v>
      </c>
    </row>
    <row r="18587" spans="1:6" x14ac:dyDescent="0.2">
      <c r="A18587" t="s">
        <v>365</v>
      </c>
      <c r="B18587">
        <v>30.5</v>
      </c>
      <c r="C18587">
        <f>0.05/-0.1</f>
        <v>-0.5</v>
      </c>
    </row>
    <row r="18588" spans="1:6" x14ac:dyDescent="0.2">
      <c r="A18588" t="s">
        <v>94</v>
      </c>
      <c r="B18588" t="s">
        <v>1545</v>
      </c>
      <c r="C18588">
        <v>0.03</v>
      </c>
      <c r="D18588" t="s">
        <v>1568</v>
      </c>
    </row>
    <row r="18589" spans="1:6" x14ac:dyDescent="0.2">
      <c r="A18589" t="s">
        <v>1549</v>
      </c>
      <c r="B18589" t="s">
        <v>1550</v>
      </c>
      <c r="C18589" t="s">
        <v>1551</v>
      </c>
      <c r="D18589" t="s">
        <v>1552</v>
      </c>
    </row>
    <row r="18590" spans="1:6" x14ac:dyDescent="0.2">
      <c r="A18590" t="s">
        <v>859</v>
      </c>
      <c r="B18590" t="s">
        <v>1553</v>
      </c>
      <c r="C18590" t="s">
        <v>1554</v>
      </c>
    </row>
    <row r="18591" spans="1:6" x14ac:dyDescent="0.2">
      <c r="A18591" t="s">
        <v>1555</v>
      </c>
      <c r="B18591" t="s">
        <v>1550</v>
      </c>
      <c r="C18591" t="s">
        <v>1551</v>
      </c>
      <c r="D18591" t="s">
        <v>1556</v>
      </c>
    </row>
    <row r="18592" spans="1:6" x14ac:dyDescent="0.2">
      <c r="A18592" t="s">
        <v>464</v>
      </c>
      <c r="B18592" t="s">
        <v>1550</v>
      </c>
      <c r="C18592" t="s">
        <v>1551</v>
      </c>
      <c r="D18592" s="7">
        <v>37415</v>
      </c>
    </row>
    <row r="18593" spans="1:4" x14ac:dyDescent="0.2">
      <c r="A18593" t="s">
        <v>393</v>
      </c>
      <c r="B18593">
        <v>42.65</v>
      </c>
      <c r="C18593" t="s">
        <v>1630</v>
      </c>
    </row>
    <row r="18594" spans="1:4" x14ac:dyDescent="0.2">
      <c r="A18594" t="s">
        <v>3092</v>
      </c>
      <c r="B18594" t="s">
        <v>1580</v>
      </c>
    </row>
    <row r="18595" spans="1:4" x14ac:dyDescent="0.2">
      <c r="A18595" t="s">
        <v>556</v>
      </c>
      <c r="B18595">
        <v>33.5</v>
      </c>
      <c r="C18595">
        <v>-0.2</v>
      </c>
    </row>
    <row r="18596" spans="1:4" x14ac:dyDescent="0.2">
      <c r="A18596" t="s">
        <v>1741</v>
      </c>
      <c r="B18596" t="s">
        <v>1630</v>
      </c>
    </row>
    <row r="18597" spans="1:4" x14ac:dyDescent="0.2">
      <c r="A18597" t="s">
        <v>56</v>
      </c>
      <c r="B18597" t="s">
        <v>3105</v>
      </c>
      <c r="C18597" t="s">
        <v>1630</v>
      </c>
    </row>
    <row r="18598" spans="1:4" x14ac:dyDescent="0.2">
      <c r="A18598" t="s">
        <v>29</v>
      </c>
      <c r="B18598">
        <v>35.6</v>
      </c>
      <c r="C18598">
        <v>0.1</v>
      </c>
    </row>
    <row r="18599" spans="1:4" x14ac:dyDescent="0.2">
      <c r="A18599" t="s">
        <v>29</v>
      </c>
      <c r="B18599">
        <v>33</v>
      </c>
      <c r="C18599" t="s">
        <v>1580</v>
      </c>
    </row>
    <row r="18600" spans="1:4" x14ac:dyDescent="0.2">
      <c r="A18600" t="s">
        <v>3093</v>
      </c>
      <c r="B18600">
        <v>-0.04</v>
      </c>
    </row>
    <row r="18601" spans="1:4" x14ac:dyDescent="0.2">
      <c r="A18601" t="s">
        <v>36</v>
      </c>
      <c r="B18601" t="s">
        <v>3094</v>
      </c>
      <c r="C18601" t="s">
        <v>1562</v>
      </c>
      <c r="D18601" t="s">
        <v>1563</v>
      </c>
    </row>
    <row r="18602" spans="1:4" x14ac:dyDescent="0.2">
      <c r="A18602" t="s">
        <v>3095</v>
      </c>
      <c r="B18602" t="s">
        <v>1613</v>
      </c>
      <c r="C18602">
        <v>0.1</v>
      </c>
    </row>
    <row r="18603" spans="1:4" x14ac:dyDescent="0.2">
      <c r="A18603" t="s">
        <v>3096</v>
      </c>
      <c r="B18603">
        <v>0.1</v>
      </c>
    </row>
    <row r="18604" spans="1:4" x14ac:dyDescent="0.2">
      <c r="A18604" t="s">
        <v>3097</v>
      </c>
      <c r="B18604">
        <v>0.1</v>
      </c>
    </row>
    <row r="18605" spans="1:4" x14ac:dyDescent="0.2">
      <c r="A18605" t="s">
        <v>36</v>
      </c>
      <c r="B18605" t="s">
        <v>3098</v>
      </c>
      <c r="C18605" t="s">
        <v>1562</v>
      </c>
      <c r="D18605" t="s">
        <v>1563</v>
      </c>
    </row>
    <row r="18606" spans="1:4" x14ac:dyDescent="0.2">
      <c r="A18606" t="s">
        <v>36</v>
      </c>
      <c r="B18606" t="s">
        <v>3099</v>
      </c>
      <c r="C18606" t="s">
        <v>1562</v>
      </c>
      <c r="D18606" t="s">
        <v>1782</v>
      </c>
    </row>
    <row r="18607" spans="1:4" x14ac:dyDescent="0.2">
      <c r="A18607" t="s">
        <v>29</v>
      </c>
      <c r="B18607">
        <v>10</v>
      </c>
      <c r="C18607" t="s">
        <v>1580</v>
      </c>
    </row>
    <row r="18608" spans="1:4" x14ac:dyDescent="0.2">
      <c r="A18608" t="s">
        <v>29</v>
      </c>
      <c r="B18608">
        <v>2.2999999999999998</v>
      </c>
      <c r="C18608">
        <v>0.1</v>
      </c>
    </row>
    <row r="18609" spans="1:10" x14ac:dyDescent="0.2">
      <c r="A18609" t="s">
        <v>3100</v>
      </c>
      <c r="B18609" t="s">
        <v>1580</v>
      </c>
    </row>
    <row r="18610" spans="1:10" x14ac:dyDescent="0.2">
      <c r="A18610" t="s">
        <v>29</v>
      </c>
      <c r="B18610">
        <v>0.5</v>
      </c>
      <c r="C18610" t="s">
        <v>1580</v>
      </c>
    </row>
    <row r="18611" spans="1:10" x14ac:dyDescent="0.2">
      <c r="A18611" t="s">
        <v>95</v>
      </c>
      <c r="B18611" t="s">
        <v>1619</v>
      </c>
      <c r="C18611" t="s">
        <v>1715</v>
      </c>
      <c r="D18611" t="s">
        <v>1809</v>
      </c>
      <c r="E18611" t="s">
        <v>3106</v>
      </c>
      <c r="F18611" t="s">
        <v>1630</v>
      </c>
    </row>
    <row r="18612" spans="1:10" x14ac:dyDescent="0.2">
      <c r="A18612" t="s">
        <v>96</v>
      </c>
      <c r="B18612" t="s">
        <v>3101</v>
      </c>
      <c r="C18612" t="s">
        <v>2352</v>
      </c>
    </row>
    <row r="18613" spans="1:10" x14ac:dyDescent="0.2">
      <c r="A18613" t="s">
        <v>29</v>
      </c>
      <c r="B18613">
        <v>4.7</v>
      </c>
      <c r="C18613" t="s">
        <v>1580</v>
      </c>
    </row>
    <row r="18614" spans="1:10" x14ac:dyDescent="0.2">
      <c r="A18614" t="s">
        <v>29</v>
      </c>
      <c r="B18614">
        <v>5</v>
      </c>
      <c r="C18614">
        <v>-0.1</v>
      </c>
    </row>
    <row r="18615" spans="1:10" x14ac:dyDescent="0.2">
      <c r="A18615" t="s">
        <v>29</v>
      </c>
      <c r="B18615">
        <v>20</v>
      </c>
      <c r="C18615" t="s">
        <v>1608</v>
      </c>
      <c r="D18615">
        <v>0.1</v>
      </c>
    </row>
    <row r="18616" spans="1:10" x14ac:dyDescent="0.2">
      <c r="A18616" t="s">
        <v>3107</v>
      </c>
      <c r="B18616">
        <v>30.55</v>
      </c>
      <c r="C18616">
        <v>-0.2</v>
      </c>
    </row>
    <row r="18617" spans="1:10" x14ac:dyDescent="0.2">
      <c r="A18617" t="s">
        <v>3108</v>
      </c>
      <c r="B18617" t="s">
        <v>1608</v>
      </c>
      <c r="C18617">
        <v>0.2</v>
      </c>
    </row>
    <row r="18618" spans="1:10" x14ac:dyDescent="0.2">
      <c r="A18618" t="s">
        <v>95</v>
      </c>
      <c r="B18618" t="s">
        <v>1619</v>
      </c>
      <c r="C18618" t="s">
        <v>2373</v>
      </c>
      <c r="D18618" t="s">
        <v>3109</v>
      </c>
    </row>
    <row r="18619" spans="1:10" x14ac:dyDescent="0.2">
      <c r="A18619" t="s">
        <v>3110</v>
      </c>
      <c r="B18619" t="s">
        <v>1608</v>
      </c>
      <c r="C18619">
        <v>0.05</v>
      </c>
    </row>
    <row r="18620" spans="1:10" x14ac:dyDescent="0.2">
      <c r="A18620" t="s">
        <v>94</v>
      </c>
      <c r="B18620" t="s">
        <v>1545</v>
      </c>
      <c r="C18620">
        <v>0.03</v>
      </c>
      <c r="D18620" t="s">
        <v>1567</v>
      </c>
      <c r="E18620" t="s">
        <v>1568</v>
      </c>
      <c r="F18620" t="s">
        <v>1809</v>
      </c>
      <c r="G18620" t="s">
        <v>1618</v>
      </c>
      <c r="H18620">
        <v>24</v>
      </c>
      <c r="I18620" t="s">
        <v>1608</v>
      </c>
      <c r="J18620">
        <v>0.05</v>
      </c>
    </row>
    <row r="18621" spans="1:10" x14ac:dyDescent="0.2">
      <c r="A18621" t="s">
        <v>29</v>
      </c>
      <c r="B18621">
        <v>0.4</v>
      </c>
      <c r="C18621" t="s">
        <v>1562</v>
      </c>
      <c r="D18621">
        <v>0.1</v>
      </c>
    </row>
    <row r="18622" spans="1:10" x14ac:dyDescent="0.2">
      <c r="A18622" t="s">
        <v>133</v>
      </c>
      <c r="B18622" t="s">
        <v>1619</v>
      </c>
      <c r="C18622">
        <v>0.03</v>
      </c>
      <c r="D18622" t="s">
        <v>1809</v>
      </c>
      <c r="E18622" t="s">
        <v>3106</v>
      </c>
      <c r="F18622" t="s">
        <v>1630</v>
      </c>
    </row>
    <row r="18623" spans="1:10" x14ac:dyDescent="0.2">
      <c r="A18623" t="s">
        <v>3111</v>
      </c>
      <c r="B18623" t="s">
        <v>1562</v>
      </c>
      <c r="C18623">
        <v>0.25</v>
      </c>
    </row>
    <row r="18624" spans="1:10" x14ac:dyDescent="0.2">
      <c r="A18624" t="s">
        <v>94</v>
      </c>
      <c r="B18624" t="s">
        <v>1619</v>
      </c>
      <c r="C18624">
        <v>0.03</v>
      </c>
      <c r="D18624" t="s">
        <v>1567</v>
      </c>
      <c r="E18624" t="s">
        <v>1568</v>
      </c>
      <c r="F18624" t="s">
        <v>1809</v>
      </c>
      <c r="G18624" t="s">
        <v>3112</v>
      </c>
      <c r="H18624">
        <v>-0.2</v>
      </c>
    </row>
    <row r="18625" spans="1:9" x14ac:dyDescent="0.2">
      <c r="A18625" t="s">
        <v>32</v>
      </c>
      <c r="B18625">
        <v>11</v>
      </c>
      <c r="C18625" t="s">
        <v>1608</v>
      </c>
      <c r="D18625">
        <v>0.2</v>
      </c>
    </row>
    <row r="18626" spans="1:9" x14ac:dyDescent="0.2">
      <c r="A18626" t="s">
        <v>97</v>
      </c>
      <c r="B18626" t="s">
        <v>1545</v>
      </c>
      <c r="C18626">
        <v>0.03</v>
      </c>
      <c r="D18626" t="s">
        <v>1567</v>
      </c>
      <c r="E18626" t="s">
        <v>1568</v>
      </c>
      <c r="F18626" t="s">
        <v>1603</v>
      </c>
      <c r="G18626" t="s">
        <v>2350</v>
      </c>
      <c r="H18626" t="s">
        <v>3113</v>
      </c>
      <c r="I18626" t="s">
        <v>1635</v>
      </c>
    </row>
    <row r="18627" spans="1:9" x14ac:dyDescent="0.2">
      <c r="A18627" t="s">
        <v>97</v>
      </c>
      <c r="B18627" t="s">
        <v>1545</v>
      </c>
      <c r="C18627">
        <v>0.03</v>
      </c>
      <c r="D18627" t="s">
        <v>1567</v>
      </c>
      <c r="E18627" t="s">
        <v>1568</v>
      </c>
      <c r="F18627" t="s">
        <v>3114</v>
      </c>
    </row>
    <row r="18628" spans="1:9" x14ac:dyDescent="0.2">
      <c r="A18628" t="s">
        <v>174</v>
      </c>
      <c r="B18628" t="s">
        <v>1545</v>
      </c>
      <c r="C18628">
        <v>0.6</v>
      </c>
      <c r="D18628" t="s">
        <v>1809</v>
      </c>
      <c r="E18628" t="s">
        <v>1622</v>
      </c>
    </row>
    <row r="18629" spans="1:9" x14ac:dyDescent="0.2">
      <c r="A18629" t="s">
        <v>3115</v>
      </c>
      <c r="B18629" t="s">
        <v>1550</v>
      </c>
      <c r="C18629" t="s">
        <v>3116</v>
      </c>
      <c r="D18629" s="10">
        <v>42675</v>
      </c>
    </row>
    <row r="18630" spans="1:9" x14ac:dyDescent="0.2">
      <c r="A18630" t="s">
        <v>87</v>
      </c>
      <c r="B18630" t="s">
        <v>1698</v>
      </c>
    </row>
    <row r="18631" spans="1:9" x14ac:dyDescent="0.2">
      <c r="A18631" t="s">
        <v>87</v>
      </c>
    </row>
    <row r="18632" spans="1:9" x14ac:dyDescent="0.2">
      <c r="A18632" t="s">
        <v>1549</v>
      </c>
      <c r="B18632" t="s">
        <v>1550</v>
      </c>
      <c r="C18632" t="s">
        <v>1551</v>
      </c>
      <c r="D18632" t="s">
        <v>1552</v>
      </c>
    </row>
    <row r="18633" spans="1:9" x14ac:dyDescent="0.2">
      <c r="A18633" t="s">
        <v>859</v>
      </c>
      <c r="B18633" t="s">
        <v>1553</v>
      </c>
      <c r="C18633" t="s">
        <v>1554</v>
      </c>
    </row>
    <row r="18634" spans="1:9" x14ac:dyDescent="0.2">
      <c r="A18634" t="s">
        <v>97</v>
      </c>
      <c r="B18634" t="s">
        <v>1545</v>
      </c>
      <c r="C18634">
        <v>0.1</v>
      </c>
    </row>
    <row r="18635" spans="1:9" x14ac:dyDescent="0.2">
      <c r="A18635" t="s">
        <v>393</v>
      </c>
      <c r="B18635">
        <v>42.65</v>
      </c>
      <c r="C18635" t="s">
        <v>1630</v>
      </c>
    </row>
    <row r="18636" spans="1:9" x14ac:dyDescent="0.2">
      <c r="A18636" t="s">
        <v>3092</v>
      </c>
      <c r="B18636" t="s">
        <v>1580</v>
      </c>
    </row>
    <row r="18637" spans="1:9" x14ac:dyDescent="0.2">
      <c r="A18637" t="s">
        <v>556</v>
      </c>
      <c r="B18637">
        <v>33.5</v>
      </c>
      <c r="C18637">
        <v>-0.2</v>
      </c>
    </row>
    <row r="18638" spans="1:9" x14ac:dyDescent="0.2">
      <c r="A18638" t="s">
        <v>1741</v>
      </c>
      <c r="B18638" t="s">
        <v>1630</v>
      </c>
    </row>
    <row r="18639" spans="1:9" x14ac:dyDescent="0.2">
      <c r="A18639" t="s">
        <v>56</v>
      </c>
      <c r="B18639" t="s">
        <v>3105</v>
      </c>
      <c r="C18639" t="s">
        <v>1630</v>
      </c>
    </row>
    <row r="18640" spans="1:9" x14ac:dyDescent="0.2">
      <c r="A18640" t="s">
        <v>29</v>
      </c>
      <c r="B18640">
        <v>35.6</v>
      </c>
      <c r="C18640">
        <v>0.1</v>
      </c>
    </row>
    <row r="18641" spans="1:6" x14ac:dyDescent="0.2">
      <c r="A18641" t="s">
        <v>29</v>
      </c>
      <c r="B18641">
        <v>33</v>
      </c>
      <c r="C18641" t="s">
        <v>1580</v>
      </c>
    </row>
    <row r="18642" spans="1:6" x14ac:dyDescent="0.2">
      <c r="A18642" t="s">
        <v>3117</v>
      </c>
      <c r="B18642">
        <v>-0.04</v>
      </c>
    </row>
    <row r="18643" spans="1:6" x14ac:dyDescent="0.2">
      <c r="A18643" t="s">
        <v>36</v>
      </c>
      <c r="B18643" t="s">
        <v>3094</v>
      </c>
      <c r="C18643" t="s">
        <v>1562</v>
      </c>
      <c r="D18643" t="s">
        <v>1563</v>
      </c>
    </row>
    <row r="18644" spans="1:6" x14ac:dyDescent="0.2">
      <c r="A18644" t="s">
        <v>3095</v>
      </c>
      <c r="B18644" t="s">
        <v>1613</v>
      </c>
      <c r="C18644">
        <v>0.1</v>
      </c>
    </row>
    <row r="18645" spans="1:6" x14ac:dyDescent="0.2">
      <c r="A18645" t="s">
        <v>3096</v>
      </c>
      <c r="B18645">
        <v>0.1</v>
      </c>
    </row>
    <row r="18646" spans="1:6" x14ac:dyDescent="0.2">
      <c r="A18646" t="s">
        <v>3097</v>
      </c>
      <c r="B18646">
        <v>0.1</v>
      </c>
    </row>
    <row r="18647" spans="1:6" x14ac:dyDescent="0.2">
      <c r="A18647" t="s">
        <v>36</v>
      </c>
      <c r="B18647" t="s">
        <v>3098</v>
      </c>
      <c r="C18647" t="s">
        <v>1562</v>
      </c>
      <c r="D18647" t="s">
        <v>1563</v>
      </c>
    </row>
    <row r="18648" spans="1:6" x14ac:dyDescent="0.2">
      <c r="A18648" t="s">
        <v>36</v>
      </c>
      <c r="B18648" t="s">
        <v>3099</v>
      </c>
      <c r="C18648" t="s">
        <v>1562</v>
      </c>
      <c r="D18648" t="s">
        <v>1782</v>
      </c>
    </row>
    <row r="18649" spans="1:6" x14ac:dyDescent="0.2">
      <c r="A18649" t="s">
        <v>29</v>
      </c>
      <c r="B18649">
        <v>10.3</v>
      </c>
      <c r="C18649" t="s">
        <v>1667</v>
      </c>
    </row>
    <row r="18650" spans="1:6" x14ac:dyDescent="0.2">
      <c r="A18650" t="s">
        <v>29</v>
      </c>
      <c r="B18650">
        <v>2.2999999999999998</v>
      </c>
      <c r="C18650">
        <v>0.1</v>
      </c>
    </row>
    <row r="18651" spans="1:6" x14ac:dyDescent="0.2">
      <c r="A18651" t="s">
        <v>3100</v>
      </c>
      <c r="B18651" t="s">
        <v>1580</v>
      </c>
    </row>
    <row r="18652" spans="1:6" x14ac:dyDescent="0.2">
      <c r="A18652" t="s">
        <v>29</v>
      </c>
      <c r="B18652">
        <v>0.5</v>
      </c>
      <c r="C18652" t="s">
        <v>1580</v>
      </c>
    </row>
    <row r="18653" spans="1:6" x14ac:dyDescent="0.2">
      <c r="A18653" t="s">
        <v>95</v>
      </c>
      <c r="B18653" t="s">
        <v>1619</v>
      </c>
      <c r="C18653" t="s">
        <v>1715</v>
      </c>
      <c r="D18653" t="s">
        <v>1809</v>
      </c>
      <c r="E18653" t="s">
        <v>3106</v>
      </c>
      <c r="F18653" t="s">
        <v>1630</v>
      </c>
    </row>
    <row r="18654" spans="1:6" x14ac:dyDescent="0.2">
      <c r="A18654" t="s">
        <v>96</v>
      </c>
      <c r="B18654" t="s">
        <v>3101</v>
      </c>
      <c r="C18654" t="s">
        <v>2352</v>
      </c>
    </row>
    <row r="18655" spans="1:6" x14ac:dyDescent="0.2">
      <c r="A18655" t="s">
        <v>29</v>
      </c>
      <c r="B18655">
        <v>4.7</v>
      </c>
      <c r="C18655" t="s">
        <v>1580</v>
      </c>
    </row>
    <row r="18656" spans="1:6" x14ac:dyDescent="0.2">
      <c r="A18656" t="s">
        <v>29</v>
      </c>
      <c r="B18656">
        <v>5</v>
      </c>
      <c r="C18656">
        <v>-0.1</v>
      </c>
    </row>
    <row r="18657" spans="1:10" x14ac:dyDescent="0.2">
      <c r="A18657" t="s">
        <v>29</v>
      </c>
      <c r="B18657">
        <v>20</v>
      </c>
      <c r="C18657" t="s">
        <v>1608</v>
      </c>
      <c r="D18657">
        <v>0.1</v>
      </c>
    </row>
    <row r="18658" spans="1:10" x14ac:dyDescent="0.2">
      <c r="A18658" t="s">
        <v>3107</v>
      </c>
      <c r="B18658">
        <v>30.55</v>
      </c>
      <c r="C18658">
        <v>-0.2</v>
      </c>
    </row>
    <row r="18659" spans="1:10" x14ac:dyDescent="0.2">
      <c r="A18659" t="s">
        <v>3108</v>
      </c>
      <c r="B18659" t="s">
        <v>1608</v>
      </c>
      <c r="C18659">
        <v>0.2</v>
      </c>
    </row>
    <row r="18660" spans="1:10" x14ac:dyDescent="0.2">
      <c r="A18660" t="s">
        <v>95</v>
      </c>
      <c r="B18660" t="s">
        <v>1619</v>
      </c>
      <c r="C18660" t="s">
        <v>2373</v>
      </c>
      <c r="D18660" t="s">
        <v>3114</v>
      </c>
    </row>
    <row r="18661" spans="1:10" x14ac:dyDescent="0.2">
      <c r="A18661" t="s">
        <v>3110</v>
      </c>
      <c r="B18661" t="s">
        <v>1608</v>
      </c>
      <c r="C18661">
        <v>0.05</v>
      </c>
    </row>
    <row r="18662" spans="1:10" x14ac:dyDescent="0.2">
      <c r="A18662" t="s">
        <v>94</v>
      </c>
      <c r="B18662" t="s">
        <v>1545</v>
      </c>
      <c r="C18662">
        <v>0.03</v>
      </c>
      <c r="D18662" t="s">
        <v>1567</v>
      </c>
      <c r="E18662" t="s">
        <v>1568</v>
      </c>
      <c r="F18662" t="s">
        <v>1809</v>
      </c>
      <c r="G18662" t="s">
        <v>1618</v>
      </c>
      <c r="H18662">
        <v>24</v>
      </c>
      <c r="I18662" t="s">
        <v>1608</v>
      </c>
      <c r="J18662">
        <v>0.05</v>
      </c>
    </row>
    <row r="18663" spans="1:10" x14ac:dyDescent="0.2">
      <c r="A18663" t="s">
        <v>29</v>
      </c>
      <c r="B18663">
        <v>0.4</v>
      </c>
      <c r="C18663" t="s">
        <v>1562</v>
      </c>
      <c r="D18663">
        <v>0.1</v>
      </c>
    </row>
    <row r="18664" spans="1:10" x14ac:dyDescent="0.2">
      <c r="A18664" t="s">
        <v>133</v>
      </c>
      <c r="B18664" t="s">
        <v>1619</v>
      </c>
      <c r="C18664">
        <v>0.03</v>
      </c>
      <c r="D18664" t="s">
        <v>1809</v>
      </c>
      <c r="E18664" t="s">
        <v>3106</v>
      </c>
      <c r="F18664" t="s">
        <v>1630</v>
      </c>
    </row>
    <row r="18665" spans="1:10" x14ac:dyDescent="0.2">
      <c r="A18665" t="s">
        <v>3111</v>
      </c>
      <c r="B18665" t="s">
        <v>1562</v>
      </c>
      <c r="C18665">
        <v>0.25</v>
      </c>
    </row>
    <row r="18666" spans="1:10" x14ac:dyDescent="0.2">
      <c r="A18666" t="s">
        <v>94</v>
      </c>
      <c r="B18666" t="s">
        <v>1619</v>
      </c>
      <c r="C18666">
        <v>0.03</v>
      </c>
      <c r="D18666" t="s">
        <v>1567</v>
      </c>
      <c r="E18666" t="s">
        <v>1568</v>
      </c>
      <c r="F18666" t="s">
        <v>1809</v>
      </c>
      <c r="G18666" t="s">
        <v>3112</v>
      </c>
      <c r="H18666">
        <v>-0.2</v>
      </c>
    </row>
    <row r="18667" spans="1:10" x14ac:dyDescent="0.2">
      <c r="A18667" t="s">
        <v>32</v>
      </c>
      <c r="B18667" t="s">
        <v>3017</v>
      </c>
      <c r="C18667">
        <v>11</v>
      </c>
      <c r="D18667" t="s">
        <v>3118</v>
      </c>
    </row>
    <row r="18668" spans="1:10" x14ac:dyDescent="0.2">
      <c r="A18668" t="s">
        <v>32</v>
      </c>
      <c r="B18668" t="s">
        <v>3017</v>
      </c>
      <c r="C18668">
        <v>8.5</v>
      </c>
      <c r="D18668" t="s">
        <v>3119</v>
      </c>
    </row>
    <row r="18669" spans="1:10" x14ac:dyDescent="0.2">
      <c r="A18669" t="s">
        <v>97</v>
      </c>
      <c r="B18669" t="s">
        <v>1545</v>
      </c>
      <c r="C18669">
        <v>0.03</v>
      </c>
      <c r="D18669" t="s">
        <v>1567</v>
      </c>
      <c r="E18669" t="s">
        <v>1568</v>
      </c>
      <c r="F18669" t="s">
        <v>1603</v>
      </c>
      <c r="G18669" t="s">
        <v>2350</v>
      </c>
      <c r="H18669" t="s">
        <v>3113</v>
      </c>
      <c r="I18669" t="s">
        <v>1635</v>
      </c>
    </row>
    <row r="18670" spans="1:10" x14ac:dyDescent="0.2">
      <c r="A18670" t="s">
        <v>97</v>
      </c>
      <c r="B18670" t="s">
        <v>1619</v>
      </c>
      <c r="C18670">
        <v>0.03</v>
      </c>
      <c r="D18670" t="s">
        <v>1567</v>
      </c>
      <c r="E18670" t="s">
        <v>1568</v>
      </c>
      <c r="F18670" t="s">
        <v>3114</v>
      </c>
    </row>
    <row r="18671" spans="1:10" x14ac:dyDescent="0.2">
      <c r="A18671" t="s">
        <v>174</v>
      </c>
      <c r="B18671" t="s">
        <v>1545</v>
      </c>
      <c r="C18671">
        <v>0.6</v>
      </c>
      <c r="D18671" t="s">
        <v>1809</v>
      </c>
      <c r="E18671" t="s">
        <v>1622</v>
      </c>
    </row>
    <row r="18672" spans="1:10" x14ac:dyDescent="0.2">
      <c r="A18672" t="s">
        <v>3115</v>
      </c>
      <c r="B18672" t="s">
        <v>1550</v>
      </c>
      <c r="C18672" t="s">
        <v>3116</v>
      </c>
      <c r="D18672" s="10">
        <v>42675</v>
      </c>
    </row>
    <row r="18673" spans="1:5" x14ac:dyDescent="0.2">
      <c r="A18673" t="s">
        <v>87</v>
      </c>
      <c r="B18673" t="s">
        <v>1698</v>
      </c>
    </row>
    <row r="18674" spans="1:5" x14ac:dyDescent="0.2">
      <c r="A18674" t="s">
        <v>56</v>
      </c>
      <c r="B18674" t="s">
        <v>36</v>
      </c>
      <c r="C18674" t="s">
        <v>3120</v>
      </c>
      <c r="D18674" t="s">
        <v>3121</v>
      </c>
      <c r="E18674" t="s">
        <v>3122</v>
      </c>
    </row>
    <row r="18675" spans="1:5" x14ac:dyDescent="0.2">
      <c r="A18675" t="s">
        <v>1549</v>
      </c>
      <c r="B18675" t="s">
        <v>1550</v>
      </c>
      <c r="C18675" t="s">
        <v>1551</v>
      </c>
      <c r="D18675" t="s">
        <v>1552</v>
      </c>
    </row>
    <row r="18676" spans="1:5" x14ac:dyDescent="0.2">
      <c r="A18676" t="s">
        <v>859</v>
      </c>
      <c r="B18676" t="s">
        <v>1553</v>
      </c>
      <c r="C18676" t="s">
        <v>1554</v>
      </c>
    </row>
    <row r="18677" spans="1:5" x14ac:dyDescent="0.2">
      <c r="A18677" t="s">
        <v>97</v>
      </c>
      <c r="B18677" t="s">
        <v>1619</v>
      </c>
      <c r="C18677">
        <v>0.1</v>
      </c>
    </row>
    <row r="18678" spans="1:5" x14ac:dyDescent="0.2">
      <c r="A18678" t="s">
        <v>1569</v>
      </c>
      <c r="B18678" t="s">
        <v>1570</v>
      </c>
      <c r="C18678" t="s">
        <v>1571</v>
      </c>
    </row>
    <row r="18679" spans="1:5" x14ac:dyDescent="0.2">
      <c r="A18679" t="s">
        <v>1569</v>
      </c>
      <c r="B18679" t="s">
        <v>1572</v>
      </c>
      <c r="C18679" t="s">
        <v>1573</v>
      </c>
      <c r="D18679" t="s">
        <v>1571</v>
      </c>
    </row>
    <row r="18680" spans="1:5" x14ac:dyDescent="0.2">
      <c r="A18680" t="s">
        <v>393</v>
      </c>
      <c r="B18680">
        <v>42.65</v>
      </c>
      <c r="C18680" t="s">
        <v>1630</v>
      </c>
    </row>
    <row r="18681" spans="1:5" x14ac:dyDescent="0.2">
      <c r="A18681" t="s">
        <v>3092</v>
      </c>
      <c r="B18681" t="s">
        <v>1580</v>
      </c>
    </row>
    <row r="18682" spans="1:5" x14ac:dyDescent="0.2">
      <c r="A18682" t="s">
        <v>556</v>
      </c>
      <c r="B18682">
        <v>33.5</v>
      </c>
      <c r="C18682">
        <v>-0.2</v>
      </c>
    </row>
    <row r="18683" spans="1:5" x14ac:dyDescent="0.2">
      <c r="A18683" t="s">
        <v>1741</v>
      </c>
      <c r="B18683" t="s">
        <v>1630</v>
      </c>
    </row>
    <row r="18684" spans="1:5" x14ac:dyDescent="0.2">
      <c r="A18684" t="s">
        <v>56</v>
      </c>
      <c r="B18684" t="s">
        <v>3105</v>
      </c>
      <c r="C18684" t="s">
        <v>1630</v>
      </c>
    </row>
    <row r="18685" spans="1:5" x14ac:dyDescent="0.2">
      <c r="A18685" t="s">
        <v>29</v>
      </c>
      <c r="B18685">
        <v>35.6</v>
      </c>
      <c r="C18685">
        <v>0.1</v>
      </c>
    </row>
    <row r="18686" spans="1:5" x14ac:dyDescent="0.2">
      <c r="A18686" t="s">
        <v>29</v>
      </c>
      <c r="B18686">
        <v>33</v>
      </c>
      <c r="C18686" t="s">
        <v>1580</v>
      </c>
    </row>
    <row r="18687" spans="1:5" x14ac:dyDescent="0.2">
      <c r="A18687" t="s">
        <v>3117</v>
      </c>
      <c r="B18687">
        <v>-0.04</v>
      </c>
    </row>
    <row r="18688" spans="1:5" x14ac:dyDescent="0.2">
      <c r="A18688" t="s">
        <v>36</v>
      </c>
      <c r="B18688" t="s">
        <v>3094</v>
      </c>
      <c r="C18688" t="s">
        <v>1562</v>
      </c>
      <c r="D18688" t="s">
        <v>1563</v>
      </c>
    </row>
    <row r="18689" spans="1:6" x14ac:dyDescent="0.2">
      <c r="A18689" t="s">
        <v>3095</v>
      </c>
      <c r="B18689" t="s">
        <v>1613</v>
      </c>
      <c r="C18689">
        <v>0.1</v>
      </c>
    </row>
    <row r="18690" spans="1:6" x14ac:dyDescent="0.2">
      <c r="A18690" t="s">
        <v>3096</v>
      </c>
      <c r="B18690">
        <v>0.1</v>
      </c>
    </row>
    <row r="18691" spans="1:6" x14ac:dyDescent="0.2">
      <c r="A18691" t="s">
        <v>3097</v>
      </c>
      <c r="B18691">
        <v>0.1</v>
      </c>
    </row>
    <row r="18692" spans="1:6" x14ac:dyDescent="0.2">
      <c r="A18692" t="s">
        <v>36</v>
      </c>
      <c r="B18692" t="s">
        <v>3098</v>
      </c>
      <c r="C18692" t="s">
        <v>1562</v>
      </c>
      <c r="D18692" t="s">
        <v>1563</v>
      </c>
    </row>
    <row r="18693" spans="1:6" x14ac:dyDescent="0.2">
      <c r="A18693" t="s">
        <v>36</v>
      </c>
      <c r="B18693" t="s">
        <v>3099</v>
      </c>
      <c r="C18693" t="s">
        <v>1562</v>
      </c>
      <c r="D18693" t="s">
        <v>1782</v>
      </c>
    </row>
    <row r="18694" spans="1:6" x14ac:dyDescent="0.2">
      <c r="A18694" t="s">
        <v>29</v>
      </c>
      <c r="B18694">
        <v>10.3</v>
      </c>
      <c r="C18694" t="s">
        <v>1667</v>
      </c>
    </row>
    <row r="18695" spans="1:6" x14ac:dyDescent="0.2">
      <c r="A18695" t="s">
        <v>29</v>
      </c>
      <c r="B18695">
        <v>2.2999999999999998</v>
      </c>
      <c r="C18695">
        <v>0.1</v>
      </c>
    </row>
    <row r="18696" spans="1:6" x14ac:dyDescent="0.2">
      <c r="A18696" t="s">
        <v>3100</v>
      </c>
      <c r="B18696" t="s">
        <v>1580</v>
      </c>
    </row>
    <row r="18697" spans="1:6" x14ac:dyDescent="0.2">
      <c r="A18697" t="s">
        <v>29</v>
      </c>
      <c r="B18697">
        <v>0.5</v>
      </c>
      <c r="C18697" t="s">
        <v>1580</v>
      </c>
    </row>
    <row r="18698" spans="1:6" x14ac:dyDescent="0.2">
      <c r="A18698" t="s">
        <v>95</v>
      </c>
      <c r="B18698" t="s">
        <v>1619</v>
      </c>
      <c r="C18698" t="s">
        <v>1715</v>
      </c>
      <c r="D18698" t="s">
        <v>1809</v>
      </c>
      <c r="E18698" t="s">
        <v>3106</v>
      </c>
      <c r="F18698" t="s">
        <v>1630</v>
      </c>
    </row>
    <row r="18699" spans="1:6" x14ac:dyDescent="0.2">
      <c r="A18699" t="s">
        <v>96</v>
      </c>
      <c r="B18699" t="s">
        <v>3101</v>
      </c>
      <c r="C18699" t="s">
        <v>2352</v>
      </c>
    </row>
    <row r="18700" spans="1:6" x14ac:dyDescent="0.2">
      <c r="A18700" t="s">
        <v>29</v>
      </c>
      <c r="B18700">
        <v>4.7</v>
      </c>
      <c r="C18700" t="s">
        <v>1580</v>
      </c>
    </row>
    <row r="18701" spans="1:6" x14ac:dyDescent="0.2">
      <c r="A18701" t="s">
        <v>29</v>
      </c>
      <c r="B18701">
        <v>5</v>
      </c>
      <c r="C18701">
        <v>-0.1</v>
      </c>
    </row>
    <row r="18702" spans="1:6" x14ac:dyDescent="0.2">
      <c r="A18702" t="s">
        <v>29</v>
      </c>
      <c r="B18702">
        <v>20</v>
      </c>
      <c r="C18702" t="s">
        <v>1608</v>
      </c>
      <c r="D18702">
        <v>0.1</v>
      </c>
    </row>
    <row r="18703" spans="1:6" x14ac:dyDescent="0.2">
      <c r="A18703" t="s">
        <v>3107</v>
      </c>
      <c r="B18703">
        <v>30.55</v>
      </c>
      <c r="C18703">
        <v>-0.2</v>
      </c>
    </row>
    <row r="18704" spans="1:6" x14ac:dyDescent="0.2">
      <c r="A18704" t="s">
        <v>3108</v>
      </c>
      <c r="B18704" t="s">
        <v>1608</v>
      </c>
      <c r="C18704">
        <v>0.2</v>
      </c>
    </row>
    <row r="18705" spans="1:10" x14ac:dyDescent="0.2">
      <c r="A18705" t="s">
        <v>95</v>
      </c>
      <c r="B18705" t="s">
        <v>1619</v>
      </c>
      <c r="C18705" t="s">
        <v>2373</v>
      </c>
      <c r="D18705" t="s">
        <v>3114</v>
      </c>
    </row>
    <row r="18706" spans="1:10" x14ac:dyDescent="0.2">
      <c r="A18706" t="s">
        <v>3110</v>
      </c>
      <c r="B18706" t="s">
        <v>1608</v>
      </c>
      <c r="C18706">
        <v>0.05</v>
      </c>
    </row>
    <row r="18707" spans="1:10" x14ac:dyDescent="0.2">
      <c r="A18707" t="s">
        <v>94</v>
      </c>
      <c r="B18707" t="s">
        <v>1545</v>
      </c>
      <c r="C18707">
        <v>0.03</v>
      </c>
      <c r="D18707" t="s">
        <v>1567</v>
      </c>
      <c r="E18707" t="s">
        <v>1568</v>
      </c>
      <c r="F18707" t="s">
        <v>1809</v>
      </c>
      <c r="G18707" t="s">
        <v>1618</v>
      </c>
      <c r="H18707">
        <v>24</v>
      </c>
      <c r="I18707" t="s">
        <v>1608</v>
      </c>
      <c r="J18707">
        <v>0.05</v>
      </c>
    </row>
    <row r="18708" spans="1:10" x14ac:dyDescent="0.2">
      <c r="A18708" t="s">
        <v>29</v>
      </c>
      <c r="B18708">
        <v>0.4</v>
      </c>
      <c r="C18708" t="s">
        <v>1562</v>
      </c>
      <c r="D18708">
        <v>0.1</v>
      </c>
    </row>
    <row r="18709" spans="1:10" x14ac:dyDescent="0.2">
      <c r="A18709" t="s">
        <v>133</v>
      </c>
      <c r="B18709" t="s">
        <v>1619</v>
      </c>
      <c r="C18709">
        <v>0.03</v>
      </c>
      <c r="D18709" t="s">
        <v>1809</v>
      </c>
      <c r="E18709" t="s">
        <v>3106</v>
      </c>
      <c r="F18709" t="s">
        <v>1630</v>
      </c>
    </row>
    <row r="18710" spans="1:10" x14ac:dyDescent="0.2">
      <c r="A18710" t="s">
        <v>3111</v>
      </c>
      <c r="B18710" t="s">
        <v>1562</v>
      </c>
      <c r="C18710">
        <v>0.25</v>
      </c>
    </row>
    <row r="18711" spans="1:10" x14ac:dyDescent="0.2">
      <c r="A18711" t="s">
        <v>94</v>
      </c>
      <c r="B18711" t="s">
        <v>1619</v>
      </c>
      <c r="C18711">
        <v>0.03</v>
      </c>
      <c r="D18711" t="s">
        <v>1567</v>
      </c>
      <c r="E18711" t="s">
        <v>1568</v>
      </c>
      <c r="F18711" t="s">
        <v>1809</v>
      </c>
      <c r="G18711" t="s">
        <v>3112</v>
      </c>
      <c r="H18711">
        <v>-0.2</v>
      </c>
    </row>
    <row r="18712" spans="1:10" x14ac:dyDescent="0.2">
      <c r="A18712" t="s">
        <v>32</v>
      </c>
      <c r="B18712" t="s">
        <v>3017</v>
      </c>
      <c r="C18712">
        <v>11</v>
      </c>
      <c r="D18712" t="s">
        <v>3118</v>
      </c>
    </row>
    <row r="18713" spans="1:10" x14ac:dyDescent="0.2">
      <c r="A18713" t="s">
        <v>32</v>
      </c>
      <c r="B18713" t="s">
        <v>3017</v>
      </c>
      <c r="C18713">
        <v>8.5</v>
      </c>
      <c r="D18713" t="s">
        <v>3119</v>
      </c>
    </row>
    <row r="18714" spans="1:10" x14ac:dyDescent="0.2">
      <c r="A18714" t="s">
        <v>97</v>
      </c>
      <c r="B18714" t="s">
        <v>1545</v>
      </c>
      <c r="C18714">
        <v>0.03</v>
      </c>
      <c r="D18714" t="s">
        <v>1567</v>
      </c>
      <c r="E18714" t="s">
        <v>1568</v>
      </c>
      <c r="F18714" t="s">
        <v>1603</v>
      </c>
      <c r="G18714" t="s">
        <v>2350</v>
      </c>
      <c r="H18714" t="s">
        <v>3113</v>
      </c>
      <c r="I18714" t="s">
        <v>1635</v>
      </c>
    </row>
    <row r="18715" spans="1:10" x14ac:dyDescent="0.2">
      <c r="A18715" t="s">
        <v>97</v>
      </c>
      <c r="B18715" t="s">
        <v>1619</v>
      </c>
      <c r="C18715">
        <v>0.03</v>
      </c>
      <c r="D18715" t="s">
        <v>1567</v>
      </c>
      <c r="E18715" t="s">
        <v>1568</v>
      </c>
      <c r="F18715" t="s">
        <v>3114</v>
      </c>
    </row>
    <row r="18716" spans="1:10" x14ac:dyDescent="0.2">
      <c r="A18716" t="s">
        <v>174</v>
      </c>
      <c r="B18716" t="s">
        <v>1545</v>
      </c>
      <c r="C18716">
        <v>0.6</v>
      </c>
      <c r="D18716" t="s">
        <v>1809</v>
      </c>
      <c r="E18716" t="s">
        <v>1622</v>
      </c>
    </row>
    <row r="18717" spans="1:10" x14ac:dyDescent="0.2">
      <c r="A18717" t="s">
        <v>3115</v>
      </c>
      <c r="B18717" t="s">
        <v>1550</v>
      </c>
      <c r="C18717" t="s">
        <v>3116</v>
      </c>
      <c r="D18717" s="10">
        <v>42675</v>
      </c>
    </row>
    <row r="18718" spans="1:10" x14ac:dyDescent="0.2">
      <c r="A18718" t="s">
        <v>87</v>
      </c>
      <c r="B18718" t="s">
        <v>1698</v>
      </c>
    </row>
    <row r="18719" spans="1:10" x14ac:dyDescent="0.2">
      <c r="A18719" t="s">
        <v>87</v>
      </c>
    </row>
    <row r="18720" spans="1:10" x14ac:dyDescent="0.2">
      <c r="A18720" t="s">
        <v>56</v>
      </c>
      <c r="B18720" t="s">
        <v>36</v>
      </c>
      <c r="C18720" t="s">
        <v>3120</v>
      </c>
      <c r="D18720" t="s">
        <v>3121</v>
      </c>
      <c r="E18720" t="s">
        <v>3122</v>
      </c>
    </row>
    <row r="18721" spans="1:4" x14ac:dyDescent="0.2">
      <c r="A18721" t="s">
        <v>1549</v>
      </c>
      <c r="B18721" t="s">
        <v>1550</v>
      </c>
      <c r="C18721" t="s">
        <v>1551</v>
      </c>
      <c r="D18721" t="s">
        <v>1552</v>
      </c>
    </row>
    <row r="18722" spans="1:4" x14ac:dyDescent="0.2">
      <c r="A18722" t="s">
        <v>859</v>
      </c>
      <c r="B18722" t="s">
        <v>1553</v>
      </c>
      <c r="C18722" t="s">
        <v>1554</v>
      </c>
    </row>
    <row r="18723" spans="1:4" x14ac:dyDescent="0.2">
      <c r="A18723" t="s">
        <v>1555</v>
      </c>
      <c r="B18723" t="s">
        <v>1550</v>
      </c>
      <c r="C18723" t="s">
        <v>1551</v>
      </c>
      <c r="D18723" t="s">
        <v>1556</v>
      </c>
    </row>
    <row r="18724" spans="1:4" x14ac:dyDescent="0.2">
      <c r="A18724" t="s">
        <v>97</v>
      </c>
      <c r="B18724" t="s">
        <v>1619</v>
      </c>
      <c r="C18724">
        <v>0.1</v>
      </c>
    </row>
    <row r="18725" spans="1:4" x14ac:dyDescent="0.2">
      <c r="A18725" t="s">
        <v>393</v>
      </c>
      <c r="B18725">
        <v>42.65</v>
      </c>
      <c r="C18725" t="s">
        <v>1630</v>
      </c>
    </row>
    <row r="18726" spans="1:4" x14ac:dyDescent="0.2">
      <c r="A18726" t="s">
        <v>3092</v>
      </c>
      <c r="B18726" t="s">
        <v>1580</v>
      </c>
    </row>
    <row r="18727" spans="1:4" x14ac:dyDescent="0.2">
      <c r="A18727" t="s">
        <v>556</v>
      </c>
      <c r="B18727">
        <v>33.5</v>
      </c>
      <c r="C18727">
        <v>-0.2</v>
      </c>
    </row>
    <row r="18728" spans="1:4" x14ac:dyDescent="0.2">
      <c r="A18728" t="s">
        <v>1741</v>
      </c>
      <c r="B18728" t="s">
        <v>1630</v>
      </c>
    </row>
    <row r="18729" spans="1:4" x14ac:dyDescent="0.2">
      <c r="A18729" t="s">
        <v>56</v>
      </c>
      <c r="B18729" t="s">
        <v>3105</v>
      </c>
      <c r="C18729" t="s">
        <v>1630</v>
      </c>
    </row>
    <row r="18730" spans="1:4" x14ac:dyDescent="0.2">
      <c r="A18730" t="s">
        <v>29</v>
      </c>
      <c r="B18730">
        <v>35.6</v>
      </c>
      <c r="C18730">
        <v>0.1</v>
      </c>
    </row>
    <row r="18731" spans="1:4" x14ac:dyDescent="0.2">
      <c r="A18731" t="s">
        <v>29</v>
      </c>
      <c r="B18731">
        <v>33</v>
      </c>
      <c r="C18731" t="s">
        <v>1580</v>
      </c>
    </row>
    <row r="18732" spans="1:4" x14ac:dyDescent="0.2">
      <c r="A18732" t="s">
        <v>3117</v>
      </c>
      <c r="B18732">
        <v>-0.04</v>
      </c>
    </row>
    <row r="18733" spans="1:4" x14ac:dyDescent="0.2">
      <c r="A18733" t="s">
        <v>36</v>
      </c>
      <c r="B18733" t="s">
        <v>3094</v>
      </c>
      <c r="C18733" t="s">
        <v>1562</v>
      </c>
      <c r="D18733" t="s">
        <v>1563</v>
      </c>
    </row>
    <row r="18734" spans="1:4" x14ac:dyDescent="0.2">
      <c r="A18734" t="s">
        <v>3095</v>
      </c>
      <c r="B18734" t="s">
        <v>1613</v>
      </c>
      <c r="C18734">
        <v>0.1</v>
      </c>
    </row>
    <row r="18735" spans="1:4" x14ac:dyDescent="0.2">
      <c r="A18735" t="s">
        <v>3096</v>
      </c>
      <c r="B18735">
        <v>0.1</v>
      </c>
    </row>
    <row r="18736" spans="1:4" x14ac:dyDescent="0.2">
      <c r="A18736" t="s">
        <v>3097</v>
      </c>
      <c r="B18736">
        <v>0.1</v>
      </c>
    </row>
    <row r="18737" spans="1:10" x14ac:dyDescent="0.2">
      <c r="A18737" t="s">
        <v>36</v>
      </c>
      <c r="B18737" t="s">
        <v>3098</v>
      </c>
      <c r="C18737" t="s">
        <v>1562</v>
      </c>
      <c r="D18737" t="s">
        <v>1563</v>
      </c>
    </row>
    <row r="18738" spans="1:10" x14ac:dyDescent="0.2">
      <c r="A18738" t="s">
        <v>36</v>
      </c>
      <c r="B18738" t="s">
        <v>3099</v>
      </c>
      <c r="C18738" t="s">
        <v>1562</v>
      </c>
      <c r="D18738" t="s">
        <v>1782</v>
      </c>
    </row>
    <row r="18739" spans="1:10" x14ac:dyDescent="0.2">
      <c r="A18739" t="s">
        <v>29</v>
      </c>
      <c r="B18739">
        <v>10.3</v>
      </c>
      <c r="C18739" t="s">
        <v>1667</v>
      </c>
    </row>
    <row r="18740" spans="1:10" x14ac:dyDescent="0.2">
      <c r="A18740" t="s">
        <v>29</v>
      </c>
      <c r="B18740">
        <v>2.2999999999999998</v>
      </c>
      <c r="C18740">
        <v>0.1</v>
      </c>
    </row>
    <row r="18741" spans="1:10" x14ac:dyDescent="0.2">
      <c r="A18741" t="s">
        <v>3100</v>
      </c>
      <c r="B18741" t="s">
        <v>1580</v>
      </c>
    </row>
    <row r="18742" spans="1:10" x14ac:dyDescent="0.2">
      <c r="A18742" t="s">
        <v>29</v>
      </c>
      <c r="B18742">
        <v>0.5</v>
      </c>
      <c r="C18742" t="s">
        <v>1580</v>
      </c>
    </row>
    <row r="18743" spans="1:10" x14ac:dyDescent="0.2">
      <c r="A18743" t="s">
        <v>95</v>
      </c>
      <c r="B18743" t="s">
        <v>1619</v>
      </c>
      <c r="C18743" t="s">
        <v>1715</v>
      </c>
      <c r="D18743" t="s">
        <v>1809</v>
      </c>
      <c r="E18743" t="s">
        <v>3106</v>
      </c>
      <c r="F18743" t="s">
        <v>1630</v>
      </c>
    </row>
    <row r="18744" spans="1:10" x14ac:dyDescent="0.2">
      <c r="A18744" t="s">
        <v>96</v>
      </c>
      <c r="B18744" t="s">
        <v>3101</v>
      </c>
      <c r="C18744" t="s">
        <v>2352</v>
      </c>
    </row>
    <row r="18745" spans="1:10" x14ac:dyDescent="0.2">
      <c r="A18745" t="s">
        <v>29</v>
      </c>
      <c r="B18745">
        <v>4.7</v>
      </c>
      <c r="C18745" t="s">
        <v>1580</v>
      </c>
    </row>
    <row r="18746" spans="1:10" x14ac:dyDescent="0.2">
      <c r="A18746" t="s">
        <v>29</v>
      </c>
      <c r="B18746">
        <v>5</v>
      </c>
      <c r="C18746">
        <v>-0.1</v>
      </c>
    </row>
    <row r="18747" spans="1:10" x14ac:dyDescent="0.2">
      <c r="A18747" t="s">
        <v>29</v>
      </c>
      <c r="B18747">
        <v>20</v>
      </c>
      <c r="C18747" t="s">
        <v>1608</v>
      </c>
      <c r="D18747">
        <v>0.1</v>
      </c>
    </row>
    <row r="18748" spans="1:10" x14ac:dyDescent="0.2">
      <c r="A18748" t="s">
        <v>3107</v>
      </c>
      <c r="B18748">
        <v>30.55</v>
      </c>
      <c r="C18748">
        <v>-0.2</v>
      </c>
    </row>
    <row r="18749" spans="1:10" x14ac:dyDescent="0.2">
      <c r="A18749" t="s">
        <v>3108</v>
      </c>
      <c r="B18749" t="s">
        <v>1608</v>
      </c>
      <c r="C18749">
        <v>0.2</v>
      </c>
    </row>
    <row r="18750" spans="1:10" x14ac:dyDescent="0.2">
      <c r="A18750" t="s">
        <v>95</v>
      </c>
      <c r="B18750" t="s">
        <v>1619</v>
      </c>
      <c r="C18750" t="s">
        <v>2373</v>
      </c>
      <c r="D18750" t="s">
        <v>3114</v>
      </c>
    </row>
    <row r="18751" spans="1:10" x14ac:dyDescent="0.2">
      <c r="A18751" t="s">
        <v>3110</v>
      </c>
      <c r="B18751" t="s">
        <v>1608</v>
      </c>
      <c r="C18751">
        <v>0.05</v>
      </c>
    </row>
    <row r="18752" spans="1:10" x14ac:dyDescent="0.2">
      <c r="A18752" t="s">
        <v>94</v>
      </c>
      <c r="B18752" t="s">
        <v>1545</v>
      </c>
      <c r="C18752">
        <v>0.03</v>
      </c>
      <c r="D18752" t="s">
        <v>1567</v>
      </c>
      <c r="E18752" t="s">
        <v>1568</v>
      </c>
      <c r="F18752" t="s">
        <v>1809</v>
      </c>
      <c r="G18752" t="s">
        <v>1618</v>
      </c>
      <c r="H18752">
        <v>24</v>
      </c>
      <c r="I18752" t="s">
        <v>1608</v>
      </c>
      <c r="J18752">
        <v>0.05</v>
      </c>
    </row>
    <row r="18753" spans="1:9" x14ac:dyDescent="0.2">
      <c r="A18753" t="s">
        <v>29</v>
      </c>
      <c r="B18753">
        <v>0.4</v>
      </c>
      <c r="C18753" t="s">
        <v>1562</v>
      </c>
      <c r="D18753">
        <v>0.1</v>
      </c>
    </row>
    <row r="18754" spans="1:9" x14ac:dyDescent="0.2">
      <c r="A18754" t="s">
        <v>133</v>
      </c>
      <c r="B18754" t="s">
        <v>1619</v>
      </c>
      <c r="C18754">
        <v>0.03</v>
      </c>
      <c r="D18754" t="s">
        <v>1809</v>
      </c>
      <c r="E18754" t="s">
        <v>3106</v>
      </c>
      <c r="F18754" t="s">
        <v>1630</v>
      </c>
    </row>
    <row r="18755" spans="1:9" x14ac:dyDescent="0.2">
      <c r="A18755" t="s">
        <v>3111</v>
      </c>
      <c r="B18755" t="s">
        <v>1562</v>
      </c>
      <c r="C18755">
        <v>0.25</v>
      </c>
    </row>
    <row r="18756" spans="1:9" x14ac:dyDescent="0.2">
      <c r="A18756" t="s">
        <v>94</v>
      </c>
      <c r="B18756" t="s">
        <v>1619</v>
      </c>
      <c r="C18756">
        <v>0.03</v>
      </c>
      <c r="D18756" t="s">
        <v>1567</v>
      </c>
      <c r="E18756" t="s">
        <v>1568</v>
      </c>
      <c r="F18756" t="s">
        <v>1809</v>
      </c>
      <c r="G18756" t="s">
        <v>3112</v>
      </c>
      <c r="H18756">
        <v>-0.2</v>
      </c>
    </row>
    <row r="18757" spans="1:9" x14ac:dyDescent="0.2">
      <c r="A18757" t="s">
        <v>32</v>
      </c>
      <c r="B18757" t="s">
        <v>3017</v>
      </c>
      <c r="C18757">
        <v>11</v>
      </c>
      <c r="D18757" t="s">
        <v>3118</v>
      </c>
    </row>
    <row r="18758" spans="1:9" x14ac:dyDescent="0.2">
      <c r="A18758" t="s">
        <v>32</v>
      </c>
      <c r="B18758" t="s">
        <v>3017</v>
      </c>
      <c r="C18758">
        <v>8.5</v>
      </c>
      <c r="D18758" t="s">
        <v>3119</v>
      </c>
    </row>
    <row r="18759" spans="1:9" x14ac:dyDescent="0.2">
      <c r="A18759" t="s">
        <v>97</v>
      </c>
      <c r="B18759" t="s">
        <v>1545</v>
      </c>
      <c r="C18759">
        <v>0.03</v>
      </c>
      <c r="D18759" t="s">
        <v>1567</v>
      </c>
      <c r="E18759" t="s">
        <v>1568</v>
      </c>
      <c r="F18759" t="s">
        <v>1603</v>
      </c>
      <c r="G18759" t="s">
        <v>2350</v>
      </c>
      <c r="H18759" t="s">
        <v>3113</v>
      </c>
      <c r="I18759" t="s">
        <v>1635</v>
      </c>
    </row>
    <row r="18760" spans="1:9" x14ac:dyDescent="0.2">
      <c r="A18760" t="s">
        <v>97</v>
      </c>
      <c r="B18760" t="s">
        <v>1619</v>
      </c>
      <c r="C18760">
        <v>0.03</v>
      </c>
      <c r="D18760" t="s">
        <v>1567</v>
      </c>
      <c r="E18760" t="s">
        <v>1568</v>
      </c>
      <c r="F18760" t="s">
        <v>3114</v>
      </c>
    </row>
    <row r="18761" spans="1:9" x14ac:dyDescent="0.2">
      <c r="A18761" t="s">
        <v>174</v>
      </c>
      <c r="B18761" t="s">
        <v>1545</v>
      </c>
      <c r="C18761">
        <v>0.6</v>
      </c>
      <c r="D18761" t="s">
        <v>1809</v>
      </c>
      <c r="E18761" t="s">
        <v>1622</v>
      </c>
    </row>
    <row r="18762" spans="1:9" x14ac:dyDescent="0.2">
      <c r="A18762" t="s">
        <v>3115</v>
      </c>
      <c r="B18762" t="s">
        <v>1550</v>
      </c>
      <c r="C18762" t="s">
        <v>3116</v>
      </c>
      <c r="D18762" s="10">
        <v>42675</v>
      </c>
    </row>
    <row r="18763" spans="1:9" x14ac:dyDescent="0.2">
      <c r="A18763" t="s">
        <v>87</v>
      </c>
      <c r="B18763" t="s">
        <v>1698</v>
      </c>
    </row>
    <row r="18764" spans="1:9" x14ac:dyDescent="0.2">
      <c r="A18764" t="s">
        <v>56</v>
      </c>
      <c r="B18764" t="s">
        <v>36</v>
      </c>
      <c r="C18764" t="s">
        <v>3120</v>
      </c>
      <c r="D18764" t="s">
        <v>3121</v>
      </c>
      <c r="E18764" t="s">
        <v>3122</v>
      </c>
    </row>
    <row r="18765" spans="1:9" x14ac:dyDescent="0.2">
      <c r="A18765" t="s">
        <v>1549</v>
      </c>
      <c r="B18765" t="s">
        <v>1550</v>
      </c>
      <c r="C18765" t="s">
        <v>1551</v>
      </c>
      <c r="D18765" t="s">
        <v>1552</v>
      </c>
    </row>
    <row r="18766" spans="1:9" x14ac:dyDescent="0.2">
      <c r="A18766" t="s">
        <v>859</v>
      </c>
      <c r="B18766" t="s">
        <v>1553</v>
      </c>
      <c r="C18766" t="s">
        <v>1554</v>
      </c>
    </row>
    <row r="18767" spans="1:9" x14ac:dyDescent="0.2">
      <c r="A18767" t="s">
        <v>97</v>
      </c>
      <c r="B18767" t="s">
        <v>1619</v>
      </c>
      <c r="C18767">
        <v>0.1</v>
      </c>
    </row>
    <row r="18768" spans="1:9" x14ac:dyDescent="0.2">
      <c r="A18768" t="s">
        <v>1569</v>
      </c>
      <c r="B18768" t="s">
        <v>1570</v>
      </c>
      <c r="C18768" t="s">
        <v>1571</v>
      </c>
    </row>
    <row r="18769" spans="1:4" x14ac:dyDescent="0.2">
      <c r="A18769" t="s">
        <v>1569</v>
      </c>
      <c r="B18769" t="s">
        <v>1572</v>
      </c>
      <c r="C18769" t="s">
        <v>1573</v>
      </c>
      <c r="D18769" t="s">
        <v>1571</v>
      </c>
    </row>
    <row r="18770" spans="1:4" x14ac:dyDescent="0.2">
      <c r="A18770" t="s">
        <v>393</v>
      </c>
      <c r="B18770">
        <v>42.65</v>
      </c>
      <c r="C18770" t="s">
        <v>1630</v>
      </c>
    </row>
    <row r="18771" spans="1:4" x14ac:dyDescent="0.2">
      <c r="A18771" t="s">
        <v>3092</v>
      </c>
      <c r="B18771" t="s">
        <v>1580</v>
      </c>
    </row>
    <row r="18772" spans="1:4" x14ac:dyDescent="0.2">
      <c r="A18772" t="s">
        <v>556</v>
      </c>
      <c r="B18772">
        <v>33.5</v>
      </c>
      <c r="C18772">
        <v>-0.2</v>
      </c>
    </row>
    <row r="18773" spans="1:4" x14ac:dyDescent="0.2">
      <c r="A18773" t="s">
        <v>1741</v>
      </c>
      <c r="B18773" t="s">
        <v>1630</v>
      </c>
    </row>
    <row r="18774" spans="1:4" x14ac:dyDescent="0.2">
      <c r="A18774" t="s">
        <v>56</v>
      </c>
      <c r="B18774" t="s">
        <v>3105</v>
      </c>
      <c r="C18774" t="s">
        <v>1630</v>
      </c>
    </row>
    <row r="18775" spans="1:4" x14ac:dyDescent="0.2">
      <c r="A18775" t="s">
        <v>29</v>
      </c>
      <c r="B18775">
        <v>35.6</v>
      </c>
      <c r="C18775">
        <v>0.1</v>
      </c>
    </row>
    <row r="18776" spans="1:4" x14ac:dyDescent="0.2">
      <c r="A18776" t="s">
        <v>29</v>
      </c>
      <c r="B18776">
        <v>33</v>
      </c>
      <c r="C18776" t="s">
        <v>1580</v>
      </c>
    </row>
    <row r="18777" spans="1:4" x14ac:dyDescent="0.2">
      <c r="A18777" t="s">
        <v>3117</v>
      </c>
      <c r="B18777">
        <v>-0.04</v>
      </c>
    </row>
    <row r="18778" spans="1:4" x14ac:dyDescent="0.2">
      <c r="A18778" t="s">
        <v>36</v>
      </c>
      <c r="B18778" t="s">
        <v>3094</v>
      </c>
      <c r="C18778" t="s">
        <v>1562</v>
      </c>
      <c r="D18778" t="s">
        <v>1563</v>
      </c>
    </row>
    <row r="18779" spans="1:4" x14ac:dyDescent="0.2">
      <c r="A18779" t="s">
        <v>3095</v>
      </c>
      <c r="B18779" t="s">
        <v>1613</v>
      </c>
      <c r="C18779">
        <v>0.1</v>
      </c>
    </row>
    <row r="18780" spans="1:4" x14ac:dyDescent="0.2">
      <c r="A18780" t="s">
        <v>3096</v>
      </c>
      <c r="B18780">
        <v>0.1</v>
      </c>
    </row>
    <row r="18781" spans="1:4" x14ac:dyDescent="0.2">
      <c r="A18781" t="s">
        <v>3097</v>
      </c>
      <c r="B18781">
        <v>0.1</v>
      </c>
    </row>
    <row r="18782" spans="1:4" x14ac:dyDescent="0.2">
      <c r="A18782" t="s">
        <v>36</v>
      </c>
      <c r="B18782" t="s">
        <v>3098</v>
      </c>
      <c r="C18782" t="s">
        <v>1562</v>
      </c>
      <c r="D18782" t="s">
        <v>1563</v>
      </c>
    </row>
    <row r="18783" spans="1:4" x14ac:dyDescent="0.2">
      <c r="A18783" t="s">
        <v>36</v>
      </c>
      <c r="B18783" t="s">
        <v>3099</v>
      </c>
      <c r="C18783" t="s">
        <v>1562</v>
      </c>
      <c r="D18783" t="s">
        <v>1782</v>
      </c>
    </row>
    <row r="18784" spans="1:4" x14ac:dyDescent="0.2">
      <c r="A18784" t="s">
        <v>29</v>
      </c>
      <c r="B18784">
        <v>10.3</v>
      </c>
      <c r="C18784" t="s">
        <v>1667</v>
      </c>
    </row>
    <row r="18785" spans="1:10" x14ac:dyDescent="0.2">
      <c r="A18785" t="s">
        <v>29</v>
      </c>
      <c r="B18785">
        <v>2.2999999999999998</v>
      </c>
      <c r="C18785">
        <v>0.1</v>
      </c>
    </row>
    <row r="18786" spans="1:10" x14ac:dyDescent="0.2">
      <c r="A18786" t="s">
        <v>3100</v>
      </c>
      <c r="B18786" t="s">
        <v>1580</v>
      </c>
    </row>
    <row r="18787" spans="1:10" x14ac:dyDescent="0.2">
      <c r="A18787" t="s">
        <v>29</v>
      </c>
      <c r="B18787">
        <v>0.5</v>
      </c>
      <c r="C18787" t="s">
        <v>1580</v>
      </c>
    </row>
    <row r="18788" spans="1:10" x14ac:dyDescent="0.2">
      <c r="A18788" t="s">
        <v>95</v>
      </c>
      <c r="B18788" t="s">
        <v>1619</v>
      </c>
      <c r="C18788" t="s">
        <v>1715</v>
      </c>
      <c r="D18788" t="s">
        <v>1809</v>
      </c>
      <c r="E18788" t="s">
        <v>3106</v>
      </c>
      <c r="F18788" t="s">
        <v>1630</v>
      </c>
    </row>
    <row r="18789" spans="1:10" x14ac:dyDescent="0.2">
      <c r="A18789" t="s">
        <v>96</v>
      </c>
      <c r="B18789" t="s">
        <v>3101</v>
      </c>
      <c r="C18789" t="s">
        <v>2352</v>
      </c>
    </row>
    <row r="18790" spans="1:10" x14ac:dyDescent="0.2">
      <c r="A18790" t="s">
        <v>29</v>
      </c>
      <c r="B18790">
        <v>4.7</v>
      </c>
      <c r="C18790" t="s">
        <v>1580</v>
      </c>
    </row>
    <row r="18791" spans="1:10" x14ac:dyDescent="0.2">
      <c r="A18791" t="s">
        <v>29</v>
      </c>
      <c r="B18791">
        <v>5</v>
      </c>
      <c r="C18791">
        <v>-0.1</v>
      </c>
    </row>
    <row r="18792" spans="1:10" x14ac:dyDescent="0.2">
      <c r="A18792" t="s">
        <v>29</v>
      </c>
      <c r="B18792">
        <v>20</v>
      </c>
      <c r="C18792" t="s">
        <v>1608</v>
      </c>
      <c r="D18792">
        <v>0.1</v>
      </c>
    </row>
    <row r="18793" spans="1:10" x14ac:dyDescent="0.2">
      <c r="A18793" t="s">
        <v>3107</v>
      </c>
      <c r="B18793">
        <v>30.55</v>
      </c>
      <c r="C18793">
        <v>-0.2</v>
      </c>
    </row>
    <row r="18794" spans="1:10" x14ac:dyDescent="0.2">
      <c r="A18794" t="s">
        <v>3108</v>
      </c>
      <c r="B18794" t="s">
        <v>1608</v>
      </c>
      <c r="C18794">
        <v>0.2</v>
      </c>
    </row>
    <row r="18795" spans="1:10" x14ac:dyDescent="0.2">
      <c r="A18795" t="s">
        <v>95</v>
      </c>
      <c r="B18795" t="s">
        <v>1619</v>
      </c>
      <c r="C18795" t="s">
        <v>2373</v>
      </c>
      <c r="D18795" t="s">
        <v>3114</v>
      </c>
    </row>
    <row r="18796" spans="1:10" x14ac:dyDescent="0.2">
      <c r="A18796" t="s">
        <v>3110</v>
      </c>
      <c r="B18796" t="s">
        <v>1608</v>
      </c>
      <c r="C18796">
        <v>0.05</v>
      </c>
    </row>
    <row r="18797" spans="1:10" x14ac:dyDescent="0.2">
      <c r="A18797" t="s">
        <v>94</v>
      </c>
      <c r="B18797" t="s">
        <v>1545</v>
      </c>
      <c r="C18797">
        <v>0.03</v>
      </c>
      <c r="D18797" t="s">
        <v>1567</v>
      </c>
      <c r="E18797" t="s">
        <v>1568</v>
      </c>
      <c r="F18797" t="s">
        <v>1809</v>
      </c>
      <c r="G18797" t="s">
        <v>1618</v>
      </c>
      <c r="H18797">
        <v>24</v>
      </c>
      <c r="I18797" t="s">
        <v>1608</v>
      </c>
      <c r="J18797">
        <v>0.05</v>
      </c>
    </row>
    <row r="18798" spans="1:10" x14ac:dyDescent="0.2">
      <c r="A18798" t="s">
        <v>29</v>
      </c>
      <c r="B18798">
        <v>0.4</v>
      </c>
      <c r="C18798" t="s">
        <v>1562</v>
      </c>
      <c r="D18798">
        <v>0.1</v>
      </c>
    </row>
    <row r="18799" spans="1:10" x14ac:dyDescent="0.2">
      <c r="A18799" t="s">
        <v>133</v>
      </c>
      <c r="B18799" t="s">
        <v>1619</v>
      </c>
      <c r="C18799">
        <v>0.03</v>
      </c>
      <c r="D18799" t="s">
        <v>1809</v>
      </c>
      <c r="E18799" t="s">
        <v>3106</v>
      </c>
      <c r="F18799" t="s">
        <v>1630</v>
      </c>
    </row>
    <row r="18800" spans="1:10" x14ac:dyDescent="0.2">
      <c r="A18800" t="s">
        <v>3111</v>
      </c>
      <c r="B18800" t="s">
        <v>1562</v>
      </c>
      <c r="C18800">
        <v>0.25</v>
      </c>
    </row>
    <row r="18801" spans="1:9" x14ac:dyDescent="0.2">
      <c r="A18801" t="s">
        <v>94</v>
      </c>
      <c r="B18801" t="s">
        <v>1619</v>
      </c>
      <c r="C18801">
        <v>0.03</v>
      </c>
      <c r="D18801" t="s">
        <v>1567</v>
      </c>
      <c r="E18801" t="s">
        <v>1568</v>
      </c>
      <c r="F18801" t="s">
        <v>1809</v>
      </c>
      <c r="G18801" t="s">
        <v>3112</v>
      </c>
      <c r="H18801">
        <v>-0.2</v>
      </c>
    </row>
    <row r="18802" spans="1:9" x14ac:dyDescent="0.2">
      <c r="A18802" t="s">
        <v>32</v>
      </c>
      <c r="B18802" t="s">
        <v>3017</v>
      </c>
      <c r="C18802">
        <v>11</v>
      </c>
      <c r="D18802" t="s">
        <v>3118</v>
      </c>
    </row>
    <row r="18803" spans="1:9" x14ac:dyDescent="0.2">
      <c r="A18803" t="s">
        <v>32</v>
      </c>
      <c r="B18803" t="s">
        <v>3017</v>
      </c>
      <c r="C18803">
        <v>8.5</v>
      </c>
      <c r="D18803" t="s">
        <v>3119</v>
      </c>
    </row>
    <row r="18804" spans="1:9" x14ac:dyDescent="0.2">
      <c r="A18804" t="s">
        <v>97</v>
      </c>
      <c r="B18804" t="s">
        <v>1545</v>
      </c>
      <c r="C18804">
        <v>0.03</v>
      </c>
      <c r="D18804" t="s">
        <v>1567</v>
      </c>
      <c r="E18804" t="s">
        <v>1568</v>
      </c>
      <c r="F18804" t="s">
        <v>1603</v>
      </c>
      <c r="G18804" t="s">
        <v>2350</v>
      </c>
      <c r="H18804" t="s">
        <v>3113</v>
      </c>
      <c r="I18804" t="s">
        <v>1635</v>
      </c>
    </row>
    <row r="18805" spans="1:9" x14ac:dyDescent="0.2">
      <c r="A18805" t="s">
        <v>97</v>
      </c>
      <c r="B18805" t="s">
        <v>1619</v>
      </c>
      <c r="C18805">
        <v>0.03</v>
      </c>
      <c r="D18805" t="s">
        <v>1567</v>
      </c>
      <c r="E18805" t="s">
        <v>1568</v>
      </c>
      <c r="F18805" t="s">
        <v>3114</v>
      </c>
    </row>
    <row r="18806" spans="1:9" x14ac:dyDescent="0.2">
      <c r="A18806" t="s">
        <v>174</v>
      </c>
      <c r="B18806" t="s">
        <v>1545</v>
      </c>
      <c r="C18806">
        <v>0.6</v>
      </c>
      <c r="D18806" t="s">
        <v>1809</v>
      </c>
      <c r="E18806" t="s">
        <v>1622</v>
      </c>
    </row>
    <row r="18807" spans="1:9" x14ac:dyDescent="0.2">
      <c r="A18807" t="s">
        <v>3115</v>
      </c>
      <c r="B18807" t="s">
        <v>1550</v>
      </c>
      <c r="C18807" t="s">
        <v>3116</v>
      </c>
      <c r="D18807" s="10">
        <v>42675</v>
      </c>
    </row>
    <row r="18808" spans="1:9" x14ac:dyDescent="0.2">
      <c r="A18808" t="s">
        <v>87</v>
      </c>
      <c r="B18808" t="s">
        <v>1698</v>
      </c>
    </row>
    <row r="18809" spans="1:9" x14ac:dyDescent="0.2">
      <c r="A18809" t="s">
        <v>56</v>
      </c>
      <c r="B18809" t="s">
        <v>36</v>
      </c>
      <c r="C18809" t="s">
        <v>3120</v>
      </c>
      <c r="D18809" t="s">
        <v>3121</v>
      </c>
      <c r="E18809" t="s">
        <v>3122</v>
      </c>
    </row>
    <row r="18810" spans="1:9" x14ac:dyDescent="0.2">
      <c r="A18810" t="s">
        <v>1549</v>
      </c>
      <c r="B18810" t="s">
        <v>1550</v>
      </c>
      <c r="C18810" t="s">
        <v>1551</v>
      </c>
      <c r="D18810" t="s">
        <v>1552</v>
      </c>
    </row>
    <row r="18811" spans="1:9" x14ac:dyDescent="0.2">
      <c r="A18811" t="s">
        <v>859</v>
      </c>
      <c r="B18811" t="s">
        <v>1553</v>
      </c>
      <c r="C18811" t="s">
        <v>1554</v>
      </c>
    </row>
    <row r="18812" spans="1:9" x14ac:dyDescent="0.2">
      <c r="A18812" t="s">
        <v>97</v>
      </c>
      <c r="B18812" t="s">
        <v>1619</v>
      </c>
      <c r="C18812">
        <v>0.1</v>
      </c>
    </row>
    <row r="18813" spans="1:9" x14ac:dyDescent="0.2">
      <c r="A18813" t="s">
        <v>1569</v>
      </c>
      <c r="B18813" t="s">
        <v>1570</v>
      </c>
      <c r="C18813" t="s">
        <v>1571</v>
      </c>
    </row>
    <row r="18814" spans="1:9" x14ac:dyDescent="0.2">
      <c r="A18814" t="s">
        <v>1569</v>
      </c>
      <c r="B18814" t="s">
        <v>1572</v>
      </c>
      <c r="C18814" t="s">
        <v>1573</v>
      </c>
      <c r="D18814" t="s">
        <v>1571</v>
      </c>
    </row>
    <row r="18815" spans="1:9" x14ac:dyDescent="0.2">
      <c r="A18815" t="s">
        <v>91</v>
      </c>
      <c r="B18815">
        <v>12.9</v>
      </c>
      <c r="C18815">
        <f>0.15/0.25</f>
        <v>0.6</v>
      </c>
    </row>
    <row r="18816" spans="1:9" x14ac:dyDescent="0.2">
      <c r="A18816" t="s">
        <v>29</v>
      </c>
      <c r="B18816">
        <v>6.3</v>
      </c>
      <c r="C18816" t="s">
        <v>1608</v>
      </c>
      <c r="D18816">
        <v>0.05</v>
      </c>
    </row>
    <row r="18817" spans="1:4" x14ac:dyDescent="0.2">
      <c r="A18817" t="s">
        <v>150</v>
      </c>
      <c r="B18817">
        <v>7.9</v>
      </c>
      <c r="C18817" t="s">
        <v>1608</v>
      </c>
      <c r="D18817">
        <v>0.05</v>
      </c>
    </row>
    <row r="18818" spans="1:4" x14ac:dyDescent="0.2">
      <c r="A18818" t="s">
        <v>29</v>
      </c>
      <c r="B18818">
        <v>0.4</v>
      </c>
      <c r="C18818" t="s">
        <v>1608</v>
      </c>
      <c r="D18818">
        <v>0.05</v>
      </c>
    </row>
    <row r="18819" spans="1:4" x14ac:dyDescent="0.2">
      <c r="A18819" t="s">
        <v>3046</v>
      </c>
      <c r="B18819">
        <v>1.2</v>
      </c>
      <c r="C18819" t="s">
        <v>1608</v>
      </c>
      <c r="D18819">
        <v>0.1</v>
      </c>
    </row>
    <row r="18820" spans="1:4" x14ac:dyDescent="0.2">
      <c r="A18820" t="s">
        <v>49</v>
      </c>
      <c r="B18820">
        <v>0.6</v>
      </c>
      <c r="C18820" t="s">
        <v>1578</v>
      </c>
    </row>
    <row r="18821" spans="1:4" x14ac:dyDescent="0.2">
      <c r="A18821" t="s">
        <v>48</v>
      </c>
      <c r="B18821">
        <v>5</v>
      </c>
      <c r="C18821" t="s">
        <v>1608</v>
      </c>
      <c r="D18821">
        <v>0.1</v>
      </c>
    </row>
    <row r="18822" spans="1:4" x14ac:dyDescent="0.2">
      <c r="A18822" t="s">
        <v>48</v>
      </c>
      <c r="B18822">
        <v>1.5</v>
      </c>
      <c r="C18822" t="s">
        <v>1608</v>
      </c>
      <c r="D18822">
        <v>0.1</v>
      </c>
    </row>
    <row r="18823" spans="1:4" x14ac:dyDescent="0.2">
      <c r="A18823" t="s">
        <v>3123</v>
      </c>
      <c r="B18823">
        <f>0.15/0.2</f>
        <v>0.74999999999999989</v>
      </c>
    </row>
    <row r="18824" spans="1:4" x14ac:dyDescent="0.2">
      <c r="A18824" t="s">
        <v>1634</v>
      </c>
      <c r="B18824" t="s">
        <v>1608</v>
      </c>
      <c r="C18824">
        <v>0.03</v>
      </c>
    </row>
    <row r="18825" spans="1:4" x14ac:dyDescent="0.2">
      <c r="A18825" t="s">
        <v>3047</v>
      </c>
      <c r="B18825" t="s">
        <v>1608</v>
      </c>
      <c r="C18825">
        <v>0.03</v>
      </c>
    </row>
    <row r="18826" spans="1:4" x14ac:dyDescent="0.2">
      <c r="A18826" t="s">
        <v>3048</v>
      </c>
      <c r="B18826" t="s">
        <v>1608</v>
      </c>
      <c r="C18826">
        <v>0.1</v>
      </c>
    </row>
    <row r="18827" spans="1:4" x14ac:dyDescent="0.2">
      <c r="A18827" t="s">
        <v>3124</v>
      </c>
      <c r="B18827" t="s">
        <v>1613</v>
      </c>
      <c r="C18827">
        <v>0.05</v>
      </c>
    </row>
    <row r="18828" spans="1:4" x14ac:dyDescent="0.2">
      <c r="A18828" t="s">
        <v>3049</v>
      </c>
      <c r="B18828" t="s">
        <v>1608</v>
      </c>
      <c r="C18828">
        <v>0.02</v>
      </c>
    </row>
    <row r="18829" spans="1:4" x14ac:dyDescent="0.2">
      <c r="A18829" t="s">
        <v>3125</v>
      </c>
      <c r="B18829">
        <f>0.1/0.2</f>
        <v>0.5</v>
      </c>
    </row>
    <row r="18830" spans="1:4" x14ac:dyDescent="0.2">
      <c r="A18830" t="s">
        <v>3050</v>
      </c>
      <c r="B18830" t="s">
        <v>1608</v>
      </c>
      <c r="C18830">
        <v>0.1</v>
      </c>
    </row>
    <row r="18831" spans="1:4" x14ac:dyDescent="0.2">
      <c r="A18831" t="s">
        <v>3051</v>
      </c>
      <c r="B18831" t="s">
        <v>1608</v>
      </c>
      <c r="C18831">
        <v>0.1</v>
      </c>
    </row>
    <row r="18832" spans="1:4" x14ac:dyDescent="0.2">
      <c r="A18832" t="s">
        <v>97</v>
      </c>
      <c r="B18832" t="s">
        <v>3052</v>
      </c>
    </row>
    <row r="18833" spans="1:5" x14ac:dyDescent="0.2">
      <c r="A18833" t="s">
        <v>97</v>
      </c>
      <c r="B18833" t="s">
        <v>1676</v>
      </c>
      <c r="C18833" t="s">
        <v>3053</v>
      </c>
    </row>
    <row r="18834" spans="1:5" x14ac:dyDescent="0.2">
      <c r="A18834" t="s">
        <v>29</v>
      </c>
      <c r="B18834">
        <v>6.7</v>
      </c>
      <c r="C18834" t="s">
        <v>1608</v>
      </c>
      <c r="D18834">
        <v>7.0000000000000007E-2</v>
      </c>
    </row>
    <row r="18835" spans="1:5" x14ac:dyDescent="0.2">
      <c r="A18835" t="s">
        <v>98</v>
      </c>
      <c r="B18835" t="s">
        <v>1942</v>
      </c>
      <c r="C18835" t="s">
        <v>3126</v>
      </c>
    </row>
    <row r="18836" spans="1:5" x14ac:dyDescent="0.2">
      <c r="A18836" t="s">
        <v>133</v>
      </c>
      <c r="B18836" t="s">
        <v>1545</v>
      </c>
      <c r="C18836">
        <v>0.02</v>
      </c>
    </row>
    <row r="18837" spans="1:5" x14ac:dyDescent="0.2">
      <c r="A18837" t="s">
        <v>3127</v>
      </c>
      <c r="B18837">
        <v>6.6</v>
      </c>
      <c r="C18837">
        <v>-0.08</v>
      </c>
    </row>
    <row r="18838" spans="1:5" x14ac:dyDescent="0.2">
      <c r="A18838" t="s">
        <v>34</v>
      </c>
      <c r="B18838">
        <v>5.75</v>
      </c>
      <c r="C18838" t="s">
        <v>1562</v>
      </c>
      <c r="D18838">
        <v>0.1</v>
      </c>
    </row>
    <row r="18839" spans="1:5" x14ac:dyDescent="0.2">
      <c r="A18839" t="s">
        <v>95</v>
      </c>
      <c r="B18839">
        <v>0.8</v>
      </c>
      <c r="C18839" t="s">
        <v>1594</v>
      </c>
      <c r="D18839" t="s">
        <v>1584</v>
      </c>
      <c r="E18839">
        <v>8</v>
      </c>
    </row>
    <row r="18840" spans="1:5" x14ac:dyDescent="0.2">
      <c r="A18840" t="s">
        <v>91</v>
      </c>
      <c r="B18840">
        <v>12.9</v>
      </c>
      <c r="C18840">
        <f>0.15/0.25</f>
        <v>0.6</v>
      </c>
    </row>
    <row r="18841" spans="1:5" x14ac:dyDescent="0.2">
      <c r="A18841" t="s">
        <v>29</v>
      </c>
      <c r="B18841">
        <v>6.3</v>
      </c>
      <c r="C18841" t="s">
        <v>1608</v>
      </c>
      <c r="D18841">
        <v>0.05</v>
      </c>
    </row>
    <row r="18842" spans="1:5" x14ac:dyDescent="0.2">
      <c r="A18842" t="s">
        <v>150</v>
      </c>
      <c r="B18842">
        <v>7.9</v>
      </c>
      <c r="C18842" t="s">
        <v>1608</v>
      </c>
      <c r="D18842">
        <v>0.05</v>
      </c>
    </row>
    <row r="18843" spans="1:5" x14ac:dyDescent="0.2">
      <c r="A18843" t="s">
        <v>29</v>
      </c>
      <c r="B18843">
        <v>0.4</v>
      </c>
      <c r="C18843" t="s">
        <v>1608</v>
      </c>
      <c r="D18843">
        <v>0.05</v>
      </c>
    </row>
    <row r="18844" spans="1:5" x14ac:dyDescent="0.2">
      <c r="A18844" t="s">
        <v>3046</v>
      </c>
      <c r="B18844">
        <v>1.2</v>
      </c>
      <c r="C18844" t="s">
        <v>1608</v>
      </c>
      <c r="D18844">
        <v>0.1</v>
      </c>
    </row>
    <row r="18845" spans="1:5" x14ac:dyDescent="0.2">
      <c r="A18845" t="s">
        <v>49</v>
      </c>
      <c r="B18845">
        <v>0.6</v>
      </c>
      <c r="C18845" t="s">
        <v>1578</v>
      </c>
    </row>
    <row r="18846" spans="1:5" x14ac:dyDescent="0.2">
      <c r="A18846" t="s">
        <v>48</v>
      </c>
      <c r="B18846">
        <v>5</v>
      </c>
      <c r="C18846" t="s">
        <v>1608</v>
      </c>
      <c r="D18846">
        <v>0.1</v>
      </c>
    </row>
    <row r="18847" spans="1:5" x14ac:dyDescent="0.2">
      <c r="A18847" t="s">
        <v>48</v>
      </c>
      <c r="B18847">
        <v>1.5</v>
      </c>
      <c r="C18847" t="s">
        <v>1608</v>
      </c>
      <c r="D18847">
        <v>0.1</v>
      </c>
    </row>
    <row r="18848" spans="1:5" x14ac:dyDescent="0.2">
      <c r="A18848" t="s">
        <v>3123</v>
      </c>
      <c r="B18848">
        <f>0.15/0.2</f>
        <v>0.74999999999999989</v>
      </c>
    </row>
    <row r="18849" spans="1:5" x14ac:dyDescent="0.2">
      <c r="A18849" t="s">
        <v>1634</v>
      </c>
      <c r="B18849" t="s">
        <v>1608</v>
      </c>
      <c r="C18849">
        <v>0.03</v>
      </c>
    </row>
    <row r="18850" spans="1:5" x14ac:dyDescent="0.2">
      <c r="A18850" t="s">
        <v>3047</v>
      </c>
      <c r="B18850" t="s">
        <v>1608</v>
      </c>
      <c r="C18850">
        <v>0.03</v>
      </c>
    </row>
    <row r="18851" spans="1:5" x14ac:dyDescent="0.2">
      <c r="A18851" t="s">
        <v>3048</v>
      </c>
      <c r="B18851" t="s">
        <v>1608</v>
      </c>
      <c r="C18851">
        <v>0.1</v>
      </c>
    </row>
    <row r="18852" spans="1:5" x14ac:dyDescent="0.2">
      <c r="A18852" t="s">
        <v>3124</v>
      </c>
      <c r="B18852" t="s">
        <v>1613</v>
      </c>
      <c r="C18852">
        <v>0.05</v>
      </c>
    </row>
    <row r="18853" spans="1:5" x14ac:dyDescent="0.2">
      <c r="A18853" t="s">
        <v>3049</v>
      </c>
      <c r="B18853" t="s">
        <v>1608</v>
      </c>
      <c r="C18853">
        <v>0.02</v>
      </c>
    </row>
    <row r="18854" spans="1:5" x14ac:dyDescent="0.2">
      <c r="A18854" t="s">
        <v>3125</v>
      </c>
      <c r="B18854">
        <f>0.1/0.2</f>
        <v>0.5</v>
      </c>
    </row>
    <row r="18855" spans="1:5" x14ac:dyDescent="0.2">
      <c r="A18855" t="s">
        <v>3050</v>
      </c>
      <c r="B18855" t="s">
        <v>1608</v>
      </c>
      <c r="C18855">
        <v>0.1</v>
      </c>
    </row>
    <row r="18856" spans="1:5" x14ac:dyDescent="0.2">
      <c r="A18856" t="s">
        <v>3051</v>
      </c>
      <c r="B18856" t="s">
        <v>1608</v>
      </c>
      <c r="C18856">
        <v>0.1</v>
      </c>
    </row>
    <row r="18857" spans="1:5" x14ac:dyDescent="0.2">
      <c r="A18857" t="s">
        <v>97</v>
      </c>
      <c r="B18857" t="s">
        <v>3052</v>
      </c>
    </row>
    <row r="18858" spans="1:5" x14ac:dyDescent="0.2">
      <c r="A18858" t="s">
        <v>97</v>
      </c>
      <c r="B18858" t="s">
        <v>1676</v>
      </c>
      <c r="C18858" t="s">
        <v>3053</v>
      </c>
    </row>
    <row r="18859" spans="1:5" x14ac:dyDescent="0.2">
      <c r="A18859" t="s">
        <v>29</v>
      </c>
      <c r="B18859">
        <v>6.7</v>
      </c>
      <c r="C18859" t="s">
        <v>1608</v>
      </c>
      <c r="D18859">
        <v>7.0000000000000007E-2</v>
      </c>
    </row>
    <row r="18860" spans="1:5" x14ac:dyDescent="0.2">
      <c r="A18860" t="s">
        <v>98</v>
      </c>
      <c r="B18860" t="s">
        <v>1942</v>
      </c>
      <c r="C18860" t="s">
        <v>3126</v>
      </c>
    </row>
    <row r="18861" spans="1:5" x14ac:dyDescent="0.2">
      <c r="A18861" t="s">
        <v>133</v>
      </c>
      <c r="B18861" t="s">
        <v>1545</v>
      </c>
      <c r="C18861">
        <v>0.02</v>
      </c>
    </row>
    <row r="18862" spans="1:5" x14ac:dyDescent="0.2">
      <c r="A18862" t="s">
        <v>3127</v>
      </c>
      <c r="B18862">
        <v>6.6</v>
      </c>
      <c r="C18862">
        <v>-0.08</v>
      </c>
    </row>
    <row r="18863" spans="1:5" x14ac:dyDescent="0.2">
      <c r="A18863" t="s">
        <v>34</v>
      </c>
      <c r="B18863">
        <v>5.75</v>
      </c>
      <c r="C18863" t="s">
        <v>1562</v>
      </c>
      <c r="D18863">
        <v>0.1</v>
      </c>
    </row>
    <row r="18864" spans="1:5" x14ac:dyDescent="0.2">
      <c r="A18864" t="s">
        <v>95</v>
      </c>
      <c r="B18864">
        <v>0.8</v>
      </c>
      <c r="C18864" t="s">
        <v>1594</v>
      </c>
      <c r="D18864" t="s">
        <v>1584</v>
      </c>
      <c r="E18864">
        <v>8</v>
      </c>
    </row>
    <row r="18865" spans="1:4" x14ac:dyDescent="0.2">
      <c r="A18865" t="s">
        <v>91</v>
      </c>
      <c r="B18865">
        <v>12.9</v>
      </c>
      <c r="C18865">
        <f>0.15/0.25</f>
        <v>0.6</v>
      </c>
    </row>
    <row r="18866" spans="1:4" x14ac:dyDescent="0.2">
      <c r="A18866" t="s">
        <v>29</v>
      </c>
      <c r="B18866">
        <v>6.3</v>
      </c>
      <c r="C18866" t="s">
        <v>1608</v>
      </c>
      <c r="D18866">
        <v>0.05</v>
      </c>
    </row>
    <row r="18867" spans="1:4" x14ac:dyDescent="0.2">
      <c r="A18867" t="s">
        <v>150</v>
      </c>
      <c r="B18867">
        <v>7.9</v>
      </c>
      <c r="C18867" t="s">
        <v>1608</v>
      </c>
      <c r="D18867">
        <v>0.05</v>
      </c>
    </row>
    <row r="18868" spans="1:4" x14ac:dyDescent="0.2">
      <c r="A18868" t="s">
        <v>29</v>
      </c>
      <c r="B18868">
        <v>0.4</v>
      </c>
      <c r="C18868" t="s">
        <v>1608</v>
      </c>
      <c r="D18868">
        <v>0.05</v>
      </c>
    </row>
    <row r="18869" spans="1:4" x14ac:dyDescent="0.2">
      <c r="A18869" t="s">
        <v>3046</v>
      </c>
      <c r="B18869">
        <v>1.2</v>
      </c>
      <c r="C18869" t="s">
        <v>1608</v>
      </c>
      <c r="D18869">
        <v>0.1</v>
      </c>
    </row>
    <row r="18870" spans="1:4" x14ac:dyDescent="0.2">
      <c r="A18870" t="s">
        <v>49</v>
      </c>
      <c r="B18870">
        <v>0.6</v>
      </c>
      <c r="C18870" t="s">
        <v>1578</v>
      </c>
    </row>
    <row r="18871" spans="1:4" x14ac:dyDescent="0.2">
      <c r="A18871" t="s">
        <v>48</v>
      </c>
      <c r="B18871">
        <v>5</v>
      </c>
      <c r="C18871" t="s">
        <v>1608</v>
      </c>
      <c r="D18871">
        <v>0.1</v>
      </c>
    </row>
    <row r="18872" spans="1:4" x14ac:dyDescent="0.2">
      <c r="A18872" t="s">
        <v>48</v>
      </c>
      <c r="B18872">
        <v>1.5</v>
      </c>
      <c r="C18872" t="s">
        <v>1608</v>
      </c>
      <c r="D18872">
        <v>0.1</v>
      </c>
    </row>
    <row r="18873" spans="1:4" x14ac:dyDescent="0.2">
      <c r="A18873" t="s">
        <v>3123</v>
      </c>
      <c r="B18873">
        <f>0.15/0.2</f>
        <v>0.74999999999999989</v>
      </c>
    </row>
    <row r="18874" spans="1:4" x14ac:dyDescent="0.2">
      <c r="A18874" t="s">
        <v>1634</v>
      </c>
      <c r="B18874" t="s">
        <v>1608</v>
      </c>
      <c r="C18874">
        <v>0.03</v>
      </c>
    </row>
    <row r="18875" spans="1:4" x14ac:dyDescent="0.2">
      <c r="A18875" t="s">
        <v>3047</v>
      </c>
      <c r="B18875" t="s">
        <v>1608</v>
      </c>
      <c r="C18875">
        <v>0.03</v>
      </c>
    </row>
    <row r="18876" spans="1:4" x14ac:dyDescent="0.2">
      <c r="A18876" t="s">
        <v>3048</v>
      </c>
      <c r="B18876" t="s">
        <v>1608</v>
      </c>
      <c r="C18876">
        <v>0.1</v>
      </c>
    </row>
    <row r="18877" spans="1:4" x14ac:dyDescent="0.2">
      <c r="A18877" t="s">
        <v>3124</v>
      </c>
      <c r="B18877" t="s">
        <v>1613</v>
      </c>
      <c r="C18877">
        <v>0.05</v>
      </c>
    </row>
    <row r="18878" spans="1:4" x14ac:dyDescent="0.2">
      <c r="A18878" t="s">
        <v>3049</v>
      </c>
      <c r="B18878" t="s">
        <v>1608</v>
      </c>
      <c r="C18878">
        <v>0.02</v>
      </c>
    </row>
    <row r="18879" spans="1:4" x14ac:dyDescent="0.2">
      <c r="A18879" t="s">
        <v>3125</v>
      </c>
      <c r="B18879">
        <f>0.1/0.2</f>
        <v>0.5</v>
      </c>
    </row>
    <row r="18880" spans="1:4" x14ac:dyDescent="0.2">
      <c r="A18880" t="s">
        <v>3050</v>
      </c>
      <c r="B18880" t="s">
        <v>1608</v>
      </c>
      <c r="C18880">
        <v>0.1</v>
      </c>
    </row>
    <row r="18881" spans="1:5" x14ac:dyDescent="0.2">
      <c r="A18881" t="s">
        <v>3051</v>
      </c>
      <c r="B18881" t="s">
        <v>1608</v>
      </c>
      <c r="C18881">
        <v>0.1</v>
      </c>
    </row>
    <row r="18882" spans="1:5" x14ac:dyDescent="0.2">
      <c r="A18882" t="s">
        <v>97</v>
      </c>
      <c r="B18882" t="s">
        <v>3052</v>
      </c>
    </row>
    <row r="18883" spans="1:5" x14ac:dyDescent="0.2">
      <c r="A18883" t="s">
        <v>97</v>
      </c>
      <c r="B18883" t="s">
        <v>1676</v>
      </c>
      <c r="C18883" t="s">
        <v>3053</v>
      </c>
    </row>
    <row r="18884" spans="1:5" x14ac:dyDescent="0.2">
      <c r="A18884" t="s">
        <v>29</v>
      </c>
      <c r="B18884">
        <v>6.7</v>
      </c>
      <c r="C18884" t="s">
        <v>1608</v>
      </c>
      <c r="D18884">
        <v>7.0000000000000007E-2</v>
      </c>
    </row>
    <row r="18885" spans="1:5" x14ac:dyDescent="0.2">
      <c r="A18885" t="s">
        <v>98</v>
      </c>
      <c r="B18885" t="s">
        <v>1942</v>
      </c>
      <c r="C18885" t="s">
        <v>3126</v>
      </c>
    </row>
    <row r="18886" spans="1:5" x14ac:dyDescent="0.2">
      <c r="A18886" t="s">
        <v>133</v>
      </c>
      <c r="B18886" t="s">
        <v>1545</v>
      </c>
      <c r="C18886">
        <v>0.02</v>
      </c>
    </row>
    <row r="18887" spans="1:5" x14ac:dyDescent="0.2">
      <c r="A18887" t="s">
        <v>3127</v>
      </c>
      <c r="B18887">
        <v>6.6</v>
      </c>
      <c r="C18887">
        <v>-0.08</v>
      </c>
    </row>
    <row r="18888" spans="1:5" x14ac:dyDescent="0.2">
      <c r="A18888" t="s">
        <v>34</v>
      </c>
      <c r="B18888">
        <v>5.75</v>
      </c>
      <c r="C18888" t="s">
        <v>1562</v>
      </c>
      <c r="D18888">
        <v>0.1</v>
      </c>
    </row>
    <row r="18889" spans="1:5" x14ac:dyDescent="0.2">
      <c r="A18889" t="s">
        <v>95</v>
      </c>
      <c r="B18889">
        <v>0.8</v>
      </c>
      <c r="C18889" t="s">
        <v>1594</v>
      </c>
      <c r="D18889" t="s">
        <v>1584</v>
      </c>
      <c r="E18889">
        <v>8</v>
      </c>
    </row>
    <row r="18890" spans="1:5" x14ac:dyDescent="0.2">
      <c r="A18890" t="s">
        <v>153</v>
      </c>
      <c r="B18890">
        <v>10.5</v>
      </c>
      <c r="C18890" t="s">
        <v>1578</v>
      </c>
    </row>
    <row r="18891" spans="1:5" x14ac:dyDescent="0.2">
      <c r="A18891" t="s">
        <v>27</v>
      </c>
      <c r="B18891">
        <v>18.2</v>
      </c>
      <c r="C18891" t="s">
        <v>1608</v>
      </c>
      <c r="D18891">
        <v>0.05</v>
      </c>
    </row>
    <row r="18892" spans="1:5" x14ac:dyDescent="0.2">
      <c r="A18892" t="s">
        <v>29</v>
      </c>
      <c r="B18892">
        <v>7.7</v>
      </c>
      <c r="C18892" t="s">
        <v>1608</v>
      </c>
      <c r="D18892">
        <v>0.05</v>
      </c>
    </row>
    <row r="18893" spans="1:5" x14ac:dyDescent="0.2">
      <c r="A18893" t="s">
        <v>1579</v>
      </c>
      <c r="B18893">
        <v>12</v>
      </c>
      <c r="C18893" t="s">
        <v>1608</v>
      </c>
      <c r="D18893">
        <v>0.2</v>
      </c>
    </row>
    <row r="18894" spans="1:5" x14ac:dyDescent="0.2">
      <c r="A18894" t="s">
        <v>48</v>
      </c>
      <c r="B18894">
        <v>12.5</v>
      </c>
      <c r="C18894" t="s">
        <v>1613</v>
      </c>
      <c r="D18894">
        <v>0.2</v>
      </c>
    </row>
    <row r="18895" spans="1:5" x14ac:dyDescent="0.2">
      <c r="A18895" t="s">
        <v>1579</v>
      </c>
      <c r="B18895">
        <v>8.6999999999999993</v>
      </c>
      <c r="C18895" t="s">
        <v>1608</v>
      </c>
      <c r="D18895">
        <v>0.05</v>
      </c>
    </row>
    <row r="18896" spans="1:5" x14ac:dyDescent="0.2">
      <c r="A18896" t="s">
        <v>2919</v>
      </c>
      <c r="B18896" t="s">
        <v>1608</v>
      </c>
      <c r="C18896">
        <v>0.2</v>
      </c>
    </row>
    <row r="18897" spans="1:5" x14ac:dyDescent="0.2">
      <c r="A18897" t="s">
        <v>29</v>
      </c>
      <c r="B18897">
        <v>11.5</v>
      </c>
      <c r="C18897" t="s">
        <v>1608</v>
      </c>
      <c r="D18897">
        <v>0.05</v>
      </c>
    </row>
    <row r="18898" spans="1:5" x14ac:dyDescent="0.2">
      <c r="A18898" t="s">
        <v>2194</v>
      </c>
      <c r="B18898" t="s">
        <v>1562</v>
      </c>
      <c r="C18898">
        <v>0.5</v>
      </c>
    </row>
    <row r="18899" spans="1:5" x14ac:dyDescent="0.2">
      <c r="A18899" t="s">
        <v>184</v>
      </c>
      <c r="B18899">
        <v>14.7</v>
      </c>
      <c r="C18899">
        <v>-0.2</v>
      </c>
    </row>
    <row r="18900" spans="1:5" x14ac:dyDescent="0.2">
      <c r="A18900" t="s">
        <v>34</v>
      </c>
      <c r="B18900">
        <v>21.02</v>
      </c>
      <c r="C18900">
        <v>0.03</v>
      </c>
    </row>
    <row r="18901" spans="1:5" x14ac:dyDescent="0.2">
      <c r="A18901" t="s">
        <v>34</v>
      </c>
      <c r="B18901">
        <v>15.02</v>
      </c>
      <c r="C18901">
        <v>0.03</v>
      </c>
    </row>
    <row r="18902" spans="1:5" x14ac:dyDescent="0.2">
      <c r="A18902" t="s">
        <v>1693</v>
      </c>
      <c r="B18902" t="s">
        <v>1562</v>
      </c>
      <c r="C18902" t="s">
        <v>3004</v>
      </c>
      <c r="D18902" t="s">
        <v>1608</v>
      </c>
      <c r="E18902">
        <v>0.1</v>
      </c>
    </row>
    <row r="18903" spans="1:5" x14ac:dyDescent="0.2">
      <c r="A18903" t="s">
        <v>150</v>
      </c>
      <c r="B18903">
        <v>10.25</v>
      </c>
      <c r="C18903" t="s">
        <v>1608</v>
      </c>
      <c r="D18903">
        <v>0.15</v>
      </c>
    </row>
    <row r="18904" spans="1:5" x14ac:dyDescent="0.2">
      <c r="A18904" t="s">
        <v>47</v>
      </c>
      <c r="B18904">
        <v>2</v>
      </c>
      <c r="C18904" t="s">
        <v>1580</v>
      </c>
    </row>
    <row r="18905" spans="1:5" x14ac:dyDescent="0.2">
      <c r="A18905" t="s">
        <v>1684</v>
      </c>
      <c r="B18905">
        <v>7</v>
      </c>
      <c r="C18905" t="s">
        <v>1608</v>
      </c>
      <c r="D18905">
        <v>0.2</v>
      </c>
    </row>
    <row r="18906" spans="1:5" x14ac:dyDescent="0.2">
      <c r="A18906" t="s">
        <v>49</v>
      </c>
      <c r="B18906">
        <v>0.23</v>
      </c>
      <c r="C18906" t="s">
        <v>1589</v>
      </c>
    </row>
    <row r="18907" spans="1:5" x14ac:dyDescent="0.2">
      <c r="A18907" t="s">
        <v>49</v>
      </c>
      <c r="B18907">
        <v>0.4</v>
      </c>
      <c r="C18907" t="s">
        <v>1580</v>
      </c>
    </row>
    <row r="18908" spans="1:5" x14ac:dyDescent="0.2">
      <c r="A18908" t="s">
        <v>97</v>
      </c>
      <c r="B18908">
        <v>0.1</v>
      </c>
      <c r="C18908" t="s">
        <v>1567</v>
      </c>
      <c r="D18908" t="s">
        <v>1568</v>
      </c>
    </row>
    <row r="18909" spans="1:5" x14ac:dyDescent="0.2">
      <c r="A18909" t="s">
        <v>29</v>
      </c>
      <c r="B18909">
        <v>4.5</v>
      </c>
      <c r="C18909" t="s">
        <v>1580</v>
      </c>
    </row>
    <row r="18910" spans="1:5" x14ac:dyDescent="0.2">
      <c r="A18910" t="s">
        <v>3128</v>
      </c>
      <c r="B18910" t="s">
        <v>1608</v>
      </c>
      <c r="C18910">
        <v>0.05</v>
      </c>
    </row>
    <row r="18911" spans="1:5" x14ac:dyDescent="0.2">
      <c r="A18911" t="s">
        <v>2911</v>
      </c>
      <c r="B18911" t="s">
        <v>1608</v>
      </c>
      <c r="C18911">
        <v>0.1</v>
      </c>
    </row>
    <row r="18912" spans="1:5" x14ac:dyDescent="0.2">
      <c r="A18912" t="s">
        <v>177</v>
      </c>
      <c r="B18912">
        <v>13.1</v>
      </c>
      <c r="C18912" t="s">
        <v>1608</v>
      </c>
      <c r="D18912">
        <v>0.05</v>
      </c>
    </row>
    <row r="18913" spans="1:5" x14ac:dyDescent="0.2">
      <c r="A18913" t="s">
        <v>29</v>
      </c>
      <c r="B18913">
        <v>17.600000000000001</v>
      </c>
      <c r="C18913" t="s">
        <v>1608</v>
      </c>
      <c r="D18913">
        <v>0.05</v>
      </c>
    </row>
    <row r="18914" spans="1:5" x14ac:dyDescent="0.2">
      <c r="A18914" t="s">
        <v>2194</v>
      </c>
      <c r="B18914" t="s">
        <v>1613</v>
      </c>
      <c r="C18914">
        <v>0.02</v>
      </c>
    </row>
    <row r="18915" spans="1:5" x14ac:dyDescent="0.2">
      <c r="A18915" t="s">
        <v>97</v>
      </c>
      <c r="B18915" t="s">
        <v>1545</v>
      </c>
      <c r="C18915">
        <v>0.03</v>
      </c>
      <c r="D18915" t="s">
        <v>2922</v>
      </c>
      <c r="E18915" t="s">
        <v>1568</v>
      </c>
    </row>
    <row r="18916" spans="1:5" x14ac:dyDescent="0.2">
      <c r="A18916" t="s">
        <v>92</v>
      </c>
      <c r="B18916">
        <v>0.05</v>
      </c>
      <c r="C18916" t="s">
        <v>1613</v>
      </c>
      <c r="D18916">
        <v>0.1</v>
      </c>
    </row>
    <row r="18917" spans="1:5" x14ac:dyDescent="0.2">
      <c r="A18917" t="s">
        <v>154</v>
      </c>
      <c r="B18917">
        <v>0.2</v>
      </c>
      <c r="C18917" t="s">
        <v>1613</v>
      </c>
      <c r="D18917">
        <v>0.1</v>
      </c>
    </row>
    <row r="18918" spans="1:5" x14ac:dyDescent="0.2">
      <c r="A18918" t="s">
        <v>146</v>
      </c>
    </row>
    <row r="18919" spans="1:5" x14ac:dyDescent="0.2">
      <c r="A18919" t="s">
        <v>87</v>
      </c>
    </row>
    <row r="18920" spans="1:5" x14ac:dyDescent="0.2">
      <c r="A18920" t="s">
        <v>1549</v>
      </c>
      <c r="B18920" t="s">
        <v>1550</v>
      </c>
      <c r="C18920" t="s">
        <v>1551</v>
      </c>
      <c r="D18920" t="s">
        <v>1552</v>
      </c>
    </row>
    <row r="18921" spans="1:5" x14ac:dyDescent="0.2">
      <c r="A18921" t="s">
        <v>859</v>
      </c>
      <c r="B18921" t="s">
        <v>1553</v>
      </c>
      <c r="C18921" t="s">
        <v>1554</v>
      </c>
    </row>
    <row r="18922" spans="1:5" x14ac:dyDescent="0.2">
      <c r="A18922" t="s">
        <v>1555</v>
      </c>
      <c r="B18922" t="s">
        <v>1550</v>
      </c>
      <c r="C18922" t="s">
        <v>1551</v>
      </c>
      <c r="D18922" t="s">
        <v>1556</v>
      </c>
    </row>
    <row r="18923" spans="1:5" x14ac:dyDescent="0.2">
      <c r="A18923" t="s">
        <v>91</v>
      </c>
      <c r="B18923">
        <v>18</v>
      </c>
      <c r="C18923" t="s">
        <v>1557</v>
      </c>
    </row>
    <row r="18924" spans="1:5" x14ac:dyDescent="0.2">
      <c r="A18924" t="s">
        <v>48</v>
      </c>
      <c r="B18924">
        <v>3.4</v>
      </c>
      <c r="C18924" t="s">
        <v>1557</v>
      </c>
    </row>
    <row r="18925" spans="1:5" x14ac:dyDescent="0.2">
      <c r="A18925" t="s">
        <v>48</v>
      </c>
      <c r="B18925">
        <v>4.9000000000000004</v>
      </c>
      <c r="C18925" t="s">
        <v>1558</v>
      </c>
    </row>
    <row r="18926" spans="1:5" x14ac:dyDescent="0.2">
      <c r="A18926" t="s">
        <v>29</v>
      </c>
      <c r="B18926">
        <v>4.5</v>
      </c>
      <c r="C18926" t="s">
        <v>1558</v>
      </c>
    </row>
    <row r="18927" spans="1:5" x14ac:dyDescent="0.2">
      <c r="A18927" t="s">
        <v>29</v>
      </c>
      <c r="B18927">
        <v>0.4</v>
      </c>
      <c r="C18927" t="s">
        <v>1558</v>
      </c>
    </row>
    <row r="18928" spans="1:5" x14ac:dyDescent="0.2">
      <c r="A18928" t="s">
        <v>29</v>
      </c>
      <c r="B18928">
        <v>0.5</v>
      </c>
      <c r="C18928" t="s">
        <v>1655</v>
      </c>
    </row>
    <row r="18929" spans="1:5" x14ac:dyDescent="0.2">
      <c r="A18929" t="s">
        <v>34</v>
      </c>
      <c r="B18929">
        <v>2.75</v>
      </c>
      <c r="C18929" t="s">
        <v>1620</v>
      </c>
    </row>
    <row r="18930" spans="1:5" x14ac:dyDescent="0.2">
      <c r="A18930" t="s">
        <v>34</v>
      </c>
      <c r="B18930">
        <v>15.2</v>
      </c>
      <c r="C18930" t="s">
        <v>1665</v>
      </c>
    </row>
    <row r="18931" spans="1:5" x14ac:dyDescent="0.2">
      <c r="A18931" t="s">
        <v>47</v>
      </c>
      <c r="B18931">
        <v>14.5</v>
      </c>
      <c r="C18931" t="s">
        <v>2666</v>
      </c>
    </row>
    <row r="18932" spans="1:5" x14ac:dyDescent="0.2">
      <c r="A18932" t="s">
        <v>47</v>
      </c>
      <c r="B18932">
        <v>5.5</v>
      </c>
      <c r="C18932" t="s">
        <v>1559</v>
      </c>
    </row>
    <row r="18933" spans="1:5" x14ac:dyDescent="0.2">
      <c r="A18933" t="s">
        <v>97</v>
      </c>
      <c r="B18933" t="s">
        <v>1545</v>
      </c>
      <c r="C18933">
        <v>0.05</v>
      </c>
      <c r="D18933" t="s">
        <v>1567</v>
      </c>
      <c r="E18933" t="s">
        <v>1568</v>
      </c>
    </row>
    <row r="18934" spans="1:5" x14ac:dyDescent="0.2">
      <c r="A18934" t="s">
        <v>94</v>
      </c>
      <c r="B18934" t="s">
        <v>1545</v>
      </c>
      <c r="C18934">
        <v>0.02</v>
      </c>
      <c r="D18934" t="s">
        <v>1567</v>
      </c>
      <c r="E18934" t="s">
        <v>1568</v>
      </c>
    </row>
    <row r="18935" spans="1:5" x14ac:dyDescent="0.2">
      <c r="A18935" t="s">
        <v>133</v>
      </c>
      <c r="B18935" t="s">
        <v>1545</v>
      </c>
      <c r="C18935">
        <v>5.0000000000000001E-3</v>
      </c>
    </row>
    <row r="18936" spans="1:5" x14ac:dyDescent="0.2">
      <c r="A18936" t="s">
        <v>1704</v>
      </c>
      <c r="B18936">
        <v>0.1</v>
      </c>
      <c r="C18936">
        <f>0.035/-0.015</f>
        <v>-2.3333333333333335</v>
      </c>
    </row>
    <row r="18937" spans="1:5" x14ac:dyDescent="0.2">
      <c r="A18937" t="s">
        <v>153</v>
      </c>
      <c r="B18937">
        <v>15</v>
      </c>
      <c r="C18937" t="s">
        <v>1655</v>
      </c>
    </row>
    <row r="18938" spans="1:5" x14ac:dyDescent="0.2">
      <c r="A18938" t="s">
        <v>95</v>
      </c>
      <c r="B18938" t="s">
        <v>1545</v>
      </c>
      <c r="C18938" t="s">
        <v>1584</v>
      </c>
      <c r="D18938">
        <v>3</v>
      </c>
    </row>
    <row r="18939" spans="1:5" x14ac:dyDescent="0.2">
      <c r="A18939" t="s">
        <v>87</v>
      </c>
      <c r="B18939" t="s">
        <v>1546</v>
      </c>
      <c r="C18939" t="s">
        <v>1547</v>
      </c>
      <c r="D18939" t="s">
        <v>1548</v>
      </c>
    </row>
    <row r="18940" spans="1:5" x14ac:dyDescent="0.2">
      <c r="A18940" t="s">
        <v>1549</v>
      </c>
      <c r="B18940" t="s">
        <v>1550</v>
      </c>
      <c r="C18940" t="s">
        <v>1551</v>
      </c>
      <c r="D18940" t="s">
        <v>1552</v>
      </c>
    </row>
    <row r="18941" spans="1:5" x14ac:dyDescent="0.2">
      <c r="A18941" t="s">
        <v>859</v>
      </c>
      <c r="B18941" t="s">
        <v>1553</v>
      </c>
      <c r="C18941" t="s">
        <v>1554</v>
      </c>
    </row>
    <row r="18942" spans="1:5" x14ac:dyDescent="0.2">
      <c r="A18942" t="s">
        <v>1555</v>
      </c>
      <c r="B18942" t="s">
        <v>1550</v>
      </c>
      <c r="C18942" t="s">
        <v>1551</v>
      </c>
      <c r="D18942" t="s">
        <v>1556</v>
      </c>
    </row>
    <row r="18943" spans="1:5" x14ac:dyDescent="0.2">
      <c r="A18943" t="s">
        <v>464</v>
      </c>
      <c r="B18943" t="s">
        <v>1550</v>
      </c>
      <c r="C18943" t="s">
        <v>1551</v>
      </c>
      <c r="D18943" s="7">
        <v>37415</v>
      </c>
    </row>
    <row r="18944" spans="1:5" x14ac:dyDescent="0.2">
      <c r="A18944" t="s">
        <v>91</v>
      </c>
      <c r="B18944">
        <v>18</v>
      </c>
      <c r="C18944" t="s">
        <v>1557</v>
      </c>
    </row>
    <row r="18945" spans="1:5" x14ac:dyDescent="0.2">
      <c r="A18945" t="s">
        <v>48</v>
      </c>
      <c r="B18945">
        <v>3.4</v>
      </c>
      <c r="C18945" t="s">
        <v>1557</v>
      </c>
    </row>
    <row r="18946" spans="1:5" x14ac:dyDescent="0.2">
      <c r="A18946" t="s">
        <v>48</v>
      </c>
      <c r="B18946">
        <v>4.9000000000000004</v>
      </c>
      <c r="C18946" t="s">
        <v>1558</v>
      </c>
    </row>
    <row r="18947" spans="1:5" x14ac:dyDescent="0.2">
      <c r="A18947" t="s">
        <v>29</v>
      </c>
      <c r="B18947">
        <v>4.5</v>
      </c>
      <c r="C18947" t="s">
        <v>1558</v>
      </c>
    </row>
    <row r="18948" spans="1:5" x14ac:dyDescent="0.2">
      <c r="A18948" t="s">
        <v>29</v>
      </c>
      <c r="B18948">
        <v>0.4</v>
      </c>
      <c r="C18948" t="s">
        <v>1558</v>
      </c>
    </row>
    <row r="18949" spans="1:5" x14ac:dyDescent="0.2">
      <c r="A18949" t="s">
        <v>29</v>
      </c>
      <c r="B18949">
        <v>0.5</v>
      </c>
      <c r="C18949" t="s">
        <v>1655</v>
      </c>
    </row>
    <row r="18950" spans="1:5" x14ac:dyDescent="0.2">
      <c r="A18950" t="s">
        <v>34</v>
      </c>
      <c r="B18950">
        <v>2.75</v>
      </c>
      <c r="C18950" t="s">
        <v>1620</v>
      </c>
    </row>
    <row r="18951" spans="1:5" x14ac:dyDescent="0.2">
      <c r="A18951" t="s">
        <v>34</v>
      </c>
      <c r="B18951">
        <v>15.2</v>
      </c>
      <c r="C18951" t="s">
        <v>1665</v>
      </c>
    </row>
    <row r="18952" spans="1:5" x14ac:dyDescent="0.2">
      <c r="A18952" t="s">
        <v>47</v>
      </c>
      <c r="B18952">
        <v>14.5</v>
      </c>
      <c r="C18952" t="s">
        <v>2666</v>
      </c>
    </row>
    <row r="18953" spans="1:5" x14ac:dyDescent="0.2">
      <c r="A18953" t="s">
        <v>47</v>
      </c>
      <c r="B18953">
        <v>5.5</v>
      </c>
      <c r="C18953" t="s">
        <v>1559</v>
      </c>
    </row>
    <row r="18954" spans="1:5" x14ac:dyDescent="0.2">
      <c r="A18954" t="s">
        <v>97</v>
      </c>
      <c r="B18954" t="s">
        <v>1545</v>
      </c>
      <c r="C18954">
        <v>0.05</v>
      </c>
      <c r="D18954" t="s">
        <v>1567</v>
      </c>
      <c r="E18954" t="s">
        <v>1568</v>
      </c>
    </row>
    <row r="18955" spans="1:5" x14ac:dyDescent="0.2">
      <c r="A18955" t="s">
        <v>94</v>
      </c>
      <c r="B18955" t="s">
        <v>1545</v>
      </c>
      <c r="C18955">
        <v>0.02</v>
      </c>
      <c r="D18955" t="s">
        <v>1567</v>
      </c>
      <c r="E18955" t="s">
        <v>1568</v>
      </c>
    </row>
    <row r="18956" spans="1:5" x14ac:dyDescent="0.2">
      <c r="A18956" t="s">
        <v>133</v>
      </c>
      <c r="B18956" t="s">
        <v>1545</v>
      </c>
      <c r="C18956">
        <v>5.0000000000000001E-3</v>
      </c>
    </row>
    <row r="18957" spans="1:5" x14ac:dyDescent="0.2">
      <c r="A18957" t="s">
        <v>1704</v>
      </c>
      <c r="B18957">
        <v>0.1</v>
      </c>
      <c r="C18957">
        <f>0.035/-0.015</f>
        <v>-2.3333333333333335</v>
      </c>
    </row>
    <row r="18958" spans="1:5" x14ac:dyDescent="0.2">
      <c r="A18958" t="s">
        <v>153</v>
      </c>
      <c r="B18958">
        <v>15</v>
      </c>
      <c r="C18958" t="s">
        <v>1655</v>
      </c>
    </row>
    <row r="18959" spans="1:5" x14ac:dyDescent="0.2">
      <c r="A18959" t="s">
        <v>95</v>
      </c>
      <c r="B18959" t="s">
        <v>1545</v>
      </c>
      <c r="C18959" t="s">
        <v>1584</v>
      </c>
      <c r="D18959">
        <v>3</v>
      </c>
    </row>
    <row r="18960" spans="1:5" x14ac:dyDescent="0.2">
      <c r="A18960" t="s">
        <v>87</v>
      </c>
      <c r="B18960" t="s">
        <v>1546</v>
      </c>
      <c r="C18960" t="s">
        <v>1547</v>
      </c>
      <c r="D18960" t="s">
        <v>1548</v>
      </c>
    </row>
    <row r="18961" spans="1:4" x14ac:dyDescent="0.2">
      <c r="A18961" t="s">
        <v>1549</v>
      </c>
      <c r="B18961" t="s">
        <v>1550</v>
      </c>
      <c r="C18961" t="s">
        <v>1551</v>
      </c>
      <c r="D18961" t="s">
        <v>1552</v>
      </c>
    </row>
    <row r="18962" spans="1:4" x14ac:dyDescent="0.2">
      <c r="A18962" t="s">
        <v>859</v>
      </c>
      <c r="B18962" t="s">
        <v>1553</v>
      </c>
      <c r="C18962" t="s">
        <v>1554</v>
      </c>
    </row>
    <row r="18963" spans="1:4" x14ac:dyDescent="0.2">
      <c r="A18963" t="s">
        <v>1555</v>
      </c>
      <c r="B18963" t="s">
        <v>1550</v>
      </c>
      <c r="C18963" t="s">
        <v>1551</v>
      </c>
      <c r="D18963" t="s">
        <v>1556</v>
      </c>
    </row>
    <row r="18964" spans="1:4" x14ac:dyDescent="0.2">
      <c r="A18964" t="s">
        <v>464</v>
      </c>
      <c r="B18964" t="s">
        <v>1550</v>
      </c>
      <c r="C18964" t="s">
        <v>1551</v>
      </c>
      <c r="D18964" s="7">
        <v>37415</v>
      </c>
    </row>
    <row r="18965" spans="1:4" x14ac:dyDescent="0.2">
      <c r="A18965" t="s">
        <v>153</v>
      </c>
      <c r="B18965">
        <v>10.5</v>
      </c>
      <c r="C18965" t="s">
        <v>1578</v>
      </c>
    </row>
    <row r="18966" spans="1:4" x14ac:dyDescent="0.2">
      <c r="A18966" t="s">
        <v>27</v>
      </c>
      <c r="B18966">
        <v>18.2</v>
      </c>
      <c r="C18966" t="s">
        <v>1608</v>
      </c>
      <c r="D18966">
        <v>0.05</v>
      </c>
    </row>
    <row r="18967" spans="1:4" x14ac:dyDescent="0.2">
      <c r="A18967" t="s">
        <v>29</v>
      </c>
      <c r="B18967">
        <v>7.7</v>
      </c>
      <c r="C18967" t="s">
        <v>1608</v>
      </c>
      <c r="D18967">
        <v>0.05</v>
      </c>
    </row>
    <row r="18968" spans="1:4" x14ac:dyDescent="0.2">
      <c r="A18968" t="s">
        <v>1579</v>
      </c>
      <c r="B18968">
        <v>12</v>
      </c>
      <c r="C18968" t="s">
        <v>1608</v>
      </c>
      <c r="D18968">
        <v>0.2</v>
      </c>
    </row>
    <row r="18969" spans="1:4" x14ac:dyDescent="0.2">
      <c r="A18969" t="s">
        <v>48</v>
      </c>
      <c r="B18969">
        <v>12.5</v>
      </c>
      <c r="C18969" t="s">
        <v>1613</v>
      </c>
      <c r="D18969">
        <v>0.2</v>
      </c>
    </row>
    <row r="18970" spans="1:4" x14ac:dyDescent="0.2">
      <c r="A18970" t="s">
        <v>1579</v>
      </c>
      <c r="B18970">
        <v>8.6999999999999993</v>
      </c>
      <c r="C18970" t="s">
        <v>1608</v>
      </c>
      <c r="D18970">
        <v>0.05</v>
      </c>
    </row>
    <row r="18971" spans="1:4" x14ac:dyDescent="0.2">
      <c r="A18971" t="s">
        <v>2919</v>
      </c>
      <c r="B18971" t="s">
        <v>1608</v>
      </c>
      <c r="C18971">
        <v>0.2</v>
      </c>
    </row>
    <row r="18972" spans="1:4" x14ac:dyDescent="0.2">
      <c r="A18972" t="s">
        <v>29</v>
      </c>
      <c r="B18972">
        <v>11.5</v>
      </c>
      <c r="C18972" t="s">
        <v>1608</v>
      </c>
      <c r="D18972">
        <v>0.05</v>
      </c>
    </row>
    <row r="18973" spans="1:4" x14ac:dyDescent="0.2">
      <c r="A18973" t="s">
        <v>3129</v>
      </c>
      <c r="B18973" t="s">
        <v>1562</v>
      </c>
      <c r="C18973">
        <v>0.5</v>
      </c>
    </row>
    <row r="18974" spans="1:4" x14ac:dyDescent="0.2">
      <c r="A18974" t="s">
        <v>184</v>
      </c>
      <c r="B18974">
        <v>14.7</v>
      </c>
      <c r="C18974">
        <v>-0.2</v>
      </c>
    </row>
    <row r="18975" spans="1:4" x14ac:dyDescent="0.2">
      <c r="A18975" t="s">
        <v>34</v>
      </c>
      <c r="B18975">
        <v>21.02</v>
      </c>
      <c r="C18975">
        <v>0.03</v>
      </c>
    </row>
    <row r="18976" spans="1:4" x14ac:dyDescent="0.2">
      <c r="A18976" t="s">
        <v>34</v>
      </c>
      <c r="B18976">
        <v>15.02</v>
      </c>
      <c r="C18976">
        <v>0.03</v>
      </c>
    </row>
    <row r="18977" spans="1:5" x14ac:dyDescent="0.2">
      <c r="A18977" t="s">
        <v>1693</v>
      </c>
      <c r="B18977" t="s">
        <v>1562</v>
      </c>
      <c r="C18977" t="s">
        <v>3130</v>
      </c>
      <c r="D18977" t="s">
        <v>1608</v>
      </c>
      <c r="E18977">
        <v>0.1</v>
      </c>
    </row>
    <row r="18978" spans="1:5" x14ac:dyDescent="0.2">
      <c r="A18978" t="s">
        <v>150</v>
      </c>
      <c r="B18978">
        <v>10.25</v>
      </c>
      <c r="C18978" t="s">
        <v>1608</v>
      </c>
      <c r="D18978">
        <v>0.15</v>
      </c>
    </row>
    <row r="18979" spans="1:5" x14ac:dyDescent="0.2">
      <c r="A18979" t="s">
        <v>47</v>
      </c>
      <c r="B18979">
        <v>2</v>
      </c>
      <c r="C18979" t="s">
        <v>1580</v>
      </c>
    </row>
    <row r="18980" spans="1:5" x14ac:dyDescent="0.2">
      <c r="A18980" t="s">
        <v>1684</v>
      </c>
      <c r="B18980">
        <v>7</v>
      </c>
      <c r="C18980" t="s">
        <v>1608</v>
      </c>
      <c r="D18980">
        <v>0.2</v>
      </c>
    </row>
    <row r="18981" spans="1:5" x14ac:dyDescent="0.2">
      <c r="A18981" t="s">
        <v>49</v>
      </c>
      <c r="B18981">
        <v>0.23</v>
      </c>
      <c r="C18981" t="s">
        <v>1589</v>
      </c>
    </row>
    <row r="18982" spans="1:5" x14ac:dyDescent="0.2">
      <c r="A18982" t="s">
        <v>49</v>
      </c>
      <c r="B18982">
        <v>0.4</v>
      </c>
      <c r="C18982" t="s">
        <v>1580</v>
      </c>
    </row>
    <row r="18983" spans="1:5" x14ac:dyDescent="0.2">
      <c r="A18983" t="s">
        <v>97</v>
      </c>
      <c r="B18983">
        <v>0.1</v>
      </c>
      <c r="C18983" t="s">
        <v>1567</v>
      </c>
      <c r="D18983" t="s">
        <v>1568</v>
      </c>
    </row>
    <row r="18984" spans="1:5" x14ac:dyDescent="0.2">
      <c r="A18984" t="s">
        <v>29</v>
      </c>
      <c r="B18984">
        <v>4.5</v>
      </c>
      <c r="C18984" t="s">
        <v>1580</v>
      </c>
    </row>
    <row r="18985" spans="1:5" x14ac:dyDescent="0.2">
      <c r="A18985" t="s">
        <v>3128</v>
      </c>
      <c r="B18985" t="s">
        <v>1608</v>
      </c>
      <c r="C18985">
        <v>0.05</v>
      </c>
    </row>
    <row r="18986" spans="1:5" x14ac:dyDescent="0.2">
      <c r="A18986" t="s">
        <v>2911</v>
      </c>
      <c r="B18986" t="s">
        <v>1608</v>
      </c>
      <c r="C18986">
        <v>0.1</v>
      </c>
    </row>
    <row r="18987" spans="1:5" x14ac:dyDescent="0.2">
      <c r="A18987" t="s">
        <v>177</v>
      </c>
      <c r="B18987">
        <v>13.1</v>
      </c>
      <c r="C18987" t="s">
        <v>1608</v>
      </c>
      <c r="D18987">
        <v>0.05</v>
      </c>
    </row>
    <row r="18988" spans="1:5" x14ac:dyDescent="0.2">
      <c r="A18988" t="s">
        <v>29</v>
      </c>
      <c r="B18988">
        <v>17.600000000000001</v>
      </c>
      <c r="C18988" t="s">
        <v>1608</v>
      </c>
      <c r="D18988">
        <v>0.05</v>
      </c>
    </row>
    <row r="18989" spans="1:5" x14ac:dyDescent="0.2">
      <c r="A18989" t="s">
        <v>3129</v>
      </c>
      <c r="B18989" t="s">
        <v>1613</v>
      </c>
      <c r="C18989">
        <v>0.02</v>
      </c>
    </row>
    <row r="18990" spans="1:5" x14ac:dyDescent="0.2">
      <c r="A18990" t="s">
        <v>97</v>
      </c>
      <c r="B18990" t="s">
        <v>1545</v>
      </c>
      <c r="C18990">
        <v>0.03</v>
      </c>
      <c r="D18990" t="s">
        <v>2922</v>
      </c>
      <c r="E18990" t="s">
        <v>1568</v>
      </c>
    </row>
    <row r="18991" spans="1:5" x14ac:dyDescent="0.2">
      <c r="A18991" t="s">
        <v>92</v>
      </c>
      <c r="B18991">
        <v>0.05</v>
      </c>
      <c r="C18991" t="s">
        <v>1613</v>
      </c>
      <c r="D18991">
        <v>0.1</v>
      </c>
    </row>
    <row r="18992" spans="1:5" x14ac:dyDescent="0.2">
      <c r="A18992" t="s">
        <v>154</v>
      </c>
      <c r="B18992">
        <v>0.2</v>
      </c>
      <c r="C18992" t="s">
        <v>1613</v>
      </c>
      <c r="D18992">
        <v>0.1</v>
      </c>
    </row>
    <row r="18993" spans="1:5" x14ac:dyDescent="0.2">
      <c r="A18993" t="s">
        <v>146</v>
      </c>
    </row>
    <row r="18994" spans="1:5" x14ac:dyDescent="0.2">
      <c r="A18994" t="s">
        <v>87</v>
      </c>
    </row>
    <row r="18995" spans="1:5" x14ac:dyDescent="0.2">
      <c r="A18995" t="s">
        <v>1549</v>
      </c>
      <c r="B18995" t="s">
        <v>1550</v>
      </c>
      <c r="C18995" t="s">
        <v>1551</v>
      </c>
      <c r="D18995" t="s">
        <v>1552</v>
      </c>
    </row>
    <row r="18996" spans="1:5" x14ac:dyDescent="0.2">
      <c r="A18996" t="s">
        <v>859</v>
      </c>
      <c r="B18996" t="s">
        <v>1553</v>
      </c>
      <c r="C18996" t="s">
        <v>1554</v>
      </c>
    </row>
    <row r="18997" spans="1:5" x14ac:dyDescent="0.2">
      <c r="A18997" t="s">
        <v>1555</v>
      </c>
      <c r="B18997" t="s">
        <v>1550</v>
      </c>
      <c r="C18997" t="s">
        <v>1551</v>
      </c>
      <c r="D18997" t="s">
        <v>1556</v>
      </c>
    </row>
    <row r="18998" spans="1:5" x14ac:dyDescent="0.2">
      <c r="A18998" t="s">
        <v>91</v>
      </c>
      <c r="B18998">
        <v>18</v>
      </c>
      <c r="C18998" t="s">
        <v>1557</v>
      </c>
    </row>
    <row r="18999" spans="1:5" x14ac:dyDescent="0.2">
      <c r="A18999" t="s">
        <v>48</v>
      </c>
      <c r="B18999">
        <v>3.4</v>
      </c>
      <c r="C18999" t="s">
        <v>1557</v>
      </c>
    </row>
    <row r="19000" spans="1:5" x14ac:dyDescent="0.2">
      <c r="A19000" t="s">
        <v>48</v>
      </c>
      <c r="B19000">
        <v>4.9000000000000004</v>
      </c>
      <c r="C19000" t="s">
        <v>1558</v>
      </c>
    </row>
    <row r="19001" spans="1:5" x14ac:dyDescent="0.2">
      <c r="A19001" t="s">
        <v>29</v>
      </c>
      <c r="B19001">
        <v>4.5</v>
      </c>
      <c r="C19001" t="s">
        <v>1558</v>
      </c>
    </row>
    <row r="19002" spans="1:5" x14ac:dyDescent="0.2">
      <c r="A19002" t="s">
        <v>29</v>
      </c>
      <c r="B19002">
        <v>0.4</v>
      </c>
      <c r="C19002" t="s">
        <v>1558</v>
      </c>
    </row>
    <row r="19003" spans="1:5" x14ac:dyDescent="0.2">
      <c r="A19003" t="s">
        <v>29</v>
      </c>
      <c r="B19003">
        <v>0.35</v>
      </c>
      <c r="C19003" t="s">
        <v>1655</v>
      </c>
    </row>
    <row r="19004" spans="1:5" x14ac:dyDescent="0.2">
      <c r="A19004" t="s">
        <v>34</v>
      </c>
      <c r="B19004">
        <v>2.6</v>
      </c>
      <c r="C19004" t="s">
        <v>1785</v>
      </c>
    </row>
    <row r="19005" spans="1:5" x14ac:dyDescent="0.2">
      <c r="A19005" t="s">
        <v>47</v>
      </c>
      <c r="B19005">
        <v>14.5</v>
      </c>
      <c r="C19005" t="s">
        <v>2666</v>
      </c>
    </row>
    <row r="19006" spans="1:5" x14ac:dyDescent="0.2">
      <c r="A19006" t="s">
        <v>97</v>
      </c>
      <c r="B19006" t="s">
        <v>1545</v>
      </c>
      <c r="C19006">
        <v>0.05</v>
      </c>
      <c r="D19006" t="s">
        <v>1567</v>
      </c>
      <c r="E19006" t="s">
        <v>1568</v>
      </c>
    </row>
    <row r="19007" spans="1:5" x14ac:dyDescent="0.2">
      <c r="A19007" t="s">
        <v>94</v>
      </c>
      <c r="B19007" t="s">
        <v>1545</v>
      </c>
      <c r="C19007">
        <v>0.02</v>
      </c>
      <c r="D19007" t="s">
        <v>1567</v>
      </c>
      <c r="E19007" t="s">
        <v>1568</v>
      </c>
    </row>
    <row r="19008" spans="1:5" x14ac:dyDescent="0.2">
      <c r="A19008" t="s">
        <v>133</v>
      </c>
      <c r="B19008" t="s">
        <v>1545</v>
      </c>
      <c r="C19008">
        <v>5.0000000000000001E-3</v>
      </c>
    </row>
    <row r="19009" spans="1:4" x14ac:dyDescent="0.2">
      <c r="A19009" t="s">
        <v>1704</v>
      </c>
      <c r="B19009">
        <v>0.1</v>
      </c>
      <c r="C19009">
        <f>0.035/-0.015</f>
        <v>-2.3333333333333335</v>
      </c>
    </row>
    <row r="19010" spans="1:4" x14ac:dyDescent="0.2">
      <c r="A19010" t="s">
        <v>153</v>
      </c>
      <c r="B19010">
        <v>15</v>
      </c>
      <c r="C19010" t="s">
        <v>1655</v>
      </c>
    </row>
    <row r="19011" spans="1:4" x14ac:dyDescent="0.2">
      <c r="A19011" t="s">
        <v>95</v>
      </c>
      <c r="B19011" t="s">
        <v>1545</v>
      </c>
      <c r="C19011" t="s">
        <v>1584</v>
      </c>
      <c r="D19011">
        <v>3</v>
      </c>
    </row>
    <row r="19012" spans="1:4" x14ac:dyDescent="0.2">
      <c r="A19012" t="s">
        <v>87</v>
      </c>
      <c r="B19012" t="s">
        <v>1546</v>
      </c>
      <c r="C19012" t="s">
        <v>1547</v>
      </c>
      <c r="D19012" t="s">
        <v>1548</v>
      </c>
    </row>
    <row r="19013" spans="1:4" x14ac:dyDescent="0.2">
      <c r="A19013" t="s">
        <v>1549</v>
      </c>
      <c r="B19013" t="s">
        <v>1550</v>
      </c>
      <c r="C19013" t="s">
        <v>1551</v>
      </c>
      <c r="D19013" t="s">
        <v>1552</v>
      </c>
    </row>
    <row r="19014" spans="1:4" x14ac:dyDescent="0.2">
      <c r="A19014" t="s">
        <v>859</v>
      </c>
      <c r="B19014" t="s">
        <v>1553</v>
      </c>
      <c r="C19014" t="s">
        <v>1554</v>
      </c>
    </row>
    <row r="19015" spans="1:4" x14ac:dyDescent="0.2">
      <c r="A19015" t="s">
        <v>1555</v>
      </c>
      <c r="B19015" t="s">
        <v>1550</v>
      </c>
      <c r="C19015" t="s">
        <v>1551</v>
      </c>
      <c r="D19015" t="s">
        <v>1556</v>
      </c>
    </row>
    <row r="19016" spans="1:4" x14ac:dyDescent="0.2">
      <c r="A19016" t="s">
        <v>464</v>
      </c>
      <c r="B19016" t="s">
        <v>1550</v>
      </c>
      <c r="C19016" t="s">
        <v>1551</v>
      </c>
      <c r="D19016" s="7">
        <v>37415</v>
      </c>
    </row>
    <row r="19017" spans="1:4" x14ac:dyDescent="0.2">
      <c r="A19017" t="s">
        <v>91</v>
      </c>
      <c r="B19017">
        <v>18</v>
      </c>
      <c r="C19017" t="s">
        <v>1557</v>
      </c>
    </row>
    <row r="19018" spans="1:4" x14ac:dyDescent="0.2">
      <c r="A19018" t="s">
        <v>48</v>
      </c>
      <c r="B19018">
        <v>3.4</v>
      </c>
      <c r="C19018" t="s">
        <v>1557</v>
      </c>
    </row>
    <row r="19019" spans="1:4" x14ac:dyDescent="0.2">
      <c r="A19019" t="s">
        <v>48</v>
      </c>
      <c r="B19019">
        <v>4.9000000000000004</v>
      </c>
      <c r="C19019" t="s">
        <v>1558</v>
      </c>
    </row>
    <row r="19020" spans="1:4" x14ac:dyDescent="0.2">
      <c r="A19020" t="s">
        <v>29</v>
      </c>
      <c r="B19020">
        <v>4.5</v>
      </c>
      <c r="C19020" t="s">
        <v>1558</v>
      </c>
    </row>
    <row r="19021" spans="1:4" x14ac:dyDescent="0.2">
      <c r="A19021" t="s">
        <v>29</v>
      </c>
      <c r="B19021">
        <v>0.4</v>
      </c>
      <c r="C19021" t="s">
        <v>1558</v>
      </c>
    </row>
    <row r="19022" spans="1:4" x14ac:dyDescent="0.2">
      <c r="A19022" t="s">
        <v>29</v>
      </c>
      <c r="B19022">
        <v>0.5</v>
      </c>
      <c r="C19022" t="s">
        <v>1655</v>
      </c>
    </row>
    <row r="19023" spans="1:4" x14ac:dyDescent="0.2">
      <c r="A19023" t="s">
        <v>34</v>
      </c>
      <c r="B19023">
        <v>2.75</v>
      </c>
      <c r="C19023" t="s">
        <v>1620</v>
      </c>
    </row>
    <row r="19024" spans="1:4" x14ac:dyDescent="0.2">
      <c r="A19024" t="s">
        <v>34</v>
      </c>
      <c r="B19024">
        <v>15.2</v>
      </c>
      <c r="C19024" t="s">
        <v>1665</v>
      </c>
    </row>
    <row r="19025" spans="1:5" x14ac:dyDescent="0.2">
      <c r="A19025" t="s">
        <v>47</v>
      </c>
      <c r="B19025">
        <v>14.5</v>
      </c>
      <c r="C19025" t="s">
        <v>2666</v>
      </c>
    </row>
    <row r="19026" spans="1:5" x14ac:dyDescent="0.2">
      <c r="A19026" t="s">
        <v>47</v>
      </c>
      <c r="B19026">
        <v>5.5</v>
      </c>
      <c r="C19026" t="s">
        <v>1559</v>
      </c>
    </row>
    <row r="19027" spans="1:5" x14ac:dyDescent="0.2">
      <c r="A19027" t="s">
        <v>97</v>
      </c>
      <c r="B19027" t="s">
        <v>1545</v>
      </c>
      <c r="C19027">
        <v>0.05</v>
      </c>
      <c r="D19027" t="s">
        <v>1567</v>
      </c>
      <c r="E19027" t="s">
        <v>1568</v>
      </c>
    </row>
    <row r="19028" spans="1:5" x14ac:dyDescent="0.2">
      <c r="A19028" t="s">
        <v>94</v>
      </c>
      <c r="B19028" t="s">
        <v>1545</v>
      </c>
      <c r="C19028">
        <v>0.02</v>
      </c>
      <c r="D19028" t="s">
        <v>1567</v>
      </c>
      <c r="E19028" t="s">
        <v>1568</v>
      </c>
    </row>
    <row r="19029" spans="1:5" x14ac:dyDescent="0.2">
      <c r="A19029" t="s">
        <v>133</v>
      </c>
      <c r="B19029" t="s">
        <v>1545</v>
      </c>
      <c r="C19029">
        <v>5.0000000000000001E-3</v>
      </c>
    </row>
    <row r="19030" spans="1:5" x14ac:dyDescent="0.2">
      <c r="A19030" t="s">
        <v>1704</v>
      </c>
      <c r="B19030">
        <v>0.1</v>
      </c>
      <c r="C19030">
        <f>0.035/-0.015</f>
        <v>-2.3333333333333335</v>
      </c>
    </row>
    <row r="19031" spans="1:5" x14ac:dyDescent="0.2">
      <c r="A19031" t="s">
        <v>153</v>
      </c>
      <c r="B19031">
        <v>15</v>
      </c>
      <c r="C19031" t="s">
        <v>1655</v>
      </c>
    </row>
    <row r="19032" spans="1:5" x14ac:dyDescent="0.2">
      <c r="A19032" t="s">
        <v>95</v>
      </c>
      <c r="B19032" t="s">
        <v>1545</v>
      </c>
      <c r="C19032" t="s">
        <v>1584</v>
      </c>
      <c r="D19032">
        <v>3</v>
      </c>
    </row>
    <row r="19033" spans="1:5" x14ac:dyDescent="0.2">
      <c r="A19033" t="s">
        <v>87</v>
      </c>
      <c r="B19033" t="s">
        <v>1546</v>
      </c>
      <c r="C19033" t="s">
        <v>1547</v>
      </c>
      <c r="D19033" t="s">
        <v>1548</v>
      </c>
    </row>
    <row r="19034" spans="1:5" x14ac:dyDescent="0.2">
      <c r="A19034" t="s">
        <v>1549</v>
      </c>
      <c r="B19034" t="s">
        <v>1550</v>
      </c>
      <c r="C19034" t="s">
        <v>1551</v>
      </c>
      <c r="D19034" t="s">
        <v>1552</v>
      </c>
    </row>
    <row r="19035" spans="1:5" x14ac:dyDescent="0.2">
      <c r="A19035" t="s">
        <v>859</v>
      </c>
      <c r="B19035" t="s">
        <v>1553</v>
      </c>
      <c r="C19035" t="s">
        <v>1554</v>
      </c>
    </row>
    <row r="19036" spans="1:5" x14ac:dyDescent="0.2">
      <c r="A19036" t="s">
        <v>1555</v>
      </c>
      <c r="B19036" t="s">
        <v>1550</v>
      </c>
      <c r="C19036" t="s">
        <v>1551</v>
      </c>
      <c r="D19036" t="s">
        <v>1556</v>
      </c>
    </row>
    <row r="19037" spans="1:5" x14ac:dyDescent="0.2">
      <c r="A19037" t="s">
        <v>464</v>
      </c>
      <c r="B19037" t="s">
        <v>1550</v>
      </c>
      <c r="C19037" t="s">
        <v>1551</v>
      </c>
      <c r="D19037" s="7">
        <v>37415</v>
      </c>
    </row>
    <row r="19038" spans="1:5" x14ac:dyDescent="0.2">
      <c r="A19038" t="s">
        <v>153</v>
      </c>
      <c r="B19038">
        <v>10.5</v>
      </c>
      <c r="C19038" t="s">
        <v>1578</v>
      </c>
    </row>
    <row r="19039" spans="1:5" x14ac:dyDescent="0.2">
      <c r="A19039" t="s">
        <v>27</v>
      </c>
      <c r="B19039">
        <v>18.2</v>
      </c>
      <c r="C19039" t="s">
        <v>1608</v>
      </c>
      <c r="D19039">
        <v>0.05</v>
      </c>
    </row>
    <row r="19040" spans="1:5" x14ac:dyDescent="0.2">
      <c r="A19040" t="s">
        <v>29</v>
      </c>
      <c r="B19040">
        <v>7.7</v>
      </c>
      <c r="C19040" t="s">
        <v>1608</v>
      </c>
      <c r="D19040">
        <v>0.05</v>
      </c>
    </row>
    <row r="19041" spans="1:5" x14ac:dyDescent="0.2">
      <c r="A19041" t="s">
        <v>1579</v>
      </c>
      <c r="B19041">
        <v>12</v>
      </c>
      <c r="C19041" t="s">
        <v>1608</v>
      </c>
      <c r="D19041">
        <v>0.2</v>
      </c>
    </row>
    <row r="19042" spans="1:5" x14ac:dyDescent="0.2">
      <c r="A19042" t="s">
        <v>48</v>
      </c>
      <c r="B19042">
        <v>12.5</v>
      </c>
      <c r="C19042" t="s">
        <v>1613</v>
      </c>
      <c r="D19042">
        <v>0.2</v>
      </c>
    </row>
    <row r="19043" spans="1:5" x14ac:dyDescent="0.2">
      <c r="A19043" t="s">
        <v>1579</v>
      </c>
      <c r="B19043">
        <v>8.6999999999999993</v>
      </c>
      <c r="C19043" t="s">
        <v>1608</v>
      </c>
      <c r="D19043">
        <v>0.05</v>
      </c>
    </row>
    <row r="19044" spans="1:5" x14ac:dyDescent="0.2">
      <c r="A19044" t="s">
        <v>2919</v>
      </c>
      <c r="B19044" t="s">
        <v>1608</v>
      </c>
      <c r="C19044">
        <v>0.2</v>
      </c>
    </row>
    <row r="19045" spans="1:5" x14ac:dyDescent="0.2">
      <c r="A19045" t="s">
        <v>29</v>
      </c>
      <c r="B19045">
        <v>11.5</v>
      </c>
      <c r="C19045" t="s">
        <v>1608</v>
      </c>
      <c r="D19045">
        <v>0.05</v>
      </c>
    </row>
    <row r="19046" spans="1:5" x14ac:dyDescent="0.2">
      <c r="A19046" t="s">
        <v>2698</v>
      </c>
      <c r="B19046" t="s">
        <v>1562</v>
      </c>
      <c r="C19046">
        <v>0.5</v>
      </c>
    </row>
    <row r="19047" spans="1:5" x14ac:dyDescent="0.2">
      <c r="A19047" t="s">
        <v>184</v>
      </c>
      <c r="B19047">
        <v>14.7</v>
      </c>
      <c r="C19047">
        <v>-0.2</v>
      </c>
    </row>
    <row r="19048" spans="1:5" x14ac:dyDescent="0.2">
      <c r="A19048" t="s">
        <v>34</v>
      </c>
      <c r="B19048">
        <v>21.02</v>
      </c>
      <c r="C19048">
        <v>0.03</v>
      </c>
    </row>
    <row r="19049" spans="1:5" x14ac:dyDescent="0.2">
      <c r="A19049" t="s">
        <v>34</v>
      </c>
      <c r="B19049">
        <v>15.02</v>
      </c>
      <c r="C19049">
        <v>0.03</v>
      </c>
    </row>
    <row r="19050" spans="1:5" x14ac:dyDescent="0.2">
      <c r="A19050" t="s">
        <v>1693</v>
      </c>
      <c r="B19050" t="s">
        <v>1562</v>
      </c>
      <c r="C19050" t="s">
        <v>3131</v>
      </c>
      <c r="D19050" t="s">
        <v>1608</v>
      </c>
      <c r="E19050">
        <v>0.1</v>
      </c>
    </row>
    <row r="19051" spans="1:5" x14ac:dyDescent="0.2">
      <c r="A19051" t="s">
        <v>150</v>
      </c>
      <c r="B19051">
        <v>10.25</v>
      </c>
      <c r="C19051" t="s">
        <v>1608</v>
      </c>
      <c r="D19051">
        <v>0.15</v>
      </c>
    </row>
    <row r="19052" spans="1:5" x14ac:dyDescent="0.2">
      <c r="A19052" t="s">
        <v>47</v>
      </c>
      <c r="B19052">
        <v>2</v>
      </c>
      <c r="C19052" t="s">
        <v>1580</v>
      </c>
    </row>
    <row r="19053" spans="1:5" x14ac:dyDescent="0.2">
      <c r="A19053" t="s">
        <v>1684</v>
      </c>
      <c r="B19053">
        <v>7</v>
      </c>
      <c r="C19053" t="s">
        <v>1608</v>
      </c>
      <c r="D19053">
        <v>0.2</v>
      </c>
    </row>
    <row r="19054" spans="1:5" x14ac:dyDescent="0.2">
      <c r="A19054" t="s">
        <v>49</v>
      </c>
      <c r="B19054">
        <v>0.23</v>
      </c>
      <c r="C19054" t="s">
        <v>1589</v>
      </c>
    </row>
    <row r="19055" spans="1:5" x14ac:dyDescent="0.2">
      <c r="A19055" t="s">
        <v>49</v>
      </c>
      <c r="B19055">
        <v>0.4</v>
      </c>
      <c r="C19055" t="s">
        <v>1580</v>
      </c>
    </row>
    <row r="19056" spans="1:5" x14ac:dyDescent="0.2">
      <c r="A19056" t="s">
        <v>97</v>
      </c>
      <c r="B19056">
        <v>0.1</v>
      </c>
      <c r="C19056" t="s">
        <v>1567</v>
      </c>
      <c r="D19056" t="s">
        <v>1568</v>
      </c>
    </row>
    <row r="19057" spans="1:5" x14ac:dyDescent="0.2">
      <c r="A19057" t="s">
        <v>29</v>
      </c>
      <c r="B19057">
        <v>4.5</v>
      </c>
      <c r="C19057" t="s">
        <v>1580</v>
      </c>
    </row>
    <row r="19058" spans="1:5" x14ac:dyDescent="0.2">
      <c r="A19058" t="s">
        <v>3128</v>
      </c>
      <c r="B19058" t="s">
        <v>1608</v>
      </c>
      <c r="C19058">
        <v>0.05</v>
      </c>
    </row>
    <row r="19059" spans="1:5" x14ac:dyDescent="0.2">
      <c r="A19059" t="s">
        <v>2911</v>
      </c>
      <c r="B19059" t="s">
        <v>1608</v>
      </c>
      <c r="C19059">
        <v>0.1</v>
      </c>
    </row>
    <row r="19060" spans="1:5" x14ac:dyDescent="0.2">
      <c r="A19060" t="s">
        <v>177</v>
      </c>
      <c r="B19060">
        <v>13.1</v>
      </c>
      <c r="C19060" t="s">
        <v>1608</v>
      </c>
      <c r="D19060">
        <v>0.05</v>
      </c>
    </row>
    <row r="19061" spans="1:5" x14ac:dyDescent="0.2">
      <c r="A19061" t="s">
        <v>29</v>
      </c>
      <c r="B19061">
        <v>17.600000000000001</v>
      </c>
      <c r="C19061" t="s">
        <v>1608</v>
      </c>
      <c r="D19061">
        <v>0.05</v>
      </c>
    </row>
    <row r="19062" spans="1:5" x14ac:dyDescent="0.2">
      <c r="A19062" t="s">
        <v>2698</v>
      </c>
      <c r="B19062" t="s">
        <v>1613</v>
      </c>
      <c r="C19062">
        <v>0.02</v>
      </c>
    </row>
    <row r="19063" spans="1:5" x14ac:dyDescent="0.2">
      <c r="A19063" t="s">
        <v>97</v>
      </c>
      <c r="B19063" t="s">
        <v>1545</v>
      </c>
      <c r="C19063">
        <v>0.03</v>
      </c>
      <c r="D19063" t="s">
        <v>2922</v>
      </c>
      <c r="E19063" t="s">
        <v>1568</v>
      </c>
    </row>
    <row r="19064" spans="1:5" x14ac:dyDescent="0.2">
      <c r="A19064" t="s">
        <v>92</v>
      </c>
      <c r="B19064">
        <v>0.05</v>
      </c>
      <c r="C19064" t="s">
        <v>1613</v>
      </c>
      <c r="D19064">
        <v>0.1</v>
      </c>
    </row>
    <row r="19065" spans="1:5" x14ac:dyDescent="0.2">
      <c r="A19065" t="s">
        <v>154</v>
      </c>
      <c r="B19065">
        <v>0.2</v>
      </c>
      <c r="C19065" t="s">
        <v>1613</v>
      </c>
      <c r="D19065">
        <v>0.1</v>
      </c>
    </row>
    <row r="19066" spans="1:5" x14ac:dyDescent="0.2">
      <c r="A19066" t="s">
        <v>146</v>
      </c>
    </row>
    <row r="19067" spans="1:5" x14ac:dyDescent="0.2">
      <c r="A19067" t="s">
        <v>87</v>
      </c>
    </row>
    <row r="19068" spans="1:5" x14ac:dyDescent="0.2">
      <c r="A19068" t="s">
        <v>1549</v>
      </c>
      <c r="B19068" t="s">
        <v>1550</v>
      </c>
      <c r="C19068" t="s">
        <v>1551</v>
      </c>
      <c r="D19068" t="s">
        <v>1552</v>
      </c>
    </row>
    <row r="19069" spans="1:5" x14ac:dyDescent="0.2">
      <c r="A19069" t="s">
        <v>859</v>
      </c>
      <c r="B19069" t="s">
        <v>1553</v>
      </c>
      <c r="C19069" t="s">
        <v>1554</v>
      </c>
    </row>
    <row r="19070" spans="1:5" x14ac:dyDescent="0.2">
      <c r="A19070" t="s">
        <v>1555</v>
      </c>
      <c r="B19070" t="s">
        <v>1550</v>
      </c>
      <c r="C19070" t="s">
        <v>1551</v>
      </c>
      <c r="D19070" t="s">
        <v>1556</v>
      </c>
    </row>
    <row r="19071" spans="1:5" x14ac:dyDescent="0.2">
      <c r="A19071" t="s">
        <v>91</v>
      </c>
      <c r="B19071">
        <v>18</v>
      </c>
      <c r="C19071" t="s">
        <v>1557</v>
      </c>
    </row>
    <row r="19072" spans="1:5" x14ac:dyDescent="0.2">
      <c r="A19072" t="s">
        <v>48</v>
      </c>
      <c r="B19072">
        <v>3.4</v>
      </c>
      <c r="C19072" t="s">
        <v>1557</v>
      </c>
    </row>
    <row r="19073" spans="1:5" x14ac:dyDescent="0.2">
      <c r="A19073" t="s">
        <v>48</v>
      </c>
      <c r="B19073">
        <v>4.9000000000000004</v>
      </c>
      <c r="C19073" t="s">
        <v>1558</v>
      </c>
    </row>
    <row r="19074" spans="1:5" x14ac:dyDescent="0.2">
      <c r="A19074" t="s">
        <v>29</v>
      </c>
      <c r="B19074">
        <v>4.5</v>
      </c>
      <c r="C19074" t="s">
        <v>1558</v>
      </c>
    </row>
    <row r="19075" spans="1:5" x14ac:dyDescent="0.2">
      <c r="A19075" t="s">
        <v>29</v>
      </c>
      <c r="B19075">
        <v>0.4</v>
      </c>
      <c r="C19075" t="s">
        <v>1558</v>
      </c>
    </row>
    <row r="19076" spans="1:5" x14ac:dyDescent="0.2">
      <c r="A19076" t="s">
        <v>29</v>
      </c>
      <c r="B19076">
        <v>0.35</v>
      </c>
      <c r="C19076" t="s">
        <v>1655</v>
      </c>
    </row>
    <row r="19077" spans="1:5" x14ac:dyDescent="0.2">
      <c r="A19077" t="s">
        <v>34</v>
      </c>
      <c r="B19077">
        <v>2.75</v>
      </c>
      <c r="C19077" t="s">
        <v>1620</v>
      </c>
    </row>
    <row r="19078" spans="1:5" x14ac:dyDescent="0.2">
      <c r="A19078" t="s">
        <v>47</v>
      </c>
      <c r="B19078">
        <v>14.5</v>
      </c>
      <c r="C19078" t="s">
        <v>2666</v>
      </c>
    </row>
    <row r="19079" spans="1:5" x14ac:dyDescent="0.2">
      <c r="A19079" t="s">
        <v>97</v>
      </c>
      <c r="B19079" t="s">
        <v>1545</v>
      </c>
      <c r="C19079">
        <v>0.05</v>
      </c>
      <c r="D19079" t="s">
        <v>1567</v>
      </c>
      <c r="E19079" t="s">
        <v>1568</v>
      </c>
    </row>
    <row r="19080" spans="1:5" x14ac:dyDescent="0.2">
      <c r="A19080" t="s">
        <v>94</v>
      </c>
      <c r="B19080" t="s">
        <v>1545</v>
      </c>
      <c r="C19080">
        <v>0.02</v>
      </c>
      <c r="D19080" t="s">
        <v>1567</v>
      </c>
      <c r="E19080" t="s">
        <v>1568</v>
      </c>
    </row>
    <row r="19081" spans="1:5" x14ac:dyDescent="0.2">
      <c r="A19081" t="s">
        <v>133</v>
      </c>
      <c r="B19081" t="s">
        <v>1545</v>
      </c>
      <c r="C19081">
        <v>5.0000000000000001E-3</v>
      </c>
    </row>
    <row r="19082" spans="1:5" x14ac:dyDescent="0.2">
      <c r="A19082" t="s">
        <v>1704</v>
      </c>
      <c r="B19082">
        <v>0.1</v>
      </c>
      <c r="C19082">
        <f>0.035/-0.015</f>
        <v>-2.3333333333333335</v>
      </c>
    </row>
    <row r="19083" spans="1:5" x14ac:dyDescent="0.2">
      <c r="A19083" t="s">
        <v>153</v>
      </c>
      <c r="B19083">
        <v>15</v>
      </c>
      <c r="C19083" t="s">
        <v>1655</v>
      </c>
    </row>
    <row r="19084" spans="1:5" x14ac:dyDescent="0.2">
      <c r="A19084" t="s">
        <v>95</v>
      </c>
      <c r="B19084" t="s">
        <v>1545</v>
      </c>
      <c r="C19084" t="s">
        <v>1584</v>
      </c>
      <c r="D19084">
        <v>3</v>
      </c>
    </row>
    <row r="19085" spans="1:5" x14ac:dyDescent="0.2">
      <c r="A19085" t="s">
        <v>87</v>
      </c>
      <c r="B19085" t="s">
        <v>1546</v>
      </c>
      <c r="C19085" t="s">
        <v>1547</v>
      </c>
      <c r="D19085" t="s">
        <v>1548</v>
      </c>
    </row>
    <row r="19086" spans="1:5" x14ac:dyDescent="0.2">
      <c r="A19086" t="s">
        <v>1549</v>
      </c>
      <c r="B19086" t="s">
        <v>1550</v>
      </c>
      <c r="C19086" t="s">
        <v>1551</v>
      </c>
      <c r="D19086" t="s">
        <v>1552</v>
      </c>
    </row>
    <row r="19087" spans="1:5" x14ac:dyDescent="0.2">
      <c r="A19087" t="s">
        <v>859</v>
      </c>
      <c r="B19087" t="s">
        <v>1553</v>
      </c>
      <c r="C19087" t="s">
        <v>1554</v>
      </c>
    </row>
    <row r="19088" spans="1:5" x14ac:dyDescent="0.2">
      <c r="A19088" t="s">
        <v>1555</v>
      </c>
      <c r="B19088" t="s">
        <v>1550</v>
      </c>
      <c r="C19088" t="s">
        <v>1551</v>
      </c>
      <c r="D19088" t="s">
        <v>1556</v>
      </c>
    </row>
    <row r="19089" spans="1:5" x14ac:dyDescent="0.2">
      <c r="A19089" t="s">
        <v>464</v>
      </c>
      <c r="B19089" t="s">
        <v>1550</v>
      </c>
      <c r="C19089" t="s">
        <v>1551</v>
      </c>
      <c r="D19089" s="7">
        <v>37415</v>
      </c>
    </row>
    <row r="19090" spans="1:5" x14ac:dyDescent="0.2">
      <c r="A19090" t="s">
        <v>91</v>
      </c>
      <c r="B19090">
        <v>18</v>
      </c>
      <c r="C19090" t="s">
        <v>1557</v>
      </c>
    </row>
    <row r="19091" spans="1:5" x14ac:dyDescent="0.2">
      <c r="A19091" t="s">
        <v>48</v>
      </c>
      <c r="B19091">
        <v>3.4</v>
      </c>
      <c r="C19091" t="s">
        <v>1557</v>
      </c>
    </row>
    <row r="19092" spans="1:5" x14ac:dyDescent="0.2">
      <c r="A19092" t="s">
        <v>48</v>
      </c>
      <c r="B19092">
        <v>4.9000000000000004</v>
      </c>
      <c r="C19092" t="s">
        <v>1558</v>
      </c>
    </row>
    <row r="19093" spans="1:5" x14ac:dyDescent="0.2">
      <c r="A19093" t="s">
        <v>29</v>
      </c>
      <c r="B19093">
        <v>4.5</v>
      </c>
      <c r="C19093" t="s">
        <v>1558</v>
      </c>
    </row>
    <row r="19094" spans="1:5" x14ac:dyDescent="0.2">
      <c r="A19094" t="s">
        <v>29</v>
      </c>
      <c r="B19094">
        <v>0.4</v>
      </c>
      <c r="C19094" t="s">
        <v>1558</v>
      </c>
    </row>
    <row r="19095" spans="1:5" x14ac:dyDescent="0.2">
      <c r="A19095" t="s">
        <v>29</v>
      </c>
      <c r="B19095">
        <v>0.5</v>
      </c>
      <c r="C19095" t="s">
        <v>1655</v>
      </c>
    </row>
    <row r="19096" spans="1:5" x14ac:dyDescent="0.2">
      <c r="A19096" t="s">
        <v>34</v>
      </c>
      <c r="B19096">
        <v>2.75</v>
      </c>
      <c r="C19096" t="s">
        <v>1620</v>
      </c>
    </row>
    <row r="19097" spans="1:5" x14ac:dyDescent="0.2">
      <c r="A19097" t="s">
        <v>34</v>
      </c>
      <c r="B19097">
        <v>15.2</v>
      </c>
      <c r="C19097" t="s">
        <v>1665</v>
      </c>
    </row>
    <row r="19098" spans="1:5" x14ac:dyDescent="0.2">
      <c r="A19098" t="s">
        <v>47</v>
      </c>
      <c r="B19098">
        <v>14.5</v>
      </c>
      <c r="C19098" t="s">
        <v>2666</v>
      </c>
    </row>
    <row r="19099" spans="1:5" x14ac:dyDescent="0.2">
      <c r="A19099" t="s">
        <v>47</v>
      </c>
      <c r="B19099">
        <v>5.5</v>
      </c>
      <c r="C19099" t="s">
        <v>1559</v>
      </c>
    </row>
    <row r="19100" spans="1:5" x14ac:dyDescent="0.2">
      <c r="A19100" t="s">
        <v>97</v>
      </c>
      <c r="B19100" t="s">
        <v>1545</v>
      </c>
      <c r="C19100">
        <v>0.05</v>
      </c>
      <c r="D19100" t="s">
        <v>1567</v>
      </c>
      <c r="E19100" t="s">
        <v>1568</v>
      </c>
    </row>
    <row r="19101" spans="1:5" x14ac:dyDescent="0.2">
      <c r="A19101" t="s">
        <v>94</v>
      </c>
      <c r="B19101" t="s">
        <v>1545</v>
      </c>
      <c r="C19101">
        <v>0.02</v>
      </c>
      <c r="D19101" t="s">
        <v>1567</v>
      </c>
      <c r="E19101" t="s">
        <v>1568</v>
      </c>
    </row>
    <row r="19102" spans="1:5" x14ac:dyDescent="0.2">
      <c r="A19102" t="s">
        <v>133</v>
      </c>
      <c r="B19102" t="s">
        <v>1545</v>
      </c>
      <c r="C19102">
        <v>5.0000000000000001E-3</v>
      </c>
    </row>
    <row r="19103" spans="1:5" x14ac:dyDescent="0.2">
      <c r="A19103" t="s">
        <v>1704</v>
      </c>
      <c r="B19103">
        <v>0.1</v>
      </c>
      <c r="C19103">
        <f>0.035/-0.015</f>
        <v>-2.3333333333333335</v>
      </c>
    </row>
    <row r="19104" spans="1:5" x14ac:dyDescent="0.2">
      <c r="A19104" t="s">
        <v>153</v>
      </c>
      <c r="B19104">
        <v>15</v>
      </c>
      <c r="C19104" t="s">
        <v>1655</v>
      </c>
    </row>
    <row r="19105" spans="1:4" x14ac:dyDescent="0.2">
      <c r="A19105" t="s">
        <v>95</v>
      </c>
      <c r="B19105" t="s">
        <v>1545</v>
      </c>
      <c r="C19105" t="s">
        <v>1584</v>
      </c>
      <c r="D19105">
        <v>3</v>
      </c>
    </row>
    <row r="19106" spans="1:4" x14ac:dyDescent="0.2">
      <c r="A19106" t="s">
        <v>87</v>
      </c>
      <c r="B19106" t="s">
        <v>1546</v>
      </c>
      <c r="C19106" t="s">
        <v>1547</v>
      </c>
      <c r="D19106" t="s">
        <v>1548</v>
      </c>
    </row>
    <row r="19107" spans="1:4" x14ac:dyDescent="0.2">
      <c r="A19107" t="s">
        <v>1549</v>
      </c>
      <c r="B19107" t="s">
        <v>1550</v>
      </c>
      <c r="C19107" t="s">
        <v>1551</v>
      </c>
      <c r="D19107" t="s">
        <v>1552</v>
      </c>
    </row>
    <row r="19108" spans="1:4" x14ac:dyDescent="0.2">
      <c r="A19108" t="s">
        <v>859</v>
      </c>
      <c r="B19108" t="s">
        <v>1553</v>
      </c>
      <c r="C19108" t="s">
        <v>1554</v>
      </c>
    </row>
    <row r="19109" spans="1:4" x14ac:dyDescent="0.2">
      <c r="A19109" t="s">
        <v>1555</v>
      </c>
      <c r="B19109" t="s">
        <v>1550</v>
      </c>
      <c r="C19109" t="s">
        <v>1551</v>
      </c>
      <c r="D19109" t="s">
        <v>1556</v>
      </c>
    </row>
    <row r="19110" spans="1:4" x14ac:dyDescent="0.2">
      <c r="A19110" t="s">
        <v>464</v>
      </c>
      <c r="B19110" t="s">
        <v>1550</v>
      </c>
      <c r="C19110" t="s">
        <v>1551</v>
      </c>
      <c r="D19110" s="7">
        <v>37415</v>
      </c>
    </row>
    <row r="19111" spans="1:4" x14ac:dyDescent="0.2">
      <c r="A19111" t="s">
        <v>153</v>
      </c>
      <c r="B19111">
        <v>10.5</v>
      </c>
      <c r="C19111" t="s">
        <v>1578</v>
      </c>
    </row>
    <row r="19112" spans="1:4" x14ac:dyDescent="0.2">
      <c r="A19112" t="s">
        <v>27</v>
      </c>
      <c r="B19112">
        <v>18.2</v>
      </c>
      <c r="C19112" t="s">
        <v>1608</v>
      </c>
      <c r="D19112">
        <v>0.05</v>
      </c>
    </row>
    <row r="19113" spans="1:4" x14ac:dyDescent="0.2">
      <c r="A19113" t="s">
        <v>29</v>
      </c>
      <c r="B19113">
        <v>7.7</v>
      </c>
      <c r="C19113" t="s">
        <v>1608</v>
      </c>
      <c r="D19113">
        <v>0.05</v>
      </c>
    </row>
    <row r="19114" spans="1:4" x14ac:dyDescent="0.2">
      <c r="A19114" t="s">
        <v>1579</v>
      </c>
      <c r="B19114">
        <v>12</v>
      </c>
      <c r="C19114" t="s">
        <v>1608</v>
      </c>
      <c r="D19114">
        <v>0.2</v>
      </c>
    </row>
    <row r="19115" spans="1:4" x14ac:dyDescent="0.2">
      <c r="A19115" t="s">
        <v>48</v>
      </c>
      <c r="B19115">
        <v>12.5</v>
      </c>
      <c r="C19115" t="s">
        <v>1613</v>
      </c>
      <c r="D19115">
        <v>0.2</v>
      </c>
    </row>
    <row r="19116" spans="1:4" x14ac:dyDescent="0.2">
      <c r="A19116" t="s">
        <v>1579</v>
      </c>
      <c r="B19116">
        <v>8.6999999999999993</v>
      </c>
      <c r="C19116" t="s">
        <v>1608</v>
      </c>
      <c r="D19116">
        <v>0.05</v>
      </c>
    </row>
    <row r="19117" spans="1:4" x14ac:dyDescent="0.2">
      <c r="A19117" t="s">
        <v>2919</v>
      </c>
      <c r="B19117" t="s">
        <v>1608</v>
      </c>
      <c r="C19117">
        <v>0.2</v>
      </c>
    </row>
    <row r="19118" spans="1:4" x14ac:dyDescent="0.2">
      <c r="A19118" t="s">
        <v>29</v>
      </c>
      <c r="B19118">
        <v>11.5</v>
      </c>
      <c r="C19118" t="s">
        <v>1608</v>
      </c>
      <c r="D19118">
        <v>0.05</v>
      </c>
    </row>
    <row r="19119" spans="1:4" x14ac:dyDescent="0.2">
      <c r="A19119" t="s">
        <v>3132</v>
      </c>
      <c r="B19119" t="s">
        <v>1562</v>
      </c>
      <c r="C19119">
        <v>0.5</v>
      </c>
    </row>
    <row r="19120" spans="1:4" x14ac:dyDescent="0.2">
      <c r="A19120" t="s">
        <v>184</v>
      </c>
      <c r="B19120">
        <v>14.7</v>
      </c>
      <c r="C19120">
        <v>-0.2</v>
      </c>
    </row>
    <row r="19121" spans="1:5" x14ac:dyDescent="0.2">
      <c r="A19121" t="s">
        <v>34</v>
      </c>
      <c r="B19121">
        <v>21.02</v>
      </c>
      <c r="C19121">
        <v>0.03</v>
      </c>
    </row>
    <row r="19122" spans="1:5" x14ac:dyDescent="0.2">
      <c r="A19122" t="s">
        <v>34</v>
      </c>
      <c r="B19122">
        <v>15.02</v>
      </c>
      <c r="C19122">
        <v>0.03</v>
      </c>
    </row>
    <row r="19123" spans="1:5" x14ac:dyDescent="0.2">
      <c r="A19123" t="s">
        <v>1693</v>
      </c>
      <c r="B19123" t="s">
        <v>1562</v>
      </c>
      <c r="C19123" t="s">
        <v>3133</v>
      </c>
      <c r="D19123" t="s">
        <v>1608</v>
      </c>
      <c r="E19123">
        <v>0.1</v>
      </c>
    </row>
    <row r="19124" spans="1:5" x14ac:dyDescent="0.2">
      <c r="A19124" t="s">
        <v>150</v>
      </c>
      <c r="B19124">
        <v>10.25</v>
      </c>
      <c r="C19124" t="s">
        <v>1608</v>
      </c>
      <c r="D19124">
        <v>0.15</v>
      </c>
    </row>
    <row r="19125" spans="1:5" x14ac:dyDescent="0.2">
      <c r="A19125" t="s">
        <v>47</v>
      </c>
      <c r="B19125">
        <v>2</v>
      </c>
      <c r="C19125" t="s">
        <v>1580</v>
      </c>
    </row>
    <row r="19126" spans="1:5" x14ac:dyDescent="0.2">
      <c r="A19126" t="s">
        <v>1684</v>
      </c>
      <c r="B19126">
        <v>7</v>
      </c>
      <c r="C19126" t="s">
        <v>1608</v>
      </c>
      <c r="D19126">
        <v>0.2</v>
      </c>
    </row>
    <row r="19127" spans="1:5" x14ac:dyDescent="0.2">
      <c r="A19127" t="s">
        <v>49</v>
      </c>
      <c r="B19127">
        <v>0.23</v>
      </c>
      <c r="C19127" t="s">
        <v>1589</v>
      </c>
    </row>
    <row r="19128" spans="1:5" x14ac:dyDescent="0.2">
      <c r="A19128" t="s">
        <v>49</v>
      </c>
      <c r="B19128">
        <v>0.4</v>
      </c>
      <c r="C19128" t="s">
        <v>1580</v>
      </c>
    </row>
    <row r="19129" spans="1:5" x14ac:dyDescent="0.2">
      <c r="A19129" t="s">
        <v>97</v>
      </c>
      <c r="B19129">
        <v>0.1</v>
      </c>
      <c r="C19129" t="s">
        <v>1567</v>
      </c>
      <c r="D19129" t="s">
        <v>1568</v>
      </c>
    </row>
    <row r="19130" spans="1:5" x14ac:dyDescent="0.2">
      <c r="A19130" t="s">
        <v>29</v>
      </c>
      <c r="B19130">
        <v>4.5</v>
      </c>
      <c r="C19130" t="s">
        <v>1580</v>
      </c>
    </row>
    <row r="19131" spans="1:5" x14ac:dyDescent="0.2">
      <c r="A19131" t="s">
        <v>3128</v>
      </c>
      <c r="B19131" t="s">
        <v>1608</v>
      </c>
      <c r="C19131">
        <v>0.05</v>
      </c>
    </row>
    <row r="19132" spans="1:5" x14ac:dyDescent="0.2">
      <c r="A19132" t="s">
        <v>2911</v>
      </c>
      <c r="B19132" t="s">
        <v>1608</v>
      </c>
      <c r="C19132">
        <v>0.1</v>
      </c>
    </row>
    <row r="19133" spans="1:5" x14ac:dyDescent="0.2">
      <c r="A19133" t="s">
        <v>177</v>
      </c>
      <c r="B19133">
        <v>13.1</v>
      </c>
      <c r="C19133" t="s">
        <v>1608</v>
      </c>
      <c r="D19133">
        <v>0.05</v>
      </c>
    </row>
    <row r="19134" spans="1:5" x14ac:dyDescent="0.2">
      <c r="A19134" t="s">
        <v>29</v>
      </c>
      <c r="B19134">
        <v>17.600000000000001</v>
      </c>
      <c r="C19134" t="s">
        <v>1608</v>
      </c>
      <c r="D19134">
        <v>0.05</v>
      </c>
    </row>
    <row r="19135" spans="1:5" x14ac:dyDescent="0.2">
      <c r="A19135" t="s">
        <v>3132</v>
      </c>
      <c r="B19135" t="s">
        <v>1613</v>
      </c>
      <c r="C19135">
        <v>0.02</v>
      </c>
    </row>
    <row r="19136" spans="1:5" x14ac:dyDescent="0.2">
      <c r="A19136" t="s">
        <v>97</v>
      </c>
      <c r="B19136" t="s">
        <v>1545</v>
      </c>
      <c r="C19136">
        <v>0.03</v>
      </c>
      <c r="D19136" t="s">
        <v>2922</v>
      </c>
      <c r="E19136" t="s">
        <v>1568</v>
      </c>
    </row>
    <row r="19137" spans="1:5" x14ac:dyDescent="0.2">
      <c r="A19137" t="s">
        <v>92</v>
      </c>
      <c r="B19137">
        <v>0.05</v>
      </c>
      <c r="C19137" t="s">
        <v>1613</v>
      </c>
      <c r="D19137">
        <v>0.1</v>
      </c>
    </row>
    <row r="19138" spans="1:5" x14ac:dyDescent="0.2">
      <c r="A19138" t="s">
        <v>154</v>
      </c>
      <c r="B19138">
        <v>0.2</v>
      </c>
      <c r="C19138" t="s">
        <v>1613</v>
      </c>
      <c r="D19138">
        <v>0.1</v>
      </c>
    </row>
    <row r="19139" spans="1:5" x14ac:dyDescent="0.2">
      <c r="A19139" t="s">
        <v>146</v>
      </c>
    </row>
    <row r="19140" spans="1:5" x14ac:dyDescent="0.2">
      <c r="A19140" t="s">
        <v>87</v>
      </c>
    </row>
    <row r="19141" spans="1:5" x14ac:dyDescent="0.2">
      <c r="A19141" t="s">
        <v>1549</v>
      </c>
      <c r="B19141" t="s">
        <v>1550</v>
      </c>
      <c r="C19141" t="s">
        <v>1551</v>
      </c>
      <c r="D19141" t="s">
        <v>1552</v>
      </c>
    </row>
    <row r="19142" spans="1:5" x14ac:dyDescent="0.2">
      <c r="A19142" t="s">
        <v>859</v>
      </c>
      <c r="B19142" t="s">
        <v>1553</v>
      </c>
      <c r="C19142" t="s">
        <v>1554</v>
      </c>
    </row>
    <row r="19143" spans="1:5" x14ac:dyDescent="0.2">
      <c r="A19143" t="s">
        <v>1555</v>
      </c>
      <c r="B19143" t="s">
        <v>1550</v>
      </c>
      <c r="C19143" t="s">
        <v>1551</v>
      </c>
      <c r="D19143" t="s">
        <v>1556</v>
      </c>
    </row>
    <row r="19144" spans="1:5" x14ac:dyDescent="0.2">
      <c r="A19144" t="s">
        <v>91</v>
      </c>
      <c r="B19144">
        <v>18</v>
      </c>
      <c r="C19144" t="s">
        <v>1557</v>
      </c>
    </row>
    <row r="19145" spans="1:5" x14ac:dyDescent="0.2">
      <c r="A19145" t="s">
        <v>48</v>
      </c>
      <c r="B19145">
        <v>3.4</v>
      </c>
      <c r="C19145" t="s">
        <v>1557</v>
      </c>
    </row>
    <row r="19146" spans="1:5" x14ac:dyDescent="0.2">
      <c r="A19146" t="s">
        <v>48</v>
      </c>
      <c r="B19146">
        <v>4.9000000000000004</v>
      </c>
      <c r="C19146" t="s">
        <v>1558</v>
      </c>
    </row>
    <row r="19147" spans="1:5" x14ac:dyDescent="0.2">
      <c r="A19147" t="s">
        <v>29</v>
      </c>
      <c r="B19147">
        <v>4.5</v>
      </c>
      <c r="C19147" t="s">
        <v>1558</v>
      </c>
    </row>
    <row r="19148" spans="1:5" x14ac:dyDescent="0.2">
      <c r="A19148" t="s">
        <v>29</v>
      </c>
      <c r="B19148">
        <v>0.4</v>
      </c>
      <c r="C19148" t="s">
        <v>1558</v>
      </c>
    </row>
    <row r="19149" spans="1:5" x14ac:dyDescent="0.2">
      <c r="A19149" t="s">
        <v>29</v>
      </c>
      <c r="B19149">
        <v>0.35</v>
      </c>
      <c r="C19149" t="s">
        <v>1655</v>
      </c>
    </row>
    <row r="19150" spans="1:5" x14ac:dyDescent="0.2">
      <c r="A19150" t="s">
        <v>34</v>
      </c>
      <c r="B19150">
        <v>2.6</v>
      </c>
      <c r="C19150" t="s">
        <v>1785</v>
      </c>
    </row>
    <row r="19151" spans="1:5" x14ac:dyDescent="0.2">
      <c r="A19151" t="s">
        <v>47</v>
      </c>
      <c r="B19151">
        <v>14.5</v>
      </c>
      <c r="C19151" t="s">
        <v>2666</v>
      </c>
    </row>
    <row r="19152" spans="1:5" x14ac:dyDescent="0.2">
      <c r="A19152" t="s">
        <v>97</v>
      </c>
      <c r="B19152" t="s">
        <v>1545</v>
      </c>
      <c r="C19152">
        <v>0.05</v>
      </c>
      <c r="D19152" t="s">
        <v>1567</v>
      </c>
      <c r="E19152" t="s">
        <v>1568</v>
      </c>
    </row>
    <row r="19153" spans="1:5" x14ac:dyDescent="0.2">
      <c r="A19153" t="s">
        <v>94</v>
      </c>
      <c r="B19153" t="s">
        <v>1545</v>
      </c>
      <c r="C19153">
        <v>0.02</v>
      </c>
      <c r="D19153" t="s">
        <v>1567</v>
      </c>
      <c r="E19153" t="s">
        <v>1568</v>
      </c>
    </row>
    <row r="19154" spans="1:5" x14ac:dyDescent="0.2">
      <c r="A19154" t="s">
        <v>133</v>
      </c>
      <c r="B19154" t="s">
        <v>1545</v>
      </c>
      <c r="C19154">
        <v>5.0000000000000001E-3</v>
      </c>
    </row>
    <row r="19155" spans="1:5" x14ac:dyDescent="0.2">
      <c r="A19155" t="s">
        <v>1704</v>
      </c>
      <c r="B19155">
        <v>0.1</v>
      </c>
      <c r="C19155">
        <f>0.035/-0.015</f>
        <v>-2.3333333333333335</v>
      </c>
    </row>
    <row r="19156" spans="1:5" x14ac:dyDescent="0.2">
      <c r="A19156" t="s">
        <v>153</v>
      </c>
      <c r="B19156">
        <v>15</v>
      </c>
      <c r="C19156" t="s">
        <v>1655</v>
      </c>
    </row>
    <row r="19157" spans="1:5" x14ac:dyDescent="0.2">
      <c r="A19157" t="s">
        <v>95</v>
      </c>
      <c r="B19157" t="s">
        <v>1545</v>
      </c>
      <c r="C19157" t="s">
        <v>1584</v>
      </c>
      <c r="D19157">
        <v>3</v>
      </c>
    </row>
    <row r="19158" spans="1:5" x14ac:dyDescent="0.2">
      <c r="A19158" t="s">
        <v>87</v>
      </c>
      <c r="B19158" t="s">
        <v>1546</v>
      </c>
      <c r="C19158" t="s">
        <v>1547</v>
      </c>
      <c r="D19158" t="s">
        <v>1548</v>
      </c>
    </row>
    <row r="19159" spans="1:5" x14ac:dyDescent="0.2">
      <c r="A19159" t="s">
        <v>1549</v>
      </c>
      <c r="B19159" t="s">
        <v>1550</v>
      </c>
      <c r="C19159" t="s">
        <v>1551</v>
      </c>
      <c r="D19159" t="s">
        <v>1552</v>
      </c>
    </row>
    <row r="19160" spans="1:5" x14ac:dyDescent="0.2">
      <c r="A19160" t="s">
        <v>859</v>
      </c>
      <c r="B19160" t="s">
        <v>1553</v>
      </c>
      <c r="C19160" t="s">
        <v>1554</v>
      </c>
    </row>
    <row r="19161" spans="1:5" x14ac:dyDescent="0.2">
      <c r="A19161" t="s">
        <v>1555</v>
      </c>
      <c r="B19161" t="s">
        <v>1550</v>
      </c>
      <c r="C19161" t="s">
        <v>1551</v>
      </c>
      <c r="D19161" t="s">
        <v>1556</v>
      </c>
    </row>
    <row r="19162" spans="1:5" x14ac:dyDescent="0.2">
      <c r="A19162" t="s">
        <v>464</v>
      </c>
      <c r="B19162" t="s">
        <v>1550</v>
      </c>
      <c r="C19162" t="s">
        <v>1551</v>
      </c>
      <c r="D19162" s="7">
        <v>37415</v>
      </c>
    </row>
    <row r="19163" spans="1:5" x14ac:dyDescent="0.2">
      <c r="A19163" t="s">
        <v>91</v>
      </c>
      <c r="B19163">
        <v>18</v>
      </c>
      <c r="C19163" t="s">
        <v>1557</v>
      </c>
    </row>
    <row r="19164" spans="1:5" x14ac:dyDescent="0.2">
      <c r="A19164" t="s">
        <v>48</v>
      </c>
      <c r="B19164">
        <v>3.4</v>
      </c>
      <c r="C19164" t="s">
        <v>1557</v>
      </c>
    </row>
    <row r="19165" spans="1:5" x14ac:dyDescent="0.2">
      <c r="A19165" t="s">
        <v>48</v>
      </c>
      <c r="B19165">
        <v>4.9000000000000004</v>
      </c>
      <c r="C19165" t="s">
        <v>1558</v>
      </c>
    </row>
    <row r="19166" spans="1:5" x14ac:dyDescent="0.2">
      <c r="A19166" t="s">
        <v>29</v>
      </c>
      <c r="B19166">
        <v>4.5</v>
      </c>
      <c r="C19166" t="s">
        <v>1558</v>
      </c>
    </row>
    <row r="19167" spans="1:5" x14ac:dyDescent="0.2">
      <c r="A19167" t="s">
        <v>29</v>
      </c>
      <c r="B19167">
        <v>0.4</v>
      </c>
      <c r="C19167" t="s">
        <v>1558</v>
      </c>
    </row>
    <row r="19168" spans="1:5" x14ac:dyDescent="0.2">
      <c r="A19168" t="s">
        <v>29</v>
      </c>
      <c r="B19168">
        <v>0.5</v>
      </c>
      <c r="C19168" t="s">
        <v>1655</v>
      </c>
    </row>
    <row r="19169" spans="1:5" x14ac:dyDescent="0.2">
      <c r="A19169" t="s">
        <v>34</v>
      </c>
      <c r="B19169">
        <v>2.75</v>
      </c>
      <c r="C19169" t="s">
        <v>1620</v>
      </c>
    </row>
    <row r="19170" spans="1:5" x14ac:dyDescent="0.2">
      <c r="A19170" t="s">
        <v>34</v>
      </c>
      <c r="B19170">
        <v>15.2</v>
      </c>
      <c r="C19170" t="s">
        <v>1665</v>
      </c>
    </row>
    <row r="19171" spans="1:5" x14ac:dyDescent="0.2">
      <c r="A19171" t="s">
        <v>47</v>
      </c>
      <c r="B19171">
        <v>14.5</v>
      </c>
      <c r="C19171" t="s">
        <v>2666</v>
      </c>
    </row>
    <row r="19172" spans="1:5" x14ac:dyDescent="0.2">
      <c r="A19172" t="s">
        <v>47</v>
      </c>
      <c r="B19172">
        <v>5.5</v>
      </c>
      <c r="C19172" t="s">
        <v>1559</v>
      </c>
    </row>
    <row r="19173" spans="1:5" x14ac:dyDescent="0.2">
      <c r="A19173" t="s">
        <v>97</v>
      </c>
      <c r="B19173" t="s">
        <v>1545</v>
      </c>
      <c r="C19173">
        <v>0.05</v>
      </c>
      <c r="D19173" t="s">
        <v>1567</v>
      </c>
      <c r="E19173" t="s">
        <v>1568</v>
      </c>
    </row>
    <row r="19174" spans="1:5" x14ac:dyDescent="0.2">
      <c r="A19174" t="s">
        <v>94</v>
      </c>
      <c r="B19174" t="s">
        <v>1545</v>
      </c>
      <c r="C19174">
        <v>0.02</v>
      </c>
      <c r="D19174" t="s">
        <v>1567</v>
      </c>
      <c r="E19174" t="s">
        <v>1568</v>
      </c>
    </row>
    <row r="19175" spans="1:5" x14ac:dyDescent="0.2">
      <c r="A19175" t="s">
        <v>133</v>
      </c>
      <c r="B19175" t="s">
        <v>1545</v>
      </c>
      <c r="C19175">
        <v>5.0000000000000001E-3</v>
      </c>
    </row>
    <row r="19176" spans="1:5" x14ac:dyDescent="0.2">
      <c r="A19176" t="s">
        <v>1704</v>
      </c>
      <c r="B19176">
        <v>0.1</v>
      </c>
      <c r="C19176">
        <f>0.035/-0.015</f>
        <v>-2.3333333333333335</v>
      </c>
    </row>
    <row r="19177" spans="1:5" x14ac:dyDescent="0.2">
      <c r="A19177" t="s">
        <v>153</v>
      </c>
      <c r="B19177">
        <v>15</v>
      </c>
      <c r="C19177" t="s">
        <v>1655</v>
      </c>
    </row>
    <row r="19178" spans="1:5" x14ac:dyDescent="0.2">
      <c r="A19178" t="s">
        <v>95</v>
      </c>
      <c r="B19178" t="s">
        <v>1545</v>
      </c>
      <c r="C19178" t="s">
        <v>1584</v>
      </c>
      <c r="D19178">
        <v>3</v>
      </c>
    </row>
    <row r="19179" spans="1:5" x14ac:dyDescent="0.2">
      <c r="A19179" t="s">
        <v>87</v>
      </c>
      <c r="B19179" t="s">
        <v>1546</v>
      </c>
      <c r="C19179" t="s">
        <v>1547</v>
      </c>
      <c r="D19179" t="s">
        <v>1548</v>
      </c>
    </row>
    <row r="19180" spans="1:5" x14ac:dyDescent="0.2">
      <c r="A19180" t="s">
        <v>1549</v>
      </c>
      <c r="B19180" t="s">
        <v>1550</v>
      </c>
      <c r="C19180" t="s">
        <v>1551</v>
      </c>
      <c r="D19180" t="s">
        <v>1552</v>
      </c>
    </row>
    <row r="19181" spans="1:5" x14ac:dyDescent="0.2">
      <c r="A19181" t="s">
        <v>859</v>
      </c>
      <c r="B19181" t="s">
        <v>1553</v>
      </c>
      <c r="C19181" t="s">
        <v>1554</v>
      </c>
    </row>
    <row r="19182" spans="1:5" x14ac:dyDescent="0.2">
      <c r="A19182" t="s">
        <v>1555</v>
      </c>
      <c r="B19182" t="s">
        <v>1550</v>
      </c>
      <c r="C19182" t="s">
        <v>1551</v>
      </c>
      <c r="D19182" t="s">
        <v>1556</v>
      </c>
    </row>
    <row r="19183" spans="1:5" x14ac:dyDescent="0.2">
      <c r="A19183" t="s">
        <v>464</v>
      </c>
      <c r="B19183" t="s">
        <v>1550</v>
      </c>
      <c r="C19183" t="s">
        <v>1551</v>
      </c>
      <c r="D19183" s="7">
        <v>37415</v>
      </c>
    </row>
    <row r="19184" spans="1:5" x14ac:dyDescent="0.2">
      <c r="A19184" t="s">
        <v>153</v>
      </c>
      <c r="B19184">
        <v>10.5</v>
      </c>
      <c r="C19184" t="s">
        <v>1578</v>
      </c>
    </row>
    <row r="19185" spans="1:5" x14ac:dyDescent="0.2">
      <c r="A19185" t="s">
        <v>27</v>
      </c>
      <c r="B19185">
        <v>18.2</v>
      </c>
      <c r="C19185" t="s">
        <v>1608</v>
      </c>
      <c r="D19185">
        <v>0.05</v>
      </c>
    </row>
    <row r="19186" spans="1:5" x14ac:dyDescent="0.2">
      <c r="A19186" t="s">
        <v>29</v>
      </c>
      <c r="B19186">
        <v>7.7</v>
      </c>
      <c r="C19186" t="s">
        <v>1608</v>
      </c>
      <c r="D19186">
        <v>0.05</v>
      </c>
    </row>
    <row r="19187" spans="1:5" x14ac:dyDescent="0.2">
      <c r="A19187" t="s">
        <v>1579</v>
      </c>
      <c r="B19187">
        <v>12</v>
      </c>
      <c r="C19187" t="s">
        <v>1608</v>
      </c>
      <c r="D19187">
        <v>0.2</v>
      </c>
    </row>
    <row r="19188" spans="1:5" x14ac:dyDescent="0.2">
      <c r="A19188" t="s">
        <v>48</v>
      </c>
      <c r="B19188">
        <v>12.5</v>
      </c>
      <c r="C19188" t="s">
        <v>1613</v>
      </c>
      <c r="D19188">
        <v>0.2</v>
      </c>
    </row>
    <row r="19189" spans="1:5" x14ac:dyDescent="0.2">
      <c r="A19189" t="s">
        <v>1579</v>
      </c>
      <c r="B19189">
        <v>8.6999999999999993</v>
      </c>
      <c r="C19189" t="s">
        <v>1608</v>
      </c>
      <c r="D19189">
        <v>0.05</v>
      </c>
    </row>
    <row r="19190" spans="1:5" x14ac:dyDescent="0.2">
      <c r="A19190" t="s">
        <v>2919</v>
      </c>
      <c r="B19190" t="s">
        <v>1608</v>
      </c>
      <c r="C19190">
        <v>0.2</v>
      </c>
    </row>
    <row r="19191" spans="1:5" x14ac:dyDescent="0.2">
      <c r="A19191" t="s">
        <v>29</v>
      </c>
      <c r="B19191">
        <v>11.5</v>
      </c>
      <c r="C19191" t="s">
        <v>1608</v>
      </c>
      <c r="D19191">
        <v>0.05</v>
      </c>
    </row>
    <row r="19192" spans="1:5" x14ac:dyDescent="0.2">
      <c r="A19192" t="s">
        <v>3134</v>
      </c>
      <c r="B19192" t="s">
        <v>1562</v>
      </c>
      <c r="C19192">
        <v>0.5</v>
      </c>
    </row>
    <row r="19193" spans="1:5" x14ac:dyDescent="0.2">
      <c r="A19193" t="s">
        <v>184</v>
      </c>
      <c r="B19193">
        <v>14.7</v>
      </c>
      <c r="C19193">
        <v>-0.2</v>
      </c>
    </row>
    <row r="19194" spans="1:5" x14ac:dyDescent="0.2">
      <c r="A19194" t="s">
        <v>34</v>
      </c>
      <c r="B19194">
        <v>21.02</v>
      </c>
      <c r="C19194">
        <v>0.03</v>
      </c>
    </row>
    <row r="19195" spans="1:5" x14ac:dyDescent="0.2">
      <c r="A19195" t="s">
        <v>34</v>
      </c>
      <c r="B19195">
        <v>15.02</v>
      </c>
      <c r="C19195">
        <v>0.03</v>
      </c>
    </row>
    <row r="19196" spans="1:5" x14ac:dyDescent="0.2">
      <c r="A19196" t="s">
        <v>1693</v>
      </c>
      <c r="B19196" t="s">
        <v>1562</v>
      </c>
      <c r="C19196" t="s">
        <v>2921</v>
      </c>
      <c r="D19196" t="s">
        <v>1608</v>
      </c>
      <c r="E19196">
        <v>0.1</v>
      </c>
    </row>
    <row r="19197" spans="1:5" x14ac:dyDescent="0.2">
      <c r="A19197" t="s">
        <v>150</v>
      </c>
      <c r="B19197">
        <v>10.25</v>
      </c>
      <c r="C19197" t="s">
        <v>1608</v>
      </c>
      <c r="D19197">
        <v>0.15</v>
      </c>
    </row>
    <row r="19198" spans="1:5" x14ac:dyDescent="0.2">
      <c r="A19198" t="s">
        <v>47</v>
      </c>
      <c r="B19198">
        <v>2</v>
      </c>
      <c r="C19198" t="s">
        <v>1580</v>
      </c>
    </row>
    <row r="19199" spans="1:5" x14ac:dyDescent="0.2">
      <c r="A19199" t="s">
        <v>1684</v>
      </c>
      <c r="B19199">
        <v>7</v>
      </c>
      <c r="C19199" t="s">
        <v>1608</v>
      </c>
      <c r="D19199">
        <v>0.2</v>
      </c>
    </row>
    <row r="19200" spans="1:5" x14ac:dyDescent="0.2">
      <c r="A19200" t="s">
        <v>49</v>
      </c>
      <c r="B19200">
        <v>0.23</v>
      </c>
      <c r="C19200" t="s">
        <v>1589</v>
      </c>
    </row>
    <row r="19201" spans="1:5" x14ac:dyDescent="0.2">
      <c r="A19201" t="s">
        <v>49</v>
      </c>
      <c r="B19201">
        <v>0.4</v>
      </c>
      <c r="C19201" t="s">
        <v>1580</v>
      </c>
    </row>
    <row r="19202" spans="1:5" x14ac:dyDescent="0.2">
      <c r="A19202" t="s">
        <v>97</v>
      </c>
      <c r="B19202">
        <v>0.1</v>
      </c>
      <c r="C19202" t="s">
        <v>1567</v>
      </c>
      <c r="D19202" t="s">
        <v>1568</v>
      </c>
    </row>
    <row r="19203" spans="1:5" x14ac:dyDescent="0.2">
      <c r="A19203" t="s">
        <v>29</v>
      </c>
      <c r="B19203">
        <v>4.5</v>
      </c>
      <c r="C19203" t="s">
        <v>1580</v>
      </c>
    </row>
    <row r="19204" spans="1:5" x14ac:dyDescent="0.2">
      <c r="A19204" t="s">
        <v>3128</v>
      </c>
      <c r="B19204" t="s">
        <v>1608</v>
      </c>
      <c r="C19204">
        <v>0.05</v>
      </c>
    </row>
    <row r="19205" spans="1:5" x14ac:dyDescent="0.2">
      <c r="A19205" t="s">
        <v>2911</v>
      </c>
      <c r="B19205" t="s">
        <v>1608</v>
      </c>
      <c r="C19205">
        <v>0.1</v>
      </c>
    </row>
    <row r="19206" spans="1:5" x14ac:dyDescent="0.2">
      <c r="A19206" t="s">
        <v>177</v>
      </c>
      <c r="B19206">
        <v>13.1</v>
      </c>
      <c r="C19206" t="s">
        <v>1608</v>
      </c>
      <c r="D19206">
        <v>0.05</v>
      </c>
    </row>
    <row r="19207" spans="1:5" x14ac:dyDescent="0.2">
      <c r="A19207" t="s">
        <v>29</v>
      </c>
      <c r="B19207">
        <v>17.600000000000001</v>
      </c>
      <c r="C19207" t="s">
        <v>1608</v>
      </c>
      <c r="D19207">
        <v>0.05</v>
      </c>
    </row>
    <row r="19208" spans="1:5" x14ac:dyDescent="0.2">
      <c r="A19208" t="s">
        <v>3134</v>
      </c>
      <c r="B19208" t="s">
        <v>1613</v>
      </c>
      <c r="C19208">
        <v>0.02</v>
      </c>
    </row>
    <row r="19209" spans="1:5" x14ac:dyDescent="0.2">
      <c r="A19209" t="s">
        <v>97</v>
      </c>
      <c r="B19209" t="s">
        <v>1545</v>
      </c>
      <c r="C19209">
        <v>0.03</v>
      </c>
      <c r="D19209" t="s">
        <v>2922</v>
      </c>
      <c r="E19209" t="s">
        <v>1568</v>
      </c>
    </row>
    <row r="19210" spans="1:5" x14ac:dyDescent="0.2">
      <c r="A19210" t="s">
        <v>92</v>
      </c>
      <c r="B19210">
        <v>0.05</v>
      </c>
      <c r="C19210" t="s">
        <v>1613</v>
      </c>
      <c r="D19210">
        <v>0.1</v>
      </c>
    </row>
    <row r="19211" spans="1:5" x14ac:dyDescent="0.2">
      <c r="A19211" t="s">
        <v>154</v>
      </c>
      <c r="B19211">
        <v>0.2</v>
      </c>
      <c r="C19211" t="s">
        <v>1613</v>
      </c>
      <c r="D19211">
        <v>0.1</v>
      </c>
    </row>
    <row r="19212" spans="1:5" x14ac:dyDescent="0.2">
      <c r="A19212" t="s">
        <v>146</v>
      </c>
    </row>
    <row r="19213" spans="1:5" x14ac:dyDescent="0.2">
      <c r="A19213" t="s">
        <v>87</v>
      </c>
    </row>
    <row r="19214" spans="1:5" x14ac:dyDescent="0.2">
      <c r="A19214" t="s">
        <v>1549</v>
      </c>
      <c r="B19214" t="s">
        <v>1550</v>
      </c>
      <c r="C19214" t="s">
        <v>1551</v>
      </c>
      <c r="D19214" t="s">
        <v>1552</v>
      </c>
    </row>
    <row r="19215" spans="1:5" x14ac:dyDescent="0.2">
      <c r="A19215" t="s">
        <v>859</v>
      </c>
      <c r="B19215" t="s">
        <v>1553</v>
      </c>
      <c r="C19215" t="s">
        <v>1554</v>
      </c>
    </row>
    <row r="19216" spans="1:5" x14ac:dyDescent="0.2">
      <c r="A19216" t="s">
        <v>1555</v>
      </c>
      <c r="B19216" t="s">
        <v>1550</v>
      </c>
      <c r="C19216" t="s">
        <v>1551</v>
      </c>
      <c r="D19216" t="s">
        <v>1556</v>
      </c>
    </row>
    <row r="19217" spans="1:5" x14ac:dyDescent="0.2">
      <c r="A19217" t="s">
        <v>91</v>
      </c>
      <c r="B19217">
        <v>18</v>
      </c>
      <c r="C19217" t="s">
        <v>1557</v>
      </c>
    </row>
    <row r="19218" spans="1:5" x14ac:dyDescent="0.2">
      <c r="A19218" t="s">
        <v>48</v>
      </c>
      <c r="B19218">
        <v>3.4</v>
      </c>
      <c r="C19218" t="s">
        <v>1557</v>
      </c>
    </row>
    <row r="19219" spans="1:5" x14ac:dyDescent="0.2">
      <c r="A19219" t="s">
        <v>48</v>
      </c>
      <c r="B19219">
        <v>4.9000000000000004</v>
      </c>
      <c r="C19219" t="s">
        <v>1558</v>
      </c>
    </row>
    <row r="19220" spans="1:5" x14ac:dyDescent="0.2">
      <c r="A19220" t="s">
        <v>29</v>
      </c>
      <c r="B19220">
        <v>4.5</v>
      </c>
      <c r="C19220" t="s">
        <v>1558</v>
      </c>
    </row>
    <row r="19221" spans="1:5" x14ac:dyDescent="0.2">
      <c r="A19221" t="s">
        <v>29</v>
      </c>
      <c r="B19221">
        <v>0.4</v>
      </c>
      <c r="C19221" t="s">
        <v>1558</v>
      </c>
    </row>
    <row r="19222" spans="1:5" x14ac:dyDescent="0.2">
      <c r="A19222" t="s">
        <v>29</v>
      </c>
      <c r="B19222">
        <v>0.35</v>
      </c>
      <c r="C19222" t="s">
        <v>1655</v>
      </c>
    </row>
    <row r="19223" spans="1:5" x14ac:dyDescent="0.2">
      <c r="A19223" t="s">
        <v>34</v>
      </c>
      <c r="B19223">
        <v>2.6</v>
      </c>
      <c r="C19223" t="s">
        <v>1785</v>
      </c>
    </row>
    <row r="19224" spans="1:5" x14ac:dyDescent="0.2">
      <c r="A19224" t="s">
        <v>47</v>
      </c>
      <c r="B19224">
        <v>14.5</v>
      </c>
      <c r="C19224" t="s">
        <v>2666</v>
      </c>
    </row>
    <row r="19225" spans="1:5" x14ac:dyDescent="0.2">
      <c r="A19225" t="s">
        <v>97</v>
      </c>
      <c r="B19225" t="s">
        <v>1545</v>
      </c>
      <c r="C19225">
        <v>0.05</v>
      </c>
      <c r="D19225" t="s">
        <v>1567</v>
      </c>
      <c r="E19225" t="s">
        <v>1568</v>
      </c>
    </row>
    <row r="19226" spans="1:5" x14ac:dyDescent="0.2">
      <c r="A19226" t="s">
        <v>94</v>
      </c>
      <c r="B19226" t="s">
        <v>1545</v>
      </c>
      <c r="C19226">
        <v>0.02</v>
      </c>
      <c r="D19226" t="s">
        <v>1567</v>
      </c>
      <c r="E19226" t="s">
        <v>1568</v>
      </c>
    </row>
    <row r="19227" spans="1:5" x14ac:dyDescent="0.2">
      <c r="A19227" t="s">
        <v>133</v>
      </c>
      <c r="B19227" t="s">
        <v>1545</v>
      </c>
      <c r="C19227">
        <v>5.0000000000000001E-3</v>
      </c>
    </row>
    <row r="19228" spans="1:5" x14ac:dyDescent="0.2">
      <c r="A19228" t="s">
        <v>1704</v>
      </c>
      <c r="B19228">
        <v>0.1</v>
      </c>
      <c r="C19228">
        <f>0.035/-0.015</f>
        <v>-2.3333333333333335</v>
      </c>
    </row>
    <row r="19229" spans="1:5" x14ac:dyDescent="0.2">
      <c r="A19229" t="s">
        <v>153</v>
      </c>
      <c r="B19229">
        <v>15</v>
      </c>
      <c r="C19229" t="s">
        <v>1655</v>
      </c>
    </row>
    <row r="19230" spans="1:5" x14ac:dyDescent="0.2">
      <c r="A19230" t="s">
        <v>95</v>
      </c>
      <c r="B19230" t="s">
        <v>1545</v>
      </c>
      <c r="C19230" t="s">
        <v>1584</v>
      </c>
      <c r="D19230">
        <v>3</v>
      </c>
    </row>
    <row r="19231" spans="1:5" x14ac:dyDescent="0.2">
      <c r="A19231" t="s">
        <v>87</v>
      </c>
      <c r="B19231" t="s">
        <v>1546</v>
      </c>
      <c r="C19231" t="s">
        <v>1547</v>
      </c>
      <c r="D19231" t="s">
        <v>1548</v>
      </c>
    </row>
    <row r="19232" spans="1:5" x14ac:dyDescent="0.2">
      <c r="A19232" t="s">
        <v>1549</v>
      </c>
      <c r="B19232" t="s">
        <v>1550</v>
      </c>
      <c r="C19232" t="s">
        <v>1551</v>
      </c>
      <c r="D19232" t="s">
        <v>1552</v>
      </c>
    </row>
    <row r="19233" spans="1:5" x14ac:dyDescent="0.2">
      <c r="A19233" t="s">
        <v>859</v>
      </c>
      <c r="B19233" t="s">
        <v>1553</v>
      </c>
      <c r="C19233" t="s">
        <v>1554</v>
      </c>
    </row>
    <row r="19234" spans="1:5" x14ac:dyDescent="0.2">
      <c r="A19234" t="s">
        <v>1555</v>
      </c>
      <c r="B19234" t="s">
        <v>1550</v>
      </c>
      <c r="C19234" t="s">
        <v>1551</v>
      </c>
      <c r="D19234" t="s">
        <v>1556</v>
      </c>
    </row>
    <row r="19235" spans="1:5" x14ac:dyDescent="0.2">
      <c r="A19235" t="s">
        <v>464</v>
      </c>
      <c r="B19235" t="s">
        <v>1550</v>
      </c>
      <c r="C19235" t="s">
        <v>1551</v>
      </c>
      <c r="D19235" s="7">
        <v>37415</v>
      </c>
    </row>
    <row r="19236" spans="1:5" x14ac:dyDescent="0.2">
      <c r="A19236" t="s">
        <v>91</v>
      </c>
      <c r="B19236">
        <v>18</v>
      </c>
      <c r="C19236" t="s">
        <v>1557</v>
      </c>
    </row>
    <row r="19237" spans="1:5" x14ac:dyDescent="0.2">
      <c r="A19237" t="s">
        <v>48</v>
      </c>
      <c r="B19237">
        <v>3.4</v>
      </c>
      <c r="C19237" t="s">
        <v>1557</v>
      </c>
    </row>
    <row r="19238" spans="1:5" x14ac:dyDescent="0.2">
      <c r="A19238" t="s">
        <v>48</v>
      </c>
      <c r="B19238">
        <v>4.9000000000000004</v>
      </c>
      <c r="C19238" t="s">
        <v>1558</v>
      </c>
    </row>
    <row r="19239" spans="1:5" x14ac:dyDescent="0.2">
      <c r="A19239" t="s">
        <v>29</v>
      </c>
      <c r="B19239">
        <v>4.5</v>
      </c>
      <c r="C19239" t="s">
        <v>1558</v>
      </c>
    </row>
    <row r="19240" spans="1:5" x14ac:dyDescent="0.2">
      <c r="A19240" t="s">
        <v>29</v>
      </c>
      <c r="B19240">
        <v>0.4</v>
      </c>
      <c r="C19240" t="s">
        <v>1558</v>
      </c>
    </row>
    <row r="19241" spans="1:5" x14ac:dyDescent="0.2">
      <c r="A19241" t="s">
        <v>29</v>
      </c>
      <c r="B19241">
        <v>0.5</v>
      </c>
      <c r="C19241" t="s">
        <v>1655</v>
      </c>
    </row>
    <row r="19242" spans="1:5" x14ac:dyDescent="0.2">
      <c r="A19242" t="s">
        <v>34</v>
      </c>
      <c r="B19242">
        <v>2.75</v>
      </c>
      <c r="C19242" t="s">
        <v>1620</v>
      </c>
    </row>
    <row r="19243" spans="1:5" x14ac:dyDescent="0.2">
      <c r="A19243" t="s">
        <v>34</v>
      </c>
      <c r="B19243">
        <v>15.2</v>
      </c>
      <c r="C19243" t="s">
        <v>1665</v>
      </c>
    </row>
    <row r="19244" spans="1:5" x14ac:dyDescent="0.2">
      <c r="A19244" t="s">
        <v>47</v>
      </c>
      <c r="B19244">
        <v>14.5</v>
      </c>
      <c r="C19244" t="s">
        <v>2666</v>
      </c>
    </row>
    <row r="19245" spans="1:5" x14ac:dyDescent="0.2">
      <c r="A19245" t="s">
        <v>47</v>
      </c>
      <c r="B19245">
        <v>5.5</v>
      </c>
      <c r="C19245" t="s">
        <v>1559</v>
      </c>
    </row>
    <row r="19246" spans="1:5" x14ac:dyDescent="0.2">
      <c r="A19246" t="s">
        <v>97</v>
      </c>
      <c r="B19246" t="s">
        <v>1545</v>
      </c>
      <c r="C19246">
        <v>0.05</v>
      </c>
      <c r="D19246" t="s">
        <v>1567</v>
      </c>
      <c r="E19246" t="s">
        <v>1568</v>
      </c>
    </row>
    <row r="19247" spans="1:5" x14ac:dyDescent="0.2">
      <c r="A19247" t="s">
        <v>94</v>
      </c>
      <c r="B19247" t="s">
        <v>1545</v>
      </c>
      <c r="C19247">
        <v>0.02</v>
      </c>
      <c r="D19247" t="s">
        <v>1567</v>
      </c>
      <c r="E19247" t="s">
        <v>1568</v>
      </c>
    </row>
    <row r="19248" spans="1:5" x14ac:dyDescent="0.2">
      <c r="A19248" t="s">
        <v>133</v>
      </c>
      <c r="B19248" t="s">
        <v>1545</v>
      </c>
      <c r="C19248">
        <v>5.0000000000000001E-3</v>
      </c>
    </row>
    <row r="19249" spans="1:4" x14ac:dyDescent="0.2">
      <c r="A19249" t="s">
        <v>1704</v>
      </c>
      <c r="B19249">
        <v>0.1</v>
      </c>
      <c r="C19249">
        <f>0.035/-0.015</f>
        <v>-2.3333333333333335</v>
      </c>
    </row>
    <row r="19250" spans="1:4" x14ac:dyDescent="0.2">
      <c r="A19250" t="s">
        <v>153</v>
      </c>
      <c r="B19250">
        <v>15</v>
      </c>
      <c r="C19250" t="s">
        <v>1655</v>
      </c>
    </row>
    <row r="19251" spans="1:4" x14ac:dyDescent="0.2">
      <c r="A19251" t="s">
        <v>95</v>
      </c>
      <c r="B19251" t="s">
        <v>1545</v>
      </c>
      <c r="C19251" t="s">
        <v>1584</v>
      </c>
      <c r="D19251">
        <v>3</v>
      </c>
    </row>
    <row r="19252" spans="1:4" x14ac:dyDescent="0.2">
      <c r="A19252" t="s">
        <v>87</v>
      </c>
      <c r="B19252" t="s">
        <v>1546</v>
      </c>
      <c r="C19252" t="s">
        <v>1547</v>
      </c>
      <c r="D19252" t="s">
        <v>1548</v>
      </c>
    </row>
    <row r="19253" spans="1:4" x14ac:dyDescent="0.2">
      <c r="A19253" t="s">
        <v>1549</v>
      </c>
      <c r="B19253" t="s">
        <v>1550</v>
      </c>
      <c r="C19253" t="s">
        <v>1551</v>
      </c>
      <c r="D19253" t="s">
        <v>1552</v>
      </c>
    </row>
    <row r="19254" spans="1:4" x14ac:dyDescent="0.2">
      <c r="A19254" t="s">
        <v>859</v>
      </c>
      <c r="B19254" t="s">
        <v>1553</v>
      </c>
      <c r="C19254" t="s">
        <v>1554</v>
      </c>
    </row>
    <row r="19255" spans="1:4" x14ac:dyDescent="0.2">
      <c r="A19255" t="s">
        <v>1555</v>
      </c>
      <c r="B19255" t="s">
        <v>1550</v>
      </c>
      <c r="C19255" t="s">
        <v>1551</v>
      </c>
      <c r="D19255" t="s">
        <v>1556</v>
      </c>
    </row>
    <row r="19256" spans="1:4" x14ac:dyDescent="0.2">
      <c r="A19256" t="s">
        <v>464</v>
      </c>
      <c r="B19256" t="s">
        <v>1550</v>
      </c>
      <c r="C19256" t="s">
        <v>1551</v>
      </c>
      <c r="D19256" s="7">
        <v>37415</v>
      </c>
    </row>
    <row r="19257" spans="1:4" x14ac:dyDescent="0.2">
      <c r="A19257" t="s">
        <v>153</v>
      </c>
      <c r="B19257">
        <v>10.5</v>
      </c>
      <c r="C19257" t="s">
        <v>1578</v>
      </c>
    </row>
    <row r="19258" spans="1:4" x14ac:dyDescent="0.2">
      <c r="A19258" t="s">
        <v>27</v>
      </c>
      <c r="B19258">
        <v>18.2</v>
      </c>
      <c r="C19258" t="s">
        <v>1608</v>
      </c>
      <c r="D19258">
        <v>0.05</v>
      </c>
    </row>
    <row r="19259" spans="1:4" x14ac:dyDescent="0.2">
      <c r="A19259" t="s">
        <v>29</v>
      </c>
      <c r="B19259">
        <v>7.7</v>
      </c>
      <c r="C19259" t="s">
        <v>1608</v>
      </c>
      <c r="D19259">
        <v>0.05</v>
      </c>
    </row>
    <row r="19260" spans="1:4" x14ac:dyDescent="0.2">
      <c r="A19260" t="s">
        <v>1579</v>
      </c>
      <c r="B19260">
        <v>12</v>
      </c>
      <c r="C19260" t="s">
        <v>1608</v>
      </c>
      <c r="D19260">
        <v>0.2</v>
      </c>
    </row>
    <row r="19261" spans="1:4" x14ac:dyDescent="0.2">
      <c r="A19261" t="s">
        <v>48</v>
      </c>
      <c r="B19261">
        <v>12.5</v>
      </c>
      <c r="C19261" t="s">
        <v>1613</v>
      </c>
      <c r="D19261">
        <v>0.2</v>
      </c>
    </row>
    <row r="19262" spans="1:4" x14ac:dyDescent="0.2">
      <c r="A19262" t="s">
        <v>1579</v>
      </c>
      <c r="B19262">
        <v>8.6999999999999993</v>
      </c>
      <c r="C19262" t="s">
        <v>1608</v>
      </c>
      <c r="D19262">
        <v>0.05</v>
      </c>
    </row>
    <row r="19263" spans="1:4" x14ac:dyDescent="0.2">
      <c r="A19263" t="s">
        <v>2919</v>
      </c>
      <c r="B19263" t="s">
        <v>1608</v>
      </c>
      <c r="C19263">
        <v>0.2</v>
      </c>
    </row>
    <row r="19264" spans="1:4" x14ac:dyDescent="0.2">
      <c r="A19264" t="s">
        <v>29</v>
      </c>
      <c r="B19264">
        <v>11.5</v>
      </c>
      <c r="C19264" t="s">
        <v>1608</v>
      </c>
      <c r="D19264">
        <v>0.05</v>
      </c>
    </row>
    <row r="19265" spans="1:5" x14ac:dyDescent="0.2">
      <c r="A19265" t="s">
        <v>2907</v>
      </c>
      <c r="B19265" t="s">
        <v>1562</v>
      </c>
      <c r="C19265">
        <v>0.5</v>
      </c>
    </row>
    <row r="19266" spans="1:5" x14ac:dyDescent="0.2">
      <c r="A19266" t="s">
        <v>184</v>
      </c>
      <c r="B19266">
        <v>14.7</v>
      </c>
      <c r="C19266">
        <v>-0.2</v>
      </c>
    </row>
    <row r="19267" spans="1:5" x14ac:dyDescent="0.2">
      <c r="A19267" t="s">
        <v>34</v>
      </c>
      <c r="B19267">
        <v>21.02</v>
      </c>
      <c r="C19267">
        <v>0.03</v>
      </c>
    </row>
    <row r="19268" spans="1:5" x14ac:dyDescent="0.2">
      <c r="A19268" t="s">
        <v>34</v>
      </c>
      <c r="B19268">
        <v>15.02</v>
      </c>
      <c r="C19268">
        <v>0.03</v>
      </c>
    </row>
    <row r="19269" spans="1:5" x14ac:dyDescent="0.2">
      <c r="A19269" t="s">
        <v>1693</v>
      </c>
      <c r="B19269" t="s">
        <v>1562</v>
      </c>
      <c r="C19269" t="s">
        <v>3135</v>
      </c>
      <c r="D19269" t="s">
        <v>1608</v>
      </c>
      <c r="E19269">
        <v>0.1</v>
      </c>
    </row>
    <row r="19270" spans="1:5" x14ac:dyDescent="0.2">
      <c r="A19270" t="s">
        <v>150</v>
      </c>
      <c r="B19270">
        <v>10.25</v>
      </c>
      <c r="C19270" t="s">
        <v>1608</v>
      </c>
      <c r="D19270">
        <v>0.15</v>
      </c>
    </row>
    <row r="19271" spans="1:5" x14ac:dyDescent="0.2">
      <c r="A19271" t="s">
        <v>47</v>
      </c>
      <c r="B19271">
        <v>2</v>
      </c>
      <c r="C19271" t="s">
        <v>1580</v>
      </c>
    </row>
    <row r="19272" spans="1:5" x14ac:dyDescent="0.2">
      <c r="A19272" t="s">
        <v>1684</v>
      </c>
      <c r="B19272">
        <v>7</v>
      </c>
      <c r="C19272" t="s">
        <v>1608</v>
      </c>
      <c r="D19272">
        <v>0.2</v>
      </c>
    </row>
    <row r="19273" spans="1:5" x14ac:dyDescent="0.2">
      <c r="A19273" t="s">
        <v>49</v>
      </c>
      <c r="B19273">
        <v>0.23</v>
      </c>
      <c r="C19273" t="s">
        <v>1589</v>
      </c>
    </row>
    <row r="19274" spans="1:5" x14ac:dyDescent="0.2">
      <c r="A19274" t="s">
        <v>49</v>
      </c>
      <c r="B19274">
        <v>0.4</v>
      </c>
      <c r="C19274" t="s">
        <v>1580</v>
      </c>
    </row>
    <row r="19275" spans="1:5" x14ac:dyDescent="0.2">
      <c r="A19275" t="s">
        <v>97</v>
      </c>
      <c r="B19275">
        <v>0.1</v>
      </c>
      <c r="C19275" t="s">
        <v>1567</v>
      </c>
      <c r="D19275" t="s">
        <v>1568</v>
      </c>
    </row>
    <row r="19276" spans="1:5" x14ac:dyDescent="0.2">
      <c r="A19276" t="s">
        <v>29</v>
      </c>
      <c r="B19276">
        <v>4.5</v>
      </c>
      <c r="C19276" t="s">
        <v>1580</v>
      </c>
    </row>
    <row r="19277" spans="1:5" x14ac:dyDescent="0.2">
      <c r="A19277" t="s">
        <v>3128</v>
      </c>
      <c r="B19277" t="s">
        <v>1608</v>
      </c>
      <c r="C19277">
        <v>0.05</v>
      </c>
    </row>
    <row r="19278" spans="1:5" x14ac:dyDescent="0.2">
      <c r="A19278" t="s">
        <v>2911</v>
      </c>
      <c r="B19278" t="s">
        <v>1608</v>
      </c>
      <c r="C19278">
        <v>0.1</v>
      </c>
    </row>
    <row r="19279" spans="1:5" x14ac:dyDescent="0.2">
      <c r="A19279" t="s">
        <v>177</v>
      </c>
      <c r="B19279">
        <v>13.1</v>
      </c>
      <c r="C19279" t="s">
        <v>1608</v>
      </c>
      <c r="D19279">
        <v>0.05</v>
      </c>
    </row>
    <row r="19280" spans="1:5" x14ac:dyDescent="0.2">
      <c r="A19280" t="s">
        <v>29</v>
      </c>
      <c r="B19280">
        <v>17.600000000000001</v>
      </c>
      <c r="C19280" t="s">
        <v>1608</v>
      </c>
      <c r="D19280">
        <v>0.05</v>
      </c>
    </row>
    <row r="19281" spans="1:5" x14ac:dyDescent="0.2">
      <c r="A19281" t="s">
        <v>2907</v>
      </c>
      <c r="B19281" t="s">
        <v>1613</v>
      </c>
      <c r="C19281">
        <v>0.02</v>
      </c>
    </row>
    <row r="19282" spans="1:5" x14ac:dyDescent="0.2">
      <c r="A19282" t="s">
        <v>97</v>
      </c>
      <c r="B19282" t="s">
        <v>1545</v>
      </c>
      <c r="C19282">
        <v>0.03</v>
      </c>
      <c r="D19282" t="s">
        <v>2922</v>
      </c>
      <c r="E19282" t="s">
        <v>1568</v>
      </c>
    </row>
    <row r="19283" spans="1:5" x14ac:dyDescent="0.2">
      <c r="A19283" t="s">
        <v>92</v>
      </c>
      <c r="B19283">
        <v>0.05</v>
      </c>
      <c r="C19283" t="s">
        <v>1613</v>
      </c>
      <c r="D19283">
        <v>0.1</v>
      </c>
    </row>
    <row r="19284" spans="1:5" x14ac:dyDescent="0.2">
      <c r="A19284" t="s">
        <v>154</v>
      </c>
      <c r="B19284">
        <v>0.2</v>
      </c>
      <c r="C19284" t="s">
        <v>1613</v>
      </c>
      <c r="D19284">
        <v>0.1</v>
      </c>
    </row>
    <row r="19285" spans="1:5" x14ac:dyDescent="0.2">
      <c r="A19285" t="s">
        <v>146</v>
      </c>
    </row>
    <row r="19286" spans="1:5" x14ac:dyDescent="0.2">
      <c r="A19286" t="s">
        <v>87</v>
      </c>
    </row>
    <row r="19287" spans="1:5" x14ac:dyDescent="0.2">
      <c r="A19287" t="s">
        <v>1549</v>
      </c>
      <c r="B19287" t="s">
        <v>1550</v>
      </c>
      <c r="C19287" t="s">
        <v>1551</v>
      </c>
      <c r="D19287" t="s">
        <v>1552</v>
      </c>
    </row>
    <row r="19288" spans="1:5" x14ac:dyDescent="0.2">
      <c r="A19288" t="s">
        <v>859</v>
      </c>
      <c r="B19288" t="s">
        <v>1553</v>
      </c>
      <c r="C19288" t="s">
        <v>1554</v>
      </c>
    </row>
    <row r="19289" spans="1:5" x14ac:dyDescent="0.2">
      <c r="A19289" t="s">
        <v>1555</v>
      </c>
      <c r="B19289" t="s">
        <v>1550</v>
      </c>
      <c r="C19289" t="s">
        <v>1551</v>
      </c>
      <c r="D19289" t="s">
        <v>1556</v>
      </c>
    </row>
    <row r="19290" spans="1:5" x14ac:dyDescent="0.2">
      <c r="A19290" t="s">
        <v>91</v>
      </c>
      <c r="B19290">
        <v>18</v>
      </c>
      <c r="C19290" t="s">
        <v>1557</v>
      </c>
    </row>
    <row r="19291" spans="1:5" x14ac:dyDescent="0.2">
      <c r="A19291" t="s">
        <v>48</v>
      </c>
      <c r="B19291">
        <v>3.4</v>
      </c>
      <c r="C19291" t="s">
        <v>1557</v>
      </c>
    </row>
    <row r="19292" spans="1:5" x14ac:dyDescent="0.2">
      <c r="A19292" t="s">
        <v>48</v>
      </c>
      <c r="B19292">
        <v>4.9000000000000004</v>
      </c>
      <c r="C19292" t="s">
        <v>1558</v>
      </c>
    </row>
    <row r="19293" spans="1:5" x14ac:dyDescent="0.2">
      <c r="A19293" t="s">
        <v>29</v>
      </c>
      <c r="B19293">
        <v>4.5</v>
      </c>
      <c r="C19293" t="s">
        <v>1558</v>
      </c>
    </row>
    <row r="19294" spans="1:5" x14ac:dyDescent="0.2">
      <c r="A19294" t="s">
        <v>29</v>
      </c>
      <c r="B19294">
        <v>0.4</v>
      </c>
      <c r="C19294" t="s">
        <v>1558</v>
      </c>
    </row>
    <row r="19295" spans="1:5" x14ac:dyDescent="0.2">
      <c r="A19295" t="s">
        <v>29</v>
      </c>
      <c r="B19295">
        <v>0.35</v>
      </c>
      <c r="C19295" t="s">
        <v>1655</v>
      </c>
    </row>
    <row r="19296" spans="1:5" x14ac:dyDescent="0.2">
      <c r="A19296" t="s">
        <v>34</v>
      </c>
      <c r="B19296">
        <v>2.6</v>
      </c>
      <c r="C19296" t="s">
        <v>1785</v>
      </c>
    </row>
    <row r="19297" spans="1:5" x14ac:dyDescent="0.2">
      <c r="A19297" t="s">
        <v>47</v>
      </c>
      <c r="B19297">
        <v>14.5</v>
      </c>
      <c r="C19297" t="s">
        <v>2666</v>
      </c>
    </row>
    <row r="19298" spans="1:5" x14ac:dyDescent="0.2">
      <c r="A19298" t="s">
        <v>97</v>
      </c>
      <c r="B19298" t="s">
        <v>1545</v>
      </c>
      <c r="C19298">
        <v>0.05</v>
      </c>
      <c r="D19298" t="s">
        <v>1567</v>
      </c>
      <c r="E19298" t="s">
        <v>1568</v>
      </c>
    </row>
    <row r="19299" spans="1:5" x14ac:dyDescent="0.2">
      <c r="A19299" t="s">
        <v>94</v>
      </c>
      <c r="B19299" t="s">
        <v>1545</v>
      </c>
      <c r="C19299">
        <v>0.02</v>
      </c>
      <c r="D19299" t="s">
        <v>1567</v>
      </c>
      <c r="E19299" t="s">
        <v>1568</v>
      </c>
    </row>
    <row r="19300" spans="1:5" x14ac:dyDescent="0.2">
      <c r="A19300" t="s">
        <v>133</v>
      </c>
      <c r="B19300" t="s">
        <v>1545</v>
      </c>
      <c r="C19300">
        <v>5.0000000000000001E-3</v>
      </c>
    </row>
    <row r="19301" spans="1:5" x14ac:dyDescent="0.2">
      <c r="A19301" t="s">
        <v>1704</v>
      </c>
      <c r="B19301">
        <v>0.1</v>
      </c>
      <c r="C19301">
        <f>0.035/-0.015</f>
        <v>-2.3333333333333335</v>
      </c>
    </row>
    <row r="19302" spans="1:5" x14ac:dyDescent="0.2">
      <c r="A19302" t="s">
        <v>153</v>
      </c>
      <c r="B19302">
        <v>15</v>
      </c>
      <c r="C19302" t="s">
        <v>1655</v>
      </c>
    </row>
    <row r="19303" spans="1:5" x14ac:dyDescent="0.2">
      <c r="A19303" t="s">
        <v>95</v>
      </c>
      <c r="B19303" t="s">
        <v>1545</v>
      </c>
      <c r="C19303" t="s">
        <v>1584</v>
      </c>
      <c r="D19303">
        <v>3</v>
      </c>
    </row>
    <row r="19304" spans="1:5" x14ac:dyDescent="0.2">
      <c r="A19304" t="s">
        <v>87</v>
      </c>
      <c r="B19304" t="s">
        <v>1546</v>
      </c>
      <c r="C19304" t="s">
        <v>1547</v>
      </c>
      <c r="D19304" t="s">
        <v>1548</v>
      </c>
    </row>
    <row r="19305" spans="1:5" x14ac:dyDescent="0.2">
      <c r="A19305" t="s">
        <v>1549</v>
      </c>
      <c r="B19305" t="s">
        <v>1550</v>
      </c>
      <c r="C19305" t="s">
        <v>1551</v>
      </c>
      <c r="D19305" t="s">
        <v>1552</v>
      </c>
    </row>
    <row r="19306" spans="1:5" x14ac:dyDescent="0.2">
      <c r="A19306" t="s">
        <v>859</v>
      </c>
      <c r="B19306" t="s">
        <v>1553</v>
      </c>
      <c r="C19306" t="s">
        <v>1554</v>
      </c>
    </row>
    <row r="19307" spans="1:5" x14ac:dyDescent="0.2">
      <c r="A19307" t="s">
        <v>1555</v>
      </c>
      <c r="B19307" t="s">
        <v>1550</v>
      </c>
      <c r="C19307" t="s">
        <v>1551</v>
      </c>
      <c r="D19307" t="s">
        <v>1556</v>
      </c>
    </row>
    <row r="19308" spans="1:5" x14ac:dyDescent="0.2">
      <c r="A19308" t="s">
        <v>464</v>
      </c>
      <c r="B19308" t="s">
        <v>1550</v>
      </c>
      <c r="C19308" t="s">
        <v>1551</v>
      </c>
      <c r="D19308" s="7">
        <v>37415</v>
      </c>
    </row>
    <row r="19309" spans="1:5" x14ac:dyDescent="0.2">
      <c r="A19309" t="s">
        <v>91</v>
      </c>
      <c r="B19309">
        <v>18</v>
      </c>
      <c r="C19309" t="s">
        <v>1557</v>
      </c>
    </row>
    <row r="19310" spans="1:5" x14ac:dyDescent="0.2">
      <c r="A19310" t="s">
        <v>48</v>
      </c>
      <c r="B19310">
        <v>3.4</v>
      </c>
      <c r="C19310" t="s">
        <v>1557</v>
      </c>
    </row>
    <row r="19311" spans="1:5" x14ac:dyDescent="0.2">
      <c r="A19311" t="s">
        <v>48</v>
      </c>
      <c r="B19311">
        <v>4.9000000000000004</v>
      </c>
      <c r="C19311" t="s">
        <v>1558</v>
      </c>
    </row>
    <row r="19312" spans="1:5" x14ac:dyDescent="0.2">
      <c r="A19312" t="s">
        <v>29</v>
      </c>
      <c r="B19312">
        <v>4.5</v>
      </c>
      <c r="C19312" t="s">
        <v>1558</v>
      </c>
    </row>
    <row r="19313" spans="1:5" x14ac:dyDescent="0.2">
      <c r="A19313" t="s">
        <v>29</v>
      </c>
      <c r="B19313">
        <v>0.4</v>
      </c>
      <c r="C19313" t="s">
        <v>1558</v>
      </c>
    </row>
    <row r="19314" spans="1:5" x14ac:dyDescent="0.2">
      <c r="A19314" t="s">
        <v>29</v>
      </c>
      <c r="B19314">
        <v>0.5</v>
      </c>
      <c r="C19314" t="s">
        <v>1655</v>
      </c>
    </row>
    <row r="19315" spans="1:5" x14ac:dyDescent="0.2">
      <c r="A19315" t="s">
        <v>34</v>
      </c>
      <c r="B19315">
        <v>2.75</v>
      </c>
      <c r="C19315" t="s">
        <v>1620</v>
      </c>
    </row>
    <row r="19316" spans="1:5" x14ac:dyDescent="0.2">
      <c r="A19316" t="s">
        <v>34</v>
      </c>
      <c r="B19316">
        <v>15.2</v>
      </c>
      <c r="C19316" t="s">
        <v>1665</v>
      </c>
    </row>
    <row r="19317" spans="1:5" x14ac:dyDescent="0.2">
      <c r="A19317" t="s">
        <v>47</v>
      </c>
      <c r="B19317">
        <v>14.5</v>
      </c>
      <c r="C19317" t="s">
        <v>2666</v>
      </c>
    </row>
    <row r="19318" spans="1:5" x14ac:dyDescent="0.2">
      <c r="A19318" t="s">
        <v>47</v>
      </c>
      <c r="B19318">
        <v>5.5</v>
      </c>
      <c r="C19318" t="s">
        <v>1559</v>
      </c>
    </row>
    <row r="19319" spans="1:5" x14ac:dyDescent="0.2">
      <c r="A19319" t="s">
        <v>97</v>
      </c>
      <c r="B19319" t="s">
        <v>1545</v>
      </c>
      <c r="C19319">
        <v>0.05</v>
      </c>
      <c r="D19319" t="s">
        <v>1567</v>
      </c>
      <c r="E19319" t="s">
        <v>1568</v>
      </c>
    </row>
    <row r="19320" spans="1:5" x14ac:dyDescent="0.2">
      <c r="A19320" t="s">
        <v>94</v>
      </c>
      <c r="B19320" t="s">
        <v>1545</v>
      </c>
      <c r="C19320">
        <v>0.02</v>
      </c>
      <c r="D19320" t="s">
        <v>1567</v>
      </c>
      <c r="E19320" t="s">
        <v>1568</v>
      </c>
    </row>
    <row r="19321" spans="1:5" x14ac:dyDescent="0.2">
      <c r="A19321" t="s">
        <v>133</v>
      </c>
      <c r="B19321" t="s">
        <v>1545</v>
      </c>
      <c r="C19321">
        <v>5.0000000000000001E-3</v>
      </c>
    </row>
    <row r="19322" spans="1:5" x14ac:dyDescent="0.2">
      <c r="A19322" t="s">
        <v>1704</v>
      </c>
      <c r="B19322">
        <v>0.1</v>
      </c>
      <c r="C19322">
        <f>0.035/-0.015</f>
        <v>-2.3333333333333335</v>
      </c>
    </row>
    <row r="19323" spans="1:5" x14ac:dyDescent="0.2">
      <c r="A19323" t="s">
        <v>153</v>
      </c>
      <c r="B19323">
        <v>15</v>
      </c>
      <c r="C19323" t="s">
        <v>1655</v>
      </c>
    </row>
    <row r="19324" spans="1:5" x14ac:dyDescent="0.2">
      <c r="A19324" t="s">
        <v>95</v>
      </c>
      <c r="B19324" t="s">
        <v>1545</v>
      </c>
      <c r="C19324" t="s">
        <v>1584</v>
      </c>
      <c r="D19324">
        <v>3</v>
      </c>
    </row>
    <row r="19325" spans="1:5" x14ac:dyDescent="0.2">
      <c r="A19325" t="s">
        <v>87</v>
      </c>
      <c r="B19325" t="s">
        <v>1546</v>
      </c>
      <c r="C19325" t="s">
        <v>1547</v>
      </c>
      <c r="D19325" t="s">
        <v>1548</v>
      </c>
    </row>
    <row r="19326" spans="1:5" x14ac:dyDescent="0.2">
      <c r="A19326" t="s">
        <v>1549</v>
      </c>
      <c r="B19326" t="s">
        <v>1550</v>
      </c>
      <c r="C19326" t="s">
        <v>1551</v>
      </c>
      <c r="D19326" t="s">
        <v>1552</v>
      </c>
    </row>
    <row r="19327" spans="1:5" x14ac:dyDescent="0.2">
      <c r="A19327" t="s">
        <v>859</v>
      </c>
      <c r="B19327" t="s">
        <v>1553</v>
      </c>
      <c r="C19327" t="s">
        <v>1554</v>
      </c>
    </row>
    <row r="19328" spans="1:5" x14ac:dyDescent="0.2">
      <c r="A19328" t="s">
        <v>1555</v>
      </c>
      <c r="B19328" t="s">
        <v>1550</v>
      </c>
      <c r="C19328" t="s">
        <v>1551</v>
      </c>
      <c r="D19328" t="s">
        <v>1556</v>
      </c>
    </row>
    <row r="19329" spans="1:5" x14ac:dyDescent="0.2">
      <c r="A19329" t="s">
        <v>464</v>
      </c>
      <c r="B19329" t="s">
        <v>1550</v>
      </c>
      <c r="C19329" t="s">
        <v>1551</v>
      </c>
      <c r="D19329" s="7">
        <v>37415</v>
      </c>
    </row>
    <row r="19330" spans="1:5" x14ac:dyDescent="0.2">
      <c r="A19330" t="s">
        <v>153</v>
      </c>
      <c r="B19330">
        <v>10.5</v>
      </c>
      <c r="C19330" t="s">
        <v>1578</v>
      </c>
    </row>
    <row r="19331" spans="1:5" x14ac:dyDescent="0.2">
      <c r="A19331" t="s">
        <v>27</v>
      </c>
      <c r="B19331">
        <v>18.2</v>
      </c>
      <c r="C19331" t="s">
        <v>1608</v>
      </c>
      <c r="D19331">
        <v>0.05</v>
      </c>
    </row>
    <row r="19332" spans="1:5" x14ac:dyDescent="0.2">
      <c r="A19332" t="s">
        <v>29</v>
      </c>
      <c r="B19332">
        <v>7.7</v>
      </c>
      <c r="C19332" t="s">
        <v>1608</v>
      </c>
      <c r="D19332">
        <v>0.05</v>
      </c>
    </row>
    <row r="19333" spans="1:5" x14ac:dyDescent="0.2">
      <c r="A19333" t="s">
        <v>1579</v>
      </c>
      <c r="B19333">
        <v>12</v>
      </c>
      <c r="C19333" t="s">
        <v>1608</v>
      </c>
      <c r="D19333">
        <v>0.2</v>
      </c>
    </row>
    <row r="19334" spans="1:5" x14ac:dyDescent="0.2">
      <c r="A19334" t="s">
        <v>48</v>
      </c>
      <c r="B19334">
        <v>12.5</v>
      </c>
      <c r="C19334" t="s">
        <v>1613</v>
      </c>
      <c r="D19334">
        <v>0.2</v>
      </c>
    </row>
    <row r="19335" spans="1:5" x14ac:dyDescent="0.2">
      <c r="A19335" t="s">
        <v>1579</v>
      </c>
      <c r="B19335">
        <v>8.6999999999999993</v>
      </c>
      <c r="C19335" t="s">
        <v>1608</v>
      </c>
      <c r="D19335">
        <v>0.05</v>
      </c>
    </row>
    <row r="19336" spans="1:5" x14ac:dyDescent="0.2">
      <c r="A19336" t="s">
        <v>2919</v>
      </c>
      <c r="B19336" t="s">
        <v>1608</v>
      </c>
      <c r="C19336">
        <v>0.2</v>
      </c>
    </row>
    <row r="19337" spans="1:5" x14ac:dyDescent="0.2">
      <c r="A19337" t="s">
        <v>29</v>
      </c>
      <c r="B19337">
        <v>11.5</v>
      </c>
      <c r="C19337" t="s">
        <v>1608</v>
      </c>
      <c r="D19337">
        <v>0.05</v>
      </c>
    </row>
    <row r="19338" spans="1:5" x14ac:dyDescent="0.2">
      <c r="A19338" t="s">
        <v>1741</v>
      </c>
      <c r="B19338" t="s">
        <v>1562</v>
      </c>
      <c r="C19338">
        <v>0.5</v>
      </c>
    </row>
    <row r="19339" spans="1:5" x14ac:dyDescent="0.2">
      <c r="A19339" t="s">
        <v>184</v>
      </c>
      <c r="B19339">
        <v>14.7</v>
      </c>
      <c r="C19339">
        <v>-0.2</v>
      </c>
    </row>
    <row r="19340" spans="1:5" x14ac:dyDescent="0.2">
      <c r="A19340" t="s">
        <v>34</v>
      </c>
      <c r="B19340">
        <v>21.02</v>
      </c>
      <c r="C19340">
        <v>0.03</v>
      </c>
    </row>
    <row r="19341" spans="1:5" x14ac:dyDescent="0.2">
      <c r="A19341" t="s">
        <v>34</v>
      </c>
      <c r="B19341">
        <v>15.02</v>
      </c>
      <c r="C19341">
        <v>0.03</v>
      </c>
    </row>
    <row r="19342" spans="1:5" x14ac:dyDescent="0.2">
      <c r="A19342" t="s">
        <v>1693</v>
      </c>
      <c r="B19342" t="s">
        <v>1562</v>
      </c>
      <c r="C19342" t="s">
        <v>2699</v>
      </c>
      <c r="D19342" t="s">
        <v>1608</v>
      </c>
      <c r="E19342">
        <v>0.1</v>
      </c>
    </row>
    <row r="19343" spans="1:5" x14ac:dyDescent="0.2">
      <c r="A19343" t="s">
        <v>150</v>
      </c>
      <c r="B19343">
        <v>10.25</v>
      </c>
      <c r="C19343" t="s">
        <v>1608</v>
      </c>
      <c r="D19343">
        <v>0.15</v>
      </c>
    </row>
    <row r="19344" spans="1:5" x14ac:dyDescent="0.2">
      <c r="A19344" t="s">
        <v>47</v>
      </c>
      <c r="B19344">
        <v>2</v>
      </c>
      <c r="C19344" t="s">
        <v>1580</v>
      </c>
    </row>
    <row r="19345" spans="1:5" x14ac:dyDescent="0.2">
      <c r="A19345" t="s">
        <v>1684</v>
      </c>
      <c r="B19345">
        <v>7</v>
      </c>
      <c r="C19345" t="s">
        <v>1608</v>
      </c>
      <c r="D19345">
        <v>0.2</v>
      </c>
    </row>
    <row r="19346" spans="1:5" x14ac:dyDescent="0.2">
      <c r="A19346" t="s">
        <v>49</v>
      </c>
      <c r="B19346">
        <v>0.23</v>
      </c>
      <c r="C19346" t="s">
        <v>1589</v>
      </c>
    </row>
    <row r="19347" spans="1:5" x14ac:dyDescent="0.2">
      <c r="A19347" t="s">
        <v>49</v>
      </c>
      <c r="B19347">
        <v>0.4</v>
      </c>
      <c r="C19347" t="s">
        <v>1580</v>
      </c>
    </row>
    <row r="19348" spans="1:5" x14ac:dyDescent="0.2">
      <c r="A19348" t="s">
        <v>97</v>
      </c>
      <c r="B19348">
        <v>0.1</v>
      </c>
      <c r="C19348" t="s">
        <v>1567</v>
      </c>
      <c r="D19348" t="s">
        <v>1568</v>
      </c>
    </row>
    <row r="19349" spans="1:5" x14ac:dyDescent="0.2">
      <c r="A19349" t="s">
        <v>29</v>
      </c>
      <c r="B19349">
        <v>4.5</v>
      </c>
      <c r="C19349" t="s">
        <v>1580</v>
      </c>
    </row>
    <row r="19350" spans="1:5" x14ac:dyDescent="0.2">
      <c r="A19350" t="s">
        <v>3128</v>
      </c>
      <c r="B19350" t="s">
        <v>1608</v>
      </c>
      <c r="C19350">
        <v>0.05</v>
      </c>
    </row>
    <row r="19351" spans="1:5" x14ac:dyDescent="0.2">
      <c r="A19351" t="s">
        <v>2911</v>
      </c>
      <c r="B19351" t="s">
        <v>1608</v>
      </c>
      <c r="C19351">
        <v>0.1</v>
      </c>
    </row>
    <row r="19352" spans="1:5" x14ac:dyDescent="0.2">
      <c r="A19352" t="s">
        <v>177</v>
      </c>
      <c r="B19352">
        <v>13.1</v>
      </c>
      <c r="C19352" t="s">
        <v>1608</v>
      </c>
      <c r="D19352">
        <v>0.05</v>
      </c>
    </row>
    <row r="19353" spans="1:5" x14ac:dyDescent="0.2">
      <c r="A19353" t="s">
        <v>29</v>
      </c>
      <c r="B19353">
        <v>17.600000000000001</v>
      </c>
      <c r="C19353" t="s">
        <v>1608</v>
      </c>
      <c r="D19353">
        <v>0.05</v>
      </c>
    </row>
    <row r="19354" spans="1:5" x14ac:dyDescent="0.2">
      <c r="A19354" t="s">
        <v>1741</v>
      </c>
      <c r="B19354" t="s">
        <v>1613</v>
      </c>
      <c r="C19354">
        <v>0.02</v>
      </c>
    </row>
    <row r="19355" spans="1:5" x14ac:dyDescent="0.2">
      <c r="A19355" t="s">
        <v>97</v>
      </c>
      <c r="B19355" t="s">
        <v>1545</v>
      </c>
      <c r="C19355">
        <v>0.03</v>
      </c>
      <c r="D19355" t="s">
        <v>2922</v>
      </c>
      <c r="E19355" t="s">
        <v>1568</v>
      </c>
    </row>
    <row r="19356" spans="1:5" x14ac:dyDescent="0.2">
      <c r="A19356" t="s">
        <v>92</v>
      </c>
      <c r="B19356">
        <v>0.05</v>
      </c>
      <c r="C19356" t="s">
        <v>1613</v>
      </c>
      <c r="D19356">
        <v>0.1</v>
      </c>
    </row>
    <row r="19357" spans="1:5" x14ac:dyDescent="0.2">
      <c r="A19357" t="s">
        <v>154</v>
      </c>
      <c r="B19357">
        <v>0.2</v>
      </c>
      <c r="C19357" t="s">
        <v>1613</v>
      </c>
      <c r="D19357">
        <v>0.1</v>
      </c>
    </row>
    <row r="19358" spans="1:5" x14ac:dyDescent="0.2">
      <c r="A19358" t="s">
        <v>146</v>
      </c>
    </row>
    <row r="19359" spans="1:5" x14ac:dyDescent="0.2">
      <c r="A19359" t="s">
        <v>87</v>
      </c>
    </row>
    <row r="19360" spans="1:5" x14ac:dyDescent="0.2">
      <c r="A19360" t="s">
        <v>1549</v>
      </c>
      <c r="B19360" t="s">
        <v>1550</v>
      </c>
      <c r="C19360" t="s">
        <v>1551</v>
      </c>
      <c r="D19360" t="s">
        <v>1552</v>
      </c>
    </row>
    <row r="19361" spans="1:5" x14ac:dyDescent="0.2">
      <c r="A19361" t="s">
        <v>859</v>
      </c>
      <c r="B19361" t="s">
        <v>1553</v>
      </c>
      <c r="C19361" t="s">
        <v>1554</v>
      </c>
    </row>
    <row r="19362" spans="1:5" x14ac:dyDescent="0.2">
      <c r="A19362" t="s">
        <v>1555</v>
      </c>
      <c r="B19362" t="s">
        <v>1550</v>
      </c>
      <c r="C19362" t="s">
        <v>1551</v>
      </c>
      <c r="D19362" t="s">
        <v>1556</v>
      </c>
    </row>
    <row r="19363" spans="1:5" x14ac:dyDescent="0.2">
      <c r="A19363" t="s">
        <v>91</v>
      </c>
      <c r="B19363">
        <v>18</v>
      </c>
      <c r="C19363" t="s">
        <v>1557</v>
      </c>
    </row>
    <row r="19364" spans="1:5" x14ac:dyDescent="0.2">
      <c r="A19364" t="s">
        <v>48</v>
      </c>
      <c r="B19364">
        <v>3.4</v>
      </c>
      <c r="C19364" t="s">
        <v>1557</v>
      </c>
    </row>
    <row r="19365" spans="1:5" x14ac:dyDescent="0.2">
      <c r="A19365" t="s">
        <v>48</v>
      </c>
      <c r="B19365">
        <v>4.9000000000000004</v>
      </c>
      <c r="C19365" t="s">
        <v>1558</v>
      </c>
    </row>
    <row r="19366" spans="1:5" x14ac:dyDescent="0.2">
      <c r="A19366" t="s">
        <v>29</v>
      </c>
      <c r="B19366">
        <v>4.5</v>
      </c>
      <c r="C19366" t="s">
        <v>1558</v>
      </c>
    </row>
    <row r="19367" spans="1:5" x14ac:dyDescent="0.2">
      <c r="A19367" t="s">
        <v>29</v>
      </c>
      <c r="B19367">
        <v>0.4</v>
      </c>
      <c r="C19367" t="s">
        <v>1558</v>
      </c>
    </row>
    <row r="19368" spans="1:5" x14ac:dyDescent="0.2">
      <c r="A19368" t="s">
        <v>29</v>
      </c>
      <c r="B19368">
        <v>0.35</v>
      </c>
      <c r="C19368" t="s">
        <v>1655</v>
      </c>
    </row>
    <row r="19369" spans="1:5" x14ac:dyDescent="0.2">
      <c r="A19369" t="s">
        <v>34</v>
      </c>
      <c r="B19369">
        <v>2.6</v>
      </c>
      <c r="C19369" t="s">
        <v>1785</v>
      </c>
    </row>
    <row r="19370" spans="1:5" x14ac:dyDescent="0.2">
      <c r="A19370" t="s">
        <v>47</v>
      </c>
      <c r="B19370">
        <v>14.5</v>
      </c>
      <c r="C19370" t="s">
        <v>2666</v>
      </c>
    </row>
    <row r="19371" spans="1:5" x14ac:dyDescent="0.2">
      <c r="A19371" t="s">
        <v>97</v>
      </c>
      <c r="B19371" t="s">
        <v>1545</v>
      </c>
      <c r="C19371">
        <v>0.05</v>
      </c>
      <c r="D19371" t="s">
        <v>1567</v>
      </c>
      <c r="E19371" t="s">
        <v>1568</v>
      </c>
    </row>
    <row r="19372" spans="1:5" x14ac:dyDescent="0.2">
      <c r="A19372" t="s">
        <v>94</v>
      </c>
      <c r="B19372" t="s">
        <v>1545</v>
      </c>
      <c r="C19372">
        <v>0.02</v>
      </c>
      <c r="D19372" t="s">
        <v>1567</v>
      </c>
      <c r="E19372" t="s">
        <v>1568</v>
      </c>
    </row>
    <row r="19373" spans="1:5" x14ac:dyDescent="0.2">
      <c r="A19373" t="s">
        <v>133</v>
      </c>
      <c r="B19373" t="s">
        <v>1545</v>
      </c>
      <c r="C19373">
        <v>5.0000000000000001E-3</v>
      </c>
    </row>
    <row r="19374" spans="1:5" x14ac:dyDescent="0.2">
      <c r="A19374" t="s">
        <v>1704</v>
      </c>
      <c r="B19374">
        <v>0.1</v>
      </c>
      <c r="C19374">
        <f>0.035/-0.015</f>
        <v>-2.3333333333333335</v>
      </c>
    </row>
    <row r="19375" spans="1:5" x14ac:dyDescent="0.2">
      <c r="A19375" t="s">
        <v>153</v>
      </c>
      <c r="B19375">
        <v>15</v>
      </c>
      <c r="C19375" t="s">
        <v>1655</v>
      </c>
    </row>
    <row r="19376" spans="1:5" x14ac:dyDescent="0.2">
      <c r="A19376" t="s">
        <v>95</v>
      </c>
      <c r="B19376" t="s">
        <v>1545</v>
      </c>
      <c r="C19376" t="s">
        <v>1584</v>
      </c>
      <c r="D19376">
        <v>3</v>
      </c>
    </row>
    <row r="19377" spans="1:5" x14ac:dyDescent="0.2">
      <c r="A19377" t="s">
        <v>87</v>
      </c>
      <c r="B19377" t="s">
        <v>1546</v>
      </c>
      <c r="C19377" t="s">
        <v>1547</v>
      </c>
      <c r="D19377" t="s">
        <v>1548</v>
      </c>
    </row>
    <row r="19378" spans="1:5" x14ac:dyDescent="0.2">
      <c r="A19378" t="s">
        <v>1549</v>
      </c>
      <c r="B19378" t="s">
        <v>1550</v>
      </c>
      <c r="C19378" t="s">
        <v>1551</v>
      </c>
      <c r="D19378" t="s">
        <v>1552</v>
      </c>
    </row>
    <row r="19379" spans="1:5" x14ac:dyDescent="0.2">
      <c r="A19379" t="s">
        <v>859</v>
      </c>
      <c r="B19379" t="s">
        <v>1553</v>
      </c>
      <c r="C19379" t="s">
        <v>1554</v>
      </c>
    </row>
    <row r="19380" spans="1:5" x14ac:dyDescent="0.2">
      <c r="A19380" t="s">
        <v>1555</v>
      </c>
      <c r="B19380" t="s">
        <v>1550</v>
      </c>
      <c r="C19380" t="s">
        <v>1551</v>
      </c>
      <c r="D19380" t="s">
        <v>1556</v>
      </c>
    </row>
    <row r="19381" spans="1:5" x14ac:dyDescent="0.2">
      <c r="A19381" t="s">
        <v>464</v>
      </c>
      <c r="B19381" t="s">
        <v>1550</v>
      </c>
      <c r="C19381" t="s">
        <v>1551</v>
      </c>
      <c r="D19381" s="7">
        <v>37415</v>
      </c>
    </row>
    <row r="19382" spans="1:5" x14ac:dyDescent="0.2">
      <c r="A19382" t="s">
        <v>91</v>
      </c>
      <c r="B19382">
        <v>18</v>
      </c>
      <c r="C19382" t="s">
        <v>1557</v>
      </c>
    </row>
    <row r="19383" spans="1:5" x14ac:dyDescent="0.2">
      <c r="A19383" t="s">
        <v>48</v>
      </c>
      <c r="B19383">
        <v>3.4</v>
      </c>
      <c r="C19383" t="s">
        <v>1557</v>
      </c>
    </row>
    <row r="19384" spans="1:5" x14ac:dyDescent="0.2">
      <c r="A19384" t="s">
        <v>48</v>
      </c>
      <c r="B19384">
        <v>4.9000000000000004</v>
      </c>
      <c r="C19384" t="s">
        <v>1558</v>
      </c>
    </row>
    <row r="19385" spans="1:5" x14ac:dyDescent="0.2">
      <c r="A19385" t="s">
        <v>29</v>
      </c>
      <c r="B19385">
        <v>4.5</v>
      </c>
      <c r="C19385" t="s">
        <v>1558</v>
      </c>
    </row>
    <row r="19386" spans="1:5" x14ac:dyDescent="0.2">
      <c r="A19386" t="s">
        <v>29</v>
      </c>
      <c r="B19386">
        <v>0.4</v>
      </c>
      <c r="C19386" t="s">
        <v>1558</v>
      </c>
    </row>
    <row r="19387" spans="1:5" x14ac:dyDescent="0.2">
      <c r="A19387" t="s">
        <v>29</v>
      </c>
      <c r="B19387">
        <v>0.5</v>
      </c>
      <c r="C19387" t="s">
        <v>1655</v>
      </c>
    </row>
    <row r="19388" spans="1:5" x14ac:dyDescent="0.2">
      <c r="A19388" t="s">
        <v>34</v>
      </c>
      <c r="B19388">
        <v>2.75</v>
      </c>
      <c r="C19388" t="s">
        <v>1620</v>
      </c>
    </row>
    <row r="19389" spans="1:5" x14ac:dyDescent="0.2">
      <c r="A19389" t="s">
        <v>34</v>
      </c>
      <c r="B19389">
        <v>15.2</v>
      </c>
      <c r="C19389" t="s">
        <v>1665</v>
      </c>
    </row>
    <row r="19390" spans="1:5" x14ac:dyDescent="0.2">
      <c r="A19390" t="s">
        <v>47</v>
      </c>
      <c r="B19390">
        <v>14.5</v>
      </c>
      <c r="C19390" t="s">
        <v>2666</v>
      </c>
    </row>
    <row r="19391" spans="1:5" x14ac:dyDescent="0.2">
      <c r="A19391" t="s">
        <v>47</v>
      </c>
      <c r="B19391">
        <v>5.5</v>
      </c>
      <c r="C19391" t="s">
        <v>1559</v>
      </c>
    </row>
    <row r="19392" spans="1:5" x14ac:dyDescent="0.2">
      <c r="A19392" t="s">
        <v>97</v>
      </c>
      <c r="B19392" t="s">
        <v>1545</v>
      </c>
      <c r="C19392">
        <v>0.05</v>
      </c>
      <c r="D19392" t="s">
        <v>1567</v>
      </c>
      <c r="E19392" t="s">
        <v>1568</v>
      </c>
    </row>
    <row r="19393" spans="1:5" x14ac:dyDescent="0.2">
      <c r="A19393" t="s">
        <v>94</v>
      </c>
      <c r="B19393" t="s">
        <v>1545</v>
      </c>
      <c r="C19393">
        <v>0.02</v>
      </c>
      <c r="D19393" t="s">
        <v>1567</v>
      </c>
      <c r="E19393" t="s">
        <v>1568</v>
      </c>
    </row>
    <row r="19394" spans="1:5" x14ac:dyDescent="0.2">
      <c r="A19394" t="s">
        <v>133</v>
      </c>
      <c r="B19394" t="s">
        <v>1545</v>
      </c>
      <c r="C19394">
        <v>5.0000000000000001E-3</v>
      </c>
    </row>
    <row r="19395" spans="1:5" x14ac:dyDescent="0.2">
      <c r="A19395" t="s">
        <v>1704</v>
      </c>
      <c r="B19395">
        <v>0.1</v>
      </c>
      <c r="C19395">
        <f>0.035/-0.015</f>
        <v>-2.3333333333333335</v>
      </c>
    </row>
    <row r="19396" spans="1:5" x14ac:dyDescent="0.2">
      <c r="A19396" t="s">
        <v>153</v>
      </c>
      <c r="B19396">
        <v>15</v>
      </c>
      <c r="C19396" t="s">
        <v>1655</v>
      </c>
    </row>
    <row r="19397" spans="1:5" x14ac:dyDescent="0.2">
      <c r="A19397" t="s">
        <v>95</v>
      </c>
      <c r="B19397" t="s">
        <v>1545</v>
      </c>
      <c r="C19397" t="s">
        <v>1584</v>
      </c>
      <c r="D19397">
        <v>3</v>
      </c>
    </row>
    <row r="19398" spans="1:5" x14ac:dyDescent="0.2">
      <c r="A19398" t="s">
        <v>87</v>
      </c>
      <c r="B19398" t="s">
        <v>1546</v>
      </c>
      <c r="C19398" t="s">
        <v>1547</v>
      </c>
      <c r="D19398" t="s">
        <v>1548</v>
      </c>
    </row>
    <row r="19399" spans="1:5" x14ac:dyDescent="0.2">
      <c r="A19399" t="s">
        <v>1549</v>
      </c>
      <c r="B19399" t="s">
        <v>1550</v>
      </c>
      <c r="C19399" t="s">
        <v>1551</v>
      </c>
      <c r="D19399" t="s">
        <v>1552</v>
      </c>
    </row>
    <row r="19400" spans="1:5" x14ac:dyDescent="0.2">
      <c r="A19400" t="s">
        <v>859</v>
      </c>
      <c r="B19400" t="s">
        <v>1553</v>
      </c>
      <c r="C19400" t="s">
        <v>1554</v>
      </c>
    </row>
    <row r="19401" spans="1:5" x14ac:dyDescent="0.2">
      <c r="A19401" t="s">
        <v>1555</v>
      </c>
      <c r="B19401" t="s">
        <v>1550</v>
      </c>
      <c r="C19401" t="s">
        <v>1551</v>
      </c>
      <c r="D19401" t="s">
        <v>1556</v>
      </c>
    </row>
    <row r="19402" spans="1:5" x14ac:dyDescent="0.2">
      <c r="A19402" t="s">
        <v>464</v>
      </c>
      <c r="B19402" t="s">
        <v>1550</v>
      </c>
      <c r="C19402" t="s">
        <v>1551</v>
      </c>
      <c r="D19402" s="7">
        <v>37415</v>
      </c>
    </row>
    <row r="19403" spans="1:5" x14ac:dyDescent="0.2">
      <c r="A19403" t="s">
        <v>153</v>
      </c>
      <c r="B19403">
        <v>10.5</v>
      </c>
      <c r="C19403" t="s">
        <v>1578</v>
      </c>
    </row>
    <row r="19404" spans="1:5" x14ac:dyDescent="0.2">
      <c r="A19404" t="s">
        <v>27</v>
      </c>
      <c r="B19404">
        <v>18.2</v>
      </c>
      <c r="C19404" t="s">
        <v>1608</v>
      </c>
      <c r="D19404">
        <v>0.05</v>
      </c>
    </row>
    <row r="19405" spans="1:5" x14ac:dyDescent="0.2">
      <c r="A19405" t="s">
        <v>29</v>
      </c>
      <c r="B19405">
        <v>7.7</v>
      </c>
      <c r="C19405" t="s">
        <v>1608</v>
      </c>
      <c r="D19405">
        <v>0.05</v>
      </c>
    </row>
    <row r="19406" spans="1:5" x14ac:dyDescent="0.2">
      <c r="A19406" t="s">
        <v>1579</v>
      </c>
      <c r="B19406">
        <v>12</v>
      </c>
      <c r="C19406" t="s">
        <v>1608</v>
      </c>
      <c r="D19406">
        <v>0.2</v>
      </c>
    </row>
    <row r="19407" spans="1:5" x14ac:dyDescent="0.2">
      <c r="A19407" t="s">
        <v>48</v>
      </c>
      <c r="B19407">
        <v>12.5</v>
      </c>
      <c r="C19407" t="s">
        <v>1613</v>
      </c>
      <c r="D19407">
        <v>0.2</v>
      </c>
    </row>
    <row r="19408" spans="1:5" x14ac:dyDescent="0.2">
      <c r="A19408" t="s">
        <v>1579</v>
      </c>
      <c r="B19408">
        <v>8.6999999999999993</v>
      </c>
      <c r="C19408" t="s">
        <v>1608</v>
      </c>
      <c r="D19408">
        <v>0.05</v>
      </c>
    </row>
    <row r="19409" spans="1:5" x14ac:dyDescent="0.2">
      <c r="A19409" t="s">
        <v>2919</v>
      </c>
      <c r="B19409" t="s">
        <v>1608</v>
      </c>
      <c r="C19409">
        <v>0.2</v>
      </c>
    </row>
    <row r="19410" spans="1:5" x14ac:dyDescent="0.2">
      <c r="A19410" t="s">
        <v>29</v>
      </c>
      <c r="B19410">
        <v>11.5</v>
      </c>
      <c r="C19410" t="s">
        <v>1608</v>
      </c>
      <c r="D19410">
        <v>0.05</v>
      </c>
    </row>
    <row r="19411" spans="1:5" x14ac:dyDescent="0.2">
      <c r="A19411" t="s">
        <v>2902</v>
      </c>
      <c r="B19411" t="s">
        <v>1562</v>
      </c>
      <c r="C19411">
        <v>0.5</v>
      </c>
    </row>
    <row r="19412" spans="1:5" x14ac:dyDescent="0.2">
      <c r="A19412" t="s">
        <v>184</v>
      </c>
      <c r="B19412">
        <v>14.7</v>
      </c>
      <c r="C19412">
        <v>-0.2</v>
      </c>
    </row>
    <row r="19413" spans="1:5" x14ac:dyDescent="0.2">
      <c r="A19413" t="s">
        <v>34</v>
      </c>
      <c r="B19413">
        <v>21.02</v>
      </c>
      <c r="C19413">
        <v>0.03</v>
      </c>
    </row>
    <row r="19414" spans="1:5" x14ac:dyDescent="0.2">
      <c r="A19414" t="s">
        <v>34</v>
      </c>
      <c r="B19414">
        <v>15.02</v>
      </c>
      <c r="C19414">
        <v>0.03</v>
      </c>
    </row>
    <row r="19415" spans="1:5" x14ac:dyDescent="0.2">
      <c r="A19415" t="s">
        <v>1693</v>
      </c>
      <c r="B19415" t="s">
        <v>1562</v>
      </c>
      <c r="C19415" t="s">
        <v>1612</v>
      </c>
      <c r="D19415" t="s">
        <v>1608</v>
      </c>
      <c r="E19415">
        <v>0.1</v>
      </c>
    </row>
    <row r="19416" spans="1:5" x14ac:dyDescent="0.2">
      <c r="A19416" t="s">
        <v>150</v>
      </c>
      <c r="B19416">
        <v>10.25</v>
      </c>
      <c r="C19416" t="s">
        <v>1608</v>
      </c>
      <c r="D19416">
        <v>0.15</v>
      </c>
    </row>
    <row r="19417" spans="1:5" x14ac:dyDescent="0.2">
      <c r="A19417" t="s">
        <v>47</v>
      </c>
      <c r="B19417">
        <v>2</v>
      </c>
      <c r="C19417" t="s">
        <v>1580</v>
      </c>
    </row>
    <row r="19418" spans="1:5" x14ac:dyDescent="0.2">
      <c r="A19418" t="s">
        <v>1684</v>
      </c>
      <c r="B19418">
        <v>7</v>
      </c>
      <c r="C19418" t="s">
        <v>1608</v>
      </c>
      <c r="D19418">
        <v>0.2</v>
      </c>
    </row>
    <row r="19419" spans="1:5" x14ac:dyDescent="0.2">
      <c r="A19419" t="s">
        <v>49</v>
      </c>
      <c r="B19419">
        <v>0.23</v>
      </c>
      <c r="C19419" t="s">
        <v>1589</v>
      </c>
    </row>
    <row r="19420" spans="1:5" x14ac:dyDescent="0.2">
      <c r="A19420" t="s">
        <v>49</v>
      </c>
      <c r="B19420">
        <v>0.4</v>
      </c>
      <c r="C19420" t="s">
        <v>1580</v>
      </c>
    </row>
    <row r="19421" spans="1:5" x14ac:dyDescent="0.2">
      <c r="A19421" t="s">
        <v>97</v>
      </c>
      <c r="B19421">
        <v>0.1</v>
      </c>
      <c r="C19421" t="s">
        <v>1567</v>
      </c>
      <c r="D19421" t="s">
        <v>1568</v>
      </c>
    </row>
    <row r="19422" spans="1:5" x14ac:dyDescent="0.2">
      <c r="A19422" t="s">
        <v>29</v>
      </c>
      <c r="B19422">
        <v>4.5</v>
      </c>
      <c r="C19422" t="s">
        <v>1580</v>
      </c>
    </row>
    <row r="19423" spans="1:5" x14ac:dyDescent="0.2">
      <c r="A19423" t="s">
        <v>3128</v>
      </c>
      <c r="B19423" t="s">
        <v>1608</v>
      </c>
      <c r="C19423">
        <v>0.05</v>
      </c>
    </row>
    <row r="19424" spans="1:5" x14ac:dyDescent="0.2">
      <c r="A19424" t="s">
        <v>2911</v>
      </c>
      <c r="B19424" t="s">
        <v>1608</v>
      </c>
      <c r="C19424">
        <v>0.1</v>
      </c>
    </row>
    <row r="19425" spans="1:5" x14ac:dyDescent="0.2">
      <c r="A19425" t="s">
        <v>177</v>
      </c>
      <c r="B19425">
        <v>13.1</v>
      </c>
      <c r="C19425" t="s">
        <v>1608</v>
      </c>
      <c r="D19425">
        <v>0.05</v>
      </c>
    </row>
    <row r="19426" spans="1:5" x14ac:dyDescent="0.2">
      <c r="A19426" t="s">
        <v>29</v>
      </c>
      <c r="B19426">
        <v>17.600000000000001</v>
      </c>
      <c r="C19426" t="s">
        <v>1608</v>
      </c>
      <c r="D19426">
        <v>0.05</v>
      </c>
    </row>
    <row r="19427" spans="1:5" x14ac:dyDescent="0.2">
      <c r="A19427" t="s">
        <v>2902</v>
      </c>
      <c r="B19427" t="s">
        <v>1613</v>
      </c>
      <c r="C19427">
        <v>0.02</v>
      </c>
    </row>
    <row r="19428" spans="1:5" x14ac:dyDescent="0.2">
      <c r="A19428" t="s">
        <v>97</v>
      </c>
      <c r="B19428" t="s">
        <v>1545</v>
      </c>
      <c r="C19428">
        <v>0.03</v>
      </c>
      <c r="D19428" t="s">
        <v>2922</v>
      </c>
      <c r="E19428" t="s">
        <v>1568</v>
      </c>
    </row>
    <row r="19429" spans="1:5" x14ac:dyDescent="0.2">
      <c r="A19429" t="s">
        <v>92</v>
      </c>
      <c r="B19429">
        <v>0.05</v>
      </c>
      <c r="C19429" t="s">
        <v>1613</v>
      </c>
      <c r="D19429">
        <v>0.1</v>
      </c>
    </row>
    <row r="19430" spans="1:5" x14ac:dyDescent="0.2">
      <c r="A19430" t="s">
        <v>154</v>
      </c>
      <c r="B19430">
        <v>0.2</v>
      </c>
      <c r="C19430" t="s">
        <v>1613</v>
      </c>
      <c r="D19430">
        <v>0.1</v>
      </c>
    </row>
    <row r="19431" spans="1:5" x14ac:dyDescent="0.2">
      <c r="A19431" t="s">
        <v>146</v>
      </c>
    </row>
    <row r="19432" spans="1:5" x14ac:dyDescent="0.2">
      <c r="A19432" t="s">
        <v>87</v>
      </c>
    </row>
    <row r="19433" spans="1:5" x14ac:dyDescent="0.2">
      <c r="A19433" t="s">
        <v>1549</v>
      </c>
      <c r="B19433" t="s">
        <v>1550</v>
      </c>
      <c r="C19433" t="s">
        <v>1551</v>
      </c>
      <c r="D19433" t="s">
        <v>1552</v>
      </c>
    </row>
    <row r="19434" spans="1:5" x14ac:dyDescent="0.2">
      <c r="A19434" t="s">
        <v>859</v>
      </c>
      <c r="B19434" t="s">
        <v>1553</v>
      </c>
      <c r="C19434" t="s">
        <v>1554</v>
      </c>
    </row>
    <row r="19435" spans="1:5" x14ac:dyDescent="0.2">
      <c r="A19435" t="s">
        <v>1555</v>
      </c>
      <c r="B19435" t="s">
        <v>1550</v>
      </c>
      <c r="C19435" t="s">
        <v>1551</v>
      </c>
      <c r="D19435" t="s">
        <v>1556</v>
      </c>
    </row>
    <row r="19436" spans="1:5" x14ac:dyDescent="0.2">
      <c r="A19436" t="s">
        <v>91</v>
      </c>
      <c r="B19436">
        <v>18</v>
      </c>
      <c r="C19436" t="s">
        <v>1557</v>
      </c>
    </row>
    <row r="19437" spans="1:5" x14ac:dyDescent="0.2">
      <c r="A19437" t="s">
        <v>48</v>
      </c>
      <c r="B19437">
        <v>3.4</v>
      </c>
      <c r="C19437" t="s">
        <v>1557</v>
      </c>
    </row>
    <row r="19438" spans="1:5" x14ac:dyDescent="0.2">
      <c r="A19438" t="s">
        <v>48</v>
      </c>
      <c r="B19438">
        <v>4.9000000000000004</v>
      </c>
      <c r="C19438" t="s">
        <v>1558</v>
      </c>
    </row>
    <row r="19439" spans="1:5" x14ac:dyDescent="0.2">
      <c r="A19439" t="s">
        <v>29</v>
      </c>
      <c r="B19439">
        <v>4.5</v>
      </c>
      <c r="C19439" t="s">
        <v>1558</v>
      </c>
    </row>
    <row r="19440" spans="1:5" x14ac:dyDescent="0.2">
      <c r="A19440" t="s">
        <v>29</v>
      </c>
      <c r="B19440">
        <v>0.4</v>
      </c>
      <c r="C19440" t="s">
        <v>1558</v>
      </c>
    </row>
    <row r="19441" spans="1:5" x14ac:dyDescent="0.2">
      <c r="A19441" t="s">
        <v>29</v>
      </c>
      <c r="B19441">
        <v>0.5</v>
      </c>
      <c r="C19441" t="s">
        <v>1655</v>
      </c>
    </row>
    <row r="19442" spans="1:5" x14ac:dyDescent="0.2">
      <c r="A19442" t="s">
        <v>34</v>
      </c>
      <c r="B19442">
        <v>2.6</v>
      </c>
      <c r="C19442" t="s">
        <v>1785</v>
      </c>
    </row>
    <row r="19443" spans="1:5" x14ac:dyDescent="0.2">
      <c r="A19443" t="s">
        <v>47</v>
      </c>
      <c r="B19443">
        <v>14.5</v>
      </c>
      <c r="C19443" t="s">
        <v>2666</v>
      </c>
    </row>
    <row r="19444" spans="1:5" x14ac:dyDescent="0.2">
      <c r="A19444" t="s">
        <v>47</v>
      </c>
      <c r="B19444">
        <v>5.5</v>
      </c>
      <c r="C19444" t="s">
        <v>1559</v>
      </c>
    </row>
    <row r="19445" spans="1:5" x14ac:dyDescent="0.2">
      <c r="A19445" t="s">
        <v>97</v>
      </c>
      <c r="B19445" t="s">
        <v>1545</v>
      </c>
      <c r="C19445">
        <v>0.05</v>
      </c>
      <c r="D19445" t="s">
        <v>1567</v>
      </c>
      <c r="E19445" t="s">
        <v>1568</v>
      </c>
    </row>
    <row r="19446" spans="1:5" x14ac:dyDescent="0.2">
      <c r="A19446" t="s">
        <v>94</v>
      </c>
      <c r="B19446" t="s">
        <v>1545</v>
      </c>
      <c r="C19446">
        <v>0.02</v>
      </c>
      <c r="D19446" t="s">
        <v>1567</v>
      </c>
      <c r="E19446" t="s">
        <v>1568</v>
      </c>
    </row>
    <row r="19447" spans="1:5" x14ac:dyDescent="0.2">
      <c r="A19447" t="s">
        <v>133</v>
      </c>
      <c r="B19447" t="s">
        <v>1545</v>
      </c>
      <c r="C19447">
        <v>5.0000000000000001E-3</v>
      </c>
    </row>
    <row r="19448" spans="1:5" x14ac:dyDescent="0.2">
      <c r="A19448" t="s">
        <v>1704</v>
      </c>
      <c r="B19448">
        <v>0.1</v>
      </c>
      <c r="C19448">
        <f>0.035/-0.015</f>
        <v>-2.3333333333333335</v>
      </c>
    </row>
    <row r="19449" spans="1:5" x14ac:dyDescent="0.2">
      <c r="A19449" t="s">
        <v>153</v>
      </c>
      <c r="B19449">
        <v>15</v>
      </c>
      <c r="C19449" t="s">
        <v>1655</v>
      </c>
    </row>
    <row r="19450" spans="1:5" x14ac:dyDescent="0.2">
      <c r="A19450" t="s">
        <v>95</v>
      </c>
      <c r="B19450" t="s">
        <v>1545</v>
      </c>
      <c r="C19450" t="s">
        <v>1584</v>
      </c>
      <c r="D19450">
        <v>3</v>
      </c>
    </row>
    <row r="19451" spans="1:5" x14ac:dyDescent="0.2">
      <c r="A19451" t="s">
        <v>87</v>
      </c>
      <c r="B19451" t="s">
        <v>1546</v>
      </c>
      <c r="C19451" t="s">
        <v>1547</v>
      </c>
      <c r="D19451" t="s">
        <v>1548</v>
      </c>
    </row>
    <row r="19452" spans="1:5" x14ac:dyDescent="0.2">
      <c r="A19452" t="s">
        <v>1549</v>
      </c>
      <c r="B19452" t="s">
        <v>1550</v>
      </c>
      <c r="C19452" t="s">
        <v>1551</v>
      </c>
      <c r="D19452" t="s">
        <v>1552</v>
      </c>
    </row>
    <row r="19453" spans="1:5" x14ac:dyDescent="0.2">
      <c r="A19453" t="s">
        <v>859</v>
      </c>
      <c r="B19453" t="s">
        <v>1553</v>
      </c>
      <c r="C19453" t="s">
        <v>1554</v>
      </c>
    </row>
    <row r="19454" spans="1:5" x14ac:dyDescent="0.2">
      <c r="A19454" t="s">
        <v>1555</v>
      </c>
      <c r="B19454" t="s">
        <v>1550</v>
      </c>
      <c r="C19454" t="s">
        <v>1551</v>
      </c>
      <c r="D19454" t="s">
        <v>1556</v>
      </c>
    </row>
    <row r="19455" spans="1:5" x14ac:dyDescent="0.2">
      <c r="A19455" t="s">
        <v>464</v>
      </c>
      <c r="B19455" t="s">
        <v>1550</v>
      </c>
      <c r="C19455" t="s">
        <v>1551</v>
      </c>
      <c r="D19455" s="7">
        <v>37415</v>
      </c>
    </row>
    <row r="19456" spans="1:5" x14ac:dyDescent="0.2">
      <c r="A19456" t="s">
        <v>153</v>
      </c>
      <c r="B19456">
        <v>10.5</v>
      </c>
      <c r="C19456" t="s">
        <v>1578</v>
      </c>
    </row>
    <row r="19457" spans="1:5" x14ac:dyDescent="0.2">
      <c r="A19457" t="s">
        <v>27</v>
      </c>
      <c r="B19457">
        <v>18.2</v>
      </c>
      <c r="C19457" t="s">
        <v>1608</v>
      </c>
      <c r="D19457">
        <v>0.05</v>
      </c>
    </row>
    <row r="19458" spans="1:5" x14ac:dyDescent="0.2">
      <c r="A19458" t="s">
        <v>29</v>
      </c>
      <c r="B19458">
        <v>7.7</v>
      </c>
      <c r="C19458" t="s">
        <v>1608</v>
      </c>
      <c r="D19458">
        <v>0.05</v>
      </c>
    </row>
    <row r="19459" spans="1:5" x14ac:dyDescent="0.2">
      <c r="A19459" t="s">
        <v>1579</v>
      </c>
      <c r="B19459">
        <v>12</v>
      </c>
      <c r="C19459" t="s">
        <v>1608</v>
      </c>
      <c r="D19459">
        <v>0.2</v>
      </c>
    </row>
    <row r="19460" spans="1:5" x14ac:dyDescent="0.2">
      <c r="A19460" t="s">
        <v>48</v>
      </c>
      <c r="B19460">
        <v>12.5</v>
      </c>
      <c r="C19460" t="s">
        <v>1613</v>
      </c>
      <c r="D19460">
        <v>0.2</v>
      </c>
    </row>
    <row r="19461" spans="1:5" x14ac:dyDescent="0.2">
      <c r="A19461" t="s">
        <v>1579</v>
      </c>
      <c r="B19461">
        <v>8.6999999999999993</v>
      </c>
      <c r="C19461" t="s">
        <v>1608</v>
      </c>
      <c r="D19461">
        <v>0.05</v>
      </c>
    </row>
    <row r="19462" spans="1:5" x14ac:dyDescent="0.2">
      <c r="A19462" t="s">
        <v>2919</v>
      </c>
      <c r="B19462" t="s">
        <v>1608</v>
      </c>
      <c r="C19462">
        <v>0.2</v>
      </c>
    </row>
    <row r="19463" spans="1:5" x14ac:dyDescent="0.2">
      <c r="A19463" t="s">
        <v>29</v>
      </c>
      <c r="B19463">
        <v>11.5</v>
      </c>
      <c r="C19463" t="s">
        <v>1608</v>
      </c>
      <c r="D19463">
        <v>0.05</v>
      </c>
    </row>
    <row r="19464" spans="1:5" x14ac:dyDescent="0.2">
      <c r="A19464" t="s">
        <v>3136</v>
      </c>
      <c r="B19464" t="s">
        <v>1562</v>
      </c>
      <c r="C19464">
        <v>0.5</v>
      </c>
    </row>
    <row r="19465" spans="1:5" x14ac:dyDescent="0.2">
      <c r="A19465" t="s">
        <v>184</v>
      </c>
      <c r="B19465">
        <v>14.7</v>
      </c>
      <c r="C19465">
        <v>-0.2</v>
      </c>
    </row>
    <row r="19466" spans="1:5" x14ac:dyDescent="0.2">
      <c r="A19466" t="s">
        <v>34</v>
      </c>
      <c r="B19466">
        <v>21.02</v>
      </c>
      <c r="C19466">
        <v>0.03</v>
      </c>
    </row>
    <row r="19467" spans="1:5" x14ac:dyDescent="0.2">
      <c r="A19467" t="s">
        <v>34</v>
      </c>
      <c r="B19467">
        <v>15.02</v>
      </c>
      <c r="C19467">
        <v>0.03</v>
      </c>
    </row>
    <row r="19468" spans="1:5" x14ac:dyDescent="0.2">
      <c r="A19468" t="s">
        <v>1693</v>
      </c>
      <c r="B19468" t="s">
        <v>1562</v>
      </c>
      <c r="C19468" t="s">
        <v>3137</v>
      </c>
      <c r="D19468" t="s">
        <v>1608</v>
      </c>
      <c r="E19468">
        <v>0.1</v>
      </c>
    </row>
    <row r="19469" spans="1:5" x14ac:dyDescent="0.2">
      <c r="A19469" t="s">
        <v>150</v>
      </c>
      <c r="B19469">
        <v>10.25</v>
      </c>
      <c r="C19469" t="s">
        <v>1608</v>
      </c>
      <c r="D19469">
        <v>0.15</v>
      </c>
    </row>
    <row r="19470" spans="1:5" x14ac:dyDescent="0.2">
      <c r="A19470" t="s">
        <v>47</v>
      </c>
      <c r="B19470">
        <v>2</v>
      </c>
      <c r="C19470" t="s">
        <v>1580</v>
      </c>
    </row>
    <row r="19471" spans="1:5" x14ac:dyDescent="0.2">
      <c r="A19471" t="s">
        <v>1684</v>
      </c>
      <c r="B19471">
        <v>7</v>
      </c>
      <c r="C19471" t="s">
        <v>1608</v>
      </c>
      <c r="D19471">
        <v>0.2</v>
      </c>
    </row>
    <row r="19472" spans="1:5" x14ac:dyDescent="0.2">
      <c r="A19472" t="s">
        <v>49</v>
      </c>
      <c r="B19472">
        <v>0.23</v>
      </c>
      <c r="C19472" t="s">
        <v>1589</v>
      </c>
    </row>
    <row r="19473" spans="1:5" x14ac:dyDescent="0.2">
      <c r="A19473" t="s">
        <v>49</v>
      </c>
      <c r="B19473">
        <v>0.4</v>
      </c>
      <c r="C19473" t="s">
        <v>1580</v>
      </c>
    </row>
    <row r="19474" spans="1:5" x14ac:dyDescent="0.2">
      <c r="A19474" t="s">
        <v>97</v>
      </c>
      <c r="B19474">
        <v>0.1</v>
      </c>
      <c r="C19474" t="s">
        <v>1567</v>
      </c>
      <c r="D19474" t="s">
        <v>1568</v>
      </c>
    </row>
    <row r="19475" spans="1:5" x14ac:dyDescent="0.2">
      <c r="A19475" t="s">
        <v>29</v>
      </c>
      <c r="B19475">
        <v>4.5</v>
      </c>
      <c r="C19475" t="s">
        <v>1580</v>
      </c>
    </row>
    <row r="19476" spans="1:5" x14ac:dyDescent="0.2">
      <c r="A19476" t="s">
        <v>3128</v>
      </c>
      <c r="B19476" t="s">
        <v>1608</v>
      </c>
      <c r="C19476">
        <v>0.05</v>
      </c>
    </row>
    <row r="19477" spans="1:5" x14ac:dyDescent="0.2">
      <c r="A19477" t="s">
        <v>2911</v>
      </c>
      <c r="B19477" t="s">
        <v>1608</v>
      </c>
      <c r="C19477">
        <v>0.1</v>
      </c>
    </row>
    <row r="19478" spans="1:5" x14ac:dyDescent="0.2">
      <c r="A19478" t="s">
        <v>177</v>
      </c>
      <c r="B19478">
        <v>13.1</v>
      </c>
      <c r="C19478" t="s">
        <v>1608</v>
      </c>
      <c r="D19478">
        <v>0.05</v>
      </c>
    </row>
    <row r="19479" spans="1:5" x14ac:dyDescent="0.2">
      <c r="A19479" t="s">
        <v>29</v>
      </c>
      <c r="B19479">
        <v>17.600000000000001</v>
      </c>
      <c r="C19479" t="s">
        <v>1608</v>
      </c>
      <c r="D19479">
        <v>0.05</v>
      </c>
    </row>
    <row r="19480" spans="1:5" x14ac:dyDescent="0.2">
      <c r="A19480" t="s">
        <v>3136</v>
      </c>
      <c r="B19480" t="s">
        <v>1613</v>
      </c>
      <c r="C19480">
        <v>0.02</v>
      </c>
    </row>
    <row r="19481" spans="1:5" x14ac:dyDescent="0.2">
      <c r="A19481" t="s">
        <v>97</v>
      </c>
      <c r="B19481" t="s">
        <v>1545</v>
      </c>
      <c r="C19481">
        <v>0.03</v>
      </c>
      <c r="D19481" t="s">
        <v>2922</v>
      </c>
      <c r="E19481" t="s">
        <v>1568</v>
      </c>
    </row>
    <row r="19482" spans="1:5" x14ac:dyDescent="0.2">
      <c r="A19482" t="s">
        <v>92</v>
      </c>
      <c r="B19482">
        <v>0.05</v>
      </c>
      <c r="C19482" t="s">
        <v>1613</v>
      </c>
      <c r="D19482">
        <v>0.1</v>
      </c>
    </row>
    <row r="19483" spans="1:5" x14ac:dyDescent="0.2">
      <c r="A19483" t="s">
        <v>154</v>
      </c>
      <c r="B19483">
        <v>0.2</v>
      </c>
      <c r="C19483" t="s">
        <v>1613</v>
      </c>
      <c r="D19483">
        <v>0.1</v>
      </c>
    </row>
    <row r="19484" spans="1:5" x14ac:dyDescent="0.2">
      <c r="A19484" t="s">
        <v>146</v>
      </c>
    </row>
    <row r="19485" spans="1:5" x14ac:dyDescent="0.2">
      <c r="A19485" t="s">
        <v>87</v>
      </c>
    </row>
    <row r="19486" spans="1:5" x14ac:dyDescent="0.2">
      <c r="A19486" t="s">
        <v>1549</v>
      </c>
      <c r="B19486" t="s">
        <v>1550</v>
      </c>
      <c r="C19486" t="s">
        <v>1551</v>
      </c>
      <c r="D19486" t="s">
        <v>1552</v>
      </c>
    </row>
    <row r="19487" spans="1:5" x14ac:dyDescent="0.2">
      <c r="A19487" t="s">
        <v>859</v>
      </c>
      <c r="B19487" t="s">
        <v>1553</v>
      </c>
      <c r="C19487" t="s">
        <v>1554</v>
      </c>
    </row>
    <row r="19488" spans="1:5" x14ac:dyDescent="0.2">
      <c r="A19488" t="s">
        <v>1555</v>
      </c>
      <c r="B19488" t="s">
        <v>1550</v>
      </c>
      <c r="C19488" t="s">
        <v>1551</v>
      </c>
      <c r="D19488" t="s">
        <v>1556</v>
      </c>
    </row>
    <row r="19489" spans="1:5" x14ac:dyDescent="0.2">
      <c r="A19489" t="s">
        <v>1569</v>
      </c>
      <c r="B19489" t="s">
        <v>1570</v>
      </c>
      <c r="C19489" t="s">
        <v>1571</v>
      </c>
    </row>
    <row r="19490" spans="1:5" x14ac:dyDescent="0.2">
      <c r="A19490" t="s">
        <v>1569</v>
      </c>
      <c r="B19490" t="s">
        <v>1572</v>
      </c>
      <c r="C19490" t="s">
        <v>1573</v>
      </c>
      <c r="D19490" t="s">
        <v>1571</v>
      </c>
    </row>
    <row r="19491" spans="1:5" x14ac:dyDescent="0.2">
      <c r="A19491" t="s">
        <v>91</v>
      </c>
      <c r="B19491">
        <v>18</v>
      </c>
      <c r="C19491" t="s">
        <v>1557</v>
      </c>
    </row>
    <row r="19492" spans="1:5" x14ac:dyDescent="0.2">
      <c r="A19492" t="s">
        <v>48</v>
      </c>
      <c r="B19492">
        <v>3.4</v>
      </c>
      <c r="C19492" t="s">
        <v>1557</v>
      </c>
    </row>
    <row r="19493" spans="1:5" x14ac:dyDescent="0.2">
      <c r="A19493" t="s">
        <v>48</v>
      </c>
      <c r="B19493">
        <v>4.9000000000000004</v>
      </c>
      <c r="C19493" t="s">
        <v>1558</v>
      </c>
    </row>
    <row r="19494" spans="1:5" x14ac:dyDescent="0.2">
      <c r="A19494" t="s">
        <v>29</v>
      </c>
      <c r="B19494">
        <v>4.5</v>
      </c>
      <c r="C19494" t="s">
        <v>1558</v>
      </c>
    </row>
    <row r="19495" spans="1:5" x14ac:dyDescent="0.2">
      <c r="A19495" t="s">
        <v>29</v>
      </c>
      <c r="B19495">
        <v>0.4</v>
      </c>
      <c r="C19495" t="s">
        <v>1558</v>
      </c>
    </row>
    <row r="19496" spans="1:5" x14ac:dyDescent="0.2">
      <c r="A19496" t="s">
        <v>29</v>
      </c>
      <c r="B19496">
        <v>0.35</v>
      </c>
      <c r="C19496" t="s">
        <v>1655</v>
      </c>
    </row>
    <row r="19497" spans="1:5" x14ac:dyDescent="0.2">
      <c r="A19497" t="s">
        <v>34</v>
      </c>
      <c r="B19497">
        <v>2.6</v>
      </c>
      <c r="C19497" t="s">
        <v>1785</v>
      </c>
    </row>
    <row r="19498" spans="1:5" x14ac:dyDescent="0.2">
      <c r="A19498" t="s">
        <v>47</v>
      </c>
      <c r="B19498">
        <v>14.5</v>
      </c>
      <c r="C19498" t="s">
        <v>2666</v>
      </c>
    </row>
    <row r="19499" spans="1:5" x14ac:dyDescent="0.2">
      <c r="A19499" t="s">
        <v>97</v>
      </c>
      <c r="B19499" t="s">
        <v>1545</v>
      </c>
      <c r="C19499">
        <v>0.05</v>
      </c>
      <c r="D19499" t="s">
        <v>1567</v>
      </c>
      <c r="E19499" t="s">
        <v>1568</v>
      </c>
    </row>
    <row r="19500" spans="1:5" x14ac:dyDescent="0.2">
      <c r="A19500" t="s">
        <v>94</v>
      </c>
      <c r="B19500" t="s">
        <v>1545</v>
      </c>
      <c r="C19500">
        <v>0.02</v>
      </c>
      <c r="D19500" t="s">
        <v>1567</v>
      </c>
      <c r="E19500" t="s">
        <v>1568</v>
      </c>
    </row>
    <row r="19501" spans="1:5" x14ac:dyDescent="0.2">
      <c r="A19501" t="s">
        <v>133</v>
      </c>
      <c r="B19501" t="s">
        <v>1545</v>
      </c>
      <c r="C19501">
        <v>5.0000000000000001E-3</v>
      </c>
    </row>
    <row r="19502" spans="1:5" x14ac:dyDescent="0.2">
      <c r="A19502" t="s">
        <v>1704</v>
      </c>
      <c r="B19502">
        <v>0.1</v>
      </c>
      <c r="C19502">
        <f>0.035/-0.015</f>
        <v>-2.3333333333333335</v>
      </c>
    </row>
    <row r="19503" spans="1:5" x14ac:dyDescent="0.2">
      <c r="A19503" t="s">
        <v>153</v>
      </c>
      <c r="B19503">
        <v>15</v>
      </c>
      <c r="C19503" t="s">
        <v>1655</v>
      </c>
    </row>
    <row r="19504" spans="1:5" x14ac:dyDescent="0.2">
      <c r="A19504" t="s">
        <v>95</v>
      </c>
      <c r="B19504" t="s">
        <v>1545</v>
      </c>
      <c r="C19504" t="s">
        <v>1584</v>
      </c>
      <c r="D19504">
        <v>3</v>
      </c>
    </row>
    <row r="19505" spans="1:4" x14ac:dyDescent="0.2">
      <c r="A19505" t="s">
        <v>87</v>
      </c>
      <c r="B19505" t="s">
        <v>1546</v>
      </c>
      <c r="C19505" t="s">
        <v>1547</v>
      </c>
      <c r="D19505" t="s">
        <v>1548</v>
      </c>
    </row>
    <row r="19506" spans="1:4" x14ac:dyDescent="0.2">
      <c r="A19506" t="s">
        <v>1549</v>
      </c>
      <c r="B19506" t="s">
        <v>1550</v>
      </c>
      <c r="C19506" t="s">
        <v>1551</v>
      </c>
      <c r="D19506" t="s">
        <v>1552</v>
      </c>
    </row>
    <row r="19507" spans="1:4" x14ac:dyDescent="0.2">
      <c r="A19507" t="s">
        <v>859</v>
      </c>
      <c r="B19507" t="s">
        <v>1553</v>
      </c>
      <c r="C19507" t="s">
        <v>1554</v>
      </c>
    </row>
    <row r="19508" spans="1:4" x14ac:dyDescent="0.2">
      <c r="A19508" t="s">
        <v>1555</v>
      </c>
      <c r="B19508" t="s">
        <v>1550</v>
      </c>
      <c r="C19508" t="s">
        <v>1551</v>
      </c>
      <c r="D19508" t="s">
        <v>1556</v>
      </c>
    </row>
    <row r="19509" spans="1:4" x14ac:dyDescent="0.2">
      <c r="A19509" t="s">
        <v>464</v>
      </c>
      <c r="B19509" t="s">
        <v>1550</v>
      </c>
      <c r="C19509" t="s">
        <v>1551</v>
      </c>
      <c r="D19509" s="7">
        <v>37415</v>
      </c>
    </row>
    <row r="19510" spans="1:4" x14ac:dyDescent="0.2">
      <c r="A19510" t="s">
        <v>1569</v>
      </c>
      <c r="B19510" t="s">
        <v>1570</v>
      </c>
      <c r="C19510" t="s">
        <v>1571</v>
      </c>
    </row>
    <row r="19511" spans="1:4" x14ac:dyDescent="0.2">
      <c r="A19511" t="s">
        <v>1569</v>
      </c>
      <c r="B19511" t="s">
        <v>1572</v>
      </c>
      <c r="C19511" t="s">
        <v>1573</v>
      </c>
      <c r="D19511" t="s">
        <v>1571</v>
      </c>
    </row>
    <row r="19512" spans="1:4" x14ac:dyDescent="0.2">
      <c r="A19512" t="s">
        <v>1569</v>
      </c>
      <c r="B19512" t="s">
        <v>1570</v>
      </c>
      <c r="C19512" t="s">
        <v>1571</v>
      </c>
    </row>
    <row r="19513" spans="1:4" x14ac:dyDescent="0.2">
      <c r="A19513" t="s">
        <v>1569</v>
      </c>
      <c r="B19513" t="s">
        <v>1572</v>
      </c>
      <c r="C19513" t="s">
        <v>1573</v>
      </c>
      <c r="D19513" t="s">
        <v>1571</v>
      </c>
    </row>
    <row r="19514" spans="1:4" x14ac:dyDescent="0.2">
      <c r="A19514" t="s">
        <v>91</v>
      </c>
      <c r="B19514">
        <v>18</v>
      </c>
      <c r="C19514" t="s">
        <v>1557</v>
      </c>
    </row>
    <row r="19515" spans="1:4" x14ac:dyDescent="0.2">
      <c r="A19515" t="s">
        <v>48</v>
      </c>
      <c r="B19515">
        <v>3.4</v>
      </c>
      <c r="C19515" t="s">
        <v>1557</v>
      </c>
    </row>
    <row r="19516" spans="1:4" x14ac:dyDescent="0.2">
      <c r="A19516" t="s">
        <v>48</v>
      </c>
      <c r="B19516">
        <v>4.9000000000000004</v>
      </c>
      <c r="C19516" t="s">
        <v>1558</v>
      </c>
    </row>
    <row r="19517" spans="1:4" x14ac:dyDescent="0.2">
      <c r="A19517" t="s">
        <v>29</v>
      </c>
      <c r="B19517">
        <v>4.5</v>
      </c>
      <c r="C19517" t="s">
        <v>1558</v>
      </c>
    </row>
    <row r="19518" spans="1:4" x14ac:dyDescent="0.2">
      <c r="A19518" t="s">
        <v>29</v>
      </c>
      <c r="B19518">
        <v>0.4</v>
      </c>
      <c r="C19518" t="s">
        <v>1558</v>
      </c>
    </row>
    <row r="19519" spans="1:4" x14ac:dyDescent="0.2">
      <c r="A19519" t="s">
        <v>29</v>
      </c>
      <c r="B19519">
        <v>0.35</v>
      </c>
      <c r="C19519" t="s">
        <v>1655</v>
      </c>
    </row>
    <row r="19520" spans="1:4" x14ac:dyDescent="0.2">
      <c r="A19520" t="s">
        <v>34</v>
      </c>
      <c r="B19520">
        <v>2.6</v>
      </c>
      <c r="C19520" t="s">
        <v>1785</v>
      </c>
    </row>
    <row r="19521" spans="1:5" x14ac:dyDescent="0.2">
      <c r="A19521" t="s">
        <v>47</v>
      </c>
      <c r="B19521">
        <v>14.5</v>
      </c>
      <c r="C19521" t="s">
        <v>2666</v>
      </c>
    </row>
    <row r="19522" spans="1:5" x14ac:dyDescent="0.2">
      <c r="A19522" t="s">
        <v>97</v>
      </c>
      <c r="B19522" t="s">
        <v>1545</v>
      </c>
      <c r="C19522">
        <v>0.05</v>
      </c>
      <c r="D19522" t="s">
        <v>1567</v>
      </c>
      <c r="E19522" t="s">
        <v>1568</v>
      </c>
    </row>
    <row r="19523" spans="1:5" x14ac:dyDescent="0.2">
      <c r="A19523" t="s">
        <v>94</v>
      </c>
      <c r="B19523" t="s">
        <v>1545</v>
      </c>
      <c r="C19523">
        <v>0.02</v>
      </c>
      <c r="D19523" t="s">
        <v>1567</v>
      </c>
      <c r="E19523" t="s">
        <v>1568</v>
      </c>
    </row>
    <row r="19524" spans="1:5" x14ac:dyDescent="0.2">
      <c r="A19524" t="s">
        <v>133</v>
      </c>
      <c r="B19524" t="s">
        <v>1545</v>
      </c>
      <c r="C19524">
        <v>5.0000000000000001E-3</v>
      </c>
    </row>
    <row r="19525" spans="1:5" x14ac:dyDescent="0.2">
      <c r="A19525" t="s">
        <v>1704</v>
      </c>
      <c r="B19525">
        <v>0.1</v>
      </c>
      <c r="C19525">
        <f>0.035/-0.015</f>
        <v>-2.3333333333333335</v>
      </c>
    </row>
    <row r="19526" spans="1:5" x14ac:dyDescent="0.2">
      <c r="A19526" t="s">
        <v>153</v>
      </c>
      <c r="B19526">
        <v>15</v>
      </c>
      <c r="C19526" t="s">
        <v>1655</v>
      </c>
    </row>
    <row r="19527" spans="1:5" x14ac:dyDescent="0.2">
      <c r="A19527" t="s">
        <v>95</v>
      </c>
      <c r="B19527" t="s">
        <v>1545</v>
      </c>
      <c r="C19527" t="s">
        <v>1584</v>
      </c>
      <c r="D19527">
        <v>3</v>
      </c>
    </row>
    <row r="19528" spans="1:5" x14ac:dyDescent="0.2">
      <c r="A19528" t="s">
        <v>87</v>
      </c>
      <c r="B19528" t="s">
        <v>1546</v>
      </c>
      <c r="C19528" t="s">
        <v>1547</v>
      </c>
      <c r="D19528" t="s">
        <v>1548</v>
      </c>
    </row>
    <row r="19529" spans="1:5" x14ac:dyDescent="0.2">
      <c r="A19529" t="s">
        <v>1549</v>
      </c>
      <c r="B19529" t="s">
        <v>1550</v>
      </c>
      <c r="C19529" t="s">
        <v>1551</v>
      </c>
      <c r="D19529" t="s">
        <v>1552</v>
      </c>
    </row>
    <row r="19530" spans="1:5" x14ac:dyDescent="0.2">
      <c r="A19530" t="s">
        <v>859</v>
      </c>
      <c r="B19530" t="s">
        <v>1553</v>
      </c>
      <c r="C19530" t="s">
        <v>1554</v>
      </c>
    </row>
    <row r="19531" spans="1:5" x14ac:dyDescent="0.2">
      <c r="A19531" t="s">
        <v>1555</v>
      </c>
      <c r="B19531" t="s">
        <v>1550</v>
      </c>
      <c r="C19531" t="s">
        <v>1551</v>
      </c>
      <c r="D19531" t="s">
        <v>1556</v>
      </c>
    </row>
    <row r="19532" spans="1:5" x14ac:dyDescent="0.2">
      <c r="A19532" t="s">
        <v>464</v>
      </c>
      <c r="B19532" t="s">
        <v>1550</v>
      </c>
      <c r="C19532" t="s">
        <v>1551</v>
      </c>
      <c r="D19532" s="7">
        <v>37415</v>
      </c>
    </row>
    <row r="19533" spans="1:5" x14ac:dyDescent="0.2">
      <c r="A19533" t="s">
        <v>1569</v>
      </c>
      <c r="B19533" t="s">
        <v>1570</v>
      </c>
      <c r="C19533" t="s">
        <v>1571</v>
      </c>
    </row>
    <row r="19534" spans="1:5" x14ac:dyDescent="0.2">
      <c r="A19534" t="s">
        <v>1569</v>
      </c>
      <c r="B19534" t="s">
        <v>1572</v>
      </c>
      <c r="C19534" t="s">
        <v>1573</v>
      </c>
      <c r="D19534" t="s">
        <v>1571</v>
      </c>
    </row>
    <row r="19535" spans="1:5" x14ac:dyDescent="0.2">
      <c r="A19535" t="s">
        <v>1569</v>
      </c>
      <c r="B19535" t="s">
        <v>1570</v>
      </c>
      <c r="C19535" t="s">
        <v>1571</v>
      </c>
    </row>
    <row r="19536" spans="1:5" x14ac:dyDescent="0.2">
      <c r="A19536" t="s">
        <v>1569</v>
      </c>
      <c r="B19536" t="s">
        <v>1572</v>
      </c>
      <c r="C19536" t="s">
        <v>1573</v>
      </c>
      <c r="D19536" t="s">
        <v>1571</v>
      </c>
    </row>
    <row r="19537" spans="1:5" x14ac:dyDescent="0.2">
      <c r="A19537" t="s">
        <v>91</v>
      </c>
      <c r="B19537">
        <v>18</v>
      </c>
      <c r="C19537" t="s">
        <v>1557</v>
      </c>
    </row>
    <row r="19538" spans="1:5" x14ac:dyDescent="0.2">
      <c r="A19538" t="s">
        <v>48</v>
      </c>
      <c r="B19538">
        <v>3.4</v>
      </c>
      <c r="C19538" t="s">
        <v>1557</v>
      </c>
    </row>
    <row r="19539" spans="1:5" x14ac:dyDescent="0.2">
      <c r="A19539" t="s">
        <v>48</v>
      </c>
      <c r="B19539">
        <v>4.9000000000000004</v>
      </c>
      <c r="C19539" t="s">
        <v>1558</v>
      </c>
    </row>
    <row r="19540" spans="1:5" x14ac:dyDescent="0.2">
      <c r="A19540" t="s">
        <v>29</v>
      </c>
      <c r="B19540">
        <v>4.5</v>
      </c>
      <c r="C19540" t="s">
        <v>1558</v>
      </c>
    </row>
    <row r="19541" spans="1:5" x14ac:dyDescent="0.2">
      <c r="A19541" t="s">
        <v>29</v>
      </c>
      <c r="B19541">
        <v>0.4</v>
      </c>
      <c r="C19541" t="s">
        <v>1558</v>
      </c>
    </row>
    <row r="19542" spans="1:5" x14ac:dyDescent="0.2">
      <c r="A19542" t="s">
        <v>29</v>
      </c>
      <c r="B19542">
        <v>0.35</v>
      </c>
      <c r="C19542" t="s">
        <v>1655</v>
      </c>
    </row>
    <row r="19543" spans="1:5" x14ac:dyDescent="0.2">
      <c r="A19543" t="s">
        <v>34</v>
      </c>
      <c r="B19543">
        <v>2.6</v>
      </c>
      <c r="C19543" t="s">
        <v>1785</v>
      </c>
    </row>
    <row r="19544" spans="1:5" x14ac:dyDescent="0.2">
      <c r="A19544" t="s">
        <v>47</v>
      </c>
      <c r="B19544">
        <v>14.5</v>
      </c>
      <c r="C19544" t="s">
        <v>2666</v>
      </c>
    </row>
    <row r="19545" spans="1:5" x14ac:dyDescent="0.2">
      <c r="A19545" t="s">
        <v>97</v>
      </c>
      <c r="B19545" t="s">
        <v>1545</v>
      </c>
      <c r="C19545">
        <v>0.05</v>
      </c>
      <c r="D19545" t="s">
        <v>1567</v>
      </c>
      <c r="E19545" t="s">
        <v>1568</v>
      </c>
    </row>
    <row r="19546" spans="1:5" x14ac:dyDescent="0.2">
      <c r="A19546" t="s">
        <v>94</v>
      </c>
      <c r="B19546" t="s">
        <v>1545</v>
      </c>
      <c r="C19546">
        <v>0.02</v>
      </c>
      <c r="D19546" t="s">
        <v>1567</v>
      </c>
      <c r="E19546" t="s">
        <v>1568</v>
      </c>
    </row>
    <row r="19547" spans="1:5" x14ac:dyDescent="0.2">
      <c r="A19547" t="s">
        <v>133</v>
      </c>
      <c r="B19547" t="s">
        <v>1545</v>
      </c>
      <c r="C19547">
        <v>5.0000000000000001E-3</v>
      </c>
    </row>
    <row r="19548" spans="1:5" x14ac:dyDescent="0.2">
      <c r="A19548" t="s">
        <v>1704</v>
      </c>
      <c r="B19548">
        <v>0.1</v>
      </c>
      <c r="C19548">
        <f>0.035/-0.015</f>
        <v>-2.3333333333333335</v>
      </c>
    </row>
    <row r="19549" spans="1:5" x14ac:dyDescent="0.2">
      <c r="A19549" t="s">
        <v>153</v>
      </c>
      <c r="B19549">
        <v>15</v>
      </c>
      <c r="C19549" t="s">
        <v>1655</v>
      </c>
    </row>
    <row r="19550" spans="1:5" x14ac:dyDescent="0.2">
      <c r="A19550" t="s">
        <v>95</v>
      </c>
      <c r="B19550" t="s">
        <v>1545</v>
      </c>
      <c r="C19550" t="s">
        <v>1584</v>
      </c>
      <c r="D19550">
        <v>3</v>
      </c>
    </row>
    <row r="19551" spans="1:5" x14ac:dyDescent="0.2">
      <c r="A19551" t="s">
        <v>87</v>
      </c>
      <c r="B19551" t="s">
        <v>1546</v>
      </c>
      <c r="C19551" t="s">
        <v>1547</v>
      </c>
      <c r="D19551" t="s">
        <v>1548</v>
      </c>
    </row>
    <row r="19552" spans="1:5" x14ac:dyDescent="0.2">
      <c r="A19552" t="s">
        <v>1549</v>
      </c>
      <c r="B19552" t="s">
        <v>1550</v>
      </c>
      <c r="C19552" t="s">
        <v>1551</v>
      </c>
      <c r="D19552" t="s">
        <v>1552</v>
      </c>
    </row>
    <row r="19553" spans="1:5" x14ac:dyDescent="0.2">
      <c r="A19553" t="s">
        <v>859</v>
      </c>
      <c r="B19553" t="s">
        <v>1553</v>
      </c>
      <c r="C19553" t="s">
        <v>1554</v>
      </c>
    </row>
    <row r="19554" spans="1:5" x14ac:dyDescent="0.2">
      <c r="A19554" t="s">
        <v>1555</v>
      </c>
      <c r="B19554" t="s">
        <v>1550</v>
      </c>
      <c r="C19554" t="s">
        <v>1551</v>
      </c>
      <c r="D19554" t="s">
        <v>1556</v>
      </c>
    </row>
    <row r="19555" spans="1:5" x14ac:dyDescent="0.2">
      <c r="A19555" t="s">
        <v>464</v>
      </c>
      <c r="B19555" t="s">
        <v>1550</v>
      </c>
      <c r="C19555" t="s">
        <v>1551</v>
      </c>
      <c r="D19555" s="7">
        <v>37415</v>
      </c>
    </row>
    <row r="19556" spans="1:5" x14ac:dyDescent="0.2">
      <c r="A19556" t="s">
        <v>1569</v>
      </c>
      <c r="B19556" t="s">
        <v>1570</v>
      </c>
      <c r="C19556" t="s">
        <v>1571</v>
      </c>
    </row>
    <row r="19557" spans="1:5" x14ac:dyDescent="0.2">
      <c r="A19557" t="s">
        <v>1569</v>
      </c>
      <c r="B19557" t="s">
        <v>1572</v>
      </c>
      <c r="C19557" t="s">
        <v>1573</v>
      </c>
      <c r="D19557" t="s">
        <v>1571</v>
      </c>
    </row>
    <row r="19558" spans="1:5" x14ac:dyDescent="0.2">
      <c r="A19558" t="s">
        <v>1569</v>
      </c>
      <c r="B19558" t="s">
        <v>1570</v>
      </c>
      <c r="C19558" t="s">
        <v>1571</v>
      </c>
    </row>
    <row r="19559" spans="1:5" x14ac:dyDescent="0.2">
      <c r="A19559" t="s">
        <v>1569</v>
      </c>
      <c r="B19559" t="s">
        <v>1572</v>
      </c>
      <c r="C19559" t="s">
        <v>1573</v>
      </c>
      <c r="D19559" t="s">
        <v>1571</v>
      </c>
    </row>
    <row r="19560" spans="1:5" x14ac:dyDescent="0.2">
      <c r="A19560" t="s">
        <v>91</v>
      </c>
      <c r="B19560">
        <v>18</v>
      </c>
      <c r="C19560" t="s">
        <v>1557</v>
      </c>
    </row>
    <row r="19561" spans="1:5" x14ac:dyDescent="0.2">
      <c r="A19561" t="s">
        <v>48</v>
      </c>
      <c r="B19561">
        <v>3.4</v>
      </c>
      <c r="C19561" t="s">
        <v>1557</v>
      </c>
    </row>
    <row r="19562" spans="1:5" x14ac:dyDescent="0.2">
      <c r="A19562" t="s">
        <v>48</v>
      </c>
      <c r="B19562">
        <v>4.9000000000000004</v>
      </c>
      <c r="C19562" t="s">
        <v>1558</v>
      </c>
    </row>
    <row r="19563" spans="1:5" x14ac:dyDescent="0.2">
      <c r="A19563" t="s">
        <v>29</v>
      </c>
      <c r="B19563">
        <v>4.5</v>
      </c>
      <c r="C19563" t="s">
        <v>1558</v>
      </c>
    </row>
    <row r="19564" spans="1:5" x14ac:dyDescent="0.2">
      <c r="A19564" t="s">
        <v>29</v>
      </c>
      <c r="B19564">
        <v>0.4</v>
      </c>
      <c r="C19564" t="s">
        <v>1558</v>
      </c>
    </row>
    <row r="19565" spans="1:5" x14ac:dyDescent="0.2">
      <c r="A19565" t="s">
        <v>29</v>
      </c>
      <c r="B19565">
        <v>0.35</v>
      </c>
      <c r="C19565" t="s">
        <v>1655</v>
      </c>
    </row>
    <row r="19566" spans="1:5" x14ac:dyDescent="0.2">
      <c r="A19566" t="s">
        <v>34</v>
      </c>
      <c r="B19566">
        <v>2.6</v>
      </c>
      <c r="C19566" t="s">
        <v>1785</v>
      </c>
    </row>
    <row r="19567" spans="1:5" x14ac:dyDescent="0.2">
      <c r="A19567" t="s">
        <v>47</v>
      </c>
      <c r="B19567">
        <v>14.5</v>
      </c>
      <c r="C19567" t="s">
        <v>2666</v>
      </c>
    </row>
    <row r="19568" spans="1:5" x14ac:dyDescent="0.2">
      <c r="A19568" t="s">
        <v>97</v>
      </c>
      <c r="B19568" t="s">
        <v>1545</v>
      </c>
      <c r="C19568">
        <v>0.05</v>
      </c>
      <c r="D19568" t="s">
        <v>1567</v>
      </c>
      <c r="E19568" t="s">
        <v>1568</v>
      </c>
    </row>
    <row r="19569" spans="1:5" x14ac:dyDescent="0.2">
      <c r="A19569" t="s">
        <v>94</v>
      </c>
      <c r="B19569" t="s">
        <v>1545</v>
      </c>
      <c r="C19569">
        <v>0.02</v>
      </c>
      <c r="D19569" t="s">
        <v>1567</v>
      </c>
      <c r="E19569" t="s">
        <v>1568</v>
      </c>
    </row>
    <row r="19570" spans="1:5" x14ac:dyDescent="0.2">
      <c r="A19570" t="s">
        <v>133</v>
      </c>
      <c r="B19570" t="s">
        <v>1545</v>
      </c>
      <c r="C19570">
        <v>5.0000000000000001E-3</v>
      </c>
    </row>
    <row r="19571" spans="1:5" x14ac:dyDescent="0.2">
      <c r="A19571" t="s">
        <v>1704</v>
      </c>
      <c r="B19571">
        <v>0.1</v>
      </c>
      <c r="C19571">
        <f>0.035/-0.015</f>
        <v>-2.3333333333333335</v>
      </c>
    </row>
    <row r="19572" spans="1:5" x14ac:dyDescent="0.2">
      <c r="A19572" t="s">
        <v>153</v>
      </c>
      <c r="B19572">
        <v>15</v>
      </c>
      <c r="C19572" t="s">
        <v>1655</v>
      </c>
    </row>
    <row r="19573" spans="1:5" x14ac:dyDescent="0.2">
      <c r="A19573" t="s">
        <v>95</v>
      </c>
      <c r="B19573" t="s">
        <v>1545</v>
      </c>
      <c r="C19573" t="s">
        <v>1584</v>
      </c>
      <c r="D19573">
        <v>3</v>
      </c>
    </row>
    <row r="19574" spans="1:5" x14ac:dyDescent="0.2">
      <c r="A19574" t="s">
        <v>87</v>
      </c>
      <c r="B19574" t="s">
        <v>1546</v>
      </c>
      <c r="C19574" t="s">
        <v>1547</v>
      </c>
      <c r="D19574" t="s">
        <v>1548</v>
      </c>
    </row>
    <row r="19575" spans="1:5" x14ac:dyDescent="0.2">
      <c r="A19575" t="s">
        <v>1549</v>
      </c>
      <c r="B19575" t="s">
        <v>1550</v>
      </c>
      <c r="C19575" t="s">
        <v>1551</v>
      </c>
      <c r="D19575" t="s">
        <v>1552</v>
      </c>
    </row>
    <row r="19576" spans="1:5" x14ac:dyDescent="0.2">
      <c r="A19576" t="s">
        <v>859</v>
      </c>
      <c r="B19576" t="s">
        <v>1553</v>
      </c>
      <c r="C19576" t="s">
        <v>1554</v>
      </c>
    </row>
    <row r="19577" spans="1:5" x14ac:dyDescent="0.2">
      <c r="A19577" t="s">
        <v>1555</v>
      </c>
      <c r="B19577" t="s">
        <v>1550</v>
      </c>
      <c r="C19577" t="s">
        <v>1551</v>
      </c>
      <c r="D19577" t="s">
        <v>1556</v>
      </c>
    </row>
    <row r="19578" spans="1:5" x14ac:dyDescent="0.2">
      <c r="A19578" t="s">
        <v>464</v>
      </c>
      <c r="B19578" t="s">
        <v>1550</v>
      </c>
      <c r="C19578" t="s">
        <v>1551</v>
      </c>
      <c r="D19578" s="7">
        <v>37415</v>
      </c>
    </row>
    <row r="19579" spans="1:5" x14ac:dyDescent="0.2">
      <c r="A19579" t="s">
        <v>1569</v>
      </c>
      <c r="B19579" t="s">
        <v>1570</v>
      </c>
      <c r="C19579" t="s">
        <v>1571</v>
      </c>
    </row>
    <row r="19580" spans="1:5" x14ac:dyDescent="0.2">
      <c r="A19580" t="s">
        <v>1569</v>
      </c>
      <c r="B19580" t="s">
        <v>1572</v>
      </c>
      <c r="C19580" t="s">
        <v>1573</v>
      </c>
      <c r="D19580" t="s">
        <v>1571</v>
      </c>
    </row>
    <row r="19581" spans="1:5" x14ac:dyDescent="0.2">
      <c r="A19581" t="s">
        <v>91</v>
      </c>
      <c r="B19581">
        <v>54.5</v>
      </c>
      <c r="C19581" t="s">
        <v>1557</v>
      </c>
    </row>
    <row r="19582" spans="1:5" x14ac:dyDescent="0.2">
      <c r="A19582" t="s">
        <v>48</v>
      </c>
      <c r="B19582">
        <v>48</v>
      </c>
      <c r="C19582" t="s">
        <v>1559</v>
      </c>
    </row>
    <row r="19583" spans="1:5" x14ac:dyDescent="0.2">
      <c r="A19583" t="s">
        <v>48</v>
      </c>
      <c r="B19583">
        <v>6.5</v>
      </c>
      <c r="C19583" t="s">
        <v>1558</v>
      </c>
    </row>
    <row r="19584" spans="1:5" x14ac:dyDescent="0.2">
      <c r="A19584" t="s">
        <v>48</v>
      </c>
      <c r="B19584">
        <v>41.3</v>
      </c>
      <c r="C19584" t="s">
        <v>1559</v>
      </c>
    </row>
    <row r="19585" spans="1:6" x14ac:dyDescent="0.2">
      <c r="A19585" t="s">
        <v>32</v>
      </c>
      <c r="B19585">
        <v>32</v>
      </c>
      <c r="C19585">
        <v>1</v>
      </c>
    </row>
    <row r="19586" spans="1:6" x14ac:dyDescent="0.2">
      <c r="A19586" t="s">
        <v>47</v>
      </c>
      <c r="B19586">
        <v>29.8</v>
      </c>
      <c r="C19586">
        <v>-0.05</v>
      </c>
    </row>
    <row r="19587" spans="1:6" x14ac:dyDescent="0.2">
      <c r="A19587" t="s">
        <v>47</v>
      </c>
      <c r="B19587">
        <v>31.2</v>
      </c>
      <c r="C19587" t="s">
        <v>1635</v>
      </c>
      <c r="D19587" t="s">
        <v>1775</v>
      </c>
    </row>
    <row r="19588" spans="1:6" x14ac:dyDescent="0.2">
      <c r="A19588" t="s">
        <v>1776</v>
      </c>
      <c r="B19588" t="s">
        <v>1635</v>
      </c>
      <c r="C19588" t="s">
        <v>1777</v>
      </c>
      <c r="D19588" t="s">
        <v>1778</v>
      </c>
      <c r="E19588" t="s">
        <v>1758</v>
      </c>
      <c r="F19588" t="s">
        <v>1779</v>
      </c>
    </row>
    <row r="19589" spans="1:6" x14ac:dyDescent="0.2">
      <c r="A19589" t="s">
        <v>95</v>
      </c>
      <c r="B19589" t="s">
        <v>1545</v>
      </c>
      <c r="C19589" t="s">
        <v>1584</v>
      </c>
      <c r="D19589">
        <v>12</v>
      </c>
    </row>
    <row r="19590" spans="1:6" x14ac:dyDescent="0.2">
      <c r="A19590" t="s">
        <v>36</v>
      </c>
      <c r="B19590" t="s">
        <v>1780</v>
      </c>
      <c r="C19590" t="s">
        <v>1100</v>
      </c>
      <c r="D19590">
        <v>1</v>
      </c>
      <c r="E19590" t="s">
        <v>1562</v>
      </c>
      <c r="F19590" t="s">
        <v>1782</v>
      </c>
    </row>
    <row r="19591" spans="1:6" x14ac:dyDescent="0.2">
      <c r="A19591" t="s">
        <v>36</v>
      </c>
      <c r="B19591" t="s">
        <v>1780</v>
      </c>
      <c r="C19591" t="s">
        <v>1100</v>
      </c>
      <c r="D19591">
        <v>1</v>
      </c>
      <c r="E19591" t="s">
        <v>1562</v>
      </c>
      <c r="F19591" t="s">
        <v>1782</v>
      </c>
    </row>
    <row r="19592" spans="1:6" x14ac:dyDescent="0.2">
      <c r="A19592" t="s">
        <v>3138</v>
      </c>
      <c r="B19592" t="s">
        <v>1780</v>
      </c>
      <c r="C19592" t="s">
        <v>1100</v>
      </c>
      <c r="D19592">
        <v>1</v>
      </c>
      <c r="E19592" t="s">
        <v>1562</v>
      </c>
      <c r="F19592" t="s">
        <v>1782</v>
      </c>
    </row>
    <row r="19593" spans="1:6" x14ac:dyDescent="0.2">
      <c r="A19593" t="s">
        <v>97</v>
      </c>
      <c r="B19593" t="s">
        <v>1545</v>
      </c>
      <c r="C19593">
        <v>0.05</v>
      </c>
      <c r="D19593" t="s">
        <v>1567</v>
      </c>
      <c r="E19593" t="s">
        <v>1568</v>
      </c>
    </row>
    <row r="19594" spans="1:6" x14ac:dyDescent="0.2">
      <c r="A19594" t="s">
        <v>97</v>
      </c>
      <c r="B19594" t="s">
        <v>1545</v>
      </c>
      <c r="C19594">
        <v>0.05</v>
      </c>
      <c r="D19594" t="s">
        <v>1567</v>
      </c>
      <c r="E19594" t="s">
        <v>1568</v>
      </c>
    </row>
    <row r="19595" spans="1:6" x14ac:dyDescent="0.2">
      <c r="A19595" t="s">
        <v>87</v>
      </c>
      <c r="B19595" t="s">
        <v>1546</v>
      </c>
      <c r="C19595" t="s">
        <v>1547</v>
      </c>
      <c r="D19595" t="s">
        <v>1548</v>
      </c>
    </row>
    <row r="19596" spans="1:6" x14ac:dyDescent="0.2">
      <c r="A19596" t="s">
        <v>87</v>
      </c>
      <c r="B19596" t="s">
        <v>1698</v>
      </c>
    </row>
    <row r="19597" spans="1:6" x14ac:dyDescent="0.2">
      <c r="A19597" t="s">
        <v>1549</v>
      </c>
      <c r="B19597" t="s">
        <v>1550</v>
      </c>
      <c r="C19597" t="s">
        <v>1551</v>
      </c>
      <c r="D19597" t="s">
        <v>1552</v>
      </c>
    </row>
    <row r="19598" spans="1:6" x14ac:dyDescent="0.2">
      <c r="A19598" t="s">
        <v>859</v>
      </c>
      <c r="B19598" t="s">
        <v>1553</v>
      </c>
      <c r="C19598" t="s">
        <v>1554</v>
      </c>
    </row>
    <row r="19599" spans="1:6" x14ac:dyDescent="0.2">
      <c r="A19599" t="s">
        <v>1555</v>
      </c>
      <c r="B19599" t="s">
        <v>1550</v>
      </c>
      <c r="C19599" t="s">
        <v>1551</v>
      </c>
      <c r="D19599" t="s">
        <v>1556</v>
      </c>
    </row>
    <row r="19600" spans="1:6" x14ac:dyDescent="0.2">
      <c r="A19600" t="s">
        <v>1569</v>
      </c>
      <c r="B19600" t="s">
        <v>1570</v>
      </c>
      <c r="C19600" t="s">
        <v>1571</v>
      </c>
    </row>
    <row r="19601" spans="1:5" x14ac:dyDescent="0.2">
      <c r="A19601" t="s">
        <v>1569</v>
      </c>
      <c r="B19601" t="s">
        <v>1572</v>
      </c>
      <c r="C19601" t="s">
        <v>1573</v>
      </c>
      <c r="D19601" t="s">
        <v>1571</v>
      </c>
    </row>
    <row r="19602" spans="1:5" x14ac:dyDescent="0.2">
      <c r="A19602" t="s">
        <v>27</v>
      </c>
      <c r="B19602">
        <v>58.05</v>
      </c>
      <c r="C19602" t="s">
        <v>1608</v>
      </c>
      <c r="D19602">
        <v>0.02</v>
      </c>
    </row>
    <row r="19603" spans="1:5" x14ac:dyDescent="0.2">
      <c r="A19603" t="s">
        <v>29</v>
      </c>
      <c r="B19603">
        <v>7</v>
      </c>
      <c r="C19603" t="s">
        <v>2791</v>
      </c>
    </row>
    <row r="19604" spans="1:5" x14ac:dyDescent="0.2">
      <c r="A19604" t="s">
        <v>1766</v>
      </c>
      <c r="B19604" t="s">
        <v>1618</v>
      </c>
      <c r="C19604">
        <v>32.4</v>
      </c>
      <c r="D19604" t="s">
        <v>1608</v>
      </c>
      <c r="E19604">
        <v>0.1</v>
      </c>
    </row>
    <row r="19605" spans="1:5" x14ac:dyDescent="0.2">
      <c r="A19605" t="s">
        <v>29</v>
      </c>
      <c r="B19605">
        <v>8.6999999999999993</v>
      </c>
      <c r="C19605" t="s">
        <v>1608</v>
      </c>
      <c r="D19605">
        <v>0.1</v>
      </c>
    </row>
    <row r="19606" spans="1:5" x14ac:dyDescent="0.2">
      <c r="A19606" t="s">
        <v>47</v>
      </c>
      <c r="B19606">
        <v>30.9</v>
      </c>
      <c r="C19606" t="s">
        <v>1613</v>
      </c>
      <c r="D19606">
        <v>0.1</v>
      </c>
    </row>
    <row r="19607" spans="1:5" x14ac:dyDescent="0.2">
      <c r="A19607" t="s">
        <v>47</v>
      </c>
      <c r="B19607">
        <v>30</v>
      </c>
      <c r="C19607">
        <v>0.2</v>
      </c>
    </row>
    <row r="19608" spans="1:5" x14ac:dyDescent="0.2">
      <c r="A19608" t="s">
        <v>47</v>
      </c>
      <c r="B19608">
        <v>29.9</v>
      </c>
      <c r="C19608" t="s">
        <v>1608</v>
      </c>
      <c r="D19608">
        <v>0.05</v>
      </c>
    </row>
    <row r="19609" spans="1:5" x14ac:dyDescent="0.2">
      <c r="A19609" t="s">
        <v>47</v>
      </c>
      <c r="B19609">
        <v>29.5</v>
      </c>
      <c r="C19609" t="s">
        <v>1580</v>
      </c>
    </row>
    <row r="19610" spans="1:5" x14ac:dyDescent="0.2">
      <c r="A19610" t="s">
        <v>47</v>
      </c>
      <c r="B19610" t="s">
        <v>3139</v>
      </c>
    </row>
    <row r="19611" spans="1:5" x14ac:dyDescent="0.2">
      <c r="A19611" t="s">
        <v>97</v>
      </c>
      <c r="B19611" t="s">
        <v>1545</v>
      </c>
      <c r="C19611">
        <v>0.1</v>
      </c>
    </row>
    <row r="19612" spans="1:5" x14ac:dyDescent="0.2">
      <c r="A19612" t="s">
        <v>34</v>
      </c>
      <c r="B19612">
        <v>34.799999999999997</v>
      </c>
    </row>
    <row r="19613" spans="1:5" x14ac:dyDescent="0.2">
      <c r="A19613" t="s">
        <v>95</v>
      </c>
      <c r="B19613" t="s">
        <v>2787</v>
      </c>
      <c r="C19613">
        <v>10</v>
      </c>
    </row>
    <row r="19614" spans="1:5" x14ac:dyDescent="0.2">
      <c r="A19614" t="s">
        <v>97</v>
      </c>
      <c r="B19614">
        <v>0.05</v>
      </c>
      <c r="C19614" t="s">
        <v>1567</v>
      </c>
      <c r="D19614" t="s">
        <v>1633</v>
      </c>
    </row>
    <row r="19615" spans="1:5" x14ac:dyDescent="0.2">
      <c r="A19615" t="s">
        <v>95</v>
      </c>
      <c r="B19615" t="s">
        <v>1629</v>
      </c>
      <c r="C19615">
        <v>25</v>
      </c>
    </row>
    <row r="19616" spans="1:5" x14ac:dyDescent="0.2">
      <c r="A19616" t="s">
        <v>87</v>
      </c>
      <c r="B19616" t="s">
        <v>1698</v>
      </c>
    </row>
    <row r="19617" spans="1:4" x14ac:dyDescent="0.2">
      <c r="A19617" t="s">
        <v>154</v>
      </c>
      <c r="B19617">
        <v>0.4</v>
      </c>
      <c r="C19617" t="s">
        <v>2521</v>
      </c>
      <c r="D19617">
        <v>0.6</v>
      </c>
    </row>
    <row r="19618" spans="1:4" x14ac:dyDescent="0.2">
      <c r="A19618" t="s">
        <v>29</v>
      </c>
      <c r="B19618">
        <v>3</v>
      </c>
      <c r="C19618">
        <v>0.1</v>
      </c>
    </row>
    <row r="19619" spans="1:4" x14ac:dyDescent="0.2">
      <c r="A19619" t="s">
        <v>29</v>
      </c>
      <c r="B19619">
        <v>3.85</v>
      </c>
      <c r="C19619" t="s">
        <v>1630</v>
      </c>
    </row>
    <row r="19620" spans="1:4" x14ac:dyDescent="0.2">
      <c r="A19620" t="s">
        <v>856</v>
      </c>
    </row>
    <row r="19621" spans="1:4" x14ac:dyDescent="0.2">
      <c r="A19621" t="s">
        <v>97</v>
      </c>
      <c r="B19621">
        <v>0.05</v>
      </c>
      <c r="C19621" t="s">
        <v>1567</v>
      </c>
      <c r="D19621" t="s">
        <v>1568</v>
      </c>
    </row>
    <row r="19622" spans="1:4" x14ac:dyDescent="0.2">
      <c r="A19622" t="s">
        <v>92</v>
      </c>
      <c r="B19622">
        <v>2</v>
      </c>
      <c r="C19622" t="s">
        <v>1630</v>
      </c>
    </row>
    <row r="19623" spans="1:4" x14ac:dyDescent="0.2">
      <c r="A19623" t="s">
        <v>1549</v>
      </c>
      <c r="B19623" t="s">
        <v>1550</v>
      </c>
      <c r="C19623" t="s">
        <v>1551</v>
      </c>
      <c r="D19623" t="s">
        <v>1552</v>
      </c>
    </row>
    <row r="19624" spans="1:4" x14ac:dyDescent="0.2">
      <c r="A19624" t="s">
        <v>859</v>
      </c>
      <c r="B19624" t="s">
        <v>1553</v>
      </c>
      <c r="C19624" t="s">
        <v>1554</v>
      </c>
    </row>
    <row r="19625" spans="1:4" x14ac:dyDescent="0.2">
      <c r="A19625" t="s">
        <v>1555</v>
      </c>
      <c r="B19625" t="s">
        <v>1550</v>
      </c>
      <c r="C19625" t="s">
        <v>1551</v>
      </c>
      <c r="D19625" t="s">
        <v>1556</v>
      </c>
    </row>
    <row r="19626" spans="1:4" x14ac:dyDescent="0.2">
      <c r="A19626" t="s">
        <v>1569</v>
      </c>
      <c r="B19626" t="s">
        <v>1570</v>
      </c>
      <c r="C19626" t="s">
        <v>1571</v>
      </c>
    </row>
    <row r="19627" spans="1:4" x14ac:dyDescent="0.2">
      <c r="A19627" t="s">
        <v>1569</v>
      </c>
      <c r="B19627" t="s">
        <v>1572</v>
      </c>
      <c r="C19627" t="s">
        <v>1573</v>
      </c>
      <c r="D19627" t="s">
        <v>1571</v>
      </c>
    </row>
    <row r="19628" spans="1:4" x14ac:dyDescent="0.2">
      <c r="A19628" t="s">
        <v>91</v>
      </c>
      <c r="B19628">
        <v>54.5</v>
      </c>
      <c r="C19628" t="s">
        <v>1557</v>
      </c>
    </row>
    <row r="19629" spans="1:4" x14ac:dyDescent="0.2">
      <c r="A19629" t="s">
        <v>48</v>
      </c>
      <c r="B19629">
        <v>48</v>
      </c>
      <c r="C19629" t="s">
        <v>1559</v>
      </c>
    </row>
    <row r="19630" spans="1:4" x14ac:dyDescent="0.2">
      <c r="A19630" t="s">
        <v>48</v>
      </c>
      <c r="B19630">
        <v>6.5</v>
      </c>
      <c r="C19630" t="s">
        <v>1558</v>
      </c>
    </row>
    <row r="19631" spans="1:4" x14ac:dyDescent="0.2">
      <c r="A19631" t="s">
        <v>48</v>
      </c>
      <c r="B19631">
        <v>41.3</v>
      </c>
      <c r="C19631" t="s">
        <v>1559</v>
      </c>
    </row>
    <row r="19632" spans="1:4" x14ac:dyDescent="0.2">
      <c r="A19632" t="s">
        <v>32</v>
      </c>
      <c r="B19632">
        <v>32</v>
      </c>
      <c r="C19632">
        <v>1</v>
      </c>
    </row>
    <row r="19633" spans="1:6" x14ac:dyDescent="0.2">
      <c r="A19633" t="s">
        <v>47</v>
      </c>
      <c r="B19633">
        <v>29.8</v>
      </c>
      <c r="C19633">
        <v>-0.05</v>
      </c>
    </row>
    <row r="19634" spans="1:6" x14ac:dyDescent="0.2">
      <c r="A19634" t="s">
        <v>47</v>
      </c>
      <c r="B19634">
        <v>31.2</v>
      </c>
      <c r="C19634" t="s">
        <v>1635</v>
      </c>
      <c r="D19634" t="s">
        <v>1775</v>
      </c>
    </row>
    <row r="19635" spans="1:6" x14ac:dyDescent="0.2">
      <c r="A19635" t="s">
        <v>1776</v>
      </c>
      <c r="B19635" t="s">
        <v>1635</v>
      </c>
      <c r="C19635" t="s">
        <v>1777</v>
      </c>
      <c r="D19635" t="s">
        <v>1778</v>
      </c>
      <c r="E19635" t="s">
        <v>1758</v>
      </c>
      <c r="F19635" t="s">
        <v>1779</v>
      </c>
    </row>
    <row r="19636" spans="1:6" x14ac:dyDescent="0.2">
      <c r="A19636" t="s">
        <v>95</v>
      </c>
      <c r="B19636" t="s">
        <v>1545</v>
      </c>
      <c r="C19636" t="s">
        <v>1584</v>
      </c>
      <c r="D19636">
        <v>12</v>
      </c>
    </row>
    <row r="19637" spans="1:6" x14ac:dyDescent="0.2">
      <c r="A19637" t="s">
        <v>36</v>
      </c>
      <c r="B19637" t="s">
        <v>1780</v>
      </c>
      <c r="C19637" t="s">
        <v>1100</v>
      </c>
      <c r="D19637">
        <v>1</v>
      </c>
      <c r="E19637" t="s">
        <v>1562</v>
      </c>
      <c r="F19637" t="s">
        <v>1782</v>
      </c>
    </row>
    <row r="19638" spans="1:6" x14ac:dyDescent="0.2">
      <c r="A19638" t="s">
        <v>36</v>
      </c>
      <c r="B19638" t="s">
        <v>1780</v>
      </c>
      <c r="C19638" t="s">
        <v>1100</v>
      </c>
      <c r="D19638">
        <v>1</v>
      </c>
      <c r="E19638" t="s">
        <v>1562</v>
      </c>
      <c r="F19638" t="s">
        <v>1782</v>
      </c>
    </row>
    <row r="19639" spans="1:6" x14ac:dyDescent="0.2">
      <c r="A19639" t="s">
        <v>97</v>
      </c>
      <c r="B19639" t="s">
        <v>1545</v>
      </c>
      <c r="C19639">
        <v>0.05</v>
      </c>
      <c r="D19639" t="s">
        <v>1567</v>
      </c>
      <c r="E19639" t="s">
        <v>1568</v>
      </c>
    </row>
    <row r="19640" spans="1:6" x14ac:dyDescent="0.2">
      <c r="A19640" t="s">
        <v>97</v>
      </c>
      <c r="B19640" t="s">
        <v>1545</v>
      </c>
      <c r="C19640">
        <v>0.05</v>
      </c>
      <c r="D19640" t="s">
        <v>1567</v>
      </c>
      <c r="E19640" t="s">
        <v>1568</v>
      </c>
    </row>
    <row r="19641" spans="1:6" x14ac:dyDescent="0.2">
      <c r="A19641" t="s">
        <v>87</v>
      </c>
      <c r="B19641" t="s">
        <v>1546</v>
      </c>
      <c r="C19641" t="s">
        <v>1547</v>
      </c>
      <c r="D19641" t="s">
        <v>1548</v>
      </c>
    </row>
    <row r="19642" spans="1:6" x14ac:dyDescent="0.2">
      <c r="A19642" t="s">
        <v>87</v>
      </c>
      <c r="B19642" t="s">
        <v>1698</v>
      </c>
    </row>
    <row r="19643" spans="1:6" x14ac:dyDescent="0.2">
      <c r="A19643" t="s">
        <v>1549</v>
      </c>
      <c r="B19643" t="s">
        <v>1550</v>
      </c>
      <c r="C19643" t="s">
        <v>1551</v>
      </c>
      <c r="D19643" t="s">
        <v>1552</v>
      </c>
    </row>
    <row r="19644" spans="1:6" x14ac:dyDescent="0.2">
      <c r="A19644" t="s">
        <v>859</v>
      </c>
      <c r="B19644" t="s">
        <v>1553</v>
      </c>
      <c r="C19644" t="s">
        <v>1554</v>
      </c>
    </row>
    <row r="19645" spans="1:6" x14ac:dyDescent="0.2">
      <c r="A19645" t="s">
        <v>1555</v>
      </c>
      <c r="B19645" t="s">
        <v>1550</v>
      </c>
      <c r="C19645" t="s">
        <v>1551</v>
      </c>
      <c r="D19645" t="s">
        <v>1556</v>
      </c>
    </row>
    <row r="19646" spans="1:6" x14ac:dyDescent="0.2">
      <c r="A19646" t="s">
        <v>1569</v>
      </c>
      <c r="B19646" t="s">
        <v>1570</v>
      </c>
      <c r="C19646" t="s">
        <v>1571</v>
      </c>
    </row>
    <row r="19647" spans="1:6" x14ac:dyDescent="0.2">
      <c r="A19647" t="s">
        <v>1569</v>
      </c>
      <c r="B19647" t="s">
        <v>1572</v>
      </c>
      <c r="C19647" t="s">
        <v>1573</v>
      </c>
      <c r="D19647" t="s">
        <v>1571</v>
      </c>
    </row>
    <row r="19648" spans="1:6" x14ac:dyDescent="0.2">
      <c r="A19648" t="s">
        <v>91</v>
      </c>
      <c r="B19648">
        <v>52.2</v>
      </c>
      <c r="C19648" t="s">
        <v>1557</v>
      </c>
    </row>
    <row r="19649" spans="1:6" x14ac:dyDescent="0.2">
      <c r="A19649" t="s">
        <v>48</v>
      </c>
      <c r="B19649">
        <v>48</v>
      </c>
      <c r="C19649" t="s">
        <v>1557</v>
      </c>
    </row>
    <row r="19650" spans="1:6" x14ac:dyDescent="0.2">
      <c r="A19650" t="s">
        <v>2552</v>
      </c>
      <c r="B19650">
        <v>4.2</v>
      </c>
      <c r="C19650" t="s">
        <v>1557</v>
      </c>
    </row>
    <row r="19651" spans="1:6" x14ac:dyDescent="0.2">
      <c r="A19651" t="s">
        <v>48</v>
      </c>
      <c r="B19651">
        <v>41.3</v>
      </c>
      <c r="C19651" t="s">
        <v>1559</v>
      </c>
    </row>
    <row r="19652" spans="1:6" x14ac:dyDescent="0.2">
      <c r="A19652" t="s">
        <v>47</v>
      </c>
      <c r="B19652">
        <v>29.8</v>
      </c>
      <c r="C19652">
        <v>-0.05</v>
      </c>
    </row>
    <row r="19653" spans="1:6" x14ac:dyDescent="0.2">
      <c r="A19653" t="s">
        <v>1776</v>
      </c>
      <c r="B19653" t="s">
        <v>1635</v>
      </c>
      <c r="C19653">
        <v>2.5000000000000001E-2</v>
      </c>
    </row>
    <row r="19654" spans="1:6" x14ac:dyDescent="0.2">
      <c r="A19654" t="s">
        <v>858</v>
      </c>
      <c r="B19654" t="s">
        <v>3140</v>
      </c>
      <c r="C19654" t="s">
        <v>36</v>
      </c>
      <c r="D19654" t="s">
        <v>3141</v>
      </c>
      <c r="E19654" t="s">
        <v>1562</v>
      </c>
      <c r="F19654" t="s">
        <v>1782</v>
      </c>
    </row>
    <row r="19655" spans="1:6" x14ac:dyDescent="0.2">
      <c r="A19655" t="s">
        <v>2880</v>
      </c>
      <c r="B19655" t="s">
        <v>36</v>
      </c>
      <c r="C19655" t="s">
        <v>3141</v>
      </c>
      <c r="D19655" t="s">
        <v>1562</v>
      </c>
      <c r="E19655" t="s">
        <v>1782</v>
      </c>
    </row>
    <row r="19656" spans="1:6" x14ac:dyDescent="0.2">
      <c r="A19656" t="s">
        <v>56</v>
      </c>
      <c r="B19656" t="s">
        <v>1742</v>
      </c>
      <c r="C19656" t="s">
        <v>36</v>
      </c>
    </row>
    <row r="19657" spans="1:6" x14ac:dyDescent="0.2">
      <c r="A19657" t="s">
        <v>36</v>
      </c>
      <c r="B19657" t="s">
        <v>1780</v>
      </c>
      <c r="C19657" t="s">
        <v>1100</v>
      </c>
      <c r="D19657">
        <v>1</v>
      </c>
      <c r="E19657" t="s">
        <v>1562</v>
      </c>
      <c r="F19657" t="s">
        <v>1782</v>
      </c>
    </row>
    <row r="19658" spans="1:6" x14ac:dyDescent="0.2">
      <c r="A19658" t="s">
        <v>32</v>
      </c>
      <c r="B19658">
        <v>36.200000000000003</v>
      </c>
      <c r="C19658" t="s">
        <v>1562</v>
      </c>
      <c r="D19658">
        <v>37.200000000000003</v>
      </c>
    </row>
    <row r="19659" spans="1:6" x14ac:dyDescent="0.2">
      <c r="A19659" t="s">
        <v>95</v>
      </c>
      <c r="B19659" t="s">
        <v>1545</v>
      </c>
      <c r="C19659" t="s">
        <v>1584</v>
      </c>
      <c r="D19659">
        <v>12</v>
      </c>
    </row>
    <row r="19660" spans="1:6" x14ac:dyDescent="0.2">
      <c r="A19660" t="s">
        <v>97</v>
      </c>
      <c r="B19660" t="s">
        <v>1545</v>
      </c>
      <c r="C19660">
        <v>0.05</v>
      </c>
      <c r="D19660" t="s">
        <v>1567</v>
      </c>
      <c r="E19660" t="s">
        <v>1568</v>
      </c>
    </row>
    <row r="19661" spans="1:6" x14ac:dyDescent="0.2">
      <c r="A19661" t="s">
        <v>97</v>
      </c>
      <c r="B19661" t="s">
        <v>1545</v>
      </c>
      <c r="C19661">
        <v>0.05</v>
      </c>
      <c r="D19661" t="s">
        <v>1567</v>
      </c>
      <c r="E19661" t="s">
        <v>1568</v>
      </c>
    </row>
    <row r="19662" spans="1:6" x14ac:dyDescent="0.2">
      <c r="A19662" t="s">
        <v>97</v>
      </c>
      <c r="B19662" t="s">
        <v>1545</v>
      </c>
      <c r="C19662">
        <v>0.05</v>
      </c>
      <c r="D19662" t="s">
        <v>1567</v>
      </c>
      <c r="E19662" t="s">
        <v>1633</v>
      </c>
    </row>
    <row r="19663" spans="1:6" x14ac:dyDescent="0.2">
      <c r="A19663" t="s">
        <v>87</v>
      </c>
      <c r="B19663" t="s">
        <v>1546</v>
      </c>
      <c r="C19663" t="s">
        <v>1547</v>
      </c>
      <c r="D19663" t="s">
        <v>1548</v>
      </c>
    </row>
    <row r="19664" spans="1:6" x14ac:dyDescent="0.2">
      <c r="A19664" t="s">
        <v>1549</v>
      </c>
      <c r="B19664" t="s">
        <v>1550</v>
      </c>
      <c r="C19664" t="s">
        <v>1551</v>
      </c>
      <c r="D19664" t="s">
        <v>1552</v>
      </c>
    </row>
    <row r="19665" spans="1:6" x14ac:dyDescent="0.2">
      <c r="A19665" t="s">
        <v>859</v>
      </c>
    </row>
    <row r="19666" spans="1:6" x14ac:dyDescent="0.2">
      <c r="A19666" t="s">
        <v>1569</v>
      </c>
      <c r="B19666" t="s">
        <v>1570</v>
      </c>
      <c r="C19666" t="s">
        <v>1571</v>
      </c>
    </row>
    <row r="19667" spans="1:6" x14ac:dyDescent="0.2">
      <c r="A19667" t="s">
        <v>1569</v>
      </c>
      <c r="B19667" t="s">
        <v>1572</v>
      </c>
      <c r="C19667" t="s">
        <v>1573</v>
      </c>
      <c r="D19667" t="s">
        <v>1571</v>
      </c>
    </row>
    <row r="19668" spans="1:6" x14ac:dyDescent="0.2">
      <c r="A19668" t="s">
        <v>91</v>
      </c>
      <c r="B19668">
        <v>52.2</v>
      </c>
      <c r="C19668" t="s">
        <v>1557</v>
      </c>
    </row>
    <row r="19669" spans="1:6" x14ac:dyDescent="0.2">
      <c r="A19669" t="s">
        <v>48</v>
      </c>
      <c r="B19669">
        <v>48</v>
      </c>
      <c r="C19669" t="s">
        <v>1557</v>
      </c>
    </row>
    <row r="19670" spans="1:6" x14ac:dyDescent="0.2">
      <c r="A19670" t="s">
        <v>2552</v>
      </c>
      <c r="B19670">
        <v>4.2</v>
      </c>
      <c r="C19670" t="s">
        <v>1608</v>
      </c>
      <c r="D19670">
        <v>0.05</v>
      </c>
    </row>
    <row r="19671" spans="1:6" x14ac:dyDescent="0.2">
      <c r="A19671" t="s">
        <v>48</v>
      </c>
      <c r="B19671">
        <v>41.3</v>
      </c>
      <c r="C19671" t="s">
        <v>1559</v>
      </c>
    </row>
    <row r="19672" spans="1:6" x14ac:dyDescent="0.2">
      <c r="A19672" t="s">
        <v>47</v>
      </c>
      <c r="B19672">
        <v>29.8</v>
      </c>
      <c r="C19672">
        <v>-0.05</v>
      </c>
    </row>
    <row r="19673" spans="1:6" x14ac:dyDescent="0.2">
      <c r="A19673" t="s">
        <v>1776</v>
      </c>
      <c r="B19673" t="s">
        <v>1635</v>
      </c>
      <c r="C19673">
        <v>2.5000000000000001E-2</v>
      </c>
    </row>
    <row r="19674" spans="1:6" x14ac:dyDescent="0.2">
      <c r="A19674" t="s">
        <v>858</v>
      </c>
      <c r="B19674" t="s">
        <v>3140</v>
      </c>
      <c r="C19674" t="s">
        <v>36</v>
      </c>
      <c r="D19674" t="s">
        <v>3141</v>
      </c>
      <c r="E19674" t="s">
        <v>1562</v>
      </c>
      <c r="F19674" t="s">
        <v>1782</v>
      </c>
    </row>
    <row r="19675" spans="1:6" x14ac:dyDescent="0.2">
      <c r="A19675" t="s">
        <v>2880</v>
      </c>
      <c r="B19675" t="s">
        <v>36</v>
      </c>
      <c r="C19675" t="s">
        <v>3141</v>
      </c>
      <c r="D19675" t="s">
        <v>1562</v>
      </c>
      <c r="E19675" t="s">
        <v>1782</v>
      </c>
    </row>
    <row r="19676" spans="1:6" x14ac:dyDescent="0.2">
      <c r="A19676" t="s">
        <v>56</v>
      </c>
      <c r="B19676" t="s">
        <v>1742</v>
      </c>
      <c r="C19676" t="s">
        <v>36</v>
      </c>
    </row>
    <row r="19677" spans="1:6" x14ac:dyDescent="0.2">
      <c r="A19677" t="s">
        <v>36</v>
      </c>
      <c r="B19677" t="s">
        <v>3141</v>
      </c>
      <c r="C19677" t="s">
        <v>1562</v>
      </c>
      <c r="D19677" t="s">
        <v>1782</v>
      </c>
    </row>
    <row r="19678" spans="1:6" x14ac:dyDescent="0.2">
      <c r="A19678" t="s">
        <v>32</v>
      </c>
      <c r="B19678">
        <v>36.200000000000003</v>
      </c>
      <c r="C19678" t="s">
        <v>1562</v>
      </c>
      <c r="D19678">
        <v>37.200000000000003</v>
      </c>
    </row>
    <row r="19679" spans="1:6" x14ac:dyDescent="0.2">
      <c r="A19679" t="s">
        <v>95</v>
      </c>
      <c r="B19679" t="s">
        <v>1545</v>
      </c>
      <c r="C19679" t="s">
        <v>1584</v>
      </c>
      <c r="D19679">
        <v>12</v>
      </c>
    </row>
    <row r="19680" spans="1:6" x14ac:dyDescent="0.2">
      <c r="A19680" t="s">
        <v>97</v>
      </c>
      <c r="B19680" t="s">
        <v>1545</v>
      </c>
      <c r="C19680">
        <v>0.05</v>
      </c>
      <c r="D19680" t="s">
        <v>1567</v>
      </c>
      <c r="E19680" t="s">
        <v>1568</v>
      </c>
    </row>
    <row r="19681" spans="1:5" x14ac:dyDescent="0.2">
      <c r="A19681" t="s">
        <v>97</v>
      </c>
      <c r="B19681" t="s">
        <v>1545</v>
      </c>
      <c r="C19681">
        <v>0.05</v>
      </c>
      <c r="D19681" t="s">
        <v>1567</v>
      </c>
      <c r="E19681" t="s">
        <v>1568</v>
      </c>
    </row>
    <row r="19682" spans="1:5" x14ac:dyDescent="0.2">
      <c r="A19682" t="s">
        <v>97</v>
      </c>
      <c r="B19682" t="s">
        <v>1545</v>
      </c>
      <c r="C19682">
        <v>0.05</v>
      </c>
      <c r="D19682" t="s">
        <v>1567</v>
      </c>
      <c r="E19682" t="s">
        <v>1633</v>
      </c>
    </row>
    <row r="19683" spans="1:5" x14ac:dyDescent="0.2">
      <c r="A19683" t="s">
        <v>87</v>
      </c>
      <c r="B19683" t="s">
        <v>1546</v>
      </c>
      <c r="C19683" t="s">
        <v>1547</v>
      </c>
      <c r="D19683" t="s">
        <v>1548</v>
      </c>
    </row>
    <row r="19684" spans="1:5" x14ac:dyDescent="0.2">
      <c r="A19684" t="s">
        <v>1549</v>
      </c>
      <c r="B19684" t="s">
        <v>1550</v>
      </c>
      <c r="C19684" t="s">
        <v>1551</v>
      </c>
      <c r="D19684" t="s">
        <v>1552</v>
      </c>
    </row>
    <row r="19685" spans="1:5" x14ac:dyDescent="0.2">
      <c r="A19685" t="s">
        <v>859</v>
      </c>
    </row>
    <row r="19686" spans="1:5" x14ac:dyDescent="0.2">
      <c r="A19686" t="s">
        <v>1569</v>
      </c>
      <c r="B19686" t="s">
        <v>1570</v>
      </c>
      <c r="C19686" t="s">
        <v>1571</v>
      </c>
    </row>
    <row r="19687" spans="1:5" x14ac:dyDescent="0.2">
      <c r="A19687" t="s">
        <v>1569</v>
      </c>
      <c r="B19687" t="s">
        <v>1572</v>
      </c>
      <c r="C19687" t="s">
        <v>1573</v>
      </c>
      <c r="D19687" t="s">
        <v>1571</v>
      </c>
    </row>
    <row r="19688" spans="1:5" x14ac:dyDescent="0.2">
      <c r="A19688" t="s">
        <v>27</v>
      </c>
      <c r="B19688" t="s">
        <v>3142</v>
      </c>
    </row>
    <row r="19689" spans="1:5" x14ac:dyDescent="0.2">
      <c r="A19689" t="s">
        <v>29</v>
      </c>
      <c r="B19689">
        <v>4.2</v>
      </c>
      <c r="C19689" t="s">
        <v>1630</v>
      </c>
    </row>
    <row r="19690" spans="1:5" x14ac:dyDescent="0.2">
      <c r="A19690" t="s">
        <v>1579</v>
      </c>
      <c r="B19690">
        <v>8.6999999999999993</v>
      </c>
      <c r="C19690" t="s">
        <v>1608</v>
      </c>
      <c r="D19690">
        <v>0.1</v>
      </c>
    </row>
    <row r="19691" spans="1:5" x14ac:dyDescent="0.2">
      <c r="A19691" t="s">
        <v>47</v>
      </c>
      <c r="B19691">
        <v>30</v>
      </c>
      <c r="C19691">
        <v>0.2</v>
      </c>
    </row>
    <row r="19692" spans="1:5" x14ac:dyDescent="0.2">
      <c r="A19692" t="s">
        <v>47</v>
      </c>
      <c r="B19692">
        <v>5.5</v>
      </c>
      <c r="C19692" t="s">
        <v>1562</v>
      </c>
      <c r="D19692">
        <v>0.1</v>
      </c>
    </row>
    <row r="19693" spans="1:5" x14ac:dyDescent="0.2">
      <c r="A19693" t="s">
        <v>97</v>
      </c>
      <c r="B19693" t="s">
        <v>1545</v>
      </c>
      <c r="C19693">
        <v>0.1</v>
      </c>
    </row>
    <row r="19694" spans="1:5" x14ac:dyDescent="0.2">
      <c r="A19694" t="s">
        <v>34</v>
      </c>
      <c r="B19694">
        <v>34</v>
      </c>
      <c r="C19694" t="s">
        <v>1580</v>
      </c>
    </row>
    <row r="19695" spans="1:5" x14ac:dyDescent="0.2">
      <c r="A19695" t="s">
        <v>95</v>
      </c>
      <c r="B19695" t="s">
        <v>1629</v>
      </c>
      <c r="C19695">
        <v>12.5</v>
      </c>
    </row>
    <row r="19696" spans="1:5" x14ac:dyDescent="0.2">
      <c r="A19696" t="s">
        <v>87</v>
      </c>
      <c r="B19696" t="s">
        <v>1698</v>
      </c>
    </row>
    <row r="19697" spans="1:6" x14ac:dyDescent="0.2">
      <c r="A19697" t="s">
        <v>154</v>
      </c>
      <c r="B19697">
        <v>0.4</v>
      </c>
      <c r="C19697" t="s">
        <v>2521</v>
      </c>
      <c r="D19697">
        <v>0.6</v>
      </c>
    </row>
    <row r="19698" spans="1:6" x14ac:dyDescent="0.2">
      <c r="A19698" t="s">
        <v>29</v>
      </c>
      <c r="B19698" t="s">
        <v>3143</v>
      </c>
    </row>
    <row r="19699" spans="1:6" x14ac:dyDescent="0.2">
      <c r="A19699" t="s">
        <v>29</v>
      </c>
      <c r="B19699">
        <v>3</v>
      </c>
      <c r="C19699">
        <v>0.1</v>
      </c>
    </row>
    <row r="19700" spans="1:6" x14ac:dyDescent="0.2">
      <c r="A19700" t="s">
        <v>679</v>
      </c>
    </row>
    <row r="19701" spans="1:6" x14ac:dyDescent="0.2">
      <c r="A19701" t="s">
        <v>97</v>
      </c>
      <c r="B19701">
        <v>0.05</v>
      </c>
      <c r="C19701" t="s">
        <v>1567</v>
      </c>
      <c r="D19701" t="s">
        <v>1568</v>
      </c>
    </row>
    <row r="19702" spans="1:6" x14ac:dyDescent="0.2">
      <c r="A19702" t="s">
        <v>95</v>
      </c>
      <c r="B19702" t="s">
        <v>2787</v>
      </c>
      <c r="C19702">
        <v>10</v>
      </c>
    </row>
    <row r="19703" spans="1:6" x14ac:dyDescent="0.2">
      <c r="A19703" t="s">
        <v>48</v>
      </c>
      <c r="B19703">
        <v>48</v>
      </c>
      <c r="C19703" t="s">
        <v>1557</v>
      </c>
    </row>
    <row r="19704" spans="1:6" x14ac:dyDescent="0.2">
      <c r="A19704" t="s">
        <v>47</v>
      </c>
      <c r="B19704">
        <v>29.8</v>
      </c>
      <c r="C19704">
        <v>-0.05</v>
      </c>
    </row>
    <row r="19705" spans="1:6" x14ac:dyDescent="0.2">
      <c r="A19705" t="s">
        <v>1776</v>
      </c>
      <c r="B19705">
        <f>0.03/-0.005</f>
        <v>-6</v>
      </c>
    </row>
    <row r="19706" spans="1:6" x14ac:dyDescent="0.2">
      <c r="A19706" t="s">
        <v>858</v>
      </c>
      <c r="B19706" t="s">
        <v>3140</v>
      </c>
      <c r="C19706" t="s">
        <v>36</v>
      </c>
      <c r="D19706" t="s">
        <v>3141</v>
      </c>
      <c r="E19706" t="s">
        <v>1562</v>
      </c>
      <c r="F19706" t="s">
        <v>1782</v>
      </c>
    </row>
    <row r="19707" spans="1:6" x14ac:dyDescent="0.2">
      <c r="A19707" t="s">
        <v>2880</v>
      </c>
      <c r="B19707" t="s">
        <v>36</v>
      </c>
      <c r="C19707" t="s">
        <v>3141</v>
      </c>
      <c r="D19707" t="s">
        <v>1562</v>
      </c>
      <c r="E19707" t="s">
        <v>1782</v>
      </c>
    </row>
    <row r="19708" spans="1:6" x14ac:dyDescent="0.2">
      <c r="A19708" t="s">
        <v>56</v>
      </c>
      <c r="B19708" t="s">
        <v>1742</v>
      </c>
      <c r="C19708" t="s">
        <v>36</v>
      </c>
    </row>
    <row r="19709" spans="1:6" x14ac:dyDescent="0.2">
      <c r="A19709" t="s">
        <v>32</v>
      </c>
      <c r="B19709">
        <v>36.200000000000003</v>
      </c>
      <c r="C19709" t="s">
        <v>1562</v>
      </c>
      <c r="D19709">
        <v>37.200000000000003</v>
      </c>
    </row>
    <row r="19710" spans="1:6" x14ac:dyDescent="0.2">
      <c r="A19710" t="s">
        <v>95</v>
      </c>
      <c r="B19710" t="s">
        <v>1545</v>
      </c>
      <c r="C19710" t="s">
        <v>1584</v>
      </c>
      <c r="D19710">
        <v>12</v>
      </c>
    </row>
    <row r="19711" spans="1:6" x14ac:dyDescent="0.2">
      <c r="A19711" t="s">
        <v>97</v>
      </c>
      <c r="B19711" t="s">
        <v>1545</v>
      </c>
      <c r="C19711">
        <v>0.05</v>
      </c>
      <c r="D19711" t="s">
        <v>1567</v>
      </c>
      <c r="E19711" t="s">
        <v>1568</v>
      </c>
    </row>
    <row r="19712" spans="1:6" x14ac:dyDescent="0.2">
      <c r="A19712" t="s">
        <v>97</v>
      </c>
      <c r="B19712" t="s">
        <v>1545</v>
      </c>
      <c r="C19712">
        <v>0.05</v>
      </c>
      <c r="D19712" t="s">
        <v>1567</v>
      </c>
      <c r="E19712" t="s">
        <v>1568</v>
      </c>
    </row>
    <row r="19713" spans="1:4" x14ac:dyDescent="0.2">
      <c r="A19713" t="s">
        <v>87</v>
      </c>
      <c r="B19713" t="s">
        <v>1546</v>
      </c>
      <c r="C19713" t="s">
        <v>1547</v>
      </c>
      <c r="D19713" t="s">
        <v>1548</v>
      </c>
    </row>
    <row r="19714" spans="1:4" x14ac:dyDescent="0.2">
      <c r="A19714" t="s">
        <v>1549</v>
      </c>
      <c r="B19714" t="s">
        <v>1550</v>
      </c>
      <c r="C19714" t="s">
        <v>1551</v>
      </c>
      <c r="D19714" t="s">
        <v>1552</v>
      </c>
    </row>
    <row r="19715" spans="1:4" x14ac:dyDescent="0.2">
      <c r="A19715" t="s">
        <v>859</v>
      </c>
    </row>
    <row r="19716" spans="1:4" x14ac:dyDescent="0.2">
      <c r="A19716" t="s">
        <v>1569</v>
      </c>
      <c r="B19716" t="s">
        <v>1570</v>
      </c>
      <c r="C19716" t="s">
        <v>1571</v>
      </c>
    </row>
    <row r="19717" spans="1:4" x14ac:dyDescent="0.2">
      <c r="A19717" t="s">
        <v>1569</v>
      </c>
      <c r="B19717" t="s">
        <v>1572</v>
      </c>
      <c r="C19717" t="s">
        <v>1573</v>
      </c>
      <c r="D19717" t="s">
        <v>1571</v>
      </c>
    </row>
    <row r="19718" spans="1:4" x14ac:dyDescent="0.2">
      <c r="A19718" t="s">
        <v>91</v>
      </c>
      <c r="B19718">
        <v>55</v>
      </c>
      <c r="C19718" t="s">
        <v>1558</v>
      </c>
    </row>
    <row r="19719" spans="1:4" x14ac:dyDescent="0.2">
      <c r="A19719" t="s">
        <v>29</v>
      </c>
      <c r="B19719">
        <v>7</v>
      </c>
      <c r="C19719" t="s">
        <v>1558</v>
      </c>
    </row>
    <row r="19720" spans="1:4" x14ac:dyDescent="0.2">
      <c r="A19720" t="s">
        <v>48</v>
      </c>
      <c r="B19720">
        <v>48</v>
      </c>
      <c r="C19720" t="s">
        <v>1559</v>
      </c>
    </row>
    <row r="19721" spans="1:4" x14ac:dyDescent="0.2">
      <c r="A19721" t="s">
        <v>150</v>
      </c>
      <c r="B19721">
        <v>41.3</v>
      </c>
      <c r="C19721" t="s">
        <v>1559</v>
      </c>
    </row>
    <row r="19722" spans="1:4" x14ac:dyDescent="0.2">
      <c r="A19722" t="s">
        <v>150</v>
      </c>
      <c r="B19722">
        <v>9</v>
      </c>
      <c r="C19722" t="s">
        <v>1574</v>
      </c>
    </row>
    <row r="19723" spans="1:4" x14ac:dyDescent="0.2">
      <c r="A19723" t="s">
        <v>29</v>
      </c>
      <c r="B19723">
        <v>5.2</v>
      </c>
      <c r="C19723">
        <f>+-0.1</f>
        <v>-0.1</v>
      </c>
    </row>
    <row r="19724" spans="1:4" x14ac:dyDescent="0.2">
      <c r="A19724" t="s">
        <v>48</v>
      </c>
      <c r="B19724">
        <v>2.8</v>
      </c>
      <c r="C19724">
        <f>+-0.1</f>
        <v>-0.1</v>
      </c>
    </row>
    <row r="19725" spans="1:4" x14ac:dyDescent="0.2">
      <c r="A19725" t="s">
        <v>117</v>
      </c>
      <c r="B19725">
        <v>33</v>
      </c>
      <c r="C19725" t="s">
        <v>1574</v>
      </c>
    </row>
    <row r="19726" spans="1:4" x14ac:dyDescent="0.2">
      <c r="A19726" t="s">
        <v>154</v>
      </c>
      <c r="B19726">
        <v>0.2</v>
      </c>
      <c r="C19726" t="s">
        <v>1558</v>
      </c>
    </row>
    <row r="19727" spans="1:4" x14ac:dyDescent="0.2">
      <c r="A19727" t="s">
        <v>32</v>
      </c>
      <c r="B19727">
        <v>32</v>
      </c>
      <c r="C19727" t="s">
        <v>1707</v>
      </c>
    </row>
    <row r="19728" spans="1:4" x14ac:dyDescent="0.2">
      <c r="A19728" t="s">
        <v>2888</v>
      </c>
      <c r="B19728">
        <v>18.8</v>
      </c>
      <c r="C19728" t="s">
        <v>1559</v>
      </c>
    </row>
    <row r="19729" spans="1:6" x14ac:dyDescent="0.2">
      <c r="A19729" t="s">
        <v>97</v>
      </c>
      <c r="B19729" t="s">
        <v>1545</v>
      </c>
      <c r="C19729">
        <v>0.05</v>
      </c>
      <c r="D19729" t="s">
        <v>1567</v>
      </c>
      <c r="E19729" t="s">
        <v>1568</v>
      </c>
    </row>
    <row r="19730" spans="1:6" x14ac:dyDescent="0.2">
      <c r="A19730" t="s">
        <v>97</v>
      </c>
      <c r="B19730" t="s">
        <v>1545</v>
      </c>
      <c r="C19730">
        <v>0.1</v>
      </c>
      <c r="D19730" t="s">
        <v>1567</v>
      </c>
      <c r="E19730" t="s">
        <v>1568</v>
      </c>
    </row>
    <row r="19731" spans="1:6" x14ac:dyDescent="0.2">
      <c r="A19731" t="s">
        <v>97</v>
      </c>
      <c r="B19731" t="s">
        <v>1545</v>
      </c>
      <c r="C19731">
        <v>0.05</v>
      </c>
      <c r="D19731" t="s">
        <v>1567</v>
      </c>
      <c r="E19731" t="s">
        <v>1633</v>
      </c>
    </row>
    <row r="19732" spans="1:6" x14ac:dyDescent="0.2">
      <c r="A19732" t="s">
        <v>97</v>
      </c>
      <c r="B19732" t="s">
        <v>1545</v>
      </c>
      <c r="C19732">
        <v>0.05</v>
      </c>
      <c r="D19732" t="s">
        <v>1567</v>
      </c>
      <c r="E19732" t="s">
        <v>1568</v>
      </c>
    </row>
    <row r="19733" spans="1:6" x14ac:dyDescent="0.2">
      <c r="A19733" t="s">
        <v>47</v>
      </c>
      <c r="B19733">
        <v>31.2</v>
      </c>
      <c r="C19733" t="s">
        <v>1635</v>
      </c>
      <c r="D19733" t="s">
        <v>1775</v>
      </c>
    </row>
    <row r="19734" spans="1:6" x14ac:dyDescent="0.2">
      <c r="A19734" t="s">
        <v>47</v>
      </c>
      <c r="B19734">
        <v>29.8</v>
      </c>
      <c r="C19734">
        <v>-0.05</v>
      </c>
    </row>
    <row r="19735" spans="1:6" x14ac:dyDescent="0.2">
      <c r="A19735" t="s">
        <v>47</v>
      </c>
      <c r="B19735">
        <v>30</v>
      </c>
      <c r="C19735">
        <v>0.2</v>
      </c>
    </row>
    <row r="19736" spans="1:6" x14ac:dyDescent="0.2">
      <c r="A19736" t="s">
        <v>47</v>
      </c>
      <c r="B19736">
        <v>9.5</v>
      </c>
      <c r="C19736" t="s">
        <v>1557</v>
      </c>
    </row>
    <row r="19737" spans="1:6" x14ac:dyDescent="0.2">
      <c r="A19737" t="s">
        <v>47</v>
      </c>
      <c r="B19737">
        <v>1.5</v>
      </c>
      <c r="C19737" t="s">
        <v>1558</v>
      </c>
    </row>
    <row r="19738" spans="1:6" x14ac:dyDescent="0.2">
      <c r="A19738" t="s">
        <v>47</v>
      </c>
      <c r="B19738">
        <v>2.5</v>
      </c>
      <c r="C19738" t="s">
        <v>1558</v>
      </c>
    </row>
    <row r="19739" spans="1:6" x14ac:dyDescent="0.2">
      <c r="A19739" t="s">
        <v>153</v>
      </c>
      <c r="B19739">
        <v>33.4</v>
      </c>
      <c r="C19739">
        <f>+-0.15</f>
        <v>-0.15</v>
      </c>
    </row>
    <row r="19740" spans="1:6" x14ac:dyDescent="0.2">
      <c r="A19740" t="s">
        <v>36</v>
      </c>
      <c r="B19740" t="s">
        <v>1780</v>
      </c>
      <c r="C19740" t="s">
        <v>1100</v>
      </c>
      <c r="D19740">
        <v>1</v>
      </c>
      <c r="E19740" t="s">
        <v>1562</v>
      </c>
      <c r="F19740" t="s">
        <v>1782</v>
      </c>
    </row>
    <row r="19741" spans="1:6" x14ac:dyDescent="0.2">
      <c r="A19741" t="s">
        <v>95</v>
      </c>
      <c r="B19741" t="s">
        <v>1545</v>
      </c>
      <c r="C19741" t="s">
        <v>1584</v>
      </c>
      <c r="D19741">
        <v>12</v>
      </c>
    </row>
    <row r="19742" spans="1:6" x14ac:dyDescent="0.2">
      <c r="A19742" t="s">
        <v>87</v>
      </c>
      <c r="B19742" t="s">
        <v>1546</v>
      </c>
      <c r="C19742" t="s">
        <v>3144</v>
      </c>
    </row>
    <row r="19743" spans="1:6" x14ac:dyDescent="0.2">
      <c r="A19743" t="s">
        <v>1549</v>
      </c>
      <c r="B19743" t="s">
        <v>1550</v>
      </c>
      <c r="C19743" t="s">
        <v>1551</v>
      </c>
      <c r="D19743" t="s">
        <v>1552</v>
      </c>
    </row>
    <row r="19744" spans="1:6" x14ac:dyDescent="0.2">
      <c r="A19744" t="s">
        <v>859</v>
      </c>
      <c r="B19744" t="s">
        <v>1553</v>
      </c>
      <c r="C19744" t="s">
        <v>1554</v>
      </c>
    </row>
    <row r="19745" spans="1:6" x14ac:dyDescent="0.2">
      <c r="A19745" t="s">
        <v>1569</v>
      </c>
      <c r="B19745" t="s">
        <v>1570</v>
      </c>
      <c r="C19745" t="s">
        <v>1571</v>
      </c>
    </row>
    <row r="19746" spans="1:6" x14ac:dyDescent="0.2">
      <c r="A19746" t="s">
        <v>1569</v>
      </c>
      <c r="B19746" t="s">
        <v>1572</v>
      </c>
      <c r="C19746" t="s">
        <v>1573</v>
      </c>
      <c r="D19746" t="s">
        <v>1571</v>
      </c>
    </row>
    <row r="19747" spans="1:6" x14ac:dyDescent="0.2">
      <c r="A19747" t="s">
        <v>2600</v>
      </c>
      <c r="B19747">
        <v>0.05</v>
      </c>
    </row>
    <row r="19748" spans="1:6" x14ac:dyDescent="0.2">
      <c r="A19748" t="s">
        <v>29</v>
      </c>
      <c r="B19748">
        <v>5.8</v>
      </c>
      <c r="C19748" t="s">
        <v>1580</v>
      </c>
    </row>
    <row r="19749" spans="1:6" x14ac:dyDescent="0.2">
      <c r="A19749" t="s">
        <v>47</v>
      </c>
      <c r="B19749">
        <v>5.5</v>
      </c>
      <c r="C19749">
        <v>-0.1</v>
      </c>
    </row>
    <row r="19750" spans="1:6" x14ac:dyDescent="0.2">
      <c r="A19750" t="s">
        <v>48</v>
      </c>
      <c r="B19750">
        <v>48.5</v>
      </c>
      <c r="C19750" t="s">
        <v>1580</v>
      </c>
    </row>
    <row r="19751" spans="1:6" x14ac:dyDescent="0.2">
      <c r="A19751" t="s">
        <v>48</v>
      </c>
      <c r="B19751">
        <v>43.5</v>
      </c>
      <c r="C19751">
        <v>0.3</v>
      </c>
    </row>
    <row r="19752" spans="1:6" x14ac:dyDescent="0.2">
      <c r="A19752" t="s">
        <v>47</v>
      </c>
      <c r="B19752">
        <v>33.1</v>
      </c>
      <c r="C19752">
        <v>-0.2</v>
      </c>
    </row>
    <row r="19753" spans="1:6" x14ac:dyDescent="0.2">
      <c r="A19753" t="s">
        <v>47</v>
      </c>
      <c r="B19753" t="s">
        <v>2571</v>
      </c>
    </row>
    <row r="19754" spans="1:6" x14ac:dyDescent="0.2">
      <c r="A19754" t="s">
        <v>97</v>
      </c>
      <c r="B19754">
        <v>0.1</v>
      </c>
    </row>
    <row r="19755" spans="1:6" x14ac:dyDescent="0.2">
      <c r="A19755" t="s">
        <v>97</v>
      </c>
      <c r="B19755">
        <v>0.2</v>
      </c>
      <c r="C19755" t="s">
        <v>1567</v>
      </c>
      <c r="D19755" t="s">
        <v>1568</v>
      </c>
    </row>
    <row r="19756" spans="1:6" x14ac:dyDescent="0.2">
      <c r="A19756" t="s">
        <v>95</v>
      </c>
      <c r="B19756" t="s">
        <v>1629</v>
      </c>
      <c r="C19756">
        <v>16</v>
      </c>
    </row>
    <row r="19757" spans="1:6" x14ac:dyDescent="0.2">
      <c r="A19757" t="s">
        <v>95</v>
      </c>
      <c r="B19757" t="s">
        <v>1629</v>
      </c>
      <c r="C19757">
        <v>30</v>
      </c>
    </row>
    <row r="19758" spans="1:6" x14ac:dyDescent="0.2">
      <c r="A19758" t="s">
        <v>29</v>
      </c>
      <c r="B19758" t="s">
        <v>2653</v>
      </c>
      <c r="C19758">
        <v>0.5</v>
      </c>
    </row>
    <row r="19759" spans="1:6" x14ac:dyDescent="0.2">
      <c r="A19759" t="s">
        <v>556</v>
      </c>
      <c r="B19759">
        <v>36</v>
      </c>
      <c r="C19759">
        <f>-0.2/-0.05</f>
        <v>4</v>
      </c>
      <c r="D19759" t="s">
        <v>2809</v>
      </c>
      <c r="E19759" t="s">
        <v>2810</v>
      </c>
      <c r="F19759" t="s">
        <v>2811</v>
      </c>
    </row>
    <row r="19760" spans="1:6" x14ac:dyDescent="0.2">
      <c r="A19760" t="s">
        <v>95</v>
      </c>
      <c r="B19760" t="s">
        <v>2787</v>
      </c>
      <c r="C19760">
        <v>10</v>
      </c>
    </row>
    <row r="19761" spans="1:4" x14ac:dyDescent="0.2">
      <c r="A19761" t="s">
        <v>2590</v>
      </c>
      <c r="B19761">
        <f>-0.2/-0.05</f>
        <v>4</v>
      </c>
    </row>
    <row r="19762" spans="1:4" x14ac:dyDescent="0.2">
      <c r="A19762" t="s">
        <v>29</v>
      </c>
      <c r="B19762">
        <v>3</v>
      </c>
      <c r="C19762">
        <v>0.1</v>
      </c>
    </row>
    <row r="19763" spans="1:4" x14ac:dyDescent="0.2">
      <c r="A19763" t="s">
        <v>29</v>
      </c>
      <c r="B19763">
        <v>2</v>
      </c>
      <c r="C19763" t="s">
        <v>1630</v>
      </c>
    </row>
    <row r="19764" spans="1:4" x14ac:dyDescent="0.2">
      <c r="A19764" t="s">
        <v>2794</v>
      </c>
      <c r="B19764">
        <v>0.1</v>
      </c>
    </row>
    <row r="19765" spans="1:4" x14ac:dyDescent="0.2">
      <c r="A19765" t="s">
        <v>49</v>
      </c>
      <c r="B19765">
        <v>0.5</v>
      </c>
      <c r="C19765" t="s">
        <v>1578</v>
      </c>
    </row>
    <row r="19766" spans="1:4" x14ac:dyDescent="0.2">
      <c r="A19766" t="s">
        <v>98</v>
      </c>
      <c r="B19766">
        <v>5.0000000000000001E-3</v>
      </c>
    </row>
    <row r="19767" spans="1:4" x14ac:dyDescent="0.2">
      <c r="A19767" t="s">
        <v>246</v>
      </c>
      <c r="B19767">
        <v>1.4999999999999999E-2</v>
      </c>
    </row>
    <row r="19768" spans="1:4" x14ac:dyDescent="0.2">
      <c r="A19768" t="s">
        <v>94</v>
      </c>
      <c r="B19768">
        <v>0.1</v>
      </c>
      <c r="C19768" t="s">
        <v>1567</v>
      </c>
      <c r="D19768" t="s">
        <v>1568</v>
      </c>
    </row>
    <row r="19769" spans="1:4" x14ac:dyDescent="0.2">
      <c r="A19769" t="s">
        <v>97</v>
      </c>
      <c r="B19769">
        <v>0.05</v>
      </c>
      <c r="C19769" t="s">
        <v>1567</v>
      </c>
      <c r="D19769" t="s">
        <v>1568</v>
      </c>
    </row>
    <row r="19770" spans="1:4" x14ac:dyDescent="0.2">
      <c r="A19770" t="s">
        <v>95</v>
      </c>
      <c r="B19770" t="s">
        <v>1629</v>
      </c>
      <c r="C19770">
        <v>12.5</v>
      </c>
    </row>
    <row r="19771" spans="1:4" x14ac:dyDescent="0.2">
      <c r="A19771" t="s">
        <v>95</v>
      </c>
      <c r="B19771" t="s">
        <v>1629</v>
      </c>
      <c r="C19771">
        <v>25</v>
      </c>
    </row>
    <row r="19772" spans="1:4" x14ac:dyDescent="0.2">
      <c r="A19772" t="s">
        <v>2593</v>
      </c>
      <c r="B19772">
        <v>0.05</v>
      </c>
    </row>
    <row r="19773" spans="1:4" x14ac:dyDescent="0.2">
      <c r="A19773" t="s">
        <v>1549</v>
      </c>
      <c r="B19773" t="s">
        <v>1550</v>
      </c>
      <c r="C19773" t="s">
        <v>1551</v>
      </c>
      <c r="D19773" t="s">
        <v>1552</v>
      </c>
    </row>
    <row r="19774" spans="1:4" x14ac:dyDescent="0.2">
      <c r="A19774" t="s">
        <v>859</v>
      </c>
      <c r="B19774" t="s">
        <v>1553</v>
      </c>
      <c r="C19774" t="s">
        <v>1554</v>
      </c>
    </row>
    <row r="19775" spans="1:4" x14ac:dyDescent="0.2">
      <c r="A19775" t="s">
        <v>1555</v>
      </c>
      <c r="B19775" t="s">
        <v>1550</v>
      </c>
      <c r="C19775" t="s">
        <v>1551</v>
      </c>
      <c r="D19775" t="s">
        <v>1556</v>
      </c>
    </row>
    <row r="19776" spans="1:4" x14ac:dyDescent="0.2">
      <c r="A19776" t="s">
        <v>91</v>
      </c>
      <c r="B19776">
        <v>52.2</v>
      </c>
      <c r="C19776" t="s">
        <v>1557</v>
      </c>
    </row>
    <row r="19777" spans="1:6" x14ac:dyDescent="0.2">
      <c r="A19777" t="s">
        <v>48</v>
      </c>
      <c r="B19777">
        <v>48</v>
      </c>
      <c r="C19777" t="s">
        <v>1559</v>
      </c>
    </row>
    <row r="19778" spans="1:6" x14ac:dyDescent="0.2">
      <c r="A19778" t="s">
        <v>2552</v>
      </c>
      <c r="B19778">
        <v>4.2</v>
      </c>
      <c r="C19778" t="s">
        <v>1558</v>
      </c>
    </row>
    <row r="19779" spans="1:6" x14ac:dyDescent="0.2">
      <c r="A19779" t="s">
        <v>48</v>
      </c>
      <c r="B19779">
        <v>41.3</v>
      </c>
      <c r="C19779" t="s">
        <v>1559</v>
      </c>
    </row>
    <row r="19780" spans="1:6" x14ac:dyDescent="0.2">
      <c r="A19780" t="s">
        <v>32</v>
      </c>
      <c r="B19780" t="s">
        <v>2299</v>
      </c>
      <c r="C19780">
        <v>31</v>
      </c>
      <c r="D19780" t="s">
        <v>1562</v>
      </c>
      <c r="E19780" t="s">
        <v>1619</v>
      </c>
      <c r="F19780">
        <v>31.8</v>
      </c>
    </row>
    <row r="19781" spans="1:6" x14ac:dyDescent="0.2">
      <c r="A19781" t="s">
        <v>47</v>
      </c>
      <c r="B19781">
        <v>29.8</v>
      </c>
      <c r="C19781">
        <v>-0.05</v>
      </c>
    </row>
    <row r="19782" spans="1:6" x14ac:dyDescent="0.2">
      <c r="A19782" t="s">
        <v>1776</v>
      </c>
      <c r="B19782" t="s">
        <v>1635</v>
      </c>
      <c r="C19782" t="s">
        <v>1775</v>
      </c>
    </row>
    <row r="19783" spans="1:6" x14ac:dyDescent="0.2">
      <c r="A19783" t="s">
        <v>1776</v>
      </c>
      <c r="B19783" t="s">
        <v>1635</v>
      </c>
      <c r="C19783" t="s">
        <v>1777</v>
      </c>
      <c r="D19783" t="s">
        <v>1778</v>
      </c>
      <c r="E19783" t="s">
        <v>1758</v>
      </c>
      <c r="F19783" t="s">
        <v>1779</v>
      </c>
    </row>
    <row r="19784" spans="1:6" x14ac:dyDescent="0.2">
      <c r="A19784" t="s">
        <v>95</v>
      </c>
      <c r="B19784" t="s">
        <v>1545</v>
      </c>
      <c r="C19784" t="s">
        <v>1584</v>
      </c>
      <c r="D19784">
        <v>12</v>
      </c>
    </row>
    <row r="19785" spans="1:6" x14ac:dyDescent="0.2">
      <c r="A19785" t="s">
        <v>36</v>
      </c>
      <c r="B19785" t="s">
        <v>1780</v>
      </c>
      <c r="C19785" t="s">
        <v>1100</v>
      </c>
      <c r="D19785">
        <v>1</v>
      </c>
      <c r="E19785" t="s">
        <v>1562</v>
      </c>
      <c r="F19785" t="s">
        <v>1782</v>
      </c>
    </row>
    <row r="19786" spans="1:6" x14ac:dyDescent="0.2">
      <c r="A19786" t="s">
        <v>97</v>
      </c>
      <c r="B19786" t="s">
        <v>1545</v>
      </c>
      <c r="C19786">
        <v>0.05</v>
      </c>
      <c r="D19786" t="s">
        <v>1567</v>
      </c>
      <c r="E19786" t="s">
        <v>1568</v>
      </c>
    </row>
    <row r="19787" spans="1:6" x14ac:dyDescent="0.2">
      <c r="A19787" t="s">
        <v>97</v>
      </c>
      <c r="B19787" t="s">
        <v>1545</v>
      </c>
      <c r="C19787">
        <v>0.05</v>
      </c>
      <c r="D19787" t="s">
        <v>1567</v>
      </c>
      <c r="E19787" t="s">
        <v>1568</v>
      </c>
    </row>
    <row r="19788" spans="1:6" x14ac:dyDescent="0.2">
      <c r="A19788" t="s">
        <v>87</v>
      </c>
      <c r="B19788" t="s">
        <v>1546</v>
      </c>
      <c r="C19788" t="s">
        <v>1547</v>
      </c>
      <c r="D19788" t="s">
        <v>1548</v>
      </c>
    </row>
    <row r="19789" spans="1:6" x14ac:dyDescent="0.2">
      <c r="A19789" t="s">
        <v>1549</v>
      </c>
      <c r="B19789" t="s">
        <v>1550</v>
      </c>
      <c r="C19789" t="s">
        <v>1551</v>
      </c>
      <c r="D19789" t="s">
        <v>1552</v>
      </c>
    </row>
    <row r="19790" spans="1:6" x14ac:dyDescent="0.2">
      <c r="A19790" t="s">
        <v>1555</v>
      </c>
      <c r="B19790" t="s">
        <v>1550</v>
      </c>
      <c r="C19790" t="s">
        <v>1551</v>
      </c>
      <c r="D19790" t="s">
        <v>1556</v>
      </c>
    </row>
    <row r="19791" spans="1:6" x14ac:dyDescent="0.2">
      <c r="A19791" t="s">
        <v>859</v>
      </c>
      <c r="B19791" t="s">
        <v>1553</v>
      </c>
      <c r="C19791" t="s">
        <v>1554</v>
      </c>
    </row>
    <row r="19792" spans="1:6" x14ac:dyDescent="0.2">
      <c r="A19792" t="s">
        <v>1569</v>
      </c>
      <c r="B19792" t="s">
        <v>1570</v>
      </c>
      <c r="C19792" t="s">
        <v>1571</v>
      </c>
    </row>
    <row r="19793" spans="1:6" x14ac:dyDescent="0.2">
      <c r="A19793" t="s">
        <v>1569</v>
      </c>
      <c r="B19793" t="s">
        <v>1572</v>
      </c>
      <c r="C19793" t="s">
        <v>1573</v>
      </c>
      <c r="D19793" t="s">
        <v>1571</v>
      </c>
    </row>
    <row r="19794" spans="1:6" x14ac:dyDescent="0.2">
      <c r="A19794" t="s">
        <v>91</v>
      </c>
      <c r="B19794">
        <v>17.3</v>
      </c>
      <c r="C19794" t="s">
        <v>1608</v>
      </c>
      <c r="D19794">
        <v>0.05</v>
      </c>
    </row>
    <row r="19795" spans="1:6" x14ac:dyDescent="0.2">
      <c r="A19795" t="s">
        <v>29</v>
      </c>
      <c r="B19795">
        <v>4.5</v>
      </c>
      <c r="C19795" t="s">
        <v>1608</v>
      </c>
      <c r="D19795">
        <v>0.05</v>
      </c>
    </row>
    <row r="19796" spans="1:6" x14ac:dyDescent="0.2">
      <c r="A19796" t="s">
        <v>29</v>
      </c>
      <c r="B19796">
        <v>10.8</v>
      </c>
      <c r="C19796" t="s">
        <v>1613</v>
      </c>
      <c r="D19796">
        <v>0.15</v>
      </c>
    </row>
    <row r="19797" spans="1:6" x14ac:dyDescent="0.2">
      <c r="A19797" t="s">
        <v>48</v>
      </c>
      <c r="B19797">
        <v>10</v>
      </c>
      <c r="C19797" t="s">
        <v>1608</v>
      </c>
      <c r="D19797">
        <v>0.2</v>
      </c>
    </row>
    <row r="19798" spans="1:6" x14ac:dyDescent="0.2">
      <c r="A19798" t="s">
        <v>48</v>
      </c>
      <c r="B19798">
        <v>6.65</v>
      </c>
      <c r="C19798" t="s">
        <v>1613</v>
      </c>
      <c r="D19798">
        <v>0.1</v>
      </c>
    </row>
    <row r="19799" spans="1:6" x14ac:dyDescent="0.2">
      <c r="A19799" t="s">
        <v>48</v>
      </c>
      <c r="B19799">
        <v>2.2000000000000002</v>
      </c>
      <c r="C19799" t="s">
        <v>1608</v>
      </c>
      <c r="D19799">
        <v>0.05</v>
      </c>
    </row>
    <row r="19800" spans="1:6" x14ac:dyDescent="0.2">
      <c r="A19800" t="s">
        <v>48</v>
      </c>
      <c r="B19800">
        <v>4.5999999999999996</v>
      </c>
      <c r="C19800" t="s">
        <v>1608</v>
      </c>
      <c r="D19800">
        <v>0.05</v>
      </c>
    </row>
    <row r="19801" spans="1:6" x14ac:dyDescent="0.2">
      <c r="A19801" t="s">
        <v>47</v>
      </c>
      <c r="B19801">
        <v>15.1</v>
      </c>
      <c r="C19801" t="s">
        <v>1608</v>
      </c>
      <c r="D19801">
        <v>0.05</v>
      </c>
    </row>
    <row r="19802" spans="1:6" x14ac:dyDescent="0.2">
      <c r="A19802" t="s">
        <v>47</v>
      </c>
      <c r="B19802">
        <v>13</v>
      </c>
      <c r="C19802" t="s">
        <v>1608</v>
      </c>
      <c r="D19802">
        <v>0.1</v>
      </c>
    </row>
    <row r="19803" spans="1:6" x14ac:dyDescent="0.2">
      <c r="A19803" t="s">
        <v>47</v>
      </c>
      <c r="B19803">
        <v>3.75</v>
      </c>
      <c r="C19803" t="s">
        <v>1562</v>
      </c>
      <c r="D19803">
        <v>0.1</v>
      </c>
    </row>
    <row r="19804" spans="1:6" x14ac:dyDescent="0.2">
      <c r="A19804" t="s">
        <v>47</v>
      </c>
      <c r="B19804">
        <v>3.85</v>
      </c>
      <c r="C19804" t="s">
        <v>1613</v>
      </c>
      <c r="D19804" t="s">
        <v>2990</v>
      </c>
    </row>
    <row r="19805" spans="1:6" x14ac:dyDescent="0.2">
      <c r="A19805" t="s">
        <v>47</v>
      </c>
      <c r="B19805">
        <v>14</v>
      </c>
      <c r="C19805" t="s">
        <v>1608</v>
      </c>
      <c r="D19805">
        <v>0.1</v>
      </c>
    </row>
    <row r="19806" spans="1:6" x14ac:dyDescent="0.2">
      <c r="A19806" t="s">
        <v>1749</v>
      </c>
      <c r="B19806" t="s">
        <v>1562</v>
      </c>
      <c r="C19806" t="s">
        <v>1618</v>
      </c>
      <c r="D19806">
        <v>14.7</v>
      </c>
      <c r="E19806" t="s">
        <v>1562</v>
      </c>
      <c r="F19806">
        <v>0.2</v>
      </c>
    </row>
    <row r="19807" spans="1:6" x14ac:dyDescent="0.2">
      <c r="A19807" t="s">
        <v>34</v>
      </c>
      <c r="B19807">
        <v>21.02</v>
      </c>
      <c r="C19807" t="s">
        <v>1613</v>
      </c>
      <c r="D19807">
        <v>0.03</v>
      </c>
    </row>
    <row r="19808" spans="1:6" x14ac:dyDescent="0.2">
      <c r="A19808" t="s">
        <v>34</v>
      </c>
      <c r="B19808">
        <v>15.02</v>
      </c>
      <c r="C19808" t="s">
        <v>1613</v>
      </c>
      <c r="D19808">
        <v>0.03</v>
      </c>
    </row>
    <row r="19809" spans="1:6" x14ac:dyDescent="0.2">
      <c r="A19809" t="s">
        <v>34</v>
      </c>
      <c r="B19809">
        <v>18.3</v>
      </c>
      <c r="C19809" t="s">
        <v>1608</v>
      </c>
      <c r="D19809">
        <v>0.05</v>
      </c>
    </row>
    <row r="19810" spans="1:6" x14ac:dyDescent="0.2">
      <c r="A19810" t="s">
        <v>47</v>
      </c>
      <c r="B19810">
        <v>2</v>
      </c>
      <c r="C19810" t="s">
        <v>1608</v>
      </c>
      <c r="D19810">
        <v>0.1</v>
      </c>
    </row>
    <row r="19811" spans="1:6" x14ac:dyDescent="0.2">
      <c r="A19811" t="s">
        <v>1693</v>
      </c>
      <c r="B19811" t="s">
        <v>1562</v>
      </c>
      <c r="C19811" t="s">
        <v>1618</v>
      </c>
      <c r="D19811">
        <v>8</v>
      </c>
      <c r="E19811" t="s">
        <v>1608</v>
      </c>
      <c r="F19811">
        <v>0.2</v>
      </c>
    </row>
    <row r="19812" spans="1:6" x14ac:dyDescent="0.2">
      <c r="A19812" t="s">
        <v>97</v>
      </c>
      <c r="B19812" t="s">
        <v>1619</v>
      </c>
      <c r="C19812">
        <v>0.04</v>
      </c>
    </row>
    <row r="19813" spans="1:6" x14ac:dyDescent="0.2">
      <c r="A19813" t="s">
        <v>48</v>
      </c>
      <c r="B19813">
        <v>1.2</v>
      </c>
      <c r="C19813" t="s">
        <v>1613</v>
      </c>
      <c r="D19813">
        <v>0.2</v>
      </c>
    </row>
    <row r="19814" spans="1:6" x14ac:dyDescent="0.2">
      <c r="A19814" t="s">
        <v>873</v>
      </c>
      <c r="B19814" t="s">
        <v>1562</v>
      </c>
      <c r="C19814" t="s">
        <v>1618</v>
      </c>
      <c r="D19814">
        <v>10.5</v>
      </c>
      <c r="E19814" t="s">
        <v>1608</v>
      </c>
      <c r="F19814">
        <v>0.2</v>
      </c>
    </row>
    <row r="19815" spans="1:6" x14ac:dyDescent="0.2">
      <c r="A19815" t="s">
        <v>154</v>
      </c>
      <c r="B19815">
        <v>0.4</v>
      </c>
      <c r="C19815" t="s">
        <v>1608</v>
      </c>
      <c r="D19815">
        <v>0.1</v>
      </c>
    </row>
    <row r="19816" spans="1:6" x14ac:dyDescent="0.2">
      <c r="A19816" t="s">
        <v>97</v>
      </c>
      <c r="B19816">
        <v>0.05</v>
      </c>
    </row>
    <row r="19817" spans="1:6" x14ac:dyDescent="0.2">
      <c r="A19817" t="s">
        <v>186</v>
      </c>
      <c r="B19817" t="s">
        <v>1619</v>
      </c>
      <c r="C19817">
        <v>0.2</v>
      </c>
      <c r="D19817" t="s">
        <v>1623</v>
      </c>
      <c r="E19817" t="s">
        <v>2991</v>
      </c>
    </row>
    <row r="19818" spans="1:6" x14ac:dyDescent="0.2">
      <c r="A19818" t="s">
        <v>1549</v>
      </c>
      <c r="B19818" t="s">
        <v>1550</v>
      </c>
      <c r="C19818" t="s">
        <v>1551</v>
      </c>
      <c r="D19818" t="s">
        <v>1552</v>
      </c>
    </row>
    <row r="19819" spans="1:6" x14ac:dyDescent="0.2">
      <c r="A19819" t="s">
        <v>859</v>
      </c>
      <c r="B19819" t="s">
        <v>1553</v>
      </c>
      <c r="C19819" t="s">
        <v>1554</v>
      </c>
    </row>
    <row r="19820" spans="1:6" x14ac:dyDescent="0.2">
      <c r="A19820" t="s">
        <v>1569</v>
      </c>
      <c r="B19820" t="s">
        <v>1570</v>
      </c>
      <c r="C19820" t="s">
        <v>1571</v>
      </c>
    </row>
    <row r="19821" spans="1:6" x14ac:dyDescent="0.2">
      <c r="A19821" t="s">
        <v>1569</v>
      </c>
      <c r="B19821" t="s">
        <v>1572</v>
      </c>
      <c r="C19821" t="s">
        <v>1573</v>
      </c>
      <c r="D19821" t="s">
        <v>1571</v>
      </c>
    </row>
    <row r="19822" spans="1:6" x14ac:dyDescent="0.2">
      <c r="A19822" t="s">
        <v>29</v>
      </c>
      <c r="B19822">
        <v>17.100000000000001</v>
      </c>
      <c r="C19822" t="s">
        <v>1558</v>
      </c>
    </row>
    <row r="19823" spans="1:6" x14ac:dyDescent="0.2">
      <c r="A19823" t="s">
        <v>48</v>
      </c>
      <c r="B19823">
        <v>4.7</v>
      </c>
      <c r="C19823" t="s">
        <v>1558</v>
      </c>
    </row>
    <row r="19824" spans="1:6" x14ac:dyDescent="0.2">
      <c r="A19824" t="s">
        <v>154</v>
      </c>
      <c r="B19824">
        <v>0.2</v>
      </c>
      <c r="C19824">
        <v>0.1</v>
      </c>
    </row>
    <row r="19825" spans="1:5" x14ac:dyDescent="0.2">
      <c r="A19825" t="s">
        <v>97</v>
      </c>
      <c r="B19825" t="s">
        <v>1545</v>
      </c>
      <c r="C19825">
        <v>0.03</v>
      </c>
      <c r="D19825" t="s">
        <v>1567</v>
      </c>
      <c r="E19825" t="s">
        <v>1568</v>
      </c>
    </row>
    <row r="19826" spans="1:5" x14ac:dyDescent="0.2">
      <c r="A19826" t="s">
        <v>95</v>
      </c>
      <c r="B19826" t="s">
        <v>1545</v>
      </c>
      <c r="C19826" t="s">
        <v>1593</v>
      </c>
      <c r="D19826">
        <v>0.2</v>
      </c>
    </row>
    <row r="19827" spans="1:5" x14ac:dyDescent="0.2">
      <c r="A19827" t="s">
        <v>94</v>
      </c>
      <c r="B19827" t="s">
        <v>1545</v>
      </c>
      <c r="C19827">
        <v>0.02</v>
      </c>
      <c r="D19827" t="s">
        <v>1567</v>
      </c>
      <c r="E19827" t="s">
        <v>1568</v>
      </c>
    </row>
    <row r="19828" spans="1:5" x14ac:dyDescent="0.2">
      <c r="A19828" t="s">
        <v>133</v>
      </c>
      <c r="B19828" t="s">
        <v>1545</v>
      </c>
      <c r="C19828">
        <v>5.0000000000000001E-3</v>
      </c>
    </row>
    <row r="19829" spans="1:5" x14ac:dyDescent="0.2">
      <c r="A19829" t="s">
        <v>47</v>
      </c>
      <c r="B19829">
        <v>3.85</v>
      </c>
      <c r="C19829">
        <v>0.02</v>
      </c>
    </row>
    <row r="19830" spans="1:5" x14ac:dyDescent="0.2">
      <c r="A19830" t="s">
        <v>92</v>
      </c>
      <c r="B19830">
        <v>0.05</v>
      </c>
      <c r="C19830">
        <v>0.1</v>
      </c>
    </row>
    <row r="19831" spans="1:5" x14ac:dyDescent="0.2">
      <c r="A19831" t="s">
        <v>47</v>
      </c>
      <c r="B19831">
        <v>15.1</v>
      </c>
      <c r="C19831" t="s">
        <v>1557</v>
      </c>
    </row>
    <row r="19832" spans="1:5" x14ac:dyDescent="0.2">
      <c r="A19832" t="s">
        <v>48</v>
      </c>
      <c r="B19832">
        <v>2</v>
      </c>
      <c r="C19832" t="s">
        <v>1558</v>
      </c>
    </row>
    <row r="19833" spans="1:5" x14ac:dyDescent="0.2">
      <c r="A19833" t="s">
        <v>87</v>
      </c>
      <c r="B19833" t="s">
        <v>1546</v>
      </c>
      <c r="C19833" t="s">
        <v>1547</v>
      </c>
      <c r="D19833" t="s">
        <v>1548</v>
      </c>
    </row>
    <row r="19834" spans="1:5" x14ac:dyDescent="0.2">
      <c r="A19834" t="s">
        <v>1549</v>
      </c>
      <c r="B19834" t="s">
        <v>1550</v>
      </c>
      <c r="C19834" t="s">
        <v>1551</v>
      </c>
      <c r="D19834" t="s">
        <v>1552</v>
      </c>
    </row>
    <row r="19835" spans="1:5" x14ac:dyDescent="0.2">
      <c r="A19835" t="s">
        <v>859</v>
      </c>
      <c r="B19835" t="s">
        <v>1553</v>
      </c>
      <c r="C19835" t="s">
        <v>1554</v>
      </c>
    </row>
    <row r="19836" spans="1:5" x14ac:dyDescent="0.2">
      <c r="A19836" t="s">
        <v>1569</v>
      </c>
      <c r="B19836" t="s">
        <v>1570</v>
      </c>
      <c r="C19836" t="s">
        <v>1571</v>
      </c>
    </row>
    <row r="19837" spans="1:5" x14ac:dyDescent="0.2">
      <c r="A19837" t="s">
        <v>1569</v>
      </c>
      <c r="B19837" t="s">
        <v>1572</v>
      </c>
      <c r="C19837" t="s">
        <v>1573</v>
      </c>
      <c r="D19837" t="s">
        <v>1571</v>
      </c>
    </row>
    <row r="19838" spans="1:5" x14ac:dyDescent="0.2">
      <c r="A19838" t="s">
        <v>153</v>
      </c>
      <c r="B19838">
        <v>10.5</v>
      </c>
      <c r="C19838" t="s">
        <v>1559</v>
      </c>
    </row>
    <row r="19839" spans="1:5" x14ac:dyDescent="0.2">
      <c r="A19839" t="s">
        <v>27</v>
      </c>
      <c r="B19839">
        <v>17.100000000000001</v>
      </c>
      <c r="C19839" t="s">
        <v>1558</v>
      </c>
    </row>
    <row r="19840" spans="1:5" x14ac:dyDescent="0.2">
      <c r="A19840" t="s">
        <v>29</v>
      </c>
      <c r="B19840">
        <v>10.8</v>
      </c>
      <c r="C19840" t="s">
        <v>1574</v>
      </c>
    </row>
    <row r="19841" spans="1:5" x14ac:dyDescent="0.2">
      <c r="A19841" t="s">
        <v>48</v>
      </c>
      <c r="B19841">
        <v>10</v>
      </c>
      <c r="C19841" t="s">
        <v>1559</v>
      </c>
    </row>
    <row r="19842" spans="1:5" x14ac:dyDescent="0.2">
      <c r="A19842" t="s">
        <v>48</v>
      </c>
      <c r="B19842">
        <v>6.6</v>
      </c>
      <c r="C19842">
        <v>0.3</v>
      </c>
    </row>
    <row r="19843" spans="1:5" x14ac:dyDescent="0.2">
      <c r="A19843" t="s">
        <v>48</v>
      </c>
      <c r="B19843">
        <v>4.7</v>
      </c>
      <c r="C19843" t="s">
        <v>1558</v>
      </c>
    </row>
    <row r="19844" spans="1:5" x14ac:dyDescent="0.2">
      <c r="A19844" t="s">
        <v>47</v>
      </c>
      <c r="B19844">
        <v>13</v>
      </c>
      <c r="C19844" t="s">
        <v>1558</v>
      </c>
    </row>
    <row r="19845" spans="1:5" x14ac:dyDescent="0.2">
      <c r="A19845" t="s">
        <v>29</v>
      </c>
      <c r="B19845">
        <v>4.4000000000000004</v>
      </c>
      <c r="C19845" t="s">
        <v>1558</v>
      </c>
    </row>
    <row r="19846" spans="1:5" x14ac:dyDescent="0.2">
      <c r="A19846" t="s">
        <v>1662</v>
      </c>
      <c r="B19846">
        <v>18.3</v>
      </c>
      <c r="C19846" t="s">
        <v>1557</v>
      </c>
    </row>
    <row r="19847" spans="1:5" x14ac:dyDescent="0.2">
      <c r="A19847" t="s">
        <v>184</v>
      </c>
      <c r="B19847">
        <v>14.7</v>
      </c>
      <c r="C19847">
        <v>-0.2</v>
      </c>
    </row>
    <row r="19848" spans="1:5" x14ac:dyDescent="0.2">
      <c r="A19848" t="s">
        <v>34</v>
      </c>
      <c r="B19848">
        <v>21.02</v>
      </c>
      <c r="C19848">
        <v>0.03</v>
      </c>
    </row>
    <row r="19849" spans="1:5" x14ac:dyDescent="0.2">
      <c r="A19849" t="s">
        <v>34</v>
      </c>
      <c r="B19849">
        <v>15.02</v>
      </c>
      <c r="C19849">
        <v>0.03</v>
      </c>
    </row>
    <row r="19850" spans="1:5" x14ac:dyDescent="0.2">
      <c r="A19850" t="s">
        <v>1693</v>
      </c>
      <c r="B19850" t="s">
        <v>1562</v>
      </c>
      <c r="C19850" t="s">
        <v>1618</v>
      </c>
      <c r="D19850">
        <v>8</v>
      </c>
      <c r="E19850" t="s">
        <v>1559</v>
      </c>
    </row>
    <row r="19851" spans="1:5" x14ac:dyDescent="0.2">
      <c r="A19851" t="s">
        <v>2062</v>
      </c>
      <c r="B19851" t="s">
        <v>1545</v>
      </c>
      <c r="C19851" t="s">
        <v>1593</v>
      </c>
      <c r="D19851">
        <v>0.2</v>
      </c>
    </row>
    <row r="19852" spans="1:5" x14ac:dyDescent="0.2">
      <c r="A19852" t="s">
        <v>47</v>
      </c>
      <c r="B19852">
        <v>14</v>
      </c>
      <c r="C19852" t="s">
        <v>1558</v>
      </c>
    </row>
    <row r="19853" spans="1:5" x14ac:dyDescent="0.2">
      <c r="A19853" t="s">
        <v>47</v>
      </c>
      <c r="B19853">
        <v>2</v>
      </c>
      <c r="C19853" t="s">
        <v>1558</v>
      </c>
    </row>
    <row r="19854" spans="1:5" x14ac:dyDescent="0.2">
      <c r="A19854" t="s">
        <v>49</v>
      </c>
      <c r="B19854">
        <v>0.4</v>
      </c>
      <c r="C19854" t="s">
        <v>1558</v>
      </c>
    </row>
    <row r="19855" spans="1:5" x14ac:dyDescent="0.2">
      <c r="A19855" t="s">
        <v>29</v>
      </c>
      <c r="B19855">
        <v>2</v>
      </c>
      <c r="C19855" t="s">
        <v>1558</v>
      </c>
    </row>
    <row r="19856" spans="1:5" x14ac:dyDescent="0.2">
      <c r="A19856" t="s">
        <v>47</v>
      </c>
      <c r="B19856">
        <v>15.1</v>
      </c>
      <c r="C19856" t="s">
        <v>1557</v>
      </c>
    </row>
    <row r="19857" spans="1:5" x14ac:dyDescent="0.2">
      <c r="A19857" t="s">
        <v>94</v>
      </c>
      <c r="B19857" t="s">
        <v>1545</v>
      </c>
      <c r="C19857">
        <v>0.02</v>
      </c>
      <c r="D19857" t="s">
        <v>1567</v>
      </c>
      <c r="E19857" t="s">
        <v>1568</v>
      </c>
    </row>
    <row r="19858" spans="1:5" x14ac:dyDescent="0.2">
      <c r="A19858" t="s">
        <v>133</v>
      </c>
      <c r="B19858" t="s">
        <v>1545</v>
      </c>
      <c r="C19858">
        <v>5.0000000000000001E-3</v>
      </c>
    </row>
    <row r="19859" spans="1:5" x14ac:dyDescent="0.2">
      <c r="A19859" t="s">
        <v>97</v>
      </c>
      <c r="B19859" t="s">
        <v>1545</v>
      </c>
      <c r="C19859">
        <v>0.05</v>
      </c>
      <c r="D19859" t="s">
        <v>1567</v>
      </c>
      <c r="E19859" t="s">
        <v>1568</v>
      </c>
    </row>
    <row r="19860" spans="1:5" x14ac:dyDescent="0.2">
      <c r="A19860" t="s">
        <v>47</v>
      </c>
      <c r="B19860">
        <v>3.85</v>
      </c>
      <c r="C19860">
        <v>0.02</v>
      </c>
    </row>
    <row r="19861" spans="1:5" x14ac:dyDescent="0.2">
      <c r="A19861" t="s">
        <v>3145</v>
      </c>
      <c r="B19861">
        <v>10.4</v>
      </c>
      <c r="C19861">
        <v>-0.1</v>
      </c>
    </row>
    <row r="19862" spans="1:5" x14ac:dyDescent="0.2">
      <c r="A19862" t="s">
        <v>97</v>
      </c>
      <c r="B19862" t="s">
        <v>1545</v>
      </c>
      <c r="C19862">
        <v>0.03</v>
      </c>
      <c r="D19862" t="s">
        <v>1567</v>
      </c>
      <c r="E19862" t="s">
        <v>1568</v>
      </c>
    </row>
    <row r="19863" spans="1:5" x14ac:dyDescent="0.2">
      <c r="A19863" t="s">
        <v>92</v>
      </c>
      <c r="B19863">
        <v>0.05</v>
      </c>
      <c r="C19863">
        <v>0.1</v>
      </c>
    </row>
    <row r="19864" spans="1:5" x14ac:dyDescent="0.2">
      <c r="A19864" t="s">
        <v>154</v>
      </c>
      <c r="B19864">
        <v>0.2</v>
      </c>
      <c r="C19864">
        <v>0.1</v>
      </c>
    </row>
    <row r="19865" spans="1:5" x14ac:dyDescent="0.2">
      <c r="A19865" t="s">
        <v>146</v>
      </c>
    </row>
    <row r="19866" spans="1:5" x14ac:dyDescent="0.2">
      <c r="A19866" t="s">
        <v>87</v>
      </c>
    </row>
    <row r="19867" spans="1:5" x14ac:dyDescent="0.2">
      <c r="A19867" t="s">
        <v>1549</v>
      </c>
      <c r="B19867" t="s">
        <v>1550</v>
      </c>
      <c r="C19867" t="s">
        <v>1551</v>
      </c>
      <c r="D19867" t="s">
        <v>1552</v>
      </c>
    </row>
    <row r="19868" spans="1:5" x14ac:dyDescent="0.2">
      <c r="A19868" t="s">
        <v>859</v>
      </c>
      <c r="B19868" t="s">
        <v>1553</v>
      </c>
      <c r="C19868" t="s">
        <v>1554</v>
      </c>
    </row>
    <row r="19869" spans="1:5" x14ac:dyDescent="0.2">
      <c r="A19869" t="s">
        <v>1569</v>
      </c>
      <c r="B19869" t="s">
        <v>1570</v>
      </c>
      <c r="C19869" t="s">
        <v>1571</v>
      </c>
    </row>
    <row r="19870" spans="1:5" x14ac:dyDescent="0.2">
      <c r="A19870" t="s">
        <v>1569</v>
      </c>
      <c r="B19870" t="s">
        <v>1572</v>
      </c>
      <c r="C19870" t="s">
        <v>1573</v>
      </c>
      <c r="D19870" t="s">
        <v>1571</v>
      </c>
    </row>
    <row r="19871" spans="1:5" x14ac:dyDescent="0.2">
      <c r="A19871" t="s">
        <v>27</v>
      </c>
      <c r="B19871">
        <v>12.05</v>
      </c>
      <c r="C19871" t="s">
        <v>1557</v>
      </c>
    </row>
    <row r="19872" spans="1:5" x14ac:dyDescent="0.2">
      <c r="A19872" t="s">
        <v>29</v>
      </c>
      <c r="B19872">
        <v>12.2</v>
      </c>
      <c r="C19872" t="s">
        <v>1558</v>
      </c>
    </row>
    <row r="19873" spans="1:6" x14ac:dyDescent="0.2">
      <c r="A19873" t="s">
        <v>29</v>
      </c>
      <c r="B19873">
        <v>3.6</v>
      </c>
      <c r="C19873">
        <v>0.1</v>
      </c>
    </row>
    <row r="19874" spans="1:6" x14ac:dyDescent="0.2">
      <c r="A19874" t="s">
        <v>133</v>
      </c>
      <c r="B19874">
        <v>0.03</v>
      </c>
    </row>
    <row r="19875" spans="1:6" x14ac:dyDescent="0.2">
      <c r="A19875" t="s">
        <v>3060</v>
      </c>
      <c r="B19875" t="s">
        <v>3146</v>
      </c>
    </row>
    <row r="19876" spans="1:6" x14ac:dyDescent="0.2">
      <c r="A19876" t="s">
        <v>3060</v>
      </c>
      <c r="B19876">
        <v>15.3</v>
      </c>
      <c r="C19876">
        <v>0.2</v>
      </c>
    </row>
    <row r="19877" spans="1:6" x14ac:dyDescent="0.2">
      <c r="A19877" t="s">
        <v>3060</v>
      </c>
      <c r="B19877" t="s">
        <v>1681</v>
      </c>
    </row>
    <row r="19878" spans="1:6" x14ac:dyDescent="0.2">
      <c r="A19878" t="s">
        <v>47</v>
      </c>
      <c r="B19878" t="s">
        <v>3147</v>
      </c>
    </row>
    <row r="19879" spans="1:6" x14ac:dyDescent="0.2">
      <c r="A19879" t="s">
        <v>47</v>
      </c>
      <c r="B19879" t="s">
        <v>3148</v>
      </c>
    </row>
    <row r="19880" spans="1:6" x14ac:dyDescent="0.2">
      <c r="A19880" t="s">
        <v>97</v>
      </c>
      <c r="B19880" t="s">
        <v>1545</v>
      </c>
      <c r="C19880">
        <v>0.1</v>
      </c>
    </row>
    <row r="19881" spans="1:6" x14ac:dyDescent="0.2">
      <c r="A19881" t="s">
        <v>49</v>
      </c>
      <c r="B19881" t="s">
        <v>3149</v>
      </c>
      <c r="C19881" t="s">
        <v>1100</v>
      </c>
      <c r="D19881" t="s">
        <v>1636</v>
      </c>
    </row>
    <row r="19882" spans="1:6" x14ac:dyDescent="0.2">
      <c r="A19882" t="s">
        <v>2062</v>
      </c>
      <c r="B19882" t="s">
        <v>2935</v>
      </c>
    </row>
    <row r="19883" spans="1:6" x14ac:dyDescent="0.2">
      <c r="A19883" t="s">
        <v>1579</v>
      </c>
      <c r="B19883">
        <v>6.8</v>
      </c>
      <c r="C19883" t="s">
        <v>1558</v>
      </c>
    </row>
    <row r="19884" spans="1:6" x14ac:dyDescent="0.2">
      <c r="A19884" t="s">
        <v>87</v>
      </c>
    </row>
    <row r="19885" spans="1:6" x14ac:dyDescent="0.2">
      <c r="A19885" t="s">
        <v>859</v>
      </c>
      <c r="B19885" t="s">
        <v>1553</v>
      </c>
      <c r="C19885" t="s">
        <v>1554</v>
      </c>
    </row>
    <row r="19886" spans="1:6" x14ac:dyDescent="0.2">
      <c r="A19886" t="s">
        <v>1549</v>
      </c>
      <c r="B19886" t="s">
        <v>1550</v>
      </c>
      <c r="C19886" t="s">
        <v>1551</v>
      </c>
      <c r="D19886" t="s">
        <v>1552</v>
      </c>
    </row>
    <row r="19887" spans="1:6" x14ac:dyDescent="0.2">
      <c r="A19887" t="s">
        <v>1555</v>
      </c>
      <c r="B19887" t="s">
        <v>1550</v>
      </c>
      <c r="C19887" t="s">
        <v>1551</v>
      </c>
      <c r="D19887" t="s">
        <v>1556</v>
      </c>
    </row>
    <row r="19888" spans="1:6" x14ac:dyDescent="0.2">
      <c r="A19888" t="s">
        <v>2328</v>
      </c>
      <c r="B19888" t="s">
        <v>1790</v>
      </c>
      <c r="C19888" t="s">
        <v>2329</v>
      </c>
      <c r="D19888" t="s">
        <v>1562</v>
      </c>
      <c r="E19888" t="s">
        <v>2330</v>
      </c>
      <c r="F19888" t="s">
        <v>2331</v>
      </c>
    </row>
    <row r="19889" spans="1:5" x14ac:dyDescent="0.2">
      <c r="A19889" t="s">
        <v>34</v>
      </c>
      <c r="B19889">
        <v>13</v>
      </c>
      <c r="C19889" t="s">
        <v>2332</v>
      </c>
    </row>
    <row r="19890" spans="1:5" x14ac:dyDescent="0.2">
      <c r="A19890" t="s">
        <v>29</v>
      </c>
      <c r="B19890">
        <v>11.95</v>
      </c>
      <c r="C19890" t="s">
        <v>1608</v>
      </c>
      <c r="D19890">
        <v>2.5000000000000001E-2</v>
      </c>
    </row>
    <row r="19891" spans="1:5" x14ac:dyDescent="0.2">
      <c r="A19891" t="s">
        <v>150</v>
      </c>
      <c r="B19891">
        <v>7.7</v>
      </c>
      <c r="C19891" t="s">
        <v>1613</v>
      </c>
      <c r="D19891" t="s">
        <v>1894</v>
      </c>
    </row>
    <row r="19892" spans="1:5" x14ac:dyDescent="0.2">
      <c r="A19892" t="s">
        <v>48</v>
      </c>
      <c r="B19892">
        <v>8.5</v>
      </c>
      <c r="C19892" t="s">
        <v>1608</v>
      </c>
      <c r="D19892">
        <v>2.5000000000000001E-2</v>
      </c>
    </row>
    <row r="19893" spans="1:5" x14ac:dyDescent="0.2">
      <c r="A19893" t="s">
        <v>29</v>
      </c>
      <c r="B19893">
        <v>1.5</v>
      </c>
      <c r="C19893" t="s">
        <v>1608</v>
      </c>
      <c r="D19893">
        <v>0.1</v>
      </c>
    </row>
    <row r="19894" spans="1:5" x14ac:dyDescent="0.2">
      <c r="A19894" t="s">
        <v>47</v>
      </c>
      <c r="B19894">
        <v>8.5</v>
      </c>
      <c r="C19894" t="s">
        <v>1608</v>
      </c>
      <c r="D19894">
        <v>0.1</v>
      </c>
    </row>
    <row r="19895" spans="1:5" x14ac:dyDescent="0.2">
      <c r="A19895" t="s">
        <v>47</v>
      </c>
      <c r="B19895">
        <v>9</v>
      </c>
      <c r="C19895" t="s">
        <v>1562</v>
      </c>
      <c r="D19895">
        <v>0.3</v>
      </c>
    </row>
    <row r="19896" spans="1:5" x14ac:dyDescent="0.2">
      <c r="A19896" t="s">
        <v>47</v>
      </c>
      <c r="B19896">
        <v>37.1</v>
      </c>
      <c r="C19896" t="s">
        <v>1562</v>
      </c>
      <c r="D19896">
        <v>0.2</v>
      </c>
    </row>
    <row r="19897" spans="1:5" x14ac:dyDescent="0.2">
      <c r="A19897" t="s">
        <v>47</v>
      </c>
      <c r="B19897">
        <v>5.0999999999999996</v>
      </c>
      <c r="C19897" t="s">
        <v>1562</v>
      </c>
      <c r="D19897">
        <v>0.3</v>
      </c>
    </row>
    <row r="19898" spans="1:5" x14ac:dyDescent="0.2">
      <c r="A19898" t="s">
        <v>29</v>
      </c>
      <c r="B19898">
        <v>0.2</v>
      </c>
      <c r="C19898" t="s">
        <v>1613</v>
      </c>
      <c r="D19898">
        <v>0.05</v>
      </c>
    </row>
    <row r="19899" spans="1:5" x14ac:dyDescent="0.2">
      <c r="A19899" t="s">
        <v>29</v>
      </c>
      <c r="B19899">
        <v>2.9</v>
      </c>
      <c r="C19899" t="s">
        <v>1562</v>
      </c>
      <c r="D19899">
        <v>0.1</v>
      </c>
    </row>
    <row r="19900" spans="1:5" x14ac:dyDescent="0.2">
      <c r="A19900" t="s">
        <v>184</v>
      </c>
      <c r="B19900">
        <v>5.8</v>
      </c>
      <c r="C19900">
        <v>0.2</v>
      </c>
      <c r="D19900" t="s">
        <v>1594</v>
      </c>
      <c r="E19900">
        <v>-0.1</v>
      </c>
    </row>
    <row r="19901" spans="1:5" x14ac:dyDescent="0.2">
      <c r="A19901" t="s">
        <v>34</v>
      </c>
      <c r="B19901">
        <v>19</v>
      </c>
      <c r="C19901" t="s">
        <v>1608</v>
      </c>
      <c r="D19901">
        <v>0.05</v>
      </c>
    </row>
    <row r="19902" spans="1:5" x14ac:dyDescent="0.2">
      <c r="A19902" t="s">
        <v>34</v>
      </c>
      <c r="B19902">
        <v>45.2</v>
      </c>
      <c r="C19902" t="s">
        <v>1608</v>
      </c>
      <c r="D19902">
        <v>0.01</v>
      </c>
    </row>
    <row r="19903" spans="1:5" x14ac:dyDescent="0.2">
      <c r="A19903" t="s">
        <v>29</v>
      </c>
      <c r="B19903">
        <v>7.8</v>
      </c>
      <c r="C19903" t="s">
        <v>1580</v>
      </c>
    </row>
    <row r="19904" spans="1:5" x14ac:dyDescent="0.2">
      <c r="A19904" t="s">
        <v>1549</v>
      </c>
      <c r="B19904" t="s">
        <v>1550</v>
      </c>
      <c r="C19904" t="s">
        <v>1551</v>
      </c>
      <c r="D19904" t="s">
        <v>1552</v>
      </c>
    </row>
    <row r="19905" spans="1:5" x14ac:dyDescent="0.2">
      <c r="A19905" t="s">
        <v>859</v>
      </c>
      <c r="B19905" t="s">
        <v>1553</v>
      </c>
      <c r="C19905" t="s">
        <v>1554</v>
      </c>
    </row>
    <row r="19906" spans="1:5" x14ac:dyDescent="0.2">
      <c r="A19906" t="s">
        <v>1555</v>
      </c>
      <c r="B19906" t="s">
        <v>1550</v>
      </c>
      <c r="C19906" t="s">
        <v>1551</v>
      </c>
      <c r="D19906" t="s">
        <v>1556</v>
      </c>
    </row>
    <row r="19907" spans="1:5" x14ac:dyDescent="0.2">
      <c r="A19907" t="s">
        <v>153</v>
      </c>
      <c r="B19907">
        <v>10.5</v>
      </c>
      <c r="C19907" t="s">
        <v>1578</v>
      </c>
    </row>
    <row r="19908" spans="1:5" x14ac:dyDescent="0.2">
      <c r="A19908" t="s">
        <v>27</v>
      </c>
      <c r="B19908">
        <v>18.2</v>
      </c>
      <c r="C19908" t="s">
        <v>1608</v>
      </c>
      <c r="D19908">
        <v>0.05</v>
      </c>
    </row>
    <row r="19909" spans="1:5" x14ac:dyDescent="0.2">
      <c r="A19909" t="s">
        <v>29</v>
      </c>
      <c r="B19909">
        <v>7.7</v>
      </c>
      <c r="C19909" t="s">
        <v>1608</v>
      </c>
      <c r="D19909">
        <v>0.05</v>
      </c>
    </row>
    <row r="19910" spans="1:5" x14ac:dyDescent="0.2">
      <c r="A19910" t="s">
        <v>1579</v>
      </c>
      <c r="B19910">
        <v>12</v>
      </c>
      <c r="C19910" t="s">
        <v>1608</v>
      </c>
      <c r="D19910">
        <v>0.2</v>
      </c>
    </row>
    <row r="19911" spans="1:5" x14ac:dyDescent="0.2">
      <c r="A19911" t="s">
        <v>1579</v>
      </c>
      <c r="B19911">
        <v>8.6999999999999993</v>
      </c>
      <c r="C19911" t="s">
        <v>1608</v>
      </c>
      <c r="D19911">
        <v>0.1</v>
      </c>
    </row>
    <row r="19912" spans="1:5" x14ac:dyDescent="0.2">
      <c r="A19912" t="s">
        <v>2919</v>
      </c>
      <c r="B19912" t="s">
        <v>1608</v>
      </c>
      <c r="C19912">
        <v>0.2</v>
      </c>
    </row>
    <row r="19913" spans="1:5" x14ac:dyDescent="0.2">
      <c r="A19913" t="s">
        <v>29</v>
      </c>
      <c r="B19913">
        <v>11.5</v>
      </c>
      <c r="C19913" t="s">
        <v>1608</v>
      </c>
      <c r="D19913">
        <v>0.05</v>
      </c>
    </row>
    <row r="19914" spans="1:5" x14ac:dyDescent="0.2">
      <c r="A19914" t="s">
        <v>2194</v>
      </c>
      <c r="B19914" t="s">
        <v>1562</v>
      </c>
      <c r="C19914">
        <v>0.5</v>
      </c>
    </row>
    <row r="19915" spans="1:5" x14ac:dyDescent="0.2">
      <c r="A19915" t="s">
        <v>184</v>
      </c>
      <c r="B19915">
        <v>14.7</v>
      </c>
      <c r="C19915">
        <v>-0.2</v>
      </c>
    </row>
    <row r="19916" spans="1:5" x14ac:dyDescent="0.2">
      <c r="A19916" t="s">
        <v>34</v>
      </c>
      <c r="B19916">
        <v>21.02</v>
      </c>
      <c r="C19916">
        <v>0.03</v>
      </c>
    </row>
    <row r="19917" spans="1:5" x14ac:dyDescent="0.2">
      <c r="A19917" t="s">
        <v>34</v>
      </c>
      <c r="B19917">
        <v>15.02</v>
      </c>
      <c r="C19917">
        <v>0.03</v>
      </c>
    </row>
    <row r="19918" spans="1:5" x14ac:dyDescent="0.2">
      <c r="A19918" t="s">
        <v>1693</v>
      </c>
      <c r="B19918" t="s">
        <v>1562</v>
      </c>
      <c r="C19918" t="s">
        <v>3004</v>
      </c>
      <c r="D19918" t="s">
        <v>1608</v>
      </c>
      <c r="E19918">
        <v>0.1</v>
      </c>
    </row>
    <row r="19919" spans="1:5" x14ac:dyDescent="0.2">
      <c r="A19919" t="s">
        <v>150</v>
      </c>
      <c r="B19919">
        <v>10.25</v>
      </c>
      <c r="C19919" t="s">
        <v>1608</v>
      </c>
      <c r="D19919">
        <v>0.15</v>
      </c>
    </row>
    <row r="19920" spans="1:5" x14ac:dyDescent="0.2">
      <c r="A19920" t="s">
        <v>47</v>
      </c>
      <c r="B19920">
        <v>2</v>
      </c>
      <c r="C19920" t="s">
        <v>1580</v>
      </c>
    </row>
    <row r="19921" spans="1:5" x14ac:dyDescent="0.2">
      <c r="A19921" t="s">
        <v>1684</v>
      </c>
      <c r="B19921">
        <v>7</v>
      </c>
      <c r="C19921" t="s">
        <v>1608</v>
      </c>
      <c r="D19921">
        <v>0.2</v>
      </c>
    </row>
    <row r="19922" spans="1:5" x14ac:dyDescent="0.2">
      <c r="A19922" t="s">
        <v>49</v>
      </c>
      <c r="B19922">
        <v>0.23</v>
      </c>
      <c r="C19922" t="s">
        <v>1589</v>
      </c>
    </row>
    <row r="19923" spans="1:5" x14ac:dyDescent="0.2">
      <c r="A19923" t="s">
        <v>49</v>
      </c>
      <c r="B19923">
        <v>0.4</v>
      </c>
      <c r="C19923" t="s">
        <v>1580</v>
      </c>
    </row>
    <row r="19924" spans="1:5" x14ac:dyDescent="0.2">
      <c r="A19924" t="s">
        <v>97</v>
      </c>
      <c r="B19924">
        <v>0.1</v>
      </c>
      <c r="C19924" t="s">
        <v>1567</v>
      </c>
      <c r="D19924" t="s">
        <v>1568</v>
      </c>
    </row>
    <row r="19925" spans="1:5" x14ac:dyDescent="0.2">
      <c r="A19925" t="s">
        <v>29</v>
      </c>
      <c r="B19925">
        <v>4.5</v>
      </c>
      <c r="C19925" t="s">
        <v>1580</v>
      </c>
    </row>
    <row r="19926" spans="1:5" x14ac:dyDescent="0.2">
      <c r="A19926" t="s">
        <v>2909</v>
      </c>
      <c r="B19926" t="s">
        <v>1608</v>
      </c>
      <c r="C19926">
        <v>0.05</v>
      </c>
    </row>
    <row r="19927" spans="1:5" x14ac:dyDescent="0.2">
      <c r="A19927" t="s">
        <v>3005</v>
      </c>
      <c r="B19927" t="s">
        <v>1608</v>
      </c>
      <c r="C19927">
        <v>0.2</v>
      </c>
    </row>
    <row r="19928" spans="1:5" x14ac:dyDescent="0.2">
      <c r="A19928" t="s">
        <v>2911</v>
      </c>
      <c r="B19928" t="s">
        <v>1608</v>
      </c>
      <c r="C19928">
        <v>0.1</v>
      </c>
    </row>
    <row r="19929" spans="1:5" x14ac:dyDescent="0.2">
      <c r="A19929" t="s">
        <v>177</v>
      </c>
      <c r="B19929">
        <v>13.1</v>
      </c>
      <c r="C19929" t="s">
        <v>1608</v>
      </c>
      <c r="D19929">
        <v>0.1</v>
      </c>
    </row>
    <row r="19930" spans="1:5" x14ac:dyDescent="0.2">
      <c r="A19930" t="s">
        <v>177</v>
      </c>
      <c r="B19930">
        <v>14.6</v>
      </c>
      <c r="C19930" t="s">
        <v>1608</v>
      </c>
      <c r="D19930">
        <v>0.05</v>
      </c>
    </row>
    <row r="19931" spans="1:5" x14ac:dyDescent="0.2">
      <c r="A19931" t="s">
        <v>29</v>
      </c>
      <c r="B19931">
        <v>17.600000000000001</v>
      </c>
      <c r="C19931" t="s">
        <v>1608</v>
      </c>
      <c r="D19931">
        <v>0.05</v>
      </c>
    </row>
    <row r="19932" spans="1:5" x14ac:dyDescent="0.2">
      <c r="A19932" t="s">
        <v>2194</v>
      </c>
      <c r="B19932" t="s">
        <v>1613</v>
      </c>
      <c r="C19932">
        <v>0.02</v>
      </c>
    </row>
    <row r="19933" spans="1:5" x14ac:dyDescent="0.2">
      <c r="A19933" t="s">
        <v>97</v>
      </c>
      <c r="B19933" t="s">
        <v>1545</v>
      </c>
      <c r="C19933">
        <v>0.03</v>
      </c>
      <c r="D19933" t="s">
        <v>2922</v>
      </c>
      <c r="E19933" t="s">
        <v>1568</v>
      </c>
    </row>
    <row r="19934" spans="1:5" x14ac:dyDescent="0.2">
      <c r="A19934" t="s">
        <v>92</v>
      </c>
      <c r="B19934">
        <v>0.05</v>
      </c>
      <c r="C19934" t="s">
        <v>1613</v>
      </c>
      <c r="D19934">
        <v>0.1</v>
      </c>
    </row>
    <row r="19935" spans="1:5" x14ac:dyDescent="0.2">
      <c r="A19935" t="s">
        <v>154</v>
      </c>
      <c r="B19935">
        <v>0.2</v>
      </c>
      <c r="C19935" t="s">
        <v>1613</v>
      </c>
      <c r="D19935">
        <v>0.1</v>
      </c>
    </row>
    <row r="19936" spans="1:5" x14ac:dyDescent="0.2">
      <c r="A19936" t="s">
        <v>146</v>
      </c>
    </row>
    <row r="19937" spans="1:5" x14ac:dyDescent="0.2">
      <c r="A19937" t="s">
        <v>87</v>
      </c>
    </row>
    <row r="19938" spans="1:5" x14ac:dyDescent="0.2">
      <c r="A19938" t="s">
        <v>1549</v>
      </c>
      <c r="B19938" t="s">
        <v>1550</v>
      </c>
      <c r="C19938" t="s">
        <v>1551</v>
      </c>
      <c r="D19938" t="s">
        <v>1552</v>
      </c>
    </row>
    <row r="19939" spans="1:5" x14ac:dyDescent="0.2">
      <c r="A19939" t="s">
        <v>859</v>
      </c>
      <c r="B19939" t="s">
        <v>1553</v>
      </c>
      <c r="C19939" t="s">
        <v>1554</v>
      </c>
    </row>
    <row r="19940" spans="1:5" x14ac:dyDescent="0.2">
      <c r="A19940" t="s">
        <v>1555</v>
      </c>
      <c r="B19940" t="s">
        <v>1550</v>
      </c>
      <c r="C19940" t="s">
        <v>1551</v>
      </c>
      <c r="D19940" t="s">
        <v>1556</v>
      </c>
    </row>
    <row r="19941" spans="1:5" x14ac:dyDescent="0.2">
      <c r="A19941" t="s">
        <v>91</v>
      </c>
      <c r="B19941">
        <v>18</v>
      </c>
      <c r="C19941" t="s">
        <v>1557</v>
      </c>
    </row>
    <row r="19942" spans="1:5" x14ac:dyDescent="0.2">
      <c r="A19942" t="s">
        <v>48</v>
      </c>
      <c r="B19942">
        <v>3.4</v>
      </c>
      <c r="C19942" t="s">
        <v>1557</v>
      </c>
    </row>
    <row r="19943" spans="1:5" x14ac:dyDescent="0.2">
      <c r="A19943" t="s">
        <v>48</v>
      </c>
      <c r="B19943">
        <v>4.9000000000000004</v>
      </c>
      <c r="C19943" t="s">
        <v>1558</v>
      </c>
    </row>
    <row r="19944" spans="1:5" x14ac:dyDescent="0.2">
      <c r="A19944" t="s">
        <v>29</v>
      </c>
      <c r="B19944">
        <v>4.5</v>
      </c>
      <c r="C19944" t="s">
        <v>1558</v>
      </c>
    </row>
    <row r="19945" spans="1:5" x14ac:dyDescent="0.2">
      <c r="A19945" t="s">
        <v>29</v>
      </c>
      <c r="B19945">
        <v>0.4</v>
      </c>
      <c r="C19945" t="s">
        <v>1558</v>
      </c>
    </row>
    <row r="19946" spans="1:5" x14ac:dyDescent="0.2">
      <c r="A19946" t="s">
        <v>29</v>
      </c>
      <c r="B19946">
        <v>0.35</v>
      </c>
      <c r="C19946" t="s">
        <v>1655</v>
      </c>
    </row>
    <row r="19947" spans="1:5" x14ac:dyDescent="0.2">
      <c r="A19947" t="s">
        <v>34</v>
      </c>
      <c r="B19947">
        <v>2.6</v>
      </c>
      <c r="C19947" t="s">
        <v>1785</v>
      </c>
    </row>
    <row r="19948" spans="1:5" x14ac:dyDescent="0.2">
      <c r="A19948" t="s">
        <v>47</v>
      </c>
      <c r="B19948">
        <v>14.5</v>
      </c>
      <c r="C19948" t="s">
        <v>2666</v>
      </c>
    </row>
    <row r="19949" spans="1:5" x14ac:dyDescent="0.2">
      <c r="A19949" t="s">
        <v>97</v>
      </c>
      <c r="B19949" t="s">
        <v>1545</v>
      </c>
      <c r="C19949">
        <v>0.05</v>
      </c>
      <c r="D19949" t="s">
        <v>1567</v>
      </c>
      <c r="E19949" t="s">
        <v>1568</v>
      </c>
    </row>
    <row r="19950" spans="1:5" x14ac:dyDescent="0.2">
      <c r="A19950" t="s">
        <v>94</v>
      </c>
      <c r="B19950" t="s">
        <v>1545</v>
      </c>
      <c r="C19950">
        <v>0.02</v>
      </c>
      <c r="D19950" t="s">
        <v>1567</v>
      </c>
      <c r="E19950" t="s">
        <v>1568</v>
      </c>
    </row>
    <row r="19951" spans="1:5" x14ac:dyDescent="0.2">
      <c r="A19951" t="s">
        <v>133</v>
      </c>
      <c r="B19951" t="s">
        <v>1545</v>
      </c>
      <c r="C19951">
        <v>5.0000000000000001E-3</v>
      </c>
    </row>
    <row r="19952" spans="1:5" x14ac:dyDescent="0.2">
      <c r="A19952" t="s">
        <v>1704</v>
      </c>
      <c r="B19952">
        <v>0.1</v>
      </c>
      <c r="C19952">
        <f>0.035/-0.015</f>
        <v>-2.3333333333333335</v>
      </c>
    </row>
    <row r="19953" spans="1:5" x14ac:dyDescent="0.2">
      <c r="A19953" t="s">
        <v>153</v>
      </c>
      <c r="B19953">
        <v>15</v>
      </c>
      <c r="C19953" t="s">
        <v>1655</v>
      </c>
    </row>
    <row r="19954" spans="1:5" x14ac:dyDescent="0.2">
      <c r="A19954" t="s">
        <v>95</v>
      </c>
      <c r="B19954" t="s">
        <v>1545</v>
      </c>
      <c r="C19954" t="s">
        <v>1584</v>
      </c>
      <c r="D19954">
        <v>3</v>
      </c>
    </row>
    <row r="19955" spans="1:5" x14ac:dyDescent="0.2">
      <c r="A19955" t="s">
        <v>87</v>
      </c>
      <c r="B19955" t="s">
        <v>1546</v>
      </c>
      <c r="C19955" t="s">
        <v>1547</v>
      </c>
      <c r="D19955" t="s">
        <v>1548</v>
      </c>
    </row>
    <row r="19956" spans="1:5" x14ac:dyDescent="0.2">
      <c r="A19956" t="s">
        <v>1549</v>
      </c>
      <c r="B19956" t="s">
        <v>1550</v>
      </c>
      <c r="C19956" t="s">
        <v>1551</v>
      </c>
      <c r="D19956" t="s">
        <v>1552</v>
      </c>
    </row>
    <row r="19957" spans="1:5" x14ac:dyDescent="0.2">
      <c r="A19957" t="s">
        <v>859</v>
      </c>
      <c r="B19957" t="s">
        <v>1553</v>
      </c>
      <c r="C19957" t="s">
        <v>1554</v>
      </c>
    </row>
    <row r="19958" spans="1:5" x14ac:dyDescent="0.2">
      <c r="A19958" t="s">
        <v>1555</v>
      </c>
      <c r="B19958" t="s">
        <v>1550</v>
      </c>
      <c r="C19958" t="s">
        <v>1551</v>
      </c>
      <c r="D19958" t="s">
        <v>1556</v>
      </c>
    </row>
    <row r="19959" spans="1:5" x14ac:dyDescent="0.2">
      <c r="A19959" t="s">
        <v>464</v>
      </c>
      <c r="B19959" t="s">
        <v>1550</v>
      </c>
      <c r="C19959" t="s">
        <v>1551</v>
      </c>
      <c r="D19959" s="7">
        <v>37415</v>
      </c>
    </row>
    <row r="19960" spans="1:5" x14ac:dyDescent="0.2">
      <c r="A19960" t="s">
        <v>91</v>
      </c>
      <c r="B19960">
        <v>18</v>
      </c>
      <c r="C19960" t="s">
        <v>1557</v>
      </c>
    </row>
    <row r="19961" spans="1:5" x14ac:dyDescent="0.2">
      <c r="A19961" t="s">
        <v>48</v>
      </c>
      <c r="B19961">
        <v>3.4</v>
      </c>
      <c r="C19961" t="s">
        <v>1557</v>
      </c>
    </row>
    <row r="19962" spans="1:5" x14ac:dyDescent="0.2">
      <c r="A19962" t="s">
        <v>48</v>
      </c>
      <c r="B19962">
        <v>4.9000000000000004</v>
      </c>
      <c r="C19962" t="s">
        <v>1558</v>
      </c>
    </row>
    <row r="19963" spans="1:5" x14ac:dyDescent="0.2">
      <c r="A19963" t="s">
        <v>29</v>
      </c>
      <c r="B19963">
        <v>4.5</v>
      </c>
      <c r="C19963" t="s">
        <v>1558</v>
      </c>
    </row>
    <row r="19964" spans="1:5" x14ac:dyDescent="0.2">
      <c r="A19964" t="s">
        <v>29</v>
      </c>
      <c r="B19964">
        <v>0.4</v>
      </c>
      <c r="C19964" t="s">
        <v>1558</v>
      </c>
    </row>
    <row r="19965" spans="1:5" x14ac:dyDescent="0.2">
      <c r="A19965" t="s">
        <v>29</v>
      </c>
      <c r="B19965">
        <v>0.35</v>
      </c>
      <c r="C19965" t="s">
        <v>1655</v>
      </c>
    </row>
    <row r="19966" spans="1:5" x14ac:dyDescent="0.2">
      <c r="A19966" t="s">
        <v>34</v>
      </c>
      <c r="B19966">
        <v>2.6</v>
      </c>
      <c r="C19966" t="s">
        <v>1785</v>
      </c>
    </row>
    <row r="19967" spans="1:5" x14ac:dyDescent="0.2">
      <c r="A19967" t="s">
        <v>47</v>
      </c>
      <c r="B19967">
        <v>14.5</v>
      </c>
      <c r="C19967" t="s">
        <v>2666</v>
      </c>
    </row>
    <row r="19968" spans="1:5" x14ac:dyDescent="0.2">
      <c r="A19968" t="s">
        <v>97</v>
      </c>
      <c r="B19968" t="s">
        <v>1545</v>
      </c>
      <c r="C19968">
        <v>0.05</v>
      </c>
      <c r="D19968" t="s">
        <v>1567</v>
      </c>
      <c r="E19968" t="s">
        <v>1568</v>
      </c>
    </row>
    <row r="19969" spans="1:5" x14ac:dyDescent="0.2">
      <c r="A19969" t="s">
        <v>94</v>
      </c>
      <c r="B19969" t="s">
        <v>1545</v>
      </c>
      <c r="C19969">
        <v>0.02</v>
      </c>
      <c r="D19969" t="s">
        <v>1567</v>
      </c>
      <c r="E19969" t="s">
        <v>1568</v>
      </c>
    </row>
    <row r="19970" spans="1:5" x14ac:dyDescent="0.2">
      <c r="A19970" t="s">
        <v>133</v>
      </c>
      <c r="B19970" t="s">
        <v>1545</v>
      </c>
      <c r="C19970">
        <v>5.0000000000000001E-3</v>
      </c>
    </row>
    <row r="19971" spans="1:5" x14ac:dyDescent="0.2">
      <c r="A19971" t="s">
        <v>1704</v>
      </c>
      <c r="B19971">
        <v>0.1</v>
      </c>
      <c r="C19971">
        <f>0.035/-0.015</f>
        <v>-2.3333333333333335</v>
      </c>
    </row>
    <row r="19972" spans="1:5" x14ac:dyDescent="0.2">
      <c r="A19972" t="s">
        <v>153</v>
      </c>
      <c r="B19972">
        <v>15</v>
      </c>
      <c r="C19972" t="s">
        <v>1655</v>
      </c>
    </row>
    <row r="19973" spans="1:5" x14ac:dyDescent="0.2">
      <c r="A19973" t="s">
        <v>95</v>
      </c>
      <c r="B19973" t="s">
        <v>1545</v>
      </c>
      <c r="C19973" t="s">
        <v>1584</v>
      </c>
      <c r="D19973">
        <v>3</v>
      </c>
    </row>
    <row r="19974" spans="1:5" x14ac:dyDescent="0.2">
      <c r="A19974" t="s">
        <v>87</v>
      </c>
      <c r="B19974" t="s">
        <v>1546</v>
      </c>
      <c r="C19974" t="s">
        <v>1547</v>
      </c>
      <c r="D19974" t="s">
        <v>1548</v>
      </c>
    </row>
    <row r="19975" spans="1:5" x14ac:dyDescent="0.2">
      <c r="A19975" t="s">
        <v>1549</v>
      </c>
      <c r="B19975" t="s">
        <v>1550</v>
      </c>
      <c r="C19975" t="s">
        <v>1551</v>
      </c>
      <c r="D19975" t="s">
        <v>1552</v>
      </c>
    </row>
    <row r="19976" spans="1:5" x14ac:dyDescent="0.2">
      <c r="A19976" t="s">
        <v>859</v>
      </c>
      <c r="B19976" t="s">
        <v>1553</v>
      </c>
      <c r="C19976" t="s">
        <v>1554</v>
      </c>
    </row>
    <row r="19977" spans="1:5" x14ac:dyDescent="0.2">
      <c r="A19977" t="s">
        <v>1555</v>
      </c>
      <c r="B19977" t="s">
        <v>1550</v>
      </c>
      <c r="C19977" t="s">
        <v>1551</v>
      </c>
      <c r="D19977" t="s">
        <v>1556</v>
      </c>
    </row>
    <row r="19978" spans="1:5" x14ac:dyDescent="0.2">
      <c r="A19978" t="s">
        <v>464</v>
      </c>
      <c r="B19978" t="s">
        <v>1550</v>
      </c>
      <c r="C19978" t="s">
        <v>1551</v>
      </c>
      <c r="D19978" s="7">
        <v>37415</v>
      </c>
    </row>
    <row r="19979" spans="1:5" x14ac:dyDescent="0.2">
      <c r="A19979" t="s">
        <v>153</v>
      </c>
      <c r="B19979">
        <v>10.5</v>
      </c>
      <c r="C19979" t="s">
        <v>1559</v>
      </c>
    </row>
    <row r="19980" spans="1:5" x14ac:dyDescent="0.2">
      <c r="A19980" t="s">
        <v>27</v>
      </c>
      <c r="B19980">
        <v>18</v>
      </c>
      <c r="C19980" t="s">
        <v>1557</v>
      </c>
    </row>
    <row r="19981" spans="1:5" x14ac:dyDescent="0.2">
      <c r="A19981" t="s">
        <v>29</v>
      </c>
      <c r="B19981">
        <v>7.7</v>
      </c>
      <c r="C19981" t="s">
        <v>1557</v>
      </c>
    </row>
    <row r="19982" spans="1:5" x14ac:dyDescent="0.2">
      <c r="A19982" t="s">
        <v>1579</v>
      </c>
      <c r="B19982">
        <v>12</v>
      </c>
      <c r="C19982" t="s">
        <v>1595</v>
      </c>
      <c r="D19982">
        <v>0.2</v>
      </c>
    </row>
    <row r="19983" spans="1:5" x14ac:dyDescent="0.2">
      <c r="A19983" t="s">
        <v>1579</v>
      </c>
      <c r="B19983">
        <v>8.6999999999999993</v>
      </c>
      <c r="C19983" t="s">
        <v>1558</v>
      </c>
    </row>
    <row r="19984" spans="1:5" x14ac:dyDescent="0.2">
      <c r="A19984" t="s">
        <v>47</v>
      </c>
      <c r="B19984">
        <v>13.5</v>
      </c>
      <c r="C19984" t="s">
        <v>1559</v>
      </c>
    </row>
    <row r="19985" spans="1:4" x14ac:dyDescent="0.2">
      <c r="A19985" t="s">
        <v>29</v>
      </c>
      <c r="B19985">
        <v>11.5</v>
      </c>
      <c r="C19985" t="s">
        <v>1557</v>
      </c>
    </row>
    <row r="19986" spans="1:4" x14ac:dyDescent="0.2">
      <c r="A19986" t="s">
        <v>2923</v>
      </c>
      <c r="B19986" t="s">
        <v>2223</v>
      </c>
    </row>
    <row r="19987" spans="1:4" x14ac:dyDescent="0.2">
      <c r="A19987" t="s">
        <v>184</v>
      </c>
      <c r="B19987">
        <v>14.7</v>
      </c>
      <c r="C19987">
        <v>-0.2</v>
      </c>
    </row>
    <row r="19988" spans="1:4" x14ac:dyDescent="0.2">
      <c r="A19988" t="s">
        <v>34</v>
      </c>
      <c r="B19988">
        <v>21.02</v>
      </c>
      <c r="C19988">
        <v>0.03</v>
      </c>
    </row>
    <row r="19989" spans="1:4" x14ac:dyDescent="0.2">
      <c r="A19989" t="s">
        <v>34</v>
      </c>
      <c r="B19989">
        <v>15.02</v>
      </c>
      <c r="C19989">
        <v>0.03</v>
      </c>
    </row>
    <row r="19990" spans="1:4" x14ac:dyDescent="0.2">
      <c r="A19990" t="s">
        <v>2475</v>
      </c>
      <c r="B19990">
        <v>5.0999999999999996</v>
      </c>
      <c r="C19990" t="s">
        <v>1558</v>
      </c>
    </row>
    <row r="19991" spans="1:4" x14ac:dyDescent="0.2">
      <c r="A19991" t="s">
        <v>1817</v>
      </c>
      <c r="B19991">
        <v>10.25</v>
      </c>
      <c r="C19991" t="s">
        <v>1574</v>
      </c>
    </row>
    <row r="19992" spans="1:4" x14ac:dyDescent="0.2">
      <c r="A19992" t="s">
        <v>2925</v>
      </c>
      <c r="B19992" t="s">
        <v>1588</v>
      </c>
    </row>
    <row r="19993" spans="1:4" x14ac:dyDescent="0.2">
      <c r="A19993" t="s">
        <v>47</v>
      </c>
      <c r="B19993">
        <v>2</v>
      </c>
      <c r="C19993" t="s">
        <v>1558</v>
      </c>
    </row>
    <row r="19994" spans="1:4" x14ac:dyDescent="0.2">
      <c r="A19994" t="s">
        <v>1684</v>
      </c>
      <c r="B19994">
        <v>7</v>
      </c>
      <c r="C19994" t="s">
        <v>1559</v>
      </c>
    </row>
    <row r="19995" spans="1:4" x14ac:dyDescent="0.2">
      <c r="A19995" t="s">
        <v>49</v>
      </c>
      <c r="B19995">
        <v>0.4</v>
      </c>
      <c r="C19995" t="s">
        <v>1558</v>
      </c>
    </row>
    <row r="19996" spans="1:4" x14ac:dyDescent="0.2">
      <c r="A19996" t="s">
        <v>97</v>
      </c>
      <c r="B19996">
        <v>0.1</v>
      </c>
      <c r="C19996" t="s">
        <v>1567</v>
      </c>
      <c r="D19996" t="s">
        <v>1568</v>
      </c>
    </row>
    <row r="19997" spans="1:4" x14ac:dyDescent="0.2">
      <c r="A19997" t="s">
        <v>29</v>
      </c>
      <c r="B19997">
        <v>4.5</v>
      </c>
      <c r="C19997" t="s">
        <v>1558</v>
      </c>
    </row>
    <row r="19998" spans="1:4" x14ac:dyDescent="0.2">
      <c r="A19998" t="s">
        <v>29</v>
      </c>
      <c r="B19998">
        <v>14.5</v>
      </c>
      <c r="C19998" t="s">
        <v>1557</v>
      </c>
    </row>
    <row r="19999" spans="1:4" x14ac:dyDescent="0.2">
      <c r="A19999" t="s">
        <v>96</v>
      </c>
      <c r="B19999">
        <v>5.5</v>
      </c>
      <c r="C19999" t="s">
        <v>1559</v>
      </c>
    </row>
    <row r="20000" spans="1:4" x14ac:dyDescent="0.2">
      <c r="A20000" t="s">
        <v>29</v>
      </c>
      <c r="B20000">
        <v>3.4</v>
      </c>
      <c r="C20000" t="s">
        <v>1557</v>
      </c>
    </row>
    <row r="20001" spans="1:5" x14ac:dyDescent="0.2">
      <c r="A20001" t="s">
        <v>47</v>
      </c>
      <c r="B20001">
        <v>13</v>
      </c>
      <c r="C20001" t="s">
        <v>1558</v>
      </c>
    </row>
    <row r="20002" spans="1:5" x14ac:dyDescent="0.2">
      <c r="A20002" t="s">
        <v>48</v>
      </c>
      <c r="B20002">
        <v>12.7</v>
      </c>
      <c r="C20002">
        <v>0.2</v>
      </c>
    </row>
    <row r="20003" spans="1:5" x14ac:dyDescent="0.2">
      <c r="A20003" t="s">
        <v>29</v>
      </c>
      <c r="B20003">
        <v>0.4</v>
      </c>
      <c r="C20003" t="s">
        <v>1558</v>
      </c>
    </row>
    <row r="20004" spans="1:5" x14ac:dyDescent="0.2">
      <c r="A20004" t="s">
        <v>29</v>
      </c>
      <c r="B20004">
        <v>0.5</v>
      </c>
      <c r="C20004" t="s">
        <v>1557</v>
      </c>
    </row>
    <row r="20005" spans="1:5" x14ac:dyDescent="0.2">
      <c r="A20005" t="s">
        <v>29</v>
      </c>
      <c r="B20005">
        <v>4.9000000000000004</v>
      </c>
      <c r="C20005" t="s">
        <v>1558</v>
      </c>
    </row>
    <row r="20006" spans="1:5" x14ac:dyDescent="0.2">
      <c r="A20006" t="s">
        <v>29</v>
      </c>
      <c r="B20006">
        <v>9</v>
      </c>
      <c r="C20006" t="s">
        <v>1558</v>
      </c>
    </row>
    <row r="20007" spans="1:5" x14ac:dyDescent="0.2">
      <c r="A20007" t="s">
        <v>47</v>
      </c>
      <c r="B20007">
        <v>3.6</v>
      </c>
      <c r="C20007">
        <v>0.02</v>
      </c>
    </row>
    <row r="20008" spans="1:5" x14ac:dyDescent="0.2">
      <c r="A20008" t="s">
        <v>97</v>
      </c>
      <c r="B20008" t="s">
        <v>1545</v>
      </c>
      <c r="C20008">
        <v>0.03</v>
      </c>
      <c r="D20008" t="s">
        <v>1567</v>
      </c>
      <c r="E20008" t="s">
        <v>1568</v>
      </c>
    </row>
    <row r="20009" spans="1:5" x14ac:dyDescent="0.2">
      <c r="A20009" t="s">
        <v>92</v>
      </c>
      <c r="B20009">
        <v>0.05</v>
      </c>
      <c r="C20009" t="s">
        <v>1613</v>
      </c>
      <c r="D20009">
        <v>0.1</v>
      </c>
    </row>
    <row r="20010" spans="1:5" x14ac:dyDescent="0.2">
      <c r="A20010" t="s">
        <v>154</v>
      </c>
      <c r="B20010">
        <v>0.2</v>
      </c>
      <c r="C20010" t="s">
        <v>1613</v>
      </c>
      <c r="D20010">
        <v>0.1</v>
      </c>
    </row>
    <row r="20011" spans="1:5" x14ac:dyDescent="0.2">
      <c r="A20011" t="s">
        <v>153</v>
      </c>
      <c r="B20011">
        <v>15</v>
      </c>
      <c r="C20011" t="s">
        <v>1655</v>
      </c>
    </row>
    <row r="20012" spans="1:5" x14ac:dyDescent="0.2">
      <c r="A20012" t="s">
        <v>97</v>
      </c>
      <c r="B20012" t="s">
        <v>1545</v>
      </c>
      <c r="C20012">
        <v>0.05</v>
      </c>
      <c r="D20012" t="s">
        <v>1567</v>
      </c>
      <c r="E20012" t="s">
        <v>1568</v>
      </c>
    </row>
    <row r="20013" spans="1:5" x14ac:dyDescent="0.2">
      <c r="A20013" t="s">
        <v>133</v>
      </c>
      <c r="B20013" t="s">
        <v>1545</v>
      </c>
      <c r="C20013">
        <v>5.0000000000000001E-3</v>
      </c>
    </row>
    <row r="20014" spans="1:5" x14ac:dyDescent="0.2">
      <c r="A20014" t="s">
        <v>94</v>
      </c>
      <c r="B20014" t="s">
        <v>1545</v>
      </c>
      <c r="C20014">
        <v>0.02</v>
      </c>
      <c r="D20014" t="s">
        <v>1567</v>
      </c>
      <c r="E20014" t="s">
        <v>1568</v>
      </c>
    </row>
    <row r="20015" spans="1:5" x14ac:dyDescent="0.2">
      <c r="A20015" t="s">
        <v>1704</v>
      </c>
      <c r="B20015">
        <v>0.1</v>
      </c>
      <c r="C20015">
        <f>-0.015/0.035</f>
        <v>-0.42857142857142849</v>
      </c>
    </row>
    <row r="20016" spans="1:5" x14ac:dyDescent="0.2">
      <c r="A20016" t="s">
        <v>2917</v>
      </c>
      <c r="B20016" t="s">
        <v>1603</v>
      </c>
      <c r="C20016" t="s">
        <v>1796</v>
      </c>
    </row>
    <row r="20017" spans="1:4" x14ac:dyDescent="0.2">
      <c r="A20017" t="s">
        <v>146</v>
      </c>
    </row>
    <row r="20018" spans="1:4" x14ac:dyDescent="0.2">
      <c r="A20018" t="s">
        <v>87</v>
      </c>
    </row>
    <row r="20019" spans="1:4" x14ac:dyDescent="0.2">
      <c r="A20019" t="s">
        <v>1549</v>
      </c>
      <c r="B20019" t="s">
        <v>1550</v>
      </c>
      <c r="C20019" t="s">
        <v>1551</v>
      </c>
      <c r="D20019" t="s">
        <v>1552</v>
      </c>
    </row>
    <row r="20020" spans="1:4" x14ac:dyDescent="0.2">
      <c r="A20020" t="s">
        <v>859</v>
      </c>
      <c r="B20020" t="s">
        <v>1553</v>
      </c>
      <c r="C20020" t="s">
        <v>1554</v>
      </c>
    </row>
    <row r="20021" spans="1:4" x14ac:dyDescent="0.2">
      <c r="A20021" t="s">
        <v>153</v>
      </c>
      <c r="B20021">
        <v>10.5</v>
      </c>
      <c r="C20021" t="s">
        <v>1559</v>
      </c>
    </row>
    <row r="20022" spans="1:4" x14ac:dyDescent="0.2">
      <c r="A20022" t="s">
        <v>27</v>
      </c>
      <c r="B20022">
        <v>18</v>
      </c>
      <c r="C20022" t="s">
        <v>1557</v>
      </c>
    </row>
    <row r="20023" spans="1:4" x14ac:dyDescent="0.2">
      <c r="A20023" t="s">
        <v>29</v>
      </c>
      <c r="B20023">
        <v>7.7</v>
      </c>
      <c r="C20023" t="s">
        <v>1557</v>
      </c>
    </row>
    <row r="20024" spans="1:4" x14ac:dyDescent="0.2">
      <c r="A20024" t="s">
        <v>1579</v>
      </c>
      <c r="B20024">
        <v>12</v>
      </c>
      <c r="C20024" t="s">
        <v>1595</v>
      </c>
      <c r="D20024">
        <v>0.2</v>
      </c>
    </row>
    <row r="20025" spans="1:4" x14ac:dyDescent="0.2">
      <c r="A20025" t="s">
        <v>1579</v>
      </c>
      <c r="B20025">
        <v>8.6999999999999993</v>
      </c>
      <c r="C20025" t="s">
        <v>1558</v>
      </c>
    </row>
    <row r="20026" spans="1:4" x14ac:dyDescent="0.2">
      <c r="A20026" t="s">
        <v>47</v>
      </c>
      <c r="B20026">
        <v>13.5</v>
      </c>
      <c r="C20026" t="s">
        <v>1559</v>
      </c>
    </row>
    <row r="20027" spans="1:4" x14ac:dyDescent="0.2">
      <c r="A20027" t="s">
        <v>29</v>
      </c>
      <c r="B20027">
        <v>11.5</v>
      </c>
      <c r="C20027" t="s">
        <v>1557</v>
      </c>
    </row>
    <row r="20028" spans="1:4" x14ac:dyDescent="0.2">
      <c r="A20028" t="s">
        <v>2923</v>
      </c>
      <c r="B20028" t="s">
        <v>2223</v>
      </c>
    </row>
    <row r="20029" spans="1:4" x14ac:dyDescent="0.2">
      <c r="A20029" t="s">
        <v>184</v>
      </c>
      <c r="B20029">
        <v>14.7</v>
      </c>
      <c r="C20029">
        <v>-0.2</v>
      </c>
    </row>
    <row r="20030" spans="1:4" x14ac:dyDescent="0.2">
      <c r="A20030" t="s">
        <v>34</v>
      </c>
      <c r="B20030">
        <v>21.02</v>
      </c>
      <c r="C20030">
        <v>0.03</v>
      </c>
    </row>
    <row r="20031" spans="1:4" x14ac:dyDescent="0.2">
      <c r="A20031" t="s">
        <v>34</v>
      </c>
      <c r="B20031">
        <v>15.02</v>
      </c>
      <c r="C20031">
        <v>0.03</v>
      </c>
    </row>
    <row r="20032" spans="1:4" x14ac:dyDescent="0.2">
      <c r="A20032" t="s">
        <v>2475</v>
      </c>
      <c r="B20032">
        <v>5.0999999999999996</v>
      </c>
      <c r="C20032" t="s">
        <v>1558</v>
      </c>
    </row>
    <row r="20033" spans="1:4" x14ac:dyDescent="0.2">
      <c r="A20033" t="s">
        <v>1817</v>
      </c>
      <c r="B20033">
        <v>10.25</v>
      </c>
      <c r="C20033" t="s">
        <v>1574</v>
      </c>
    </row>
    <row r="20034" spans="1:4" x14ac:dyDescent="0.2">
      <c r="A20034" t="s">
        <v>2925</v>
      </c>
      <c r="B20034" t="s">
        <v>1588</v>
      </c>
    </row>
    <row r="20035" spans="1:4" x14ac:dyDescent="0.2">
      <c r="A20035" t="s">
        <v>47</v>
      </c>
      <c r="B20035">
        <v>2</v>
      </c>
      <c r="C20035" t="s">
        <v>1558</v>
      </c>
    </row>
    <row r="20036" spans="1:4" x14ac:dyDescent="0.2">
      <c r="A20036" t="s">
        <v>1684</v>
      </c>
      <c r="B20036">
        <v>7</v>
      </c>
      <c r="C20036" t="s">
        <v>1559</v>
      </c>
    </row>
    <row r="20037" spans="1:4" x14ac:dyDescent="0.2">
      <c r="A20037" t="s">
        <v>49</v>
      </c>
      <c r="B20037">
        <v>0.4</v>
      </c>
      <c r="C20037" t="s">
        <v>1558</v>
      </c>
    </row>
    <row r="20038" spans="1:4" x14ac:dyDescent="0.2">
      <c r="A20038" t="s">
        <v>97</v>
      </c>
      <c r="B20038">
        <v>0.1</v>
      </c>
      <c r="C20038" t="s">
        <v>1567</v>
      </c>
      <c r="D20038" t="s">
        <v>1568</v>
      </c>
    </row>
    <row r="20039" spans="1:4" x14ac:dyDescent="0.2">
      <c r="A20039" t="s">
        <v>29</v>
      </c>
      <c r="B20039">
        <v>4.5</v>
      </c>
      <c r="C20039" t="s">
        <v>1558</v>
      </c>
    </row>
    <row r="20040" spans="1:4" x14ac:dyDescent="0.2">
      <c r="A20040" t="s">
        <v>29</v>
      </c>
      <c r="B20040">
        <v>14.5</v>
      </c>
      <c r="C20040" t="s">
        <v>1557</v>
      </c>
    </row>
    <row r="20041" spans="1:4" x14ac:dyDescent="0.2">
      <c r="A20041" t="s">
        <v>96</v>
      </c>
      <c r="B20041">
        <v>5.5</v>
      </c>
      <c r="C20041" t="s">
        <v>1559</v>
      </c>
    </row>
    <row r="20042" spans="1:4" x14ac:dyDescent="0.2">
      <c r="A20042" t="s">
        <v>29</v>
      </c>
      <c r="B20042">
        <v>3.4</v>
      </c>
      <c r="C20042" t="s">
        <v>1557</v>
      </c>
    </row>
    <row r="20043" spans="1:4" x14ac:dyDescent="0.2">
      <c r="A20043" t="s">
        <v>47</v>
      </c>
      <c r="B20043">
        <v>13</v>
      </c>
      <c r="C20043" t="s">
        <v>1558</v>
      </c>
    </row>
    <row r="20044" spans="1:4" x14ac:dyDescent="0.2">
      <c r="A20044" t="s">
        <v>48</v>
      </c>
      <c r="B20044">
        <v>12.7</v>
      </c>
      <c r="C20044">
        <v>0.2</v>
      </c>
    </row>
    <row r="20045" spans="1:4" x14ac:dyDescent="0.2">
      <c r="A20045" t="s">
        <v>29</v>
      </c>
      <c r="B20045">
        <v>0.4</v>
      </c>
      <c r="C20045" t="s">
        <v>1558</v>
      </c>
    </row>
    <row r="20046" spans="1:4" x14ac:dyDescent="0.2">
      <c r="A20046" t="s">
        <v>29</v>
      </c>
      <c r="B20046">
        <v>0.5</v>
      </c>
      <c r="C20046" t="s">
        <v>1557</v>
      </c>
    </row>
    <row r="20047" spans="1:4" x14ac:dyDescent="0.2">
      <c r="A20047" t="s">
        <v>29</v>
      </c>
      <c r="B20047">
        <v>4.9000000000000004</v>
      </c>
      <c r="C20047" t="s">
        <v>1558</v>
      </c>
    </row>
    <row r="20048" spans="1:4" x14ac:dyDescent="0.2">
      <c r="A20048" t="s">
        <v>29</v>
      </c>
      <c r="B20048">
        <v>9</v>
      </c>
      <c r="C20048" t="s">
        <v>1558</v>
      </c>
    </row>
    <row r="20049" spans="1:5" x14ac:dyDescent="0.2">
      <c r="A20049" t="s">
        <v>47</v>
      </c>
      <c r="B20049">
        <v>3.6</v>
      </c>
      <c r="C20049">
        <v>0.02</v>
      </c>
    </row>
    <row r="20050" spans="1:5" x14ac:dyDescent="0.2">
      <c r="A20050" t="s">
        <v>97</v>
      </c>
      <c r="B20050" t="s">
        <v>1545</v>
      </c>
      <c r="C20050">
        <v>0.03</v>
      </c>
      <c r="D20050" t="s">
        <v>1567</v>
      </c>
      <c r="E20050" t="s">
        <v>1568</v>
      </c>
    </row>
    <row r="20051" spans="1:5" x14ac:dyDescent="0.2">
      <c r="A20051" t="s">
        <v>92</v>
      </c>
      <c r="B20051">
        <v>0.05</v>
      </c>
      <c r="C20051" t="s">
        <v>1613</v>
      </c>
      <c r="D20051">
        <v>0.1</v>
      </c>
    </row>
    <row r="20052" spans="1:5" x14ac:dyDescent="0.2">
      <c r="A20052" t="s">
        <v>154</v>
      </c>
      <c r="B20052">
        <v>0.2</v>
      </c>
      <c r="C20052" t="s">
        <v>1613</v>
      </c>
      <c r="D20052">
        <v>0.1</v>
      </c>
    </row>
    <row r="20053" spans="1:5" x14ac:dyDescent="0.2">
      <c r="A20053" t="s">
        <v>153</v>
      </c>
      <c r="B20053">
        <v>15</v>
      </c>
      <c r="C20053" t="s">
        <v>1655</v>
      </c>
    </row>
    <row r="20054" spans="1:5" x14ac:dyDescent="0.2">
      <c r="A20054" t="s">
        <v>97</v>
      </c>
      <c r="B20054" t="s">
        <v>1545</v>
      </c>
      <c r="C20054">
        <v>0.05</v>
      </c>
      <c r="D20054" t="s">
        <v>1567</v>
      </c>
      <c r="E20054" t="s">
        <v>1568</v>
      </c>
    </row>
    <row r="20055" spans="1:5" x14ac:dyDescent="0.2">
      <c r="A20055" t="s">
        <v>133</v>
      </c>
      <c r="B20055" t="s">
        <v>1545</v>
      </c>
      <c r="C20055">
        <v>5.0000000000000001E-3</v>
      </c>
    </row>
    <row r="20056" spans="1:5" x14ac:dyDescent="0.2">
      <c r="A20056" t="s">
        <v>94</v>
      </c>
      <c r="B20056" t="s">
        <v>1545</v>
      </c>
      <c r="C20056">
        <v>0.02</v>
      </c>
      <c r="D20056" t="s">
        <v>1567</v>
      </c>
      <c r="E20056" t="s">
        <v>1568</v>
      </c>
    </row>
    <row r="20057" spans="1:5" x14ac:dyDescent="0.2">
      <c r="A20057" t="s">
        <v>1704</v>
      </c>
      <c r="B20057">
        <v>0.1</v>
      </c>
      <c r="C20057">
        <f>-0.015/0.035</f>
        <v>-0.42857142857142849</v>
      </c>
    </row>
    <row r="20058" spans="1:5" x14ac:dyDescent="0.2">
      <c r="A20058" t="s">
        <v>146</v>
      </c>
    </row>
    <row r="20059" spans="1:5" x14ac:dyDescent="0.2">
      <c r="A20059" t="s">
        <v>87</v>
      </c>
    </row>
    <row r="20060" spans="1:5" x14ac:dyDescent="0.2">
      <c r="A20060" t="s">
        <v>1549</v>
      </c>
      <c r="B20060" t="s">
        <v>1550</v>
      </c>
      <c r="C20060" t="s">
        <v>1551</v>
      </c>
      <c r="D20060" t="s">
        <v>1552</v>
      </c>
    </row>
    <row r="20061" spans="1:5" x14ac:dyDescent="0.2">
      <c r="A20061" t="s">
        <v>859</v>
      </c>
      <c r="B20061" t="s">
        <v>1553</v>
      </c>
      <c r="C20061" t="s">
        <v>1554</v>
      </c>
    </row>
    <row r="20062" spans="1:5" x14ac:dyDescent="0.2">
      <c r="A20062" t="s">
        <v>153</v>
      </c>
      <c r="B20062">
        <v>10.5</v>
      </c>
      <c r="C20062" t="s">
        <v>1559</v>
      </c>
    </row>
    <row r="20063" spans="1:5" x14ac:dyDescent="0.2">
      <c r="A20063" t="s">
        <v>27</v>
      </c>
      <c r="B20063">
        <v>18</v>
      </c>
      <c r="C20063" t="s">
        <v>1557</v>
      </c>
    </row>
    <row r="20064" spans="1:5" x14ac:dyDescent="0.2">
      <c r="A20064" t="s">
        <v>29</v>
      </c>
      <c r="B20064">
        <v>7.7</v>
      </c>
      <c r="C20064" t="s">
        <v>1557</v>
      </c>
    </row>
    <row r="20065" spans="1:4" x14ac:dyDescent="0.2">
      <c r="A20065" t="s">
        <v>1579</v>
      </c>
      <c r="B20065">
        <v>12</v>
      </c>
      <c r="C20065" t="s">
        <v>1595</v>
      </c>
      <c r="D20065">
        <v>0.2</v>
      </c>
    </row>
    <row r="20066" spans="1:4" x14ac:dyDescent="0.2">
      <c r="A20066" t="s">
        <v>1579</v>
      </c>
      <c r="B20066">
        <v>8.6999999999999993</v>
      </c>
      <c r="C20066" t="s">
        <v>1558</v>
      </c>
    </row>
    <row r="20067" spans="1:4" x14ac:dyDescent="0.2">
      <c r="A20067" t="s">
        <v>47</v>
      </c>
      <c r="B20067">
        <v>13.5</v>
      </c>
      <c r="C20067" t="s">
        <v>1559</v>
      </c>
    </row>
    <row r="20068" spans="1:4" x14ac:dyDescent="0.2">
      <c r="A20068" t="s">
        <v>29</v>
      </c>
      <c r="B20068">
        <v>11.5</v>
      </c>
      <c r="C20068" t="s">
        <v>1557</v>
      </c>
    </row>
    <row r="20069" spans="1:4" x14ac:dyDescent="0.2">
      <c r="A20069" t="s">
        <v>2923</v>
      </c>
      <c r="B20069" t="s">
        <v>2223</v>
      </c>
    </row>
    <row r="20070" spans="1:4" x14ac:dyDescent="0.2">
      <c r="A20070" t="s">
        <v>184</v>
      </c>
      <c r="B20070">
        <v>14.7</v>
      </c>
      <c r="C20070">
        <v>-0.2</v>
      </c>
    </row>
    <row r="20071" spans="1:4" x14ac:dyDescent="0.2">
      <c r="A20071" t="s">
        <v>34</v>
      </c>
      <c r="B20071">
        <v>21.02</v>
      </c>
      <c r="C20071">
        <v>0.03</v>
      </c>
    </row>
    <row r="20072" spans="1:4" x14ac:dyDescent="0.2">
      <c r="A20072" t="s">
        <v>34</v>
      </c>
      <c r="B20072">
        <v>15.02</v>
      </c>
      <c r="C20072">
        <v>0.03</v>
      </c>
    </row>
    <row r="20073" spans="1:4" x14ac:dyDescent="0.2">
      <c r="A20073" t="s">
        <v>2475</v>
      </c>
      <c r="B20073">
        <v>5.0999999999999996</v>
      </c>
      <c r="C20073" t="s">
        <v>1558</v>
      </c>
    </row>
    <row r="20074" spans="1:4" x14ac:dyDescent="0.2">
      <c r="A20074" t="s">
        <v>1817</v>
      </c>
      <c r="B20074">
        <v>10.25</v>
      </c>
      <c r="C20074" t="s">
        <v>1574</v>
      </c>
    </row>
    <row r="20075" spans="1:4" x14ac:dyDescent="0.2">
      <c r="A20075" t="s">
        <v>2925</v>
      </c>
      <c r="B20075" t="s">
        <v>1588</v>
      </c>
    </row>
    <row r="20076" spans="1:4" x14ac:dyDescent="0.2">
      <c r="A20076" t="s">
        <v>47</v>
      </c>
      <c r="B20076">
        <v>2</v>
      </c>
      <c r="C20076" t="s">
        <v>1558</v>
      </c>
    </row>
    <row r="20077" spans="1:4" x14ac:dyDescent="0.2">
      <c r="A20077" t="s">
        <v>1684</v>
      </c>
      <c r="B20077">
        <v>7</v>
      </c>
      <c r="C20077" t="s">
        <v>1559</v>
      </c>
    </row>
    <row r="20078" spans="1:4" x14ac:dyDescent="0.2">
      <c r="A20078" t="s">
        <v>49</v>
      </c>
      <c r="B20078">
        <v>0.4</v>
      </c>
      <c r="C20078" t="s">
        <v>1558</v>
      </c>
    </row>
    <row r="20079" spans="1:4" x14ac:dyDescent="0.2">
      <c r="A20079" t="s">
        <v>97</v>
      </c>
      <c r="B20079">
        <v>0.1</v>
      </c>
      <c r="C20079" t="s">
        <v>1567</v>
      </c>
      <c r="D20079" t="s">
        <v>1568</v>
      </c>
    </row>
    <row r="20080" spans="1:4" x14ac:dyDescent="0.2">
      <c r="A20080" t="s">
        <v>29</v>
      </c>
      <c r="B20080">
        <v>4.5</v>
      </c>
      <c r="C20080" t="s">
        <v>1558</v>
      </c>
    </row>
    <row r="20081" spans="1:5" x14ac:dyDescent="0.2">
      <c r="A20081" t="s">
        <v>29</v>
      </c>
      <c r="B20081">
        <v>14.5</v>
      </c>
      <c r="C20081" t="s">
        <v>1557</v>
      </c>
    </row>
    <row r="20082" spans="1:5" x14ac:dyDescent="0.2">
      <c r="A20082" t="s">
        <v>96</v>
      </c>
      <c r="B20082">
        <v>5.5</v>
      </c>
      <c r="C20082" t="s">
        <v>1559</v>
      </c>
    </row>
    <row r="20083" spans="1:5" x14ac:dyDescent="0.2">
      <c r="A20083" t="s">
        <v>29</v>
      </c>
      <c r="B20083">
        <v>3.4</v>
      </c>
      <c r="C20083" t="s">
        <v>1557</v>
      </c>
    </row>
    <row r="20084" spans="1:5" x14ac:dyDescent="0.2">
      <c r="A20084" t="s">
        <v>47</v>
      </c>
      <c r="B20084">
        <v>13</v>
      </c>
      <c r="C20084" t="s">
        <v>1558</v>
      </c>
    </row>
    <row r="20085" spans="1:5" x14ac:dyDescent="0.2">
      <c r="A20085" t="s">
        <v>48</v>
      </c>
      <c r="B20085">
        <v>12.7</v>
      </c>
      <c r="C20085">
        <v>0.2</v>
      </c>
    </row>
    <row r="20086" spans="1:5" x14ac:dyDescent="0.2">
      <c r="A20086" t="s">
        <v>29</v>
      </c>
      <c r="B20086">
        <v>0.4</v>
      </c>
      <c r="C20086" t="s">
        <v>1558</v>
      </c>
    </row>
    <row r="20087" spans="1:5" x14ac:dyDescent="0.2">
      <c r="A20087" t="s">
        <v>29</v>
      </c>
      <c r="B20087">
        <v>0.5</v>
      </c>
      <c r="C20087" t="s">
        <v>1557</v>
      </c>
    </row>
    <row r="20088" spans="1:5" x14ac:dyDescent="0.2">
      <c r="A20088" t="s">
        <v>29</v>
      </c>
      <c r="B20088">
        <v>4.9000000000000004</v>
      </c>
      <c r="C20088" t="s">
        <v>1558</v>
      </c>
    </row>
    <row r="20089" spans="1:5" x14ac:dyDescent="0.2">
      <c r="A20089" t="s">
        <v>29</v>
      </c>
      <c r="B20089">
        <v>9</v>
      </c>
      <c r="C20089" t="s">
        <v>1558</v>
      </c>
    </row>
    <row r="20090" spans="1:5" x14ac:dyDescent="0.2">
      <c r="A20090" t="s">
        <v>47</v>
      </c>
      <c r="B20090">
        <v>3.6</v>
      </c>
      <c r="C20090">
        <v>0.02</v>
      </c>
    </row>
    <row r="20091" spans="1:5" x14ac:dyDescent="0.2">
      <c r="A20091" t="s">
        <v>97</v>
      </c>
      <c r="B20091" t="s">
        <v>1545</v>
      </c>
      <c r="C20091">
        <v>0.03</v>
      </c>
      <c r="D20091" t="s">
        <v>1567</v>
      </c>
      <c r="E20091" t="s">
        <v>1568</v>
      </c>
    </row>
    <row r="20092" spans="1:5" x14ac:dyDescent="0.2">
      <c r="A20092" t="s">
        <v>92</v>
      </c>
      <c r="B20092">
        <v>0.05</v>
      </c>
      <c r="C20092" t="s">
        <v>1613</v>
      </c>
      <c r="D20092">
        <v>0.1</v>
      </c>
    </row>
    <row r="20093" spans="1:5" x14ac:dyDescent="0.2">
      <c r="A20093" t="s">
        <v>154</v>
      </c>
      <c r="B20093">
        <v>0.2</v>
      </c>
      <c r="C20093" t="s">
        <v>1613</v>
      </c>
      <c r="D20093">
        <v>0.1</v>
      </c>
    </row>
    <row r="20094" spans="1:5" x14ac:dyDescent="0.2">
      <c r="A20094" t="s">
        <v>153</v>
      </c>
      <c r="B20094">
        <v>15</v>
      </c>
      <c r="C20094" t="s">
        <v>1655</v>
      </c>
    </row>
    <row r="20095" spans="1:5" x14ac:dyDescent="0.2">
      <c r="A20095" t="s">
        <v>97</v>
      </c>
      <c r="B20095" t="s">
        <v>1545</v>
      </c>
      <c r="C20095">
        <v>0.05</v>
      </c>
      <c r="D20095" t="s">
        <v>1567</v>
      </c>
      <c r="E20095" t="s">
        <v>1568</v>
      </c>
    </row>
    <row r="20096" spans="1:5" x14ac:dyDescent="0.2">
      <c r="A20096" t="s">
        <v>133</v>
      </c>
      <c r="B20096" t="s">
        <v>1545</v>
      </c>
      <c r="C20096">
        <v>5.0000000000000001E-3</v>
      </c>
    </row>
    <row r="20097" spans="1:5" x14ac:dyDescent="0.2">
      <c r="A20097" t="s">
        <v>94</v>
      </c>
      <c r="B20097" t="s">
        <v>1545</v>
      </c>
      <c r="C20097">
        <v>0.02</v>
      </c>
      <c r="D20097" t="s">
        <v>1567</v>
      </c>
      <c r="E20097" t="s">
        <v>1568</v>
      </c>
    </row>
    <row r="20098" spans="1:5" x14ac:dyDescent="0.2">
      <c r="A20098" t="s">
        <v>1704</v>
      </c>
      <c r="B20098">
        <v>0.1</v>
      </c>
      <c r="C20098">
        <f>-0.015/0.035</f>
        <v>-0.42857142857142849</v>
      </c>
    </row>
    <row r="20099" spans="1:5" x14ac:dyDescent="0.2">
      <c r="A20099" t="s">
        <v>2917</v>
      </c>
      <c r="B20099" t="s">
        <v>1603</v>
      </c>
      <c r="C20099" t="s">
        <v>1796</v>
      </c>
    </row>
    <row r="20100" spans="1:5" x14ac:dyDescent="0.2">
      <c r="A20100" t="s">
        <v>146</v>
      </c>
    </row>
    <row r="20101" spans="1:5" x14ac:dyDescent="0.2">
      <c r="A20101" t="s">
        <v>87</v>
      </c>
    </row>
    <row r="20102" spans="1:5" x14ac:dyDescent="0.2">
      <c r="A20102" t="s">
        <v>1549</v>
      </c>
      <c r="B20102" t="s">
        <v>1550</v>
      </c>
      <c r="C20102" t="s">
        <v>1551</v>
      </c>
      <c r="D20102" t="s">
        <v>1552</v>
      </c>
    </row>
    <row r="20103" spans="1:5" x14ac:dyDescent="0.2">
      <c r="A20103" t="s">
        <v>859</v>
      </c>
      <c r="B20103" t="s">
        <v>1553</v>
      </c>
      <c r="C20103" t="s">
        <v>1554</v>
      </c>
    </row>
    <row r="20104" spans="1:5" x14ac:dyDescent="0.2">
      <c r="A20104" t="s">
        <v>153</v>
      </c>
      <c r="B20104">
        <v>10.5</v>
      </c>
      <c r="C20104" t="s">
        <v>1559</v>
      </c>
    </row>
    <row r="20105" spans="1:5" x14ac:dyDescent="0.2">
      <c r="A20105" t="s">
        <v>27</v>
      </c>
      <c r="B20105">
        <v>18</v>
      </c>
      <c r="C20105" t="s">
        <v>1557</v>
      </c>
    </row>
    <row r="20106" spans="1:5" x14ac:dyDescent="0.2">
      <c r="A20106" t="s">
        <v>29</v>
      </c>
      <c r="B20106">
        <v>7.7</v>
      </c>
      <c r="C20106" t="s">
        <v>1557</v>
      </c>
    </row>
    <row r="20107" spans="1:5" x14ac:dyDescent="0.2">
      <c r="A20107" t="s">
        <v>1579</v>
      </c>
      <c r="B20107">
        <v>12</v>
      </c>
      <c r="C20107" t="s">
        <v>1595</v>
      </c>
      <c r="D20107">
        <v>0.2</v>
      </c>
    </row>
    <row r="20108" spans="1:5" x14ac:dyDescent="0.2">
      <c r="A20108" t="s">
        <v>1579</v>
      </c>
      <c r="B20108">
        <v>8.6999999999999993</v>
      </c>
      <c r="C20108" t="s">
        <v>1558</v>
      </c>
    </row>
    <row r="20109" spans="1:5" x14ac:dyDescent="0.2">
      <c r="A20109" t="s">
        <v>47</v>
      </c>
      <c r="B20109">
        <v>13.5</v>
      </c>
      <c r="C20109" t="s">
        <v>1559</v>
      </c>
    </row>
    <row r="20110" spans="1:5" x14ac:dyDescent="0.2">
      <c r="A20110" t="s">
        <v>29</v>
      </c>
      <c r="B20110">
        <v>11.5</v>
      </c>
      <c r="C20110" t="s">
        <v>1557</v>
      </c>
    </row>
    <row r="20111" spans="1:5" x14ac:dyDescent="0.2">
      <c r="A20111" t="s">
        <v>2923</v>
      </c>
      <c r="B20111" t="s">
        <v>2223</v>
      </c>
    </row>
    <row r="20112" spans="1:5" x14ac:dyDescent="0.2">
      <c r="A20112" t="s">
        <v>184</v>
      </c>
      <c r="B20112">
        <v>14.7</v>
      </c>
      <c r="C20112">
        <v>-0.2</v>
      </c>
    </row>
    <row r="20113" spans="1:4" x14ac:dyDescent="0.2">
      <c r="A20113" t="s">
        <v>34</v>
      </c>
      <c r="B20113">
        <v>21.02</v>
      </c>
      <c r="C20113">
        <v>0.03</v>
      </c>
    </row>
    <row r="20114" spans="1:4" x14ac:dyDescent="0.2">
      <c r="A20114" t="s">
        <v>34</v>
      </c>
      <c r="B20114">
        <v>15.02</v>
      </c>
      <c r="C20114">
        <v>0.03</v>
      </c>
    </row>
    <row r="20115" spans="1:4" x14ac:dyDescent="0.2">
      <c r="A20115" t="s">
        <v>2475</v>
      </c>
      <c r="B20115">
        <v>5.0999999999999996</v>
      </c>
      <c r="C20115" t="s">
        <v>1558</v>
      </c>
    </row>
    <row r="20116" spans="1:4" x14ac:dyDescent="0.2">
      <c r="A20116" t="s">
        <v>1817</v>
      </c>
      <c r="B20116">
        <v>10.25</v>
      </c>
      <c r="C20116" t="s">
        <v>1574</v>
      </c>
    </row>
    <row r="20117" spans="1:4" x14ac:dyDescent="0.2">
      <c r="A20117" t="s">
        <v>2925</v>
      </c>
      <c r="B20117" t="s">
        <v>1588</v>
      </c>
    </row>
    <row r="20118" spans="1:4" x14ac:dyDescent="0.2">
      <c r="A20118" t="s">
        <v>47</v>
      </c>
      <c r="B20118">
        <v>2</v>
      </c>
      <c r="C20118" t="s">
        <v>1558</v>
      </c>
    </row>
    <row r="20119" spans="1:4" x14ac:dyDescent="0.2">
      <c r="A20119" t="s">
        <v>1684</v>
      </c>
      <c r="B20119">
        <v>7</v>
      </c>
      <c r="C20119" t="s">
        <v>1559</v>
      </c>
    </row>
    <row r="20120" spans="1:4" x14ac:dyDescent="0.2">
      <c r="A20120" t="s">
        <v>49</v>
      </c>
      <c r="B20120">
        <v>0.4</v>
      </c>
      <c r="C20120" t="s">
        <v>1558</v>
      </c>
    </row>
    <row r="20121" spans="1:4" x14ac:dyDescent="0.2">
      <c r="A20121" t="s">
        <v>97</v>
      </c>
      <c r="B20121">
        <v>0.1</v>
      </c>
      <c r="C20121" t="s">
        <v>1567</v>
      </c>
      <c r="D20121" t="s">
        <v>1568</v>
      </c>
    </row>
    <row r="20122" spans="1:4" x14ac:dyDescent="0.2">
      <c r="A20122" t="s">
        <v>29</v>
      </c>
      <c r="B20122">
        <v>4.5</v>
      </c>
      <c r="C20122" t="s">
        <v>1558</v>
      </c>
    </row>
    <row r="20123" spans="1:4" x14ac:dyDescent="0.2">
      <c r="A20123" t="s">
        <v>29</v>
      </c>
      <c r="B20123">
        <v>14.5</v>
      </c>
      <c r="C20123" t="s">
        <v>1557</v>
      </c>
    </row>
    <row r="20124" spans="1:4" x14ac:dyDescent="0.2">
      <c r="A20124" t="s">
        <v>96</v>
      </c>
      <c r="B20124">
        <v>5.5</v>
      </c>
      <c r="C20124" t="s">
        <v>1559</v>
      </c>
    </row>
    <row r="20125" spans="1:4" x14ac:dyDescent="0.2">
      <c r="A20125" t="s">
        <v>29</v>
      </c>
      <c r="B20125">
        <v>3.4</v>
      </c>
      <c r="C20125" t="s">
        <v>1557</v>
      </c>
    </row>
    <row r="20126" spans="1:4" x14ac:dyDescent="0.2">
      <c r="A20126" t="s">
        <v>47</v>
      </c>
      <c r="B20126">
        <v>13</v>
      </c>
      <c r="C20126" t="s">
        <v>1558</v>
      </c>
    </row>
    <row r="20127" spans="1:4" x14ac:dyDescent="0.2">
      <c r="A20127" t="s">
        <v>48</v>
      </c>
      <c r="B20127">
        <v>12.7</v>
      </c>
      <c r="C20127">
        <v>0.2</v>
      </c>
    </row>
    <row r="20128" spans="1:4" x14ac:dyDescent="0.2">
      <c r="A20128" t="s">
        <v>29</v>
      </c>
      <c r="B20128">
        <v>0.4</v>
      </c>
      <c r="C20128" t="s">
        <v>1558</v>
      </c>
    </row>
    <row r="20129" spans="1:5" x14ac:dyDescent="0.2">
      <c r="A20129" t="s">
        <v>29</v>
      </c>
      <c r="B20129">
        <v>0.5</v>
      </c>
      <c r="C20129" t="s">
        <v>1557</v>
      </c>
    </row>
    <row r="20130" spans="1:5" x14ac:dyDescent="0.2">
      <c r="A20130" t="s">
        <v>29</v>
      </c>
      <c r="B20130">
        <v>4.9000000000000004</v>
      </c>
      <c r="C20130" t="s">
        <v>1558</v>
      </c>
    </row>
    <row r="20131" spans="1:5" x14ac:dyDescent="0.2">
      <c r="A20131" t="s">
        <v>29</v>
      </c>
      <c r="B20131">
        <v>9</v>
      </c>
      <c r="C20131" t="s">
        <v>1558</v>
      </c>
    </row>
    <row r="20132" spans="1:5" x14ac:dyDescent="0.2">
      <c r="A20132" t="s">
        <v>47</v>
      </c>
      <c r="B20132">
        <v>3.6</v>
      </c>
      <c r="C20132">
        <v>0.02</v>
      </c>
    </row>
    <row r="20133" spans="1:5" x14ac:dyDescent="0.2">
      <c r="A20133" t="s">
        <v>97</v>
      </c>
      <c r="B20133" t="s">
        <v>1545</v>
      </c>
      <c r="C20133">
        <v>0.03</v>
      </c>
      <c r="D20133" t="s">
        <v>1567</v>
      </c>
      <c r="E20133" t="s">
        <v>1568</v>
      </c>
    </row>
    <row r="20134" spans="1:5" x14ac:dyDescent="0.2">
      <c r="A20134" t="s">
        <v>92</v>
      </c>
      <c r="B20134">
        <v>0.05</v>
      </c>
      <c r="C20134" t="s">
        <v>1613</v>
      </c>
      <c r="D20134">
        <v>0.1</v>
      </c>
    </row>
    <row r="20135" spans="1:5" x14ac:dyDescent="0.2">
      <c r="A20135" t="s">
        <v>154</v>
      </c>
      <c r="B20135">
        <v>0.2</v>
      </c>
      <c r="C20135" t="s">
        <v>1613</v>
      </c>
      <c r="D20135">
        <v>0.1</v>
      </c>
    </row>
    <row r="20136" spans="1:5" x14ac:dyDescent="0.2">
      <c r="A20136" t="s">
        <v>153</v>
      </c>
      <c r="B20136">
        <v>15</v>
      </c>
      <c r="C20136" t="s">
        <v>1655</v>
      </c>
    </row>
    <row r="20137" spans="1:5" x14ac:dyDescent="0.2">
      <c r="A20137" t="s">
        <v>97</v>
      </c>
      <c r="B20137" t="s">
        <v>1545</v>
      </c>
      <c r="C20137">
        <v>0.05</v>
      </c>
      <c r="D20137" t="s">
        <v>1567</v>
      </c>
      <c r="E20137" t="s">
        <v>1568</v>
      </c>
    </row>
    <row r="20138" spans="1:5" x14ac:dyDescent="0.2">
      <c r="A20138" t="s">
        <v>133</v>
      </c>
      <c r="B20138" t="s">
        <v>1545</v>
      </c>
      <c r="C20138">
        <v>5.0000000000000001E-3</v>
      </c>
    </row>
    <row r="20139" spans="1:5" x14ac:dyDescent="0.2">
      <c r="A20139" t="s">
        <v>94</v>
      </c>
      <c r="B20139" t="s">
        <v>1545</v>
      </c>
      <c r="C20139">
        <v>0.02</v>
      </c>
      <c r="D20139" t="s">
        <v>1567</v>
      </c>
      <c r="E20139" t="s">
        <v>1568</v>
      </c>
    </row>
    <row r="20140" spans="1:5" x14ac:dyDescent="0.2">
      <c r="A20140" t="s">
        <v>1704</v>
      </c>
      <c r="B20140">
        <v>0.1</v>
      </c>
      <c r="C20140">
        <f>-0.015/0.035</f>
        <v>-0.42857142857142849</v>
      </c>
    </row>
    <row r="20141" spans="1:5" x14ac:dyDescent="0.2">
      <c r="A20141" t="s">
        <v>146</v>
      </c>
    </row>
    <row r="20142" spans="1:5" x14ac:dyDescent="0.2">
      <c r="A20142" t="s">
        <v>87</v>
      </c>
    </row>
    <row r="20143" spans="1:5" x14ac:dyDescent="0.2">
      <c r="A20143" t="s">
        <v>1549</v>
      </c>
      <c r="B20143" t="s">
        <v>1550</v>
      </c>
      <c r="C20143" t="s">
        <v>1551</v>
      </c>
      <c r="D20143" t="s">
        <v>1552</v>
      </c>
    </row>
    <row r="20144" spans="1:5" x14ac:dyDescent="0.2">
      <c r="A20144" t="s">
        <v>859</v>
      </c>
      <c r="B20144" t="s">
        <v>1553</v>
      </c>
      <c r="C20144" t="s">
        <v>1554</v>
      </c>
    </row>
    <row r="20145" spans="1:4" x14ac:dyDescent="0.2">
      <c r="A20145" t="s">
        <v>153</v>
      </c>
      <c r="B20145">
        <v>10.5</v>
      </c>
      <c r="C20145" t="s">
        <v>1559</v>
      </c>
    </row>
    <row r="20146" spans="1:4" x14ac:dyDescent="0.2">
      <c r="A20146" t="s">
        <v>27</v>
      </c>
      <c r="B20146">
        <v>18</v>
      </c>
      <c r="C20146" t="s">
        <v>1557</v>
      </c>
    </row>
    <row r="20147" spans="1:4" x14ac:dyDescent="0.2">
      <c r="A20147" t="s">
        <v>29</v>
      </c>
      <c r="B20147">
        <v>7.7</v>
      </c>
      <c r="C20147" t="s">
        <v>1557</v>
      </c>
    </row>
    <row r="20148" spans="1:4" x14ac:dyDescent="0.2">
      <c r="A20148" t="s">
        <v>1579</v>
      </c>
      <c r="B20148">
        <v>12</v>
      </c>
      <c r="C20148" t="s">
        <v>1595</v>
      </c>
      <c r="D20148">
        <v>0.2</v>
      </c>
    </row>
    <row r="20149" spans="1:4" x14ac:dyDescent="0.2">
      <c r="A20149" t="s">
        <v>1579</v>
      </c>
      <c r="B20149">
        <v>8.6999999999999993</v>
      </c>
      <c r="C20149" t="s">
        <v>1558</v>
      </c>
    </row>
    <row r="20150" spans="1:4" x14ac:dyDescent="0.2">
      <c r="A20150" t="s">
        <v>47</v>
      </c>
      <c r="B20150">
        <v>13.5</v>
      </c>
      <c r="C20150" t="s">
        <v>1559</v>
      </c>
    </row>
    <row r="20151" spans="1:4" x14ac:dyDescent="0.2">
      <c r="A20151" t="s">
        <v>29</v>
      </c>
      <c r="B20151">
        <v>11.5</v>
      </c>
      <c r="C20151" t="s">
        <v>1557</v>
      </c>
    </row>
    <row r="20152" spans="1:4" x14ac:dyDescent="0.2">
      <c r="A20152" t="s">
        <v>2923</v>
      </c>
      <c r="B20152" t="s">
        <v>2223</v>
      </c>
    </row>
    <row r="20153" spans="1:4" x14ac:dyDescent="0.2">
      <c r="A20153" t="s">
        <v>184</v>
      </c>
      <c r="B20153">
        <v>14.7</v>
      </c>
      <c r="C20153">
        <v>-0.2</v>
      </c>
    </row>
    <row r="20154" spans="1:4" x14ac:dyDescent="0.2">
      <c r="A20154" t="s">
        <v>34</v>
      </c>
      <c r="B20154">
        <v>21.02</v>
      </c>
      <c r="C20154">
        <v>0.03</v>
      </c>
    </row>
    <row r="20155" spans="1:4" x14ac:dyDescent="0.2">
      <c r="A20155" t="s">
        <v>34</v>
      </c>
      <c r="B20155">
        <v>15.02</v>
      </c>
      <c r="C20155">
        <v>0.03</v>
      </c>
    </row>
    <row r="20156" spans="1:4" x14ac:dyDescent="0.2">
      <c r="A20156" t="s">
        <v>2475</v>
      </c>
      <c r="B20156">
        <v>5.0999999999999996</v>
      </c>
      <c r="C20156" t="s">
        <v>1558</v>
      </c>
    </row>
    <row r="20157" spans="1:4" x14ac:dyDescent="0.2">
      <c r="A20157" t="s">
        <v>1817</v>
      </c>
      <c r="B20157">
        <v>10.25</v>
      </c>
      <c r="C20157" t="s">
        <v>1574</v>
      </c>
    </row>
    <row r="20158" spans="1:4" x14ac:dyDescent="0.2">
      <c r="A20158" t="s">
        <v>2925</v>
      </c>
      <c r="B20158" t="s">
        <v>1588</v>
      </c>
    </row>
    <row r="20159" spans="1:4" x14ac:dyDescent="0.2">
      <c r="A20159" t="s">
        <v>47</v>
      </c>
      <c r="B20159">
        <v>2</v>
      </c>
      <c r="C20159" t="s">
        <v>1558</v>
      </c>
    </row>
    <row r="20160" spans="1:4" x14ac:dyDescent="0.2">
      <c r="A20160" t="s">
        <v>1684</v>
      </c>
      <c r="B20160">
        <v>7</v>
      </c>
      <c r="C20160" t="s">
        <v>1559</v>
      </c>
    </row>
    <row r="20161" spans="1:5" x14ac:dyDescent="0.2">
      <c r="A20161" t="s">
        <v>49</v>
      </c>
      <c r="B20161">
        <v>0.4</v>
      </c>
      <c r="C20161" t="s">
        <v>1558</v>
      </c>
    </row>
    <row r="20162" spans="1:5" x14ac:dyDescent="0.2">
      <c r="A20162" t="s">
        <v>97</v>
      </c>
      <c r="B20162">
        <v>0.1</v>
      </c>
      <c r="C20162" t="s">
        <v>1567</v>
      </c>
      <c r="D20162" t="s">
        <v>1568</v>
      </c>
    </row>
    <row r="20163" spans="1:5" x14ac:dyDescent="0.2">
      <c r="A20163" t="s">
        <v>29</v>
      </c>
      <c r="B20163">
        <v>4.5</v>
      </c>
      <c r="C20163" t="s">
        <v>1558</v>
      </c>
    </row>
    <row r="20164" spans="1:5" x14ac:dyDescent="0.2">
      <c r="A20164" t="s">
        <v>29</v>
      </c>
      <c r="B20164">
        <v>14.41</v>
      </c>
      <c r="C20164" t="s">
        <v>1557</v>
      </c>
    </row>
    <row r="20165" spans="1:5" x14ac:dyDescent="0.2">
      <c r="A20165" t="s">
        <v>96</v>
      </c>
      <c r="B20165">
        <v>5.5</v>
      </c>
      <c r="C20165" t="s">
        <v>1559</v>
      </c>
    </row>
    <row r="20166" spans="1:5" x14ac:dyDescent="0.2">
      <c r="A20166" t="s">
        <v>29</v>
      </c>
      <c r="B20166">
        <v>3.4</v>
      </c>
      <c r="C20166" t="s">
        <v>1557</v>
      </c>
    </row>
    <row r="20167" spans="1:5" x14ac:dyDescent="0.2">
      <c r="A20167" t="s">
        <v>2475</v>
      </c>
      <c r="B20167">
        <v>2.6</v>
      </c>
      <c r="C20167" t="s">
        <v>1608</v>
      </c>
      <c r="D20167">
        <v>0.05</v>
      </c>
    </row>
    <row r="20168" spans="1:5" x14ac:dyDescent="0.2">
      <c r="A20168" t="s">
        <v>47</v>
      </c>
      <c r="B20168">
        <v>13</v>
      </c>
      <c r="C20168" t="s">
        <v>1558</v>
      </c>
    </row>
    <row r="20169" spans="1:5" x14ac:dyDescent="0.2">
      <c r="A20169" t="s">
        <v>48</v>
      </c>
      <c r="B20169">
        <v>12.2</v>
      </c>
      <c r="C20169">
        <v>0.2</v>
      </c>
    </row>
    <row r="20170" spans="1:5" x14ac:dyDescent="0.2">
      <c r="A20170" t="s">
        <v>29</v>
      </c>
      <c r="B20170">
        <v>0.4</v>
      </c>
      <c r="C20170" t="s">
        <v>1558</v>
      </c>
    </row>
    <row r="20171" spans="1:5" x14ac:dyDescent="0.2">
      <c r="A20171" t="s">
        <v>29</v>
      </c>
      <c r="B20171">
        <v>0.5</v>
      </c>
      <c r="C20171" t="s">
        <v>1557</v>
      </c>
    </row>
    <row r="20172" spans="1:5" x14ac:dyDescent="0.2">
      <c r="A20172" t="s">
        <v>29</v>
      </c>
      <c r="B20172">
        <v>4.9000000000000004</v>
      </c>
      <c r="C20172" t="s">
        <v>1558</v>
      </c>
    </row>
    <row r="20173" spans="1:5" x14ac:dyDescent="0.2">
      <c r="A20173" t="s">
        <v>29</v>
      </c>
      <c r="B20173">
        <v>9</v>
      </c>
      <c r="C20173" t="s">
        <v>1558</v>
      </c>
    </row>
    <row r="20174" spans="1:5" x14ac:dyDescent="0.2">
      <c r="A20174" t="s">
        <v>47</v>
      </c>
      <c r="B20174">
        <v>3.6</v>
      </c>
      <c r="C20174">
        <v>0.02</v>
      </c>
    </row>
    <row r="20175" spans="1:5" x14ac:dyDescent="0.2">
      <c r="A20175" t="s">
        <v>97</v>
      </c>
      <c r="B20175" t="s">
        <v>1545</v>
      </c>
      <c r="C20175">
        <v>0.03</v>
      </c>
      <c r="D20175" t="s">
        <v>1567</v>
      </c>
      <c r="E20175" t="s">
        <v>1568</v>
      </c>
    </row>
    <row r="20176" spans="1:5" x14ac:dyDescent="0.2">
      <c r="A20176" t="s">
        <v>92</v>
      </c>
      <c r="B20176">
        <v>0.05</v>
      </c>
      <c r="C20176" t="s">
        <v>1613</v>
      </c>
      <c r="D20176">
        <v>0.1</v>
      </c>
    </row>
    <row r="20177" spans="1:5" x14ac:dyDescent="0.2">
      <c r="A20177" t="s">
        <v>34</v>
      </c>
      <c r="B20177">
        <v>15.2</v>
      </c>
      <c r="C20177" t="s">
        <v>1608</v>
      </c>
      <c r="D20177">
        <v>0.02</v>
      </c>
    </row>
    <row r="20178" spans="1:5" x14ac:dyDescent="0.2">
      <c r="A20178" t="s">
        <v>154</v>
      </c>
      <c r="B20178">
        <v>0.2</v>
      </c>
      <c r="C20178" t="s">
        <v>1613</v>
      </c>
      <c r="D20178">
        <v>0.1</v>
      </c>
    </row>
    <row r="20179" spans="1:5" x14ac:dyDescent="0.2">
      <c r="A20179" t="s">
        <v>153</v>
      </c>
      <c r="B20179">
        <v>15</v>
      </c>
      <c r="C20179" t="s">
        <v>1655</v>
      </c>
    </row>
    <row r="20180" spans="1:5" x14ac:dyDescent="0.2">
      <c r="A20180" t="s">
        <v>97</v>
      </c>
      <c r="B20180" t="s">
        <v>1545</v>
      </c>
      <c r="C20180">
        <v>0.05</v>
      </c>
      <c r="D20180" t="s">
        <v>1567</v>
      </c>
      <c r="E20180" t="s">
        <v>1568</v>
      </c>
    </row>
    <row r="20181" spans="1:5" x14ac:dyDescent="0.2">
      <c r="A20181" t="s">
        <v>133</v>
      </c>
      <c r="B20181" t="s">
        <v>1545</v>
      </c>
      <c r="C20181">
        <v>5.0000000000000001E-3</v>
      </c>
    </row>
    <row r="20182" spans="1:5" x14ac:dyDescent="0.2">
      <c r="A20182" t="s">
        <v>94</v>
      </c>
      <c r="B20182" t="s">
        <v>1545</v>
      </c>
      <c r="C20182">
        <v>0.02</v>
      </c>
      <c r="D20182" t="s">
        <v>1567</v>
      </c>
      <c r="E20182" t="s">
        <v>1568</v>
      </c>
    </row>
    <row r="20183" spans="1:5" x14ac:dyDescent="0.2">
      <c r="A20183" t="s">
        <v>1704</v>
      </c>
      <c r="B20183">
        <v>0.1</v>
      </c>
      <c r="C20183">
        <f>-0.015/0.035</f>
        <v>-0.42857142857142849</v>
      </c>
    </row>
    <row r="20184" spans="1:5" x14ac:dyDescent="0.2">
      <c r="A20184" t="s">
        <v>146</v>
      </c>
    </row>
    <row r="20185" spans="1:5" x14ac:dyDescent="0.2">
      <c r="A20185" t="s">
        <v>87</v>
      </c>
    </row>
    <row r="20186" spans="1:5" x14ac:dyDescent="0.2">
      <c r="A20186" t="s">
        <v>1549</v>
      </c>
      <c r="B20186" t="s">
        <v>1550</v>
      </c>
      <c r="C20186" t="s">
        <v>1551</v>
      </c>
      <c r="D20186" t="s">
        <v>1552</v>
      </c>
    </row>
    <row r="20187" spans="1:5" x14ac:dyDescent="0.2">
      <c r="A20187" t="s">
        <v>859</v>
      </c>
      <c r="B20187" t="s">
        <v>1553</v>
      </c>
      <c r="C20187" t="s">
        <v>1554</v>
      </c>
    </row>
    <row r="20188" spans="1:5" x14ac:dyDescent="0.2">
      <c r="A20188" t="s">
        <v>153</v>
      </c>
      <c r="B20188">
        <v>10.5</v>
      </c>
      <c r="C20188" t="s">
        <v>1559</v>
      </c>
    </row>
    <row r="20189" spans="1:5" x14ac:dyDescent="0.2">
      <c r="A20189" t="s">
        <v>27</v>
      </c>
      <c r="B20189">
        <v>18</v>
      </c>
      <c r="C20189" t="s">
        <v>1557</v>
      </c>
    </row>
    <row r="20190" spans="1:5" x14ac:dyDescent="0.2">
      <c r="A20190" t="s">
        <v>29</v>
      </c>
      <c r="B20190">
        <v>7.7</v>
      </c>
      <c r="C20190" t="s">
        <v>1557</v>
      </c>
    </row>
    <row r="20191" spans="1:5" x14ac:dyDescent="0.2">
      <c r="A20191" t="s">
        <v>1579</v>
      </c>
      <c r="B20191">
        <v>12</v>
      </c>
      <c r="C20191" t="s">
        <v>1595</v>
      </c>
      <c r="D20191">
        <v>0.2</v>
      </c>
    </row>
    <row r="20192" spans="1:5" x14ac:dyDescent="0.2">
      <c r="A20192" t="s">
        <v>1579</v>
      </c>
      <c r="B20192">
        <v>8.6999999999999993</v>
      </c>
      <c r="C20192" t="s">
        <v>1558</v>
      </c>
    </row>
    <row r="20193" spans="1:4" x14ac:dyDescent="0.2">
      <c r="A20193" t="s">
        <v>47</v>
      </c>
      <c r="B20193">
        <v>13.5</v>
      </c>
      <c r="C20193" t="s">
        <v>1559</v>
      </c>
    </row>
    <row r="20194" spans="1:4" x14ac:dyDescent="0.2">
      <c r="A20194" t="s">
        <v>29</v>
      </c>
      <c r="B20194">
        <v>11.5</v>
      </c>
      <c r="C20194" t="s">
        <v>1557</v>
      </c>
    </row>
    <row r="20195" spans="1:4" x14ac:dyDescent="0.2">
      <c r="A20195" t="s">
        <v>2923</v>
      </c>
      <c r="B20195" t="s">
        <v>2223</v>
      </c>
    </row>
    <row r="20196" spans="1:4" x14ac:dyDescent="0.2">
      <c r="A20196" t="s">
        <v>184</v>
      </c>
      <c r="B20196">
        <v>14.7</v>
      </c>
      <c r="C20196">
        <v>-0.2</v>
      </c>
    </row>
    <row r="20197" spans="1:4" x14ac:dyDescent="0.2">
      <c r="A20197" t="s">
        <v>34</v>
      </c>
      <c r="B20197">
        <v>21.02</v>
      </c>
      <c r="C20197">
        <v>0.03</v>
      </c>
    </row>
    <row r="20198" spans="1:4" x14ac:dyDescent="0.2">
      <c r="A20198" t="s">
        <v>34</v>
      </c>
      <c r="B20198">
        <v>15.02</v>
      </c>
      <c r="C20198">
        <v>0.03</v>
      </c>
    </row>
    <row r="20199" spans="1:4" x14ac:dyDescent="0.2">
      <c r="A20199" t="s">
        <v>2475</v>
      </c>
      <c r="B20199">
        <v>5.0999999999999996</v>
      </c>
      <c r="C20199" t="s">
        <v>1558</v>
      </c>
    </row>
    <row r="20200" spans="1:4" x14ac:dyDescent="0.2">
      <c r="A20200" t="s">
        <v>1817</v>
      </c>
      <c r="B20200">
        <v>10.25</v>
      </c>
      <c r="C20200" t="s">
        <v>1574</v>
      </c>
    </row>
    <row r="20201" spans="1:4" x14ac:dyDescent="0.2">
      <c r="A20201" t="s">
        <v>2925</v>
      </c>
      <c r="B20201" t="s">
        <v>1588</v>
      </c>
    </row>
    <row r="20202" spans="1:4" x14ac:dyDescent="0.2">
      <c r="A20202" t="s">
        <v>47</v>
      </c>
      <c r="B20202">
        <v>2</v>
      </c>
      <c r="C20202" t="s">
        <v>1558</v>
      </c>
    </row>
    <row r="20203" spans="1:4" x14ac:dyDescent="0.2">
      <c r="A20203" t="s">
        <v>1684</v>
      </c>
      <c r="B20203">
        <v>7</v>
      </c>
      <c r="C20203" t="s">
        <v>1559</v>
      </c>
    </row>
    <row r="20204" spans="1:4" x14ac:dyDescent="0.2">
      <c r="A20204" t="s">
        <v>49</v>
      </c>
      <c r="B20204">
        <v>0.4</v>
      </c>
      <c r="C20204" t="s">
        <v>1558</v>
      </c>
    </row>
    <row r="20205" spans="1:4" x14ac:dyDescent="0.2">
      <c r="A20205" t="s">
        <v>97</v>
      </c>
      <c r="B20205">
        <v>0.1</v>
      </c>
      <c r="C20205" t="s">
        <v>1567</v>
      </c>
      <c r="D20205" t="s">
        <v>1568</v>
      </c>
    </row>
    <row r="20206" spans="1:4" x14ac:dyDescent="0.2">
      <c r="A20206" t="s">
        <v>29</v>
      </c>
      <c r="B20206">
        <v>4.5</v>
      </c>
      <c r="C20206" t="s">
        <v>1558</v>
      </c>
    </row>
    <row r="20207" spans="1:4" x14ac:dyDescent="0.2">
      <c r="A20207" t="s">
        <v>29</v>
      </c>
      <c r="B20207">
        <v>14.5</v>
      </c>
      <c r="C20207" t="s">
        <v>1557</v>
      </c>
    </row>
    <row r="20208" spans="1:4" x14ac:dyDescent="0.2">
      <c r="A20208" t="s">
        <v>96</v>
      </c>
      <c r="B20208">
        <v>5.5</v>
      </c>
      <c r="C20208" t="s">
        <v>1559</v>
      </c>
    </row>
    <row r="20209" spans="1:5" x14ac:dyDescent="0.2">
      <c r="A20209" t="s">
        <v>29</v>
      </c>
      <c r="B20209">
        <v>3.4</v>
      </c>
      <c r="C20209" t="s">
        <v>1557</v>
      </c>
    </row>
    <row r="20210" spans="1:5" x14ac:dyDescent="0.2">
      <c r="A20210" t="s">
        <v>47</v>
      </c>
      <c r="B20210">
        <v>13</v>
      </c>
      <c r="C20210" t="s">
        <v>1558</v>
      </c>
    </row>
    <row r="20211" spans="1:5" x14ac:dyDescent="0.2">
      <c r="A20211" t="s">
        <v>48</v>
      </c>
      <c r="B20211">
        <v>12.2</v>
      </c>
      <c r="C20211">
        <v>0.2</v>
      </c>
    </row>
    <row r="20212" spans="1:5" x14ac:dyDescent="0.2">
      <c r="A20212" t="s">
        <v>29</v>
      </c>
      <c r="B20212">
        <v>0.4</v>
      </c>
      <c r="C20212" t="s">
        <v>1558</v>
      </c>
    </row>
    <row r="20213" spans="1:5" x14ac:dyDescent="0.2">
      <c r="A20213" t="s">
        <v>29</v>
      </c>
      <c r="B20213">
        <v>0.5</v>
      </c>
      <c r="C20213" t="s">
        <v>1557</v>
      </c>
    </row>
    <row r="20214" spans="1:5" x14ac:dyDescent="0.2">
      <c r="A20214" t="s">
        <v>29</v>
      </c>
      <c r="B20214">
        <v>4.9000000000000004</v>
      </c>
      <c r="C20214" t="s">
        <v>1558</v>
      </c>
    </row>
    <row r="20215" spans="1:5" x14ac:dyDescent="0.2">
      <c r="A20215" t="s">
        <v>29</v>
      </c>
      <c r="B20215">
        <v>9</v>
      </c>
      <c r="C20215" t="s">
        <v>1558</v>
      </c>
    </row>
    <row r="20216" spans="1:5" x14ac:dyDescent="0.2">
      <c r="A20216" t="s">
        <v>47</v>
      </c>
      <c r="B20216">
        <v>3.6</v>
      </c>
      <c r="C20216">
        <v>0.02</v>
      </c>
    </row>
    <row r="20217" spans="1:5" x14ac:dyDescent="0.2">
      <c r="A20217" t="s">
        <v>97</v>
      </c>
      <c r="B20217" t="s">
        <v>1545</v>
      </c>
      <c r="C20217">
        <v>0.03</v>
      </c>
      <c r="D20217" t="s">
        <v>1567</v>
      </c>
      <c r="E20217" t="s">
        <v>1568</v>
      </c>
    </row>
    <row r="20218" spans="1:5" x14ac:dyDescent="0.2">
      <c r="A20218" t="s">
        <v>92</v>
      </c>
      <c r="B20218">
        <v>0.05</v>
      </c>
      <c r="C20218" t="s">
        <v>1613</v>
      </c>
      <c r="D20218">
        <v>0.1</v>
      </c>
    </row>
    <row r="20219" spans="1:5" x14ac:dyDescent="0.2">
      <c r="A20219" t="s">
        <v>154</v>
      </c>
      <c r="B20219">
        <v>0.2</v>
      </c>
      <c r="C20219" t="s">
        <v>1613</v>
      </c>
      <c r="D20219">
        <v>0.1</v>
      </c>
    </row>
    <row r="20220" spans="1:5" x14ac:dyDescent="0.2">
      <c r="A20220" t="s">
        <v>153</v>
      </c>
      <c r="B20220">
        <v>15</v>
      </c>
      <c r="C20220" t="s">
        <v>1655</v>
      </c>
    </row>
    <row r="20221" spans="1:5" x14ac:dyDescent="0.2">
      <c r="A20221" t="s">
        <v>97</v>
      </c>
      <c r="B20221" t="s">
        <v>1545</v>
      </c>
      <c r="C20221">
        <v>0.05</v>
      </c>
      <c r="D20221" t="s">
        <v>1567</v>
      </c>
      <c r="E20221" t="s">
        <v>1568</v>
      </c>
    </row>
    <row r="20222" spans="1:5" x14ac:dyDescent="0.2">
      <c r="A20222" t="s">
        <v>133</v>
      </c>
      <c r="B20222" t="s">
        <v>1545</v>
      </c>
      <c r="C20222">
        <v>5.0000000000000001E-3</v>
      </c>
    </row>
    <row r="20223" spans="1:5" x14ac:dyDescent="0.2">
      <c r="A20223" t="s">
        <v>94</v>
      </c>
      <c r="B20223" t="s">
        <v>1545</v>
      </c>
      <c r="C20223">
        <v>0.02</v>
      </c>
      <c r="D20223" t="s">
        <v>1567</v>
      </c>
      <c r="E20223" t="s">
        <v>1568</v>
      </c>
    </row>
    <row r="20224" spans="1:5" x14ac:dyDescent="0.2">
      <c r="A20224" t="s">
        <v>1704</v>
      </c>
      <c r="B20224">
        <v>0.1</v>
      </c>
      <c r="C20224">
        <f>-0.015/0.035</f>
        <v>-0.42857142857142849</v>
      </c>
    </row>
    <row r="20225" spans="1:4" x14ac:dyDescent="0.2">
      <c r="A20225" t="s">
        <v>2917</v>
      </c>
      <c r="B20225" t="s">
        <v>1603</v>
      </c>
      <c r="C20225" t="s">
        <v>1796</v>
      </c>
    </row>
    <row r="20226" spans="1:4" x14ac:dyDescent="0.2">
      <c r="A20226" t="s">
        <v>146</v>
      </c>
    </row>
    <row r="20227" spans="1:4" x14ac:dyDescent="0.2">
      <c r="A20227" t="s">
        <v>87</v>
      </c>
    </row>
    <row r="20228" spans="1:4" x14ac:dyDescent="0.2">
      <c r="A20228" t="s">
        <v>1549</v>
      </c>
      <c r="B20228" t="s">
        <v>1550</v>
      </c>
      <c r="C20228" t="s">
        <v>1551</v>
      </c>
      <c r="D20228" t="s">
        <v>1552</v>
      </c>
    </row>
    <row r="20229" spans="1:4" x14ac:dyDescent="0.2">
      <c r="A20229" t="s">
        <v>859</v>
      </c>
      <c r="B20229" t="s">
        <v>1553</v>
      </c>
      <c r="C20229" t="s">
        <v>1554</v>
      </c>
    </row>
    <row r="20230" spans="1:4" x14ac:dyDescent="0.2">
      <c r="A20230" t="s">
        <v>153</v>
      </c>
      <c r="B20230">
        <v>10.5</v>
      </c>
      <c r="C20230" t="s">
        <v>1559</v>
      </c>
    </row>
    <row r="20231" spans="1:4" x14ac:dyDescent="0.2">
      <c r="A20231" t="s">
        <v>27</v>
      </c>
      <c r="B20231">
        <v>18</v>
      </c>
      <c r="C20231" t="s">
        <v>1557</v>
      </c>
    </row>
    <row r="20232" spans="1:4" x14ac:dyDescent="0.2">
      <c r="A20232" t="s">
        <v>29</v>
      </c>
      <c r="B20232">
        <v>7.7</v>
      </c>
      <c r="C20232" t="s">
        <v>1557</v>
      </c>
    </row>
    <row r="20233" spans="1:4" x14ac:dyDescent="0.2">
      <c r="A20233" t="s">
        <v>1579</v>
      </c>
      <c r="B20233">
        <v>12</v>
      </c>
      <c r="C20233" t="s">
        <v>1595</v>
      </c>
      <c r="D20233">
        <v>0.2</v>
      </c>
    </row>
    <row r="20234" spans="1:4" x14ac:dyDescent="0.2">
      <c r="A20234" t="s">
        <v>1579</v>
      </c>
      <c r="B20234">
        <v>8.6999999999999993</v>
      </c>
      <c r="C20234" t="s">
        <v>1558</v>
      </c>
    </row>
    <row r="20235" spans="1:4" x14ac:dyDescent="0.2">
      <c r="A20235" t="s">
        <v>47</v>
      </c>
      <c r="B20235">
        <v>13.5</v>
      </c>
      <c r="C20235" t="s">
        <v>1559</v>
      </c>
    </row>
    <row r="20236" spans="1:4" x14ac:dyDescent="0.2">
      <c r="A20236" t="s">
        <v>29</v>
      </c>
      <c r="B20236">
        <v>11.5</v>
      </c>
      <c r="C20236" t="s">
        <v>1557</v>
      </c>
    </row>
    <row r="20237" spans="1:4" x14ac:dyDescent="0.2">
      <c r="A20237" t="s">
        <v>2923</v>
      </c>
      <c r="B20237" t="s">
        <v>2223</v>
      </c>
    </row>
    <row r="20238" spans="1:4" x14ac:dyDescent="0.2">
      <c r="A20238" t="s">
        <v>184</v>
      </c>
      <c r="B20238">
        <v>14.7</v>
      </c>
      <c r="C20238">
        <v>-0.2</v>
      </c>
    </row>
    <row r="20239" spans="1:4" x14ac:dyDescent="0.2">
      <c r="A20239" t="s">
        <v>34</v>
      </c>
      <c r="B20239">
        <v>21.02</v>
      </c>
      <c r="C20239">
        <v>0.03</v>
      </c>
    </row>
    <row r="20240" spans="1:4" x14ac:dyDescent="0.2">
      <c r="A20240" t="s">
        <v>34</v>
      </c>
      <c r="B20240">
        <v>15.02</v>
      </c>
      <c r="C20240">
        <v>0.03</v>
      </c>
    </row>
    <row r="20241" spans="1:4" x14ac:dyDescent="0.2">
      <c r="A20241" t="s">
        <v>2475</v>
      </c>
      <c r="B20241">
        <v>5.0999999999999996</v>
      </c>
      <c r="C20241" t="s">
        <v>1558</v>
      </c>
    </row>
    <row r="20242" spans="1:4" x14ac:dyDescent="0.2">
      <c r="A20242" t="s">
        <v>1817</v>
      </c>
      <c r="B20242">
        <v>10.25</v>
      </c>
      <c r="C20242" t="s">
        <v>1574</v>
      </c>
    </row>
    <row r="20243" spans="1:4" x14ac:dyDescent="0.2">
      <c r="A20243" t="s">
        <v>2925</v>
      </c>
      <c r="B20243" t="s">
        <v>1588</v>
      </c>
    </row>
    <row r="20244" spans="1:4" x14ac:dyDescent="0.2">
      <c r="A20244" t="s">
        <v>47</v>
      </c>
      <c r="B20244">
        <v>2</v>
      </c>
      <c r="C20244" t="s">
        <v>1558</v>
      </c>
    </row>
    <row r="20245" spans="1:4" x14ac:dyDescent="0.2">
      <c r="A20245" t="s">
        <v>1684</v>
      </c>
      <c r="B20245">
        <v>7</v>
      </c>
      <c r="C20245" t="s">
        <v>1559</v>
      </c>
    </row>
    <row r="20246" spans="1:4" x14ac:dyDescent="0.2">
      <c r="A20246" t="s">
        <v>49</v>
      </c>
      <c r="B20246">
        <v>0.4</v>
      </c>
      <c r="C20246" t="s">
        <v>1558</v>
      </c>
    </row>
    <row r="20247" spans="1:4" x14ac:dyDescent="0.2">
      <c r="A20247" t="s">
        <v>97</v>
      </c>
      <c r="B20247">
        <v>0.1</v>
      </c>
      <c r="C20247" t="s">
        <v>1567</v>
      </c>
      <c r="D20247" t="s">
        <v>1568</v>
      </c>
    </row>
    <row r="20248" spans="1:4" x14ac:dyDescent="0.2">
      <c r="A20248" t="s">
        <v>29</v>
      </c>
      <c r="B20248">
        <v>4.5</v>
      </c>
      <c r="C20248" t="s">
        <v>1558</v>
      </c>
    </row>
    <row r="20249" spans="1:4" x14ac:dyDescent="0.2">
      <c r="A20249" t="s">
        <v>29</v>
      </c>
      <c r="B20249">
        <v>14.5</v>
      </c>
      <c r="C20249" t="s">
        <v>1557</v>
      </c>
    </row>
    <row r="20250" spans="1:4" x14ac:dyDescent="0.2">
      <c r="A20250" t="s">
        <v>96</v>
      </c>
      <c r="B20250">
        <v>5.5</v>
      </c>
      <c r="C20250" t="s">
        <v>1559</v>
      </c>
    </row>
    <row r="20251" spans="1:4" x14ac:dyDescent="0.2">
      <c r="A20251" t="s">
        <v>29</v>
      </c>
      <c r="B20251">
        <v>3.4</v>
      </c>
      <c r="C20251" t="s">
        <v>1557</v>
      </c>
    </row>
    <row r="20252" spans="1:4" x14ac:dyDescent="0.2">
      <c r="A20252" t="s">
        <v>47</v>
      </c>
      <c r="B20252">
        <v>13</v>
      </c>
      <c r="C20252" t="s">
        <v>1558</v>
      </c>
    </row>
    <row r="20253" spans="1:4" x14ac:dyDescent="0.2">
      <c r="A20253" t="s">
        <v>48</v>
      </c>
      <c r="B20253">
        <v>12.2</v>
      </c>
      <c r="C20253">
        <v>0.2</v>
      </c>
    </row>
    <row r="20254" spans="1:4" x14ac:dyDescent="0.2">
      <c r="A20254" t="s">
        <v>29</v>
      </c>
      <c r="B20254">
        <v>0.1</v>
      </c>
      <c r="C20254" t="s">
        <v>1557</v>
      </c>
    </row>
    <row r="20255" spans="1:4" x14ac:dyDescent="0.2">
      <c r="A20255" t="s">
        <v>29</v>
      </c>
      <c r="B20255">
        <v>0.5</v>
      </c>
      <c r="C20255" t="s">
        <v>1557</v>
      </c>
    </row>
    <row r="20256" spans="1:4" x14ac:dyDescent="0.2">
      <c r="A20256" t="s">
        <v>29</v>
      </c>
      <c r="B20256">
        <v>4.9000000000000004</v>
      </c>
      <c r="C20256" t="s">
        <v>1558</v>
      </c>
    </row>
    <row r="20257" spans="1:5" x14ac:dyDescent="0.2">
      <c r="A20257" t="s">
        <v>29</v>
      </c>
      <c r="B20257">
        <v>9</v>
      </c>
      <c r="C20257" t="s">
        <v>1558</v>
      </c>
    </row>
    <row r="20258" spans="1:5" x14ac:dyDescent="0.2">
      <c r="A20258" t="s">
        <v>47</v>
      </c>
      <c r="B20258">
        <v>3.6</v>
      </c>
      <c r="C20258">
        <v>0.02</v>
      </c>
    </row>
    <row r="20259" spans="1:5" x14ac:dyDescent="0.2">
      <c r="A20259" t="s">
        <v>97</v>
      </c>
      <c r="B20259" t="s">
        <v>1545</v>
      </c>
      <c r="C20259">
        <v>0.03</v>
      </c>
      <c r="D20259" t="s">
        <v>1567</v>
      </c>
      <c r="E20259" t="s">
        <v>1568</v>
      </c>
    </row>
    <row r="20260" spans="1:5" x14ac:dyDescent="0.2">
      <c r="A20260" t="s">
        <v>92</v>
      </c>
      <c r="B20260">
        <v>0.05</v>
      </c>
      <c r="C20260" t="s">
        <v>1613</v>
      </c>
      <c r="D20260">
        <v>0.1</v>
      </c>
    </row>
    <row r="20261" spans="1:5" x14ac:dyDescent="0.2">
      <c r="A20261" t="s">
        <v>154</v>
      </c>
      <c r="B20261">
        <v>0.2</v>
      </c>
      <c r="C20261" t="s">
        <v>1613</v>
      </c>
      <c r="D20261">
        <v>0.1</v>
      </c>
    </row>
    <row r="20262" spans="1:5" x14ac:dyDescent="0.2">
      <c r="A20262" t="s">
        <v>153</v>
      </c>
      <c r="B20262">
        <v>15</v>
      </c>
      <c r="C20262" t="s">
        <v>1655</v>
      </c>
    </row>
    <row r="20263" spans="1:5" x14ac:dyDescent="0.2">
      <c r="A20263" t="s">
        <v>97</v>
      </c>
      <c r="B20263" t="s">
        <v>1545</v>
      </c>
      <c r="C20263">
        <v>0.05</v>
      </c>
      <c r="D20263" t="s">
        <v>1567</v>
      </c>
      <c r="E20263" t="s">
        <v>1568</v>
      </c>
    </row>
    <row r="20264" spans="1:5" x14ac:dyDescent="0.2">
      <c r="A20264" t="s">
        <v>133</v>
      </c>
      <c r="B20264" t="s">
        <v>1545</v>
      </c>
      <c r="C20264">
        <v>5.0000000000000001E-3</v>
      </c>
    </row>
    <row r="20265" spans="1:5" x14ac:dyDescent="0.2">
      <c r="A20265" t="s">
        <v>94</v>
      </c>
      <c r="B20265" t="s">
        <v>1545</v>
      </c>
      <c r="C20265">
        <v>0.02</v>
      </c>
      <c r="D20265" t="s">
        <v>1567</v>
      </c>
      <c r="E20265" t="s">
        <v>1568</v>
      </c>
    </row>
    <row r="20266" spans="1:5" x14ac:dyDescent="0.2">
      <c r="A20266" t="s">
        <v>1704</v>
      </c>
      <c r="B20266">
        <v>0.1</v>
      </c>
      <c r="C20266">
        <f>-0.015/0.035</f>
        <v>-0.42857142857142849</v>
      </c>
    </row>
    <row r="20267" spans="1:5" x14ac:dyDescent="0.2">
      <c r="A20267" t="s">
        <v>2917</v>
      </c>
      <c r="B20267" t="s">
        <v>1603</v>
      </c>
      <c r="C20267" t="s">
        <v>1796</v>
      </c>
    </row>
    <row r="20268" spans="1:5" x14ac:dyDescent="0.2">
      <c r="A20268" t="s">
        <v>146</v>
      </c>
    </row>
    <row r="20269" spans="1:5" x14ac:dyDescent="0.2">
      <c r="A20269" t="s">
        <v>87</v>
      </c>
    </row>
    <row r="20270" spans="1:5" x14ac:dyDescent="0.2">
      <c r="A20270" t="s">
        <v>1549</v>
      </c>
      <c r="B20270" t="s">
        <v>1550</v>
      </c>
      <c r="C20270" t="s">
        <v>1551</v>
      </c>
      <c r="D20270" t="s">
        <v>1552</v>
      </c>
    </row>
    <row r="20271" spans="1:5" x14ac:dyDescent="0.2">
      <c r="A20271" t="s">
        <v>859</v>
      </c>
      <c r="B20271" t="s">
        <v>1553</v>
      </c>
      <c r="C20271" t="s">
        <v>1554</v>
      </c>
    </row>
    <row r="20272" spans="1:5" x14ac:dyDescent="0.2">
      <c r="A20272" t="s">
        <v>1569</v>
      </c>
      <c r="B20272" t="s">
        <v>1570</v>
      </c>
      <c r="C20272" t="s">
        <v>1571</v>
      </c>
    </row>
    <row r="20273" spans="1:4" x14ac:dyDescent="0.2">
      <c r="A20273" t="s">
        <v>1569</v>
      </c>
      <c r="B20273" t="s">
        <v>1572</v>
      </c>
      <c r="C20273" t="s">
        <v>1573</v>
      </c>
      <c r="D20273" t="s">
        <v>1571</v>
      </c>
    </row>
    <row r="20274" spans="1:4" x14ac:dyDescent="0.2">
      <c r="A20274" t="s">
        <v>153</v>
      </c>
      <c r="B20274">
        <v>10.5</v>
      </c>
      <c r="C20274" t="s">
        <v>1559</v>
      </c>
    </row>
    <row r="20275" spans="1:4" x14ac:dyDescent="0.2">
      <c r="A20275" t="s">
        <v>27</v>
      </c>
      <c r="B20275">
        <v>18</v>
      </c>
      <c r="C20275" t="s">
        <v>1557</v>
      </c>
    </row>
    <row r="20276" spans="1:4" x14ac:dyDescent="0.2">
      <c r="A20276" t="s">
        <v>29</v>
      </c>
      <c r="B20276">
        <v>7.7</v>
      </c>
      <c r="C20276" t="s">
        <v>1557</v>
      </c>
    </row>
    <row r="20277" spans="1:4" x14ac:dyDescent="0.2">
      <c r="A20277" t="s">
        <v>1579</v>
      </c>
      <c r="B20277">
        <v>12</v>
      </c>
      <c r="C20277" t="s">
        <v>1595</v>
      </c>
      <c r="D20277">
        <v>0.2</v>
      </c>
    </row>
    <row r="20278" spans="1:4" x14ac:dyDescent="0.2">
      <c r="A20278" t="s">
        <v>1579</v>
      </c>
      <c r="B20278">
        <v>8.6999999999999993</v>
      </c>
      <c r="C20278" t="s">
        <v>1558</v>
      </c>
    </row>
    <row r="20279" spans="1:4" x14ac:dyDescent="0.2">
      <c r="A20279" t="s">
        <v>47</v>
      </c>
      <c r="B20279">
        <v>13.5</v>
      </c>
      <c r="C20279" t="s">
        <v>1559</v>
      </c>
    </row>
    <row r="20280" spans="1:4" x14ac:dyDescent="0.2">
      <c r="A20280" t="s">
        <v>29</v>
      </c>
      <c r="B20280">
        <v>11.5</v>
      </c>
      <c r="C20280" t="s">
        <v>1557</v>
      </c>
    </row>
    <row r="20281" spans="1:4" x14ac:dyDescent="0.2">
      <c r="A20281" t="s">
        <v>2923</v>
      </c>
      <c r="B20281" t="s">
        <v>2223</v>
      </c>
    </row>
    <row r="20282" spans="1:4" x14ac:dyDescent="0.2">
      <c r="A20282" t="s">
        <v>184</v>
      </c>
      <c r="B20282">
        <v>14.7</v>
      </c>
      <c r="C20282">
        <v>-0.2</v>
      </c>
    </row>
    <row r="20283" spans="1:4" x14ac:dyDescent="0.2">
      <c r="A20283" t="s">
        <v>34</v>
      </c>
      <c r="B20283">
        <v>21.02</v>
      </c>
      <c r="C20283">
        <v>0.03</v>
      </c>
    </row>
    <row r="20284" spans="1:4" x14ac:dyDescent="0.2">
      <c r="A20284" t="s">
        <v>34</v>
      </c>
      <c r="B20284">
        <v>15.02</v>
      </c>
      <c r="C20284">
        <v>0.03</v>
      </c>
    </row>
    <row r="20285" spans="1:4" x14ac:dyDescent="0.2">
      <c r="A20285" t="s">
        <v>2475</v>
      </c>
      <c r="B20285">
        <v>5.0999999999999996</v>
      </c>
      <c r="C20285" t="s">
        <v>1558</v>
      </c>
    </row>
    <row r="20286" spans="1:4" x14ac:dyDescent="0.2">
      <c r="A20286" t="s">
        <v>1817</v>
      </c>
      <c r="B20286">
        <v>10.25</v>
      </c>
      <c r="C20286" t="s">
        <v>1574</v>
      </c>
    </row>
    <row r="20287" spans="1:4" x14ac:dyDescent="0.2">
      <c r="A20287" t="s">
        <v>2925</v>
      </c>
      <c r="B20287" t="s">
        <v>1588</v>
      </c>
    </row>
    <row r="20288" spans="1:4" x14ac:dyDescent="0.2">
      <c r="A20288" t="s">
        <v>47</v>
      </c>
      <c r="B20288">
        <v>2</v>
      </c>
      <c r="C20288" t="s">
        <v>1558</v>
      </c>
    </row>
    <row r="20289" spans="1:5" x14ac:dyDescent="0.2">
      <c r="A20289" t="s">
        <v>1684</v>
      </c>
      <c r="B20289">
        <v>7</v>
      </c>
      <c r="C20289" t="s">
        <v>1559</v>
      </c>
    </row>
    <row r="20290" spans="1:5" x14ac:dyDescent="0.2">
      <c r="A20290" t="s">
        <v>49</v>
      </c>
      <c r="B20290">
        <v>0.4</v>
      </c>
      <c r="C20290" t="s">
        <v>1558</v>
      </c>
    </row>
    <row r="20291" spans="1:5" x14ac:dyDescent="0.2">
      <c r="A20291" t="s">
        <v>97</v>
      </c>
      <c r="B20291">
        <v>0.1</v>
      </c>
      <c r="C20291" t="s">
        <v>1567</v>
      </c>
      <c r="D20291" t="s">
        <v>1568</v>
      </c>
    </row>
    <row r="20292" spans="1:5" x14ac:dyDescent="0.2">
      <c r="A20292" t="s">
        <v>29</v>
      </c>
      <c r="B20292">
        <v>4.5</v>
      </c>
      <c r="C20292" t="s">
        <v>1558</v>
      </c>
    </row>
    <row r="20293" spans="1:5" x14ac:dyDescent="0.2">
      <c r="A20293" t="s">
        <v>29</v>
      </c>
      <c r="B20293">
        <v>14.5</v>
      </c>
      <c r="C20293" t="s">
        <v>1557</v>
      </c>
    </row>
    <row r="20294" spans="1:5" x14ac:dyDescent="0.2">
      <c r="A20294" t="s">
        <v>96</v>
      </c>
      <c r="B20294">
        <v>5.5</v>
      </c>
      <c r="C20294" t="s">
        <v>1559</v>
      </c>
    </row>
    <row r="20295" spans="1:5" x14ac:dyDescent="0.2">
      <c r="A20295" t="s">
        <v>29</v>
      </c>
      <c r="B20295">
        <v>3.4</v>
      </c>
      <c r="C20295" t="s">
        <v>1557</v>
      </c>
    </row>
    <row r="20296" spans="1:5" x14ac:dyDescent="0.2">
      <c r="A20296" t="s">
        <v>47</v>
      </c>
      <c r="B20296">
        <v>13</v>
      </c>
      <c r="C20296" t="s">
        <v>1558</v>
      </c>
    </row>
    <row r="20297" spans="1:5" x14ac:dyDescent="0.2">
      <c r="A20297" t="s">
        <v>48</v>
      </c>
      <c r="B20297">
        <v>12.2</v>
      </c>
      <c r="C20297">
        <v>0.2</v>
      </c>
    </row>
    <row r="20298" spans="1:5" x14ac:dyDescent="0.2">
      <c r="A20298" t="s">
        <v>29</v>
      </c>
      <c r="B20298">
        <v>0.1</v>
      </c>
      <c r="C20298" t="s">
        <v>1557</v>
      </c>
    </row>
    <row r="20299" spans="1:5" x14ac:dyDescent="0.2">
      <c r="A20299" t="s">
        <v>29</v>
      </c>
      <c r="B20299">
        <v>0.5</v>
      </c>
      <c r="C20299" t="s">
        <v>1557</v>
      </c>
    </row>
    <row r="20300" spans="1:5" x14ac:dyDescent="0.2">
      <c r="A20300" t="s">
        <v>29</v>
      </c>
      <c r="B20300">
        <v>4.9000000000000004</v>
      </c>
      <c r="C20300" t="s">
        <v>1558</v>
      </c>
    </row>
    <row r="20301" spans="1:5" x14ac:dyDescent="0.2">
      <c r="A20301" t="s">
        <v>29</v>
      </c>
      <c r="B20301">
        <v>9</v>
      </c>
      <c r="C20301" t="s">
        <v>1558</v>
      </c>
    </row>
    <row r="20302" spans="1:5" x14ac:dyDescent="0.2">
      <c r="A20302" t="s">
        <v>47</v>
      </c>
      <c r="B20302">
        <v>3.6</v>
      </c>
      <c r="C20302">
        <v>0.02</v>
      </c>
    </row>
    <row r="20303" spans="1:5" x14ac:dyDescent="0.2">
      <c r="A20303" t="s">
        <v>97</v>
      </c>
      <c r="B20303" t="s">
        <v>1545</v>
      </c>
      <c r="C20303">
        <v>0.03</v>
      </c>
      <c r="D20303" t="s">
        <v>1567</v>
      </c>
      <c r="E20303" t="s">
        <v>1568</v>
      </c>
    </row>
    <row r="20304" spans="1:5" x14ac:dyDescent="0.2">
      <c r="A20304" t="s">
        <v>92</v>
      </c>
      <c r="B20304">
        <v>0.05</v>
      </c>
      <c r="C20304" t="s">
        <v>1613</v>
      </c>
      <c r="D20304">
        <v>0.1</v>
      </c>
    </row>
    <row r="20305" spans="1:5" x14ac:dyDescent="0.2">
      <c r="A20305" t="s">
        <v>154</v>
      </c>
      <c r="B20305">
        <v>0.2</v>
      </c>
      <c r="C20305" t="s">
        <v>1613</v>
      </c>
      <c r="D20305">
        <v>0.1</v>
      </c>
    </row>
    <row r="20306" spans="1:5" x14ac:dyDescent="0.2">
      <c r="A20306" t="s">
        <v>153</v>
      </c>
      <c r="B20306">
        <v>15</v>
      </c>
      <c r="C20306" t="s">
        <v>1655</v>
      </c>
    </row>
    <row r="20307" spans="1:5" x14ac:dyDescent="0.2">
      <c r="A20307" t="s">
        <v>97</v>
      </c>
      <c r="B20307" t="s">
        <v>1545</v>
      </c>
      <c r="C20307">
        <v>0.05</v>
      </c>
      <c r="D20307" t="s">
        <v>1567</v>
      </c>
      <c r="E20307" t="s">
        <v>1568</v>
      </c>
    </row>
    <row r="20308" spans="1:5" x14ac:dyDescent="0.2">
      <c r="A20308" t="s">
        <v>133</v>
      </c>
      <c r="B20308" t="s">
        <v>1545</v>
      </c>
      <c r="C20308">
        <v>5.0000000000000001E-3</v>
      </c>
    </row>
    <row r="20309" spans="1:5" x14ac:dyDescent="0.2">
      <c r="A20309" t="s">
        <v>94</v>
      </c>
      <c r="B20309" t="s">
        <v>1545</v>
      </c>
      <c r="C20309">
        <v>0.02</v>
      </c>
      <c r="D20309" t="s">
        <v>1567</v>
      </c>
      <c r="E20309" t="s">
        <v>1568</v>
      </c>
    </row>
    <row r="20310" spans="1:5" x14ac:dyDescent="0.2">
      <c r="A20310" t="s">
        <v>1704</v>
      </c>
      <c r="B20310">
        <v>0.1</v>
      </c>
      <c r="C20310">
        <f>-0.015/0.035</f>
        <v>-0.42857142857142849</v>
      </c>
    </row>
    <row r="20311" spans="1:5" x14ac:dyDescent="0.2">
      <c r="A20311" t="s">
        <v>2917</v>
      </c>
      <c r="B20311" t="s">
        <v>1603</v>
      </c>
      <c r="C20311" t="s">
        <v>1796</v>
      </c>
    </row>
    <row r="20312" spans="1:5" x14ac:dyDescent="0.2">
      <c r="A20312" t="s">
        <v>146</v>
      </c>
    </row>
    <row r="20313" spans="1:5" x14ac:dyDescent="0.2">
      <c r="A20313" t="s">
        <v>87</v>
      </c>
    </row>
    <row r="20314" spans="1:5" x14ac:dyDescent="0.2">
      <c r="A20314" t="s">
        <v>1549</v>
      </c>
      <c r="B20314" t="s">
        <v>1550</v>
      </c>
      <c r="C20314" t="s">
        <v>1551</v>
      </c>
      <c r="D20314" t="s">
        <v>1552</v>
      </c>
    </row>
    <row r="20315" spans="1:5" x14ac:dyDescent="0.2">
      <c r="A20315" t="s">
        <v>859</v>
      </c>
      <c r="B20315" t="s">
        <v>1553</v>
      </c>
      <c r="C20315" t="s">
        <v>1554</v>
      </c>
    </row>
    <row r="20316" spans="1:5" x14ac:dyDescent="0.2">
      <c r="A20316" t="s">
        <v>1569</v>
      </c>
      <c r="B20316" t="s">
        <v>1570</v>
      </c>
      <c r="C20316" t="s">
        <v>1571</v>
      </c>
    </row>
    <row r="20317" spans="1:5" x14ac:dyDescent="0.2">
      <c r="A20317" t="s">
        <v>1569</v>
      </c>
      <c r="B20317" t="s">
        <v>1572</v>
      </c>
      <c r="C20317" t="s">
        <v>1573</v>
      </c>
      <c r="D20317" t="s">
        <v>1571</v>
      </c>
    </row>
    <row r="20318" spans="1:5" x14ac:dyDescent="0.2">
      <c r="A20318" t="s">
        <v>91</v>
      </c>
      <c r="B20318">
        <v>18</v>
      </c>
      <c r="C20318" t="s">
        <v>1557</v>
      </c>
    </row>
    <row r="20319" spans="1:5" x14ac:dyDescent="0.2">
      <c r="A20319" t="s">
        <v>48</v>
      </c>
      <c r="B20319">
        <v>3.4</v>
      </c>
      <c r="C20319" t="s">
        <v>1557</v>
      </c>
    </row>
    <row r="20320" spans="1:5" x14ac:dyDescent="0.2">
      <c r="A20320" t="s">
        <v>48</v>
      </c>
      <c r="B20320">
        <v>4.9000000000000004</v>
      </c>
      <c r="C20320" t="s">
        <v>1558</v>
      </c>
    </row>
    <row r="20321" spans="1:5" x14ac:dyDescent="0.2">
      <c r="A20321" t="s">
        <v>29</v>
      </c>
      <c r="B20321">
        <v>4.5</v>
      </c>
      <c r="C20321" t="s">
        <v>1558</v>
      </c>
    </row>
    <row r="20322" spans="1:5" x14ac:dyDescent="0.2">
      <c r="A20322" t="s">
        <v>29</v>
      </c>
      <c r="B20322">
        <v>0.4</v>
      </c>
      <c r="C20322" t="s">
        <v>1558</v>
      </c>
    </row>
    <row r="20323" spans="1:5" x14ac:dyDescent="0.2">
      <c r="A20323" t="s">
        <v>29</v>
      </c>
      <c r="B20323">
        <v>0.35</v>
      </c>
      <c r="C20323" t="s">
        <v>1655</v>
      </c>
    </row>
    <row r="20324" spans="1:5" x14ac:dyDescent="0.2">
      <c r="A20324" t="s">
        <v>34</v>
      </c>
      <c r="B20324">
        <v>2.6</v>
      </c>
      <c r="C20324" t="s">
        <v>1785</v>
      </c>
    </row>
    <row r="20325" spans="1:5" x14ac:dyDescent="0.2">
      <c r="A20325" t="s">
        <v>47</v>
      </c>
      <c r="B20325">
        <v>14.5</v>
      </c>
      <c r="C20325" t="s">
        <v>2666</v>
      </c>
    </row>
    <row r="20326" spans="1:5" x14ac:dyDescent="0.2">
      <c r="A20326" t="s">
        <v>97</v>
      </c>
      <c r="B20326" t="s">
        <v>1545</v>
      </c>
      <c r="C20326">
        <v>0.05</v>
      </c>
      <c r="D20326" t="s">
        <v>1567</v>
      </c>
      <c r="E20326" t="s">
        <v>1568</v>
      </c>
    </row>
    <row r="20327" spans="1:5" x14ac:dyDescent="0.2">
      <c r="A20327" t="s">
        <v>94</v>
      </c>
      <c r="B20327" t="s">
        <v>1545</v>
      </c>
      <c r="C20327">
        <v>0.02</v>
      </c>
      <c r="D20327" t="s">
        <v>1567</v>
      </c>
      <c r="E20327" t="s">
        <v>1568</v>
      </c>
    </row>
    <row r="20328" spans="1:5" x14ac:dyDescent="0.2">
      <c r="A20328" t="s">
        <v>133</v>
      </c>
      <c r="B20328" t="s">
        <v>1545</v>
      </c>
      <c r="C20328">
        <v>5.0000000000000001E-3</v>
      </c>
    </row>
    <row r="20329" spans="1:5" x14ac:dyDescent="0.2">
      <c r="A20329" t="s">
        <v>1704</v>
      </c>
      <c r="B20329">
        <v>0.1</v>
      </c>
      <c r="C20329">
        <f>0.035/-0.015</f>
        <v>-2.3333333333333335</v>
      </c>
    </row>
    <row r="20330" spans="1:5" x14ac:dyDescent="0.2">
      <c r="A20330" t="s">
        <v>153</v>
      </c>
      <c r="B20330">
        <v>15</v>
      </c>
      <c r="C20330" t="s">
        <v>1655</v>
      </c>
    </row>
    <row r="20331" spans="1:5" x14ac:dyDescent="0.2">
      <c r="A20331" t="s">
        <v>95</v>
      </c>
      <c r="B20331" t="s">
        <v>1545</v>
      </c>
      <c r="C20331" t="s">
        <v>1584</v>
      </c>
      <c r="D20331">
        <v>3</v>
      </c>
    </row>
    <row r="20332" spans="1:5" x14ac:dyDescent="0.2">
      <c r="A20332" t="s">
        <v>87</v>
      </c>
      <c r="B20332" t="s">
        <v>1546</v>
      </c>
      <c r="C20332" t="s">
        <v>1547</v>
      </c>
      <c r="D20332" t="s">
        <v>1548</v>
      </c>
    </row>
    <row r="20333" spans="1:5" x14ac:dyDescent="0.2">
      <c r="A20333" t="s">
        <v>1549</v>
      </c>
      <c r="B20333" t="s">
        <v>1550</v>
      </c>
      <c r="C20333" t="s">
        <v>1551</v>
      </c>
      <c r="D20333" t="s">
        <v>1552</v>
      </c>
    </row>
    <row r="20334" spans="1:5" x14ac:dyDescent="0.2">
      <c r="A20334" t="s">
        <v>859</v>
      </c>
      <c r="B20334" t="s">
        <v>1553</v>
      </c>
      <c r="C20334" t="s">
        <v>1554</v>
      </c>
    </row>
    <row r="20335" spans="1:5" x14ac:dyDescent="0.2">
      <c r="A20335" t="s">
        <v>1555</v>
      </c>
      <c r="B20335" t="s">
        <v>1550</v>
      </c>
      <c r="C20335" t="s">
        <v>1551</v>
      </c>
      <c r="D20335" t="s">
        <v>1556</v>
      </c>
    </row>
    <row r="20336" spans="1:5" x14ac:dyDescent="0.2">
      <c r="A20336" t="s">
        <v>464</v>
      </c>
      <c r="B20336" t="s">
        <v>1550</v>
      </c>
      <c r="C20336" t="s">
        <v>1551</v>
      </c>
      <c r="D20336" s="7">
        <v>37415</v>
      </c>
    </row>
    <row r="20337" spans="1:5" x14ac:dyDescent="0.2">
      <c r="A20337" t="s">
        <v>153</v>
      </c>
      <c r="B20337">
        <v>10.5</v>
      </c>
      <c r="C20337" t="s">
        <v>1578</v>
      </c>
    </row>
    <row r="20338" spans="1:5" x14ac:dyDescent="0.2">
      <c r="A20338" t="s">
        <v>27</v>
      </c>
      <c r="B20338">
        <v>18.2</v>
      </c>
      <c r="C20338" t="s">
        <v>1608</v>
      </c>
      <c r="D20338">
        <v>0.05</v>
      </c>
    </row>
    <row r="20339" spans="1:5" x14ac:dyDescent="0.2">
      <c r="A20339" t="s">
        <v>29</v>
      </c>
      <c r="B20339">
        <v>7.7</v>
      </c>
      <c r="C20339" t="s">
        <v>1608</v>
      </c>
      <c r="D20339">
        <v>0.05</v>
      </c>
    </row>
    <row r="20340" spans="1:5" x14ac:dyDescent="0.2">
      <c r="A20340" t="s">
        <v>1579</v>
      </c>
      <c r="B20340">
        <v>12</v>
      </c>
      <c r="C20340" t="s">
        <v>1608</v>
      </c>
      <c r="D20340">
        <v>0.2</v>
      </c>
    </row>
    <row r="20341" spans="1:5" x14ac:dyDescent="0.2">
      <c r="A20341" t="s">
        <v>1579</v>
      </c>
      <c r="B20341">
        <v>8.6999999999999993</v>
      </c>
      <c r="C20341" t="s">
        <v>1608</v>
      </c>
      <c r="D20341">
        <v>0.1</v>
      </c>
    </row>
    <row r="20342" spans="1:5" x14ac:dyDescent="0.2">
      <c r="A20342" t="s">
        <v>2919</v>
      </c>
      <c r="B20342" t="s">
        <v>1608</v>
      </c>
      <c r="C20342">
        <v>0.2</v>
      </c>
    </row>
    <row r="20343" spans="1:5" x14ac:dyDescent="0.2">
      <c r="A20343" t="s">
        <v>29</v>
      </c>
      <c r="B20343">
        <v>11.5</v>
      </c>
      <c r="C20343" t="s">
        <v>1608</v>
      </c>
      <c r="D20343">
        <v>0.05</v>
      </c>
    </row>
    <row r="20344" spans="1:5" x14ac:dyDescent="0.2">
      <c r="A20344" t="s">
        <v>2194</v>
      </c>
      <c r="B20344" t="s">
        <v>1562</v>
      </c>
      <c r="C20344">
        <v>0.5</v>
      </c>
    </row>
    <row r="20345" spans="1:5" x14ac:dyDescent="0.2">
      <c r="A20345" t="s">
        <v>184</v>
      </c>
      <c r="B20345">
        <v>14.7</v>
      </c>
      <c r="C20345">
        <v>-0.2</v>
      </c>
    </row>
    <row r="20346" spans="1:5" x14ac:dyDescent="0.2">
      <c r="A20346" t="s">
        <v>34</v>
      </c>
      <c r="B20346">
        <v>21.02</v>
      </c>
      <c r="C20346">
        <v>0.03</v>
      </c>
    </row>
    <row r="20347" spans="1:5" x14ac:dyDescent="0.2">
      <c r="A20347" t="s">
        <v>34</v>
      </c>
      <c r="B20347">
        <v>15.02</v>
      </c>
      <c r="C20347">
        <v>0.03</v>
      </c>
    </row>
    <row r="20348" spans="1:5" x14ac:dyDescent="0.2">
      <c r="A20348" t="s">
        <v>1693</v>
      </c>
      <c r="B20348" t="s">
        <v>1562</v>
      </c>
      <c r="C20348" t="s">
        <v>3004</v>
      </c>
      <c r="D20348" t="s">
        <v>1608</v>
      </c>
      <c r="E20348">
        <v>0.1</v>
      </c>
    </row>
    <row r="20349" spans="1:5" x14ac:dyDescent="0.2">
      <c r="A20349" t="s">
        <v>150</v>
      </c>
      <c r="B20349">
        <v>10.25</v>
      </c>
      <c r="C20349" t="s">
        <v>1608</v>
      </c>
      <c r="D20349">
        <v>0.15</v>
      </c>
    </row>
    <row r="20350" spans="1:5" x14ac:dyDescent="0.2">
      <c r="A20350" t="s">
        <v>47</v>
      </c>
      <c r="B20350">
        <v>2</v>
      </c>
      <c r="C20350" t="s">
        <v>1580</v>
      </c>
    </row>
    <row r="20351" spans="1:5" x14ac:dyDescent="0.2">
      <c r="A20351" t="s">
        <v>1684</v>
      </c>
      <c r="B20351">
        <v>7</v>
      </c>
      <c r="C20351" t="s">
        <v>1608</v>
      </c>
      <c r="D20351">
        <v>0.2</v>
      </c>
    </row>
    <row r="20352" spans="1:5" x14ac:dyDescent="0.2">
      <c r="A20352" t="s">
        <v>49</v>
      </c>
      <c r="B20352">
        <v>0.23</v>
      </c>
      <c r="C20352" t="s">
        <v>1589</v>
      </c>
    </row>
    <row r="20353" spans="1:5" x14ac:dyDescent="0.2">
      <c r="A20353" t="s">
        <v>49</v>
      </c>
      <c r="B20353">
        <v>0.4</v>
      </c>
      <c r="C20353" t="s">
        <v>1580</v>
      </c>
    </row>
    <row r="20354" spans="1:5" x14ac:dyDescent="0.2">
      <c r="A20354" t="s">
        <v>97</v>
      </c>
      <c r="B20354">
        <v>0.1</v>
      </c>
      <c r="C20354" t="s">
        <v>1567</v>
      </c>
      <c r="D20354" t="s">
        <v>1568</v>
      </c>
    </row>
    <row r="20355" spans="1:5" x14ac:dyDescent="0.2">
      <c r="A20355" t="s">
        <v>29</v>
      </c>
      <c r="B20355">
        <v>4.5</v>
      </c>
      <c r="C20355" t="s">
        <v>1580</v>
      </c>
    </row>
    <row r="20356" spans="1:5" x14ac:dyDescent="0.2">
      <c r="A20356" t="s">
        <v>2909</v>
      </c>
      <c r="B20356" t="s">
        <v>1608</v>
      </c>
      <c r="C20356">
        <v>0.05</v>
      </c>
    </row>
    <row r="20357" spans="1:5" x14ac:dyDescent="0.2">
      <c r="A20357" t="s">
        <v>3005</v>
      </c>
      <c r="B20357" t="s">
        <v>1608</v>
      </c>
      <c r="C20357">
        <v>0.2</v>
      </c>
    </row>
    <row r="20358" spans="1:5" x14ac:dyDescent="0.2">
      <c r="A20358" t="s">
        <v>2911</v>
      </c>
      <c r="B20358" t="s">
        <v>1608</v>
      </c>
      <c r="C20358">
        <v>0.1</v>
      </c>
    </row>
    <row r="20359" spans="1:5" x14ac:dyDescent="0.2">
      <c r="A20359" t="s">
        <v>177</v>
      </c>
      <c r="B20359">
        <v>13.1</v>
      </c>
      <c r="C20359" t="s">
        <v>1608</v>
      </c>
      <c r="D20359">
        <v>0.1</v>
      </c>
    </row>
    <row r="20360" spans="1:5" x14ac:dyDescent="0.2">
      <c r="A20360" t="s">
        <v>177</v>
      </c>
      <c r="B20360">
        <v>14.6</v>
      </c>
      <c r="C20360" t="s">
        <v>1608</v>
      </c>
      <c r="D20360">
        <v>0.05</v>
      </c>
    </row>
    <row r="20361" spans="1:5" x14ac:dyDescent="0.2">
      <c r="A20361" t="s">
        <v>29</v>
      </c>
      <c r="B20361">
        <v>17.600000000000001</v>
      </c>
      <c r="C20361" t="s">
        <v>1608</v>
      </c>
      <c r="D20361">
        <v>0.05</v>
      </c>
    </row>
    <row r="20362" spans="1:5" x14ac:dyDescent="0.2">
      <c r="A20362" t="s">
        <v>2194</v>
      </c>
      <c r="B20362" t="s">
        <v>1613</v>
      </c>
      <c r="C20362">
        <v>0.02</v>
      </c>
    </row>
    <row r="20363" spans="1:5" x14ac:dyDescent="0.2">
      <c r="A20363" t="s">
        <v>97</v>
      </c>
      <c r="B20363" t="s">
        <v>1545</v>
      </c>
      <c r="C20363">
        <v>0.03</v>
      </c>
      <c r="D20363" t="s">
        <v>2922</v>
      </c>
      <c r="E20363" t="s">
        <v>1568</v>
      </c>
    </row>
    <row r="20364" spans="1:5" x14ac:dyDescent="0.2">
      <c r="A20364" t="s">
        <v>92</v>
      </c>
      <c r="B20364">
        <v>0.05</v>
      </c>
      <c r="C20364" t="s">
        <v>1613</v>
      </c>
      <c r="D20364">
        <v>0.1</v>
      </c>
    </row>
    <row r="20365" spans="1:5" x14ac:dyDescent="0.2">
      <c r="A20365" t="s">
        <v>154</v>
      </c>
      <c r="B20365">
        <v>0.2</v>
      </c>
      <c r="C20365" t="s">
        <v>1613</v>
      </c>
      <c r="D20365">
        <v>0.1</v>
      </c>
    </row>
    <row r="20366" spans="1:5" x14ac:dyDescent="0.2">
      <c r="A20366" t="s">
        <v>146</v>
      </c>
    </row>
    <row r="20367" spans="1:5" x14ac:dyDescent="0.2">
      <c r="A20367" t="s">
        <v>87</v>
      </c>
    </row>
    <row r="20368" spans="1:5" x14ac:dyDescent="0.2">
      <c r="A20368" t="s">
        <v>1549</v>
      </c>
      <c r="B20368" t="s">
        <v>1550</v>
      </c>
      <c r="C20368" t="s">
        <v>1551</v>
      </c>
      <c r="D20368" t="s">
        <v>1552</v>
      </c>
    </row>
    <row r="20369" spans="1:5" x14ac:dyDescent="0.2">
      <c r="A20369" t="s">
        <v>859</v>
      </c>
      <c r="B20369" t="s">
        <v>1553</v>
      </c>
      <c r="C20369" t="s">
        <v>1554</v>
      </c>
    </row>
    <row r="20370" spans="1:5" x14ac:dyDescent="0.2">
      <c r="A20370" t="s">
        <v>1555</v>
      </c>
      <c r="B20370" t="s">
        <v>1550</v>
      </c>
      <c r="C20370" t="s">
        <v>1551</v>
      </c>
      <c r="D20370" t="s">
        <v>1556</v>
      </c>
    </row>
    <row r="20371" spans="1:5" x14ac:dyDescent="0.2">
      <c r="A20371" t="s">
        <v>91</v>
      </c>
      <c r="B20371">
        <v>18</v>
      </c>
      <c r="C20371" t="s">
        <v>1557</v>
      </c>
    </row>
    <row r="20372" spans="1:5" x14ac:dyDescent="0.2">
      <c r="A20372" t="s">
        <v>48</v>
      </c>
      <c r="B20372">
        <v>3.4</v>
      </c>
      <c r="C20372" t="s">
        <v>1557</v>
      </c>
    </row>
    <row r="20373" spans="1:5" x14ac:dyDescent="0.2">
      <c r="A20373" t="s">
        <v>48</v>
      </c>
      <c r="B20373">
        <v>4.9000000000000004</v>
      </c>
      <c r="C20373" t="s">
        <v>1558</v>
      </c>
    </row>
    <row r="20374" spans="1:5" x14ac:dyDescent="0.2">
      <c r="A20374" t="s">
        <v>29</v>
      </c>
      <c r="B20374">
        <v>4.5</v>
      </c>
      <c r="C20374" t="s">
        <v>1558</v>
      </c>
    </row>
    <row r="20375" spans="1:5" x14ac:dyDescent="0.2">
      <c r="A20375" t="s">
        <v>29</v>
      </c>
      <c r="B20375">
        <v>0.4</v>
      </c>
      <c r="C20375" t="s">
        <v>1558</v>
      </c>
    </row>
    <row r="20376" spans="1:5" x14ac:dyDescent="0.2">
      <c r="A20376" t="s">
        <v>29</v>
      </c>
      <c r="B20376">
        <v>0.35</v>
      </c>
      <c r="C20376" t="s">
        <v>1655</v>
      </c>
    </row>
    <row r="20377" spans="1:5" x14ac:dyDescent="0.2">
      <c r="A20377" t="s">
        <v>34</v>
      </c>
      <c r="B20377">
        <v>2.6</v>
      </c>
      <c r="C20377" t="s">
        <v>1785</v>
      </c>
    </row>
    <row r="20378" spans="1:5" x14ac:dyDescent="0.2">
      <c r="A20378" t="s">
        <v>47</v>
      </c>
      <c r="B20378">
        <v>14.5</v>
      </c>
      <c r="C20378" t="s">
        <v>2666</v>
      </c>
    </row>
    <row r="20379" spans="1:5" x14ac:dyDescent="0.2">
      <c r="A20379" t="s">
        <v>97</v>
      </c>
      <c r="B20379" t="s">
        <v>1545</v>
      </c>
      <c r="C20379">
        <v>0.05</v>
      </c>
      <c r="D20379" t="s">
        <v>1567</v>
      </c>
      <c r="E20379" t="s">
        <v>1568</v>
      </c>
    </row>
    <row r="20380" spans="1:5" x14ac:dyDescent="0.2">
      <c r="A20380" t="s">
        <v>94</v>
      </c>
      <c r="B20380" t="s">
        <v>1545</v>
      </c>
      <c r="C20380">
        <v>0.02</v>
      </c>
      <c r="D20380" t="s">
        <v>1567</v>
      </c>
      <c r="E20380" t="s">
        <v>1568</v>
      </c>
    </row>
    <row r="20381" spans="1:5" x14ac:dyDescent="0.2">
      <c r="A20381" t="s">
        <v>133</v>
      </c>
      <c r="B20381" t="s">
        <v>1545</v>
      </c>
      <c r="C20381">
        <v>5.0000000000000001E-3</v>
      </c>
    </row>
    <row r="20382" spans="1:5" x14ac:dyDescent="0.2">
      <c r="A20382" t="s">
        <v>1704</v>
      </c>
      <c r="B20382">
        <v>0.1</v>
      </c>
      <c r="C20382">
        <f>0.035/-0.015</f>
        <v>-2.3333333333333335</v>
      </c>
    </row>
    <row r="20383" spans="1:5" x14ac:dyDescent="0.2">
      <c r="A20383" t="s">
        <v>153</v>
      </c>
      <c r="B20383">
        <v>15</v>
      </c>
      <c r="C20383" t="s">
        <v>1655</v>
      </c>
    </row>
    <row r="20384" spans="1:5" x14ac:dyDescent="0.2">
      <c r="A20384" t="s">
        <v>95</v>
      </c>
      <c r="B20384" t="s">
        <v>1545</v>
      </c>
      <c r="C20384" t="s">
        <v>1584</v>
      </c>
      <c r="D20384">
        <v>3</v>
      </c>
    </row>
    <row r="20385" spans="1:4" x14ac:dyDescent="0.2">
      <c r="A20385" t="s">
        <v>87</v>
      </c>
      <c r="B20385" t="s">
        <v>1546</v>
      </c>
      <c r="C20385" t="s">
        <v>1547</v>
      </c>
      <c r="D20385" t="s">
        <v>1548</v>
      </c>
    </row>
    <row r="20386" spans="1:4" x14ac:dyDescent="0.2">
      <c r="A20386" t="s">
        <v>1549</v>
      </c>
      <c r="B20386" t="s">
        <v>1550</v>
      </c>
      <c r="C20386" t="s">
        <v>1551</v>
      </c>
      <c r="D20386" t="s">
        <v>1552</v>
      </c>
    </row>
    <row r="20387" spans="1:4" x14ac:dyDescent="0.2">
      <c r="A20387" t="s">
        <v>859</v>
      </c>
      <c r="B20387" t="s">
        <v>1553</v>
      </c>
      <c r="C20387" t="s">
        <v>1554</v>
      </c>
    </row>
    <row r="20388" spans="1:4" x14ac:dyDescent="0.2">
      <c r="A20388" t="s">
        <v>1555</v>
      </c>
      <c r="B20388" t="s">
        <v>1550</v>
      </c>
      <c r="C20388" t="s">
        <v>1551</v>
      </c>
      <c r="D20388" t="s">
        <v>1556</v>
      </c>
    </row>
    <row r="20389" spans="1:4" x14ac:dyDescent="0.2">
      <c r="A20389" t="s">
        <v>464</v>
      </c>
      <c r="B20389" t="s">
        <v>1550</v>
      </c>
      <c r="C20389" t="s">
        <v>1551</v>
      </c>
      <c r="D20389" s="7">
        <v>37415</v>
      </c>
    </row>
    <row r="20390" spans="1:4" x14ac:dyDescent="0.2">
      <c r="A20390" t="s">
        <v>153</v>
      </c>
      <c r="B20390">
        <v>10.5</v>
      </c>
      <c r="C20390" t="s">
        <v>1578</v>
      </c>
    </row>
    <row r="20391" spans="1:4" x14ac:dyDescent="0.2">
      <c r="A20391" t="s">
        <v>27</v>
      </c>
      <c r="B20391">
        <v>18</v>
      </c>
      <c r="C20391" t="s">
        <v>1608</v>
      </c>
      <c r="D20391">
        <v>0.05</v>
      </c>
    </row>
    <row r="20392" spans="1:4" x14ac:dyDescent="0.2">
      <c r="A20392" t="s">
        <v>29</v>
      </c>
      <c r="B20392">
        <v>7.7</v>
      </c>
      <c r="C20392" t="s">
        <v>1608</v>
      </c>
      <c r="D20392">
        <v>0.05</v>
      </c>
    </row>
    <row r="20393" spans="1:4" x14ac:dyDescent="0.2">
      <c r="A20393" t="s">
        <v>1579</v>
      </c>
      <c r="B20393">
        <v>12</v>
      </c>
      <c r="C20393" t="s">
        <v>1608</v>
      </c>
      <c r="D20393">
        <v>0.2</v>
      </c>
    </row>
    <row r="20394" spans="1:4" x14ac:dyDescent="0.2">
      <c r="A20394" t="s">
        <v>1579</v>
      </c>
      <c r="B20394">
        <v>8.6999999999999993</v>
      </c>
      <c r="C20394" t="s">
        <v>1608</v>
      </c>
      <c r="D20394">
        <v>0.1</v>
      </c>
    </row>
    <row r="20395" spans="1:4" x14ac:dyDescent="0.2">
      <c r="A20395" t="s">
        <v>2919</v>
      </c>
      <c r="B20395" t="s">
        <v>1608</v>
      </c>
      <c r="C20395">
        <v>0.2</v>
      </c>
    </row>
    <row r="20396" spans="1:4" x14ac:dyDescent="0.2">
      <c r="A20396" t="s">
        <v>29</v>
      </c>
      <c r="B20396">
        <v>11.5</v>
      </c>
      <c r="C20396" t="s">
        <v>1608</v>
      </c>
      <c r="D20396">
        <v>0.05</v>
      </c>
    </row>
    <row r="20397" spans="1:4" x14ac:dyDescent="0.2">
      <c r="A20397" t="s">
        <v>1741</v>
      </c>
      <c r="B20397">
        <v>-0.5</v>
      </c>
    </row>
    <row r="20398" spans="1:4" x14ac:dyDescent="0.2">
      <c r="A20398" t="s">
        <v>184</v>
      </c>
      <c r="B20398">
        <v>14.7</v>
      </c>
      <c r="C20398">
        <v>-0.2</v>
      </c>
    </row>
    <row r="20399" spans="1:4" x14ac:dyDescent="0.2">
      <c r="A20399" t="s">
        <v>34</v>
      </c>
      <c r="B20399">
        <v>21.02</v>
      </c>
      <c r="C20399">
        <v>0.03</v>
      </c>
    </row>
    <row r="20400" spans="1:4" x14ac:dyDescent="0.2">
      <c r="A20400" t="s">
        <v>34</v>
      </c>
      <c r="B20400">
        <v>15.02</v>
      </c>
      <c r="C20400">
        <v>0.03</v>
      </c>
    </row>
    <row r="20401" spans="1:5" x14ac:dyDescent="0.2">
      <c r="A20401" t="s">
        <v>1693</v>
      </c>
      <c r="B20401" t="s">
        <v>1562</v>
      </c>
      <c r="C20401" t="s">
        <v>2699</v>
      </c>
      <c r="D20401" t="s">
        <v>1608</v>
      </c>
      <c r="E20401">
        <v>0.1</v>
      </c>
    </row>
    <row r="20402" spans="1:5" x14ac:dyDescent="0.2">
      <c r="A20402" t="s">
        <v>150</v>
      </c>
      <c r="B20402">
        <v>10.25</v>
      </c>
      <c r="C20402" t="s">
        <v>1608</v>
      </c>
      <c r="D20402">
        <v>0.15</v>
      </c>
    </row>
    <row r="20403" spans="1:5" x14ac:dyDescent="0.2">
      <c r="A20403" t="s">
        <v>47</v>
      </c>
      <c r="B20403">
        <v>2</v>
      </c>
      <c r="C20403" t="s">
        <v>1580</v>
      </c>
    </row>
    <row r="20404" spans="1:5" x14ac:dyDescent="0.2">
      <c r="A20404" t="s">
        <v>1684</v>
      </c>
      <c r="B20404">
        <v>7</v>
      </c>
      <c r="C20404" t="s">
        <v>1608</v>
      </c>
      <c r="D20404">
        <v>0.2</v>
      </c>
    </row>
    <row r="20405" spans="1:5" x14ac:dyDescent="0.2">
      <c r="A20405" t="s">
        <v>49</v>
      </c>
      <c r="B20405">
        <v>0.23</v>
      </c>
      <c r="C20405" t="s">
        <v>1589</v>
      </c>
    </row>
    <row r="20406" spans="1:5" x14ac:dyDescent="0.2">
      <c r="A20406" t="s">
        <v>49</v>
      </c>
      <c r="B20406">
        <v>0.4</v>
      </c>
      <c r="C20406" t="s">
        <v>1580</v>
      </c>
    </row>
    <row r="20407" spans="1:5" x14ac:dyDescent="0.2">
      <c r="A20407" t="s">
        <v>97</v>
      </c>
      <c r="B20407">
        <v>0.1</v>
      </c>
      <c r="C20407" t="s">
        <v>1567</v>
      </c>
      <c r="D20407" t="s">
        <v>1568</v>
      </c>
    </row>
    <row r="20408" spans="1:5" x14ac:dyDescent="0.2">
      <c r="A20408" t="s">
        <v>29</v>
      </c>
      <c r="B20408">
        <v>4.5</v>
      </c>
      <c r="C20408" t="s">
        <v>1580</v>
      </c>
    </row>
    <row r="20409" spans="1:5" x14ac:dyDescent="0.2">
      <c r="A20409" t="s">
        <v>2909</v>
      </c>
      <c r="B20409" t="s">
        <v>1608</v>
      </c>
      <c r="C20409">
        <v>0.05</v>
      </c>
    </row>
    <row r="20410" spans="1:5" x14ac:dyDescent="0.2">
      <c r="A20410" t="s">
        <v>3005</v>
      </c>
      <c r="B20410" t="s">
        <v>1608</v>
      </c>
      <c r="C20410">
        <v>0.2</v>
      </c>
    </row>
    <row r="20411" spans="1:5" x14ac:dyDescent="0.2">
      <c r="A20411" t="s">
        <v>29</v>
      </c>
      <c r="B20411">
        <v>3.4</v>
      </c>
      <c r="C20411" t="s">
        <v>1608</v>
      </c>
      <c r="D20411">
        <v>0.05</v>
      </c>
    </row>
    <row r="20412" spans="1:5" x14ac:dyDescent="0.2">
      <c r="A20412" t="s">
        <v>2911</v>
      </c>
      <c r="B20412" t="s">
        <v>1608</v>
      </c>
      <c r="C20412">
        <v>0.1</v>
      </c>
    </row>
    <row r="20413" spans="1:5" x14ac:dyDescent="0.2">
      <c r="A20413" t="s">
        <v>48</v>
      </c>
      <c r="B20413">
        <v>12.2</v>
      </c>
      <c r="C20413">
        <v>0.2</v>
      </c>
    </row>
    <row r="20414" spans="1:5" x14ac:dyDescent="0.2">
      <c r="A20414" t="s">
        <v>29</v>
      </c>
      <c r="B20414">
        <v>0.4</v>
      </c>
      <c r="C20414" t="s">
        <v>1608</v>
      </c>
      <c r="D20414">
        <v>0.1</v>
      </c>
    </row>
    <row r="20415" spans="1:5" x14ac:dyDescent="0.2">
      <c r="A20415" t="s">
        <v>29</v>
      </c>
      <c r="B20415">
        <v>4.9000000000000004</v>
      </c>
      <c r="C20415" t="s">
        <v>1608</v>
      </c>
      <c r="D20415">
        <v>0.1</v>
      </c>
    </row>
    <row r="20416" spans="1:5" x14ac:dyDescent="0.2">
      <c r="A20416" t="s">
        <v>29</v>
      </c>
      <c r="B20416">
        <v>9</v>
      </c>
      <c r="C20416" t="s">
        <v>1608</v>
      </c>
      <c r="D20416">
        <v>0.1</v>
      </c>
    </row>
    <row r="20417" spans="1:5" x14ac:dyDescent="0.2">
      <c r="A20417" t="s">
        <v>29</v>
      </c>
      <c r="B20417">
        <v>0.5</v>
      </c>
      <c r="C20417" t="s">
        <v>1608</v>
      </c>
      <c r="D20417">
        <v>0.05</v>
      </c>
    </row>
    <row r="20418" spans="1:5" x14ac:dyDescent="0.2">
      <c r="A20418" t="s">
        <v>1741</v>
      </c>
      <c r="B20418" t="s">
        <v>1613</v>
      </c>
      <c r="C20418">
        <v>0.02</v>
      </c>
    </row>
    <row r="20419" spans="1:5" x14ac:dyDescent="0.2">
      <c r="A20419" t="s">
        <v>97</v>
      </c>
      <c r="B20419" t="s">
        <v>1545</v>
      </c>
      <c r="C20419">
        <v>0.03</v>
      </c>
      <c r="D20419" t="s">
        <v>2922</v>
      </c>
      <c r="E20419" t="s">
        <v>1568</v>
      </c>
    </row>
    <row r="20420" spans="1:5" x14ac:dyDescent="0.2">
      <c r="A20420" t="s">
        <v>92</v>
      </c>
      <c r="B20420">
        <v>0.05</v>
      </c>
      <c r="C20420" t="s">
        <v>1613</v>
      </c>
      <c r="D20420">
        <v>0.1</v>
      </c>
    </row>
    <row r="20421" spans="1:5" x14ac:dyDescent="0.2">
      <c r="A20421" t="s">
        <v>154</v>
      </c>
      <c r="B20421">
        <v>0.2</v>
      </c>
      <c r="C20421" t="s">
        <v>1613</v>
      </c>
      <c r="D20421">
        <v>0.1</v>
      </c>
    </row>
    <row r="20422" spans="1:5" x14ac:dyDescent="0.2">
      <c r="A20422" t="s">
        <v>153</v>
      </c>
      <c r="B20422" t="s">
        <v>1618</v>
      </c>
      <c r="C20422">
        <v>15</v>
      </c>
      <c r="D20422" t="s">
        <v>1608</v>
      </c>
      <c r="E20422">
        <v>0.02</v>
      </c>
    </row>
    <row r="20423" spans="1:5" x14ac:dyDescent="0.2">
      <c r="A20423" t="s">
        <v>97</v>
      </c>
      <c r="B20423" t="s">
        <v>1545</v>
      </c>
      <c r="C20423">
        <v>0.05</v>
      </c>
      <c r="D20423" t="s">
        <v>1567</v>
      </c>
      <c r="E20423" t="s">
        <v>1568</v>
      </c>
    </row>
    <row r="20424" spans="1:5" x14ac:dyDescent="0.2">
      <c r="A20424" t="s">
        <v>146</v>
      </c>
    </row>
    <row r="20425" spans="1:5" x14ac:dyDescent="0.2">
      <c r="A20425" t="s">
        <v>87</v>
      </c>
    </row>
    <row r="20426" spans="1:5" x14ac:dyDescent="0.2">
      <c r="A20426" t="s">
        <v>1549</v>
      </c>
      <c r="B20426" t="s">
        <v>1550</v>
      </c>
      <c r="C20426" t="s">
        <v>1551</v>
      </c>
      <c r="D20426" t="s">
        <v>1552</v>
      </c>
    </row>
    <row r="20427" spans="1:5" x14ac:dyDescent="0.2">
      <c r="A20427" t="s">
        <v>859</v>
      </c>
      <c r="B20427" t="s">
        <v>1553</v>
      </c>
      <c r="C20427" t="s">
        <v>1554</v>
      </c>
    </row>
    <row r="20428" spans="1:5" x14ac:dyDescent="0.2">
      <c r="A20428" t="s">
        <v>153</v>
      </c>
      <c r="B20428">
        <v>10.5</v>
      </c>
      <c r="C20428" t="s">
        <v>1578</v>
      </c>
    </row>
    <row r="20429" spans="1:5" x14ac:dyDescent="0.2">
      <c r="A20429" t="s">
        <v>27</v>
      </c>
      <c r="B20429">
        <v>18</v>
      </c>
      <c r="C20429" t="s">
        <v>1608</v>
      </c>
      <c r="D20429">
        <v>0.05</v>
      </c>
    </row>
    <row r="20430" spans="1:5" x14ac:dyDescent="0.2">
      <c r="A20430" t="s">
        <v>29</v>
      </c>
      <c r="B20430">
        <v>7.7</v>
      </c>
      <c r="C20430" t="s">
        <v>1608</v>
      </c>
      <c r="D20430">
        <v>0.05</v>
      </c>
    </row>
    <row r="20431" spans="1:5" x14ac:dyDescent="0.2">
      <c r="A20431" t="s">
        <v>1579</v>
      </c>
      <c r="B20431">
        <v>12</v>
      </c>
      <c r="C20431" t="s">
        <v>1608</v>
      </c>
      <c r="D20431">
        <v>0.2</v>
      </c>
    </row>
    <row r="20432" spans="1:5" x14ac:dyDescent="0.2">
      <c r="A20432" t="s">
        <v>1579</v>
      </c>
      <c r="B20432">
        <v>8.6999999999999993</v>
      </c>
      <c r="C20432" t="s">
        <v>1608</v>
      </c>
      <c r="D20432">
        <v>0.1</v>
      </c>
    </row>
    <row r="20433" spans="1:5" x14ac:dyDescent="0.2">
      <c r="A20433" t="s">
        <v>2919</v>
      </c>
      <c r="B20433" t="s">
        <v>1608</v>
      </c>
      <c r="C20433">
        <v>0.2</v>
      </c>
    </row>
    <row r="20434" spans="1:5" x14ac:dyDescent="0.2">
      <c r="A20434" t="s">
        <v>29</v>
      </c>
      <c r="B20434">
        <v>11.5</v>
      </c>
      <c r="C20434" t="s">
        <v>1608</v>
      </c>
      <c r="D20434">
        <v>0.05</v>
      </c>
    </row>
    <row r="20435" spans="1:5" x14ac:dyDescent="0.2">
      <c r="A20435" t="s">
        <v>1741</v>
      </c>
      <c r="B20435">
        <v>-0.5</v>
      </c>
    </row>
    <row r="20436" spans="1:5" x14ac:dyDescent="0.2">
      <c r="A20436" t="s">
        <v>184</v>
      </c>
      <c r="B20436">
        <v>14.7</v>
      </c>
      <c r="C20436">
        <v>-0.2</v>
      </c>
    </row>
    <row r="20437" spans="1:5" x14ac:dyDescent="0.2">
      <c r="A20437" t="s">
        <v>34</v>
      </c>
      <c r="B20437">
        <v>21.02</v>
      </c>
      <c r="C20437">
        <v>0.03</v>
      </c>
    </row>
    <row r="20438" spans="1:5" x14ac:dyDescent="0.2">
      <c r="A20438" t="s">
        <v>34</v>
      </c>
      <c r="B20438">
        <v>15.02</v>
      </c>
      <c r="C20438">
        <v>0.03</v>
      </c>
    </row>
    <row r="20439" spans="1:5" x14ac:dyDescent="0.2">
      <c r="A20439" t="s">
        <v>1693</v>
      </c>
      <c r="B20439" t="s">
        <v>1562</v>
      </c>
      <c r="C20439" t="s">
        <v>2699</v>
      </c>
      <c r="D20439" t="s">
        <v>1608</v>
      </c>
      <c r="E20439">
        <v>0.1</v>
      </c>
    </row>
    <row r="20440" spans="1:5" x14ac:dyDescent="0.2">
      <c r="A20440" t="s">
        <v>150</v>
      </c>
      <c r="B20440">
        <v>10.25</v>
      </c>
      <c r="C20440" t="s">
        <v>1608</v>
      </c>
      <c r="D20440">
        <v>0.15</v>
      </c>
    </row>
    <row r="20441" spans="1:5" x14ac:dyDescent="0.2">
      <c r="A20441" t="s">
        <v>47</v>
      </c>
      <c r="B20441">
        <v>2</v>
      </c>
      <c r="C20441" t="s">
        <v>1580</v>
      </c>
    </row>
    <row r="20442" spans="1:5" x14ac:dyDescent="0.2">
      <c r="A20442" t="s">
        <v>1684</v>
      </c>
      <c r="B20442">
        <v>7</v>
      </c>
      <c r="C20442" t="s">
        <v>1608</v>
      </c>
      <c r="D20442">
        <v>0.2</v>
      </c>
    </row>
    <row r="20443" spans="1:5" x14ac:dyDescent="0.2">
      <c r="A20443" t="s">
        <v>49</v>
      </c>
      <c r="B20443">
        <v>0.23</v>
      </c>
      <c r="C20443" t="s">
        <v>1589</v>
      </c>
    </row>
    <row r="20444" spans="1:5" x14ac:dyDescent="0.2">
      <c r="A20444" t="s">
        <v>49</v>
      </c>
      <c r="B20444">
        <v>0.4</v>
      </c>
      <c r="C20444" t="s">
        <v>1580</v>
      </c>
    </row>
    <row r="20445" spans="1:5" x14ac:dyDescent="0.2">
      <c r="A20445" t="s">
        <v>97</v>
      </c>
      <c r="B20445">
        <v>0.1</v>
      </c>
      <c r="C20445" t="s">
        <v>1567</v>
      </c>
      <c r="D20445" t="s">
        <v>1568</v>
      </c>
    </row>
    <row r="20446" spans="1:5" x14ac:dyDescent="0.2">
      <c r="A20446" t="s">
        <v>29</v>
      </c>
      <c r="B20446">
        <v>4.5</v>
      </c>
      <c r="C20446" t="s">
        <v>1580</v>
      </c>
    </row>
    <row r="20447" spans="1:5" x14ac:dyDescent="0.2">
      <c r="A20447" t="s">
        <v>2909</v>
      </c>
      <c r="B20447" t="s">
        <v>1608</v>
      </c>
      <c r="C20447">
        <v>0.05</v>
      </c>
    </row>
    <row r="20448" spans="1:5" x14ac:dyDescent="0.2">
      <c r="A20448" t="s">
        <v>3005</v>
      </c>
      <c r="B20448" t="s">
        <v>1608</v>
      </c>
      <c r="C20448">
        <v>0.2</v>
      </c>
    </row>
    <row r="20449" spans="1:5" x14ac:dyDescent="0.2">
      <c r="A20449" t="s">
        <v>29</v>
      </c>
      <c r="B20449">
        <v>3.4</v>
      </c>
      <c r="C20449" t="s">
        <v>1608</v>
      </c>
      <c r="D20449">
        <v>0.05</v>
      </c>
    </row>
    <row r="20450" spans="1:5" x14ac:dyDescent="0.2">
      <c r="A20450" t="s">
        <v>2911</v>
      </c>
      <c r="B20450" t="s">
        <v>1608</v>
      </c>
      <c r="C20450">
        <v>0.1</v>
      </c>
    </row>
    <row r="20451" spans="1:5" x14ac:dyDescent="0.2">
      <c r="A20451" t="s">
        <v>48</v>
      </c>
      <c r="B20451">
        <v>12.2</v>
      </c>
      <c r="C20451">
        <v>0.2</v>
      </c>
    </row>
    <row r="20452" spans="1:5" x14ac:dyDescent="0.2">
      <c r="A20452" t="s">
        <v>29</v>
      </c>
      <c r="B20452">
        <v>0.4</v>
      </c>
      <c r="C20452" t="s">
        <v>1608</v>
      </c>
      <c r="D20452">
        <v>0.1</v>
      </c>
    </row>
    <row r="20453" spans="1:5" x14ac:dyDescent="0.2">
      <c r="A20453" t="s">
        <v>29</v>
      </c>
      <c r="B20453">
        <v>4.9000000000000004</v>
      </c>
      <c r="C20453" t="s">
        <v>1608</v>
      </c>
      <c r="D20453">
        <v>0.1</v>
      </c>
    </row>
    <row r="20454" spans="1:5" x14ac:dyDescent="0.2">
      <c r="A20454" t="s">
        <v>29</v>
      </c>
      <c r="B20454">
        <v>9</v>
      </c>
      <c r="C20454" t="s">
        <v>1608</v>
      </c>
      <c r="D20454">
        <v>0.1</v>
      </c>
    </row>
    <row r="20455" spans="1:5" x14ac:dyDescent="0.2">
      <c r="A20455" t="s">
        <v>29</v>
      </c>
      <c r="B20455">
        <v>0.5</v>
      </c>
      <c r="C20455" t="s">
        <v>1608</v>
      </c>
      <c r="D20455">
        <v>0.05</v>
      </c>
    </row>
    <row r="20456" spans="1:5" x14ac:dyDescent="0.2">
      <c r="A20456" t="s">
        <v>1741</v>
      </c>
      <c r="B20456" t="s">
        <v>1613</v>
      </c>
      <c r="C20456">
        <v>0.02</v>
      </c>
    </row>
    <row r="20457" spans="1:5" x14ac:dyDescent="0.2">
      <c r="A20457" t="s">
        <v>97</v>
      </c>
      <c r="B20457" t="s">
        <v>1545</v>
      </c>
      <c r="C20457">
        <v>0.03</v>
      </c>
      <c r="D20457" t="s">
        <v>2922</v>
      </c>
      <c r="E20457" t="s">
        <v>1568</v>
      </c>
    </row>
    <row r="20458" spans="1:5" x14ac:dyDescent="0.2">
      <c r="A20458" t="s">
        <v>92</v>
      </c>
      <c r="B20458">
        <v>0.05</v>
      </c>
      <c r="C20458" t="s">
        <v>1613</v>
      </c>
      <c r="D20458">
        <v>0.1</v>
      </c>
    </row>
    <row r="20459" spans="1:5" x14ac:dyDescent="0.2">
      <c r="A20459" t="s">
        <v>154</v>
      </c>
      <c r="B20459">
        <v>0.2</v>
      </c>
      <c r="C20459" t="s">
        <v>1613</v>
      </c>
      <c r="D20459">
        <v>0.1</v>
      </c>
    </row>
    <row r="20460" spans="1:5" x14ac:dyDescent="0.2">
      <c r="A20460" t="s">
        <v>153</v>
      </c>
      <c r="B20460" t="s">
        <v>1618</v>
      </c>
      <c r="C20460">
        <v>15</v>
      </c>
      <c r="D20460" t="s">
        <v>1608</v>
      </c>
      <c r="E20460">
        <v>0.02</v>
      </c>
    </row>
    <row r="20461" spans="1:5" x14ac:dyDescent="0.2">
      <c r="A20461" t="s">
        <v>97</v>
      </c>
      <c r="B20461" t="s">
        <v>1545</v>
      </c>
      <c r="C20461">
        <v>0.05</v>
      </c>
      <c r="D20461" t="s">
        <v>1567</v>
      </c>
      <c r="E20461" t="s">
        <v>1568</v>
      </c>
    </row>
    <row r="20462" spans="1:5" x14ac:dyDescent="0.2">
      <c r="A20462" t="s">
        <v>146</v>
      </c>
    </row>
    <row r="20463" spans="1:5" x14ac:dyDescent="0.2">
      <c r="A20463" t="s">
        <v>87</v>
      </c>
    </row>
    <row r="20464" spans="1:5" x14ac:dyDescent="0.2">
      <c r="A20464" t="s">
        <v>1549</v>
      </c>
      <c r="B20464" t="s">
        <v>1550</v>
      </c>
      <c r="C20464" t="s">
        <v>1551</v>
      </c>
      <c r="D20464" t="s">
        <v>1552</v>
      </c>
    </row>
    <row r="20465" spans="1:5" x14ac:dyDescent="0.2">
      <c r="A20465" t="s">
        <v>859</v>
      </c>
      <c r="B20465" t="s">
        <v>1553</v>
      </c>
      <c r="C20465" t="s">
        <v>1554</v>
      </c>
    </row>
    <row r="20466" spans="1:5" x14ac:dyDescent="0.2">
      <c r="A20466" t="s">
        <v>153</v>
      </c>
      <c r="B20466">
        <v>10.5</v>
      </c>
      <c r="C20466" t="s">
        <v>1578</v>
      </c>
    </row>
    <row r="20467" spans="1:5" x14ac:dyDescent="0.2">
      <c r="A20467" t="s">
        <v>27</v>
      </c>
      <c r="B20467">
        <v>18.2</v>
      </c>
      <c r="C20467" t="s">
        <v>1608</v>
      </c>
      <c r="D20467">
        <v>0.05</v>
      </c>
    </row>
    <row r="20468" spans="1:5" x14ac:dyDescent="0.2">
      <c r="A20468" t="s">
        <v>29</v>
      </c>
      <c r="B20468">
        <v>7.7</v>
      </c>
      <c r="C20468" t="s">
        <v>1608</v>
      </c>
      <c r="D20468">
        <v>0.05</v>
      </c>
    </row>
    <row r="20469" spans="1:5" x14ac:dyDescent="0.2">
      <c r="A20469" t="s">
        <v>1579</v>
      </c>
      <c r="B20469">
        <v>12</v>
      </c>
      <c r="C20469" t="s">
        <v>1608</v>
      </c>
      <c r="D20469">
        <v>0.2</v>
      </c>
    </row>
    <row r="20470" spans="1:5" x14ac:dyDescent="0.2">
      <c r="A20470" t="s">
        <v>1579</v>
      </c>
      <c r="B20470">
        <v>8.6999999999999993</v>
      </c>
      <c r="C20470" t="s">
        <v>1608</v>
      </c>
      <c r="D20470">
        <v>0.1</v>
      </c>
    </row>
    <row r="20471" spans="1:5" x14ac:dyDescent="0.2">
      <c r="A20471" t="s">
        <v>2919</v>
      </c>
      <c r="B20471" t="s">
        <v>1608</v>
      </c>
      <c r="C20471">
        <v>0.2</v>
      </c>
    </row>
    <row r="20472" spans="1:5" x14ac:dyDescent="0.2">
      <c r="A20472" t="s">
        <v>29</v>
      </c>
      <c r="B20472">
        <v>11.5</v>
      </c>
      <c r="C20472" t="s">
        <v>1608</v>
      </c>
      <c r="D20472">
        <v>0.05</v>
      </c>
    </row>
    <row r="20473" spans="1:5" x14ac:dyDescent="0.2">
      <c r="A20473" t="s">
        <v>3129</v>
      </c>
      <c r="B20473" t="s">
        <v>1562</v>
      </c>
      <c r="C20473">
        <v>0.5</v>
      </c>
    </row>
    <row r="20474" spans="1:5" x14ac:dyDescent="0.2">
      <c r="A20474" t="s">
        <v>184</v>
      </c>
      <c r="B20474">
        <v>14.7</v>
      </c>
      <c r="C20474">
        <v>-0.2</v>
      </c>
    </row>
    <row r="20475" spans="1:5" x14ac:dyDescent="0.2">
      <c r="A20475" t="s">
        <v>34</v>
      </c>
      <c r="B20475">
        <v>21.02</v>
      </c>
      <c r="C20475">
        <v>0.03</v>
      </c>
    </row>
    <row r="20476" spans="1:5" x14ac:dyDescent="0.2">
      <c r="A20476" t="s">
        <v>34</v>
      </c>
      <c r="B20476">
        <v>15.02</v>
      </c>
      <c r="C20476">
        <v>0.03</v>
      </c>
    </row>
    <row r="20477" spans="1:5" x14ac:dyDescent="0.2">
      <c r="A20477" t="s">
        <v>1693</v>
      </c>
      <c r="B20477" t="s">
        <v>1562</v>
      </c>
      <c r="C20477" t="s">
        <v>3130</v>
      </c>
      <c r="D20477" t="s">
        <v>1608</v>
      </c>
      <c r="E20477">
        <v>0.1</v>
      </c>
    </row>
    <row r="20478" spans="1:5" x14ac:dyDescent="0.2">
      <c r="A20478" t="s">
        <v>150</v>
      </c>
      <c r="B20478">
        <v>10.25</v>
      </c>
      <c r="C20478" t="s">
        <v>1608</v>
      </c>
      <c r="D20478">
        <v>0.15</v>
      </c>
    </row>
    <row r="20479" spans="1:5" x14ac:dyDescent="0.2">
      <c r="A20479" t="s">
        <v>47</v>
      </c>
      <c r="B20479">
        <v>2</v>
      </c>
      <c r="C20479" t="s">
        <v>1580</v>
      </c>
    </row>
    <row r="20480" spans="1:5" x14ac:dyDescent="0.2">
      <c r="A20480" t="s">
        <v>1684</v>
      </c>
      <c r="B20480">
        <v>7</v>
      </c>
      <c r="C20480" t="s">
        <v>1608</v>
      </c>
      <c r="D20480">
        <v>0.2</v>
      </c>
    </row>
    <row r="20481" spans="1:5" x14ac:dyDescent="0.2">
      <c r="A20481" t="s">
        <v>49</v>
      </c>
      <c r="B20481">
        <v>0.23</v>
      </c>
      <c r="C20481" t="s">
        <v>1589</v>
      </c>
    </row>
    <row r="20482" spans="1:5" x14ac:dyDescent="0.2">
      <c r="A20482" t="s">
        <v>49</v>
      </c>
      <c r="B20482">
        <v>0.4</v>
      </c>
      <c r="C20482" t="s">
        <v>1580</v>
      </c>
    </row>
    <row r="20483" spans="1:5" x14ac:dyDescent="0.2">
      <c r="A20483" t="s">
        <v>97</v>
      </c>
      <c r="B20483">
        <v>0.1</v>
      </c>
      <c r="C20483" t="s">
        <v>1567</v>
      </c>
      <c r="D20483" t="s">
        <v>1568</v>
      </c>
    </row>
    <row r="20484" spans="1:5" x14ac:dyDescent="0.2">
      <c r="A20484" t="s">
        <v>29</v>
      </c>
      <c r="B20484">
        <v>4.5</v>
      </c>
      <c r="C20484" t="s">
        <v>1580</v>
      </c>
    </row>
    <row r="20485" spans="1:5" x14ac:dyDescent="0.2">
      <c r="A20485" t="s">
        <v>2909</v>
      </c>
      <c r="B20485" t="s">
        <v>1608</v>
      </c>
      <c r="C20485">
        <v>0.05</v>
      </c>
    </row>
    <row r="20486" spans="1:5" x14ac:dyDescent="0.2">
      <c r="A20486" t="s">
        <v>2911</v>
      </c>
      <c r="B20486" t="s">
        <v>1608</v>
      </c>
      <c r="C20486">
        <v>0.1</v>
      </c>
    </row>
    <row r="20487" spans="1:5" x14ac:dyDescent="0.2">
      <c r="A20487" t="s">
        <v>177</v>
      </c>
      <c r="B20487">
        <v>13.1</v>
      </c>
      <c r="C20487" t="s">
        <v>1608</v>
      </c>
      <c r="D20487">
        <v>0.1</v>
      </c>
    </row>
    <row r="20488" spans="1:5" x14ac:dyDescent="0.2">
      <c r="A20488" t="s">
        <v>29</v>
      </c>
      <c r="B20488">
        <v>17.600000000000001</v>
      </c>
      <c r="C20488" t="s">
        <v>1608</v>
      </c>
      <c r="D20488">
        <v>0.05</v>
      </c>
    </row>
    <row r="20489" spans="1:5" x14ac:dyDescent="0.2">
      <c r="A20489" t="s">
        <v>3129</v>
      </c>
      <c r="B20489" t="s">
        <v>1613</v>
      </c>
      <c r="C20489">
        <v>0.02</v>
      </c>
    </row>
    <row r="20490" spans="1:5" x14ac:dyDescent="0.2">
      <c r="A20490" t="s">
        <v>47</v>
      </c>
      <c r="B20490" t="s">
        <v>3150</v>
      </c>
    </row>
    <row r="20491" spans="1:5" x14ac:dyDescent="0.2">
      <c r="A20491" t="s">
        <v>29</v>
      </c>
      <c r="B20491" t="s">
        <v>3151</v>
      </c>
    </row>
    <row r="20492" spans="1:5" x14ac:dyDescent="0.2">
      <c r="A20492" t="s">
        <v>97</v>
      </c>
      <c r="B20492" t="s">
        <v>1545</v>
      </c>
      <c r="C20492">
        <v>0.03</v>
      </c>
      <c r="D20492" t="s">
        <v>2922</v>
      </c>
      <c r="E20492" t="s">
        <v>1568</v>
      </c>
    </row>
    <row r="20493" spans="1:5" x14ac:dyDescent="0.2">
      <c r="A20493" t="s">
        <v>92</v>
      </c>
      <c r="B20493">
        <v>0.05</v>
      </c>
      <c r="C20493" t="s">
        <v>1613</v>
      </c>
      <c r="D20493">
        <v>0.1</v>
      </c>
    </row>
    <row r="20494" spans="1:5" x14ac:dyDescent="0.2">
      <c r="A20494" t="s">
        <v>154</v>
      </c>
      <c r="B20494">
        <v>0.2</v>
      </c>
      <c r="C20494" t="s">
        <v>1613</v>
      </c>
      <c r="D20494">
        <v>0.1</v>
      </c>
    </row>
    <row r="20495" spans="1:5" x14ac:dyDescent="0.2">
      <c r="A20495" t="s">
        <v>146</v>
      </c>
    </row>
    <row r="20496" spans="1:5" x14ac:dyDescent="0.2">
      <c r="A20496" t="s">
        <v>87</v>
      </c>
    </row>
    <row r="20497" spans="1:5" x14ac:dyDescent="0.2">
      <c r="A20497" t="s">
        <v>1549</v>
      </c>
      <c r="B20497" t="s">
        <v>1550</v>
      </c>
      <c r="C20497" t="s">
        <v>1551</v>
      </c>
      <c r="D20497" t="s">
        <v>1552</v>
      </c>
    </row>
    <row r="20498" spans="1:5" x14ac:dyDescent="0.2">
      <c r="A20498" t="s">
        <v>859</v>
      </c>
      <c r="B20498" t="s">
        <v>1553</v>
      </c>
      <c r="C20498" t="s">
        <v>1554</v>
      </c>
    </row>
    <row r="20499" spans="1:5" x14ac:dyDescent="0.2">
      <c r="A20499" t="s">
        <v>91</v>
      </c>
      <c r="B20499">
        <v>18</v>
      </c>
      <c r="C20499" t="s">
        <v>1557</v>
      </c>
    </row>
    <row r="20500" spans="1:5" x14ac:dyDescent="0.2">
      <c r="A20500" t="s">
        <v>48</v>
      </c>
      <c r="B20500">
        <v>3.4</v>
      </c>
      <c r="C20500" t="s">
        <v>1557</v>
      </c>
    </row>
    <row r="20501" spans="1:5" x14ac:dyDescent="0.2">
      <c r="A20501" t="s">
        <v>48</v>
      </c>
      <c r="B20501">
        <v>4.9000000000000004</v>
      </c>
      <c r="C20501" t="s">
        <v>1558</v>
      </c>
    </row>
    <row r="20502" spans="1:5" x14ac:dyDescent="0.2">
      <c r="A20502" t="s">
        <v>29</v>
      </c>
      <c r="B20502">
        <v>4.5</v>
      </c>
      <c r="C20502" t="s">
        <v>1558</v>
      </c>
    </row>
    <row r="20503" spans="1:5" x14ac:dyDescent="0.2">
      <c r="A20503" t="s">
        <v>29</v>
      </c>
      <c r="B20503">
        <v>0.4</v>
      </c>
      <c r="C20503" t="s">
        <v>1558</v>
      </c>
    </row>
    <row r="20504" spans="1:5" x14ac:dyDescent="0.2">
      <c r="A20504" t="s">
        <v>29</v>
      </c>
      <c r="B20504" t="s">
        <v>3152</v>
      </c>
    </row>
    <row r="20505" spans="1:5" x14ac:dyDescent="0.2">
      <c r="A20505" t="s">
        <v>34</v>
      </c>
      <c r="B20505">
        <v>2.6</v>
      </c>
      <c r="C20505" t="s">
        <v>1557</v>
      </c>
    </row>
    <row r="20506" spans="1:5" x14ac:dyDescent="0.2">
      <c r="A20506" t="s">
        <v>47</v>
      </c>
      <c r="B20506">
        <v>14.5</v>
      </c>
      <c r="C20506" t="s">
        <v>2666</v>
      </c>
    </row>
    <row r="20507" spans="1:5" x14ac:dyDescent="0.2">
      <c r="A20507" t="s">
        <v>97</v>
      </c>
      <c r="B20507" t="s">
        <v>1545</v>
      </c>
      <c r="C20507">
        <v>0.05</v>
      </c>
      <c r="D20507" t="s">
        <v>1567</v>
      </c>
      <c r="E20507" t="s">
        <v>1568</v>
      </c>
    </row>
    <row r="20508" spans="1:5" x14ac:dyDescent="0.2">
      <c r="A20508" t="s">
        <v>94</v>
      </c>
      <c r="B20508" t="s">
        <v>1545</v>
      </c>
      <c r="C20508">
        <v>0.02</v>
      </c>
      <c r="D20508" t="s">
        <v>1567</v>
      </c>
      <c r="E20508" t="s">
        <v>1568</v>
      </c>
    </row>
    <row r="20509" spans="1:5" x14ac:dyDescent="0.2">
      <c r="A20509" t="s">
        <v>133</v>
      </c>
      <c r="B20509" t="s">
        <v>1545</v>
      </c>
      <c r="C20509">
        <v>5.0000000000000001E-3</v>
      </c>
    </row>
    <row r="20510" spans="1:5" x14ac:dyDescent="0.2">
      <c r="A20510" t="s">
        <v>1704</v>
      </c>
      <c r="B20510">
        <v>0.1</v>
      </c>
      <c r="C20510">
        <f>0.035/-0.015</f>
        <v>-2.3333333333333335</v>
      </c>
    </row>
    <row r="20511" spans="1:5" x14ac:dyDescent="0.2">
      <c r="A20511" t="s">
        <v>153</v>
      </c>
      <c r="B20511">
        <v>15</v>
      </c>
      <c r="C20511" t="s">
        <v>1655</v>
      </c>
    </row>
    <row r="20512" spans="1:5" x14ac:dyDescent="0.2">
      <c r="A20512" t="s">
        <v>95</v>
      </c>
      <c r="B20512" t="s">
        <v>1545</v>
      </c>
      <c r="C20512" t="s">
        <v>1584</v>
      </c>
      <c r="D20512">
        <v>3</v>
      </c>
    </row>
    <row r="20513" spans="1:5" x14ac:dyDescent="0.2">
      <c r="A20513" t="s">
        <v>87</v>
      </c>
      <c r="B20513" t="s">
        <v>1546</v>
      </c>
      <c r="C20513" t="s">
        <v>1547</v>
      </c>
      <c r="D20513" t="s">
        <v>1548</v>
      </c>
    </row>
    <row r="20514" spans="1:5" x14ac:dyDescent="0.2">
      <c r="A20514" t="s">
        <v>1549</v>
      </c>
      <c r="B20514" t="s">
        <v>1550</v>
      </c>
      <c r="C20514" t="s">
        <v>1551</v>
      </c>
      <c r="D20514" t="s">
        <v>1552</v>
      </c>
    </row>
    <row r="20515" spans="1:5" x14ac:dyDescent="0.2">
      <c r="A20515" t="s">
        <v>859</v>
      </c>
      <c r="B20515" t="s">
        <v>1553</v>
      </c>
      <c r="C20515" t="s">
        <v>1554</v>
      </c>
    </row>
    <row r="20516" spans="1:5" x14ac:dyDescent="0.2">
      <c r="A20516" t="s">
        <v>91</v>
      </c>
      <c r="B20516">
        <v>18</v>
      </c>
      <c r="C20516" t="s">
        <v>1557</v>
      </c>
    </row>
    <row r="20517" spans="1:5" x14ac:dyDescent="0.2">
      <c r="A20517" t="s">
        <v>48</v>
      </c>
      <c r="B20517">
        <v>3.4</v>
      </c>
      <c r="C20517" t="s">
        <v>1557</v>
      </c>
    </row>
    <row r="20518" spans="1:5" x14ac:dyDescent="0.2">
      <c r="A20518" t="s">
        <v>48</v>
      </c>
      <c r="B20518">
        <v>4.9000000000000004</v>
      </c>
      <c r="C20518" t="s">
        <v>1558</v>
      </c>
    </row>
    <row r="20519" spans="1:5" x14ac:dyDescent="0.2">
      <c r="A20519" t="s">
        <v>29</v>
      </c>
      <c r="B20519">
        <v>4.5</v>
      </c>
      <c r="C20519" t="s">
        <v>1558</v>
      </c>
    </row>
    <row r="20520" spans="1:5" x14ac:dyDescent="0.2">
      <c r="A20520" t="s">
        <v>29</v>
      </c>
      <c r="B20520">
        <v>0.4</v>
      </c>
      <c r="C20520" t="s">
        <v>1558</v>
      </c>
    </row>
    <row r="20521" spans="1:5" x14ac:dyDescent="0.2">
      <c r="A20521" t="s">
        <v>29</v>
      </c>
      <c r="B20521">
        <v>0.5</v>
      </c>
      <c r="C20521" t="s">
        <v>1557</v>
      </c>
    </row>
    <row r="20522" spans="1:5" x14ac:dyDescent="0.2">
      <c r="A20522" t="s">
        <v>34</v>
      </c>
      <c r="B20522">
        <v>2.6</v>
      </c>
      <c r="C20522" t="s">
        <v>1665</v>
      </c>
    </row>
    <row r="20523" spans="1:5" x14ac:dyDescent="0.2">
      <c r="A20523" t="s">
        <v>34</v>
      </c>
      <c r="B20523">
        <v>19</v>
      </c>
      <c r="C20523" t="s">
        <v>3153</v>
      </c>
    </row>
    <row r="20524" spans="1:5" x14ac:dyDescent="0.2">
      <c r="A20524" t="s">
        <v>47</v>
      </c>
      <c r="B20524">
        <v>14.5</v>
      </c>
      <c r="C20524" t="s">
        <v>2666</v>
      </c>
    </row>
    <row r="20525" spans="1:5" x14ac:dyDescent="0.2">
      <c r="A20525" t="s">
        <v>97</v>
      </c>
      <c r="B20525" t="s">
        <v>1545</v>
      </c>
      <c r="C20525">
        <v>0.05</v>
      </c>
      <c r="D20525" t="s">
        <v>1567</v>
      </c>
      <c r="E20525" t="s">
        <v>1568</v>
      </c>
    </row>
    <row r="20526" spans="1:5" x14ac:dyDescent="0.2">
      <c r="A20526" t="s">
        <v>94</v>
      </c>
      <c r="B20526" t="s">
        <v>1545</v>
      </c>
      <c r="C20526">
        <v>0.02</v>
      </c>
      <c r="D20526" t="s">
        <v>1567</v>
      </c>
      <c r="E20526" t="s">
        <v>1568</v>
      </c>
    </row>
    <row r="20527" spans="1:5" x14ac:dyDescent="0.2">
      <c r="A20527" t="s">
        <v>133</v>
      </c>
      <c r="B20527" t="s">
        <v>1545</v>
      </c>
      <c r="C20527">
        <v>5.0000000000000001E-3</v>
      </c>
    </row>
    <row r="20528" spans="1:5" x14ac:dyDescent="0.2">
      <c r="A20528" t="s">
        <v>1704</v>
      </c>
      <c r="B20528">
        <v>0.1</v>
      </c>
      <c r="C20528">
        <f>0.035/-0.015</f>
        <v>-2.3333333333333335</v>
      </c>
    </row>
    <row r="20529" spans="1:4" x14ac:dyDescent="0.2">
      <c r="A20529" t="s">
        <v>153</v>
      </c>
      <c r="B20529">
        <v>15</v>
      </c>
      <c r="C20529" t="s">
        <v>1655</v>
      </c>
    </row>
    <row r="20530" spans="1:4" x14ac:dyDescent="0.2">
      <c r="A20530" t="s">
        <v>95</v>
      </c>
      <c r="B20530" t="s">
        <v>1545</v>
      </c>
      <c r="C20530" t="s">
        <v>1584</v>
      </c>
      <c r="D20530">
        <v>3</v>
      </c>
    </row>
    <row r="20531" spans="1:4" x14ac:dyDescent="0.2">
      <c r="A20531" t="s">
        <v>87</v>
      </c>
      <c r="B20531" t="s">
        <v>1546</v>
      </c>
      <c r="C20531" t="s">
        <v>1547</v>
      </c>
      <c r="D20531" t="s">
        <v>1548</v>
      </c>
    </row>
    <row r="20532" spans="1:4" x14ac:dyDescent="0.2">
      <c r="A20532" t="s">
        <v>1549</v>
      </c>
      <c r="B20532" t="s">
        <v>1550</v>
      </c>
      <c r="C20532" t="s">
        <v>1551</v>
      </c>
      <c r="D20532" t="s">
        <v>1552</v>
      </c>
    </row>
    <row r="20533" spans="1:4" x14ac:dyDescent="0.2">
      <c r="A20533" t="s">
        <v>859</v>
      </c>
      <c r="B20533" t="s">
        <v>1553</v>
      </c>
      <c r="C20533" t="s">
        <v>1554</v>
      </c>
    </row>
    <row r="20534" spans="1:4" x14ac:dyDescent="0.2">
      <c r="A20534" t="s">
        <v>1555</v>
      </c>
      <c r="B20534" t="s">
        <v>1550</v>
      </c>
      <c r="C20534" t="s">
        <v>1551</v>
      </c>
      <c r="D20534" t="s">
        <v>1556</v>
      </c>
    </row>
    <row r="20535" spans="1:4" x14ac:dyDescent="0.2">
      <c r="A20535" t="s">
        <v>153</v>
      </c>
      <c r="B20535">
        <v>10.5</v>
      </c>
      <c r="C20535" t="s">
        <v>1578</v>
      </c>
    </row>
    <row r="20536" spans="1:4" x14ac:dyDescent="0.2">
      <c r="A20536" t="s">
        <v>27</v>
      </c>
      <c r="B20536">
        <v>18.2</v>
      </c>
      <c r="C20536" t="s">
        <v>1608</v>
      </c>
      <c r="D20536">
        <v>0.05</v>
      </c>
    </row>
    <row r="20537" spans="1:4" x14ac:dyDescent="0.2">
      <c r="A20537" t="s">
        <v>29</v>
      </c>
      <c r="B20537">
        <v>7.7</v>
      </c>
      <c r="C20537" t="s">
        <v>1608</v>
      </c>
      <c r="D20537">
        <v>0.05</v>
      </c>
    </row>
    <row r="20538" spans="1:4" x14ac:dyDescent="0.2">
      <c r="A20538" t="s">
        <v>1579</v>
      </c>
      <c r="B20538">
        <v>12</v>
      </c>
      <c r="C20538" t="s">
        <v>1608</v>
      </c>
      <c r="D20538">
        <v>0.2</v>
      </c>
    </row>
    <row r="20539" spans="1:4" x14ac:dyDescent="0.2">
      <c r="A20539" t="s">
        <v>1579</v>
      </c>
      <c r="B20539">
        <v>8.6999999999999993</v>
      </c>
      <c r="C20539" t="s">
        <v>1608</v>
      </c>
      <c r="D20539">
        <v>0.1</v>
      </c>
    </row>
    <row r="20540" spans="1:4" x14ac:dyDescent="0.2">
      <c r="A20540" t="s">
        <v>2919</v>
      </c>
      <c r="B20540" t="s">
        <v>1608</v>
      </c>
      <c r="C20540">
        <v>0.2</v>
      </c>
    </row>
    <row r="20541" spans="1:4" x14ac:dyDescent="0.2">
      <c r="A20541" t="s">
        <v>29</v>
      </c>
      <c r="B20541">
        <v>11.5</v>
      </c>
      <c r="C20541" t="s">
        <v>1608</v>
      </c>
      <c r="D20541">
        <v>0.05</v>
      </c>
    </row>
    <row r="20542" spans="1:4" x14ac:dyDescent="0.2">
      <c r="A20542" t="s">
        <v>2698</v>
      </c>
      <c r="B20542">
        <v>0.1</v>
      </c>
    </row>
    <row r="20543" spans="1:4" x14ac:dyDescent="0.2">
      <c r="A20543" t="s">
        <v>184</v>
      </c>
      <c r="B20543">
        <v>14.7</v>
      </c>
      <c r="C20543">
        <v>-0.2</v>
      </c>
    </row>
    <row r="20544" spans="1:4" x14ac:dyDescent="0.2">
      <c r="A20544" t="s">
        <v>34</v>
      </c>
      <c r="B20544">
        <v>21.02</v>
      </c>
      <c r="C20544">
        <v>0.03</v>
      </c>
    </row>
    <row r="20545" spans="1:5" x14ac:dyDescent="0.2">
      <c r="A20545" t="s">
        <v>34</v>
      </c>
      <c r="B20545">
        <v>15.02</v>
      </c>
      <c r="C20545">
        <v>0.03</v>
      </c>
    </row>
    <row r="20546" spans="1:5" x14ac:dyDescent="0.2">
      <c r="A20546" t="s">
        <v>1693</v>
      </c>
      <c r="B20546" t="s">
        <v>1562</v>
      </c>
      <c r="C20546" t="s">
        <v>3130</v>
      </c>
      <c r="D20546" t="s">
        <v>1608</v>
      </c>
      <c r="E20546">
        <v>0.1</v>
      </c>
    </row>
    <row r="20547" spans="1:5" x14ac:dyDescent="0.2">
      <c r="A20547" t="s">
        <v>150</v>
      </c>
      <c r="B20547">
        <v>10.25</v>
      </c>
      <c r="C20547" t="s">
        <v>1608</v>
      </c>
      <c r="D20547">
        <v>0.15</v>
      </c>
    </row>
    <row r="20548" spans="1:5" x14ac:dyDescent="0.2">
      <c r="A20548" t="s">
        <v>47</v>
      </c>
      <c r="B20548">
        <v>2</v>
      </c>
      <c r="C20548" t="s">
        <v>1580</v>
      </c>
    </row>
    <row r="20549" spans="1:5" x14ac:dyDescent="0.2">
      <c r="A20549" t="s">
        <v>1684</v>
      </c>
      <c r="B20549">
        <v>7</v>
      </c>
      <c r="C20549" t="s">
        <v>1608</v>
      </c>
      <c r="D20549">
        <v>0.2</v>
      </c>
    </row>
    <row r="20550" spans="1:5" x14ac:dyDescent="0.2">
      <c r="A20550" t="s">
        <v>49</v>
      </c>
      <c r="B20550">
        <v>0.23</v>
      </c>
      <c r="C20550" t="s">
        <v>1589</v>
      </c>
    </row>
    <row r="20551" spans="1:5" x14ac:dyDescent="0.2">
      <c r="A20551" t="s">
        <v>49</v>
      </c>
      <c r="B20551">
        <v>0.4</v>
      </c>
      <c r="C20551" t="s">
        <v>1580</v>
      </c>
    </row>
    <row r="20552" spans="1:5" x14ac:dyDescent="0.2">
      <c r="A20552" t="s">
        <v>97</v>
      </c>
      <c r="B20552">
        <v>0.1</v>
      </c>
      <c r="C20552" t="s">
        <v>1567</v>
      </c>
      <c r="D20552" t="s">
        <v>1568</v>
      </c>
    </row>
    <row r="20553" spans="1:5" x14ac:dyDescent="0.2">
      <c r="A20553" t="s">
        <v>29</v>
      </c>
      <c r="B20553">
        <v>4.5</v>
      </c>
      <c r="C20553" t="s">
        <v>1580</v>
      </c>
    </row>
    <row r="20554" spans="1:5" x14ac:dyDescent="0.2">
      <c r="A20554" t="s">
        <v>2909</v>
      </c>
      <c r="B20554" t="s">
        <v>1608</v>
      </c>
      <c r="C20554">
        <v>0.05</v>
      </c>
    </row>
    <row r="20555" spans="1:5" x14ac:dyDescent="0.2">
      <c r="A20555" t="s">
        <v>29</v>
      </c>
      <c r="B20555">
        <v>9</v>
      </c>
      <c r="C20555" t="s">
        <v>1608</v>
      </c>
      <c r="D20555">
        <v>0.1</v>
      </c>
    </row>
    <row r="20556" spans="1:5" x14ac:dyDescent="0.2">
      <c r="A20556" t="s">
        <v>2911</v>
      </c>
      <c r="B20556" t="s">
        <v>1608</v>
      </c>
      <c r="C20556">
        <v>0.1</v>
      </c>
    </row>
    <row r="20557" spans="1:5" x14ac:dyDescent="0.2">
      <c r="A20557" t="s">
        <v>1932</v>
      </c>
      <c r="B20557" t="s">
        <v>3145</v>
      </c>
      <c r="C20557">
        <v>12.5</v>
      </c>
      <c r="D20557" t="s">
        <v>1613</v>
      </c>
      <c r="E20557">
        <v>0.2</v>
      </c>
    </row>
    <row r="20558" spans="1:5" x14ac:dyDescent="0.2">
      <c r="A20558" t="s">
        <v>177</v>
      </c>
      <c r="B20558">
        <v>13.1</v>
      </c>
      <c r="C20558" t="s">
        <v>1608</v>
      </c>
      <c r="D20558">
        <v>0.1</v>
      </c>
    </row>
    <row r="20559" spans="1:5" x14ac:dyDescent="0.2">
      <c r="A20559" t="s">
        <v>873</v>
      </c>
      <c r="B20559" t="s">
        <v>1618</v>
      </c>
      <c r="C20559">
        <v>10.5</v>
      </c>
      <c r="D20559" t="s">
        <v>1608</v>
      </c>
      <c r="E20559">
        <v>0.2</v>
      </c>
    </row>
    <row r="20560" spans="1:5" x14ac:dyDescent="0.2">
      <c r="A20560" t="s">
        <v>29</v>
      </c>
      <c r="B20560">
        <v>17.600000000000001</v>
      </c>
      <c r="C20560" t="s">
        <v>1608</v>
      </c>
      <c r="D20560">
        <v>0.05</v>
      </c>
    </row>
    <row r="20561" spans="1:5" x14ac:dyDescent="0.2">
      <c r="A20561" t="s">
        <v>3129</v>
      </c>
      <c r="B20561" t="s">
        <v>1613</v>
      </c>
      <c r="C20561">
        <v>0.02</v>
      </c>
    </row>
    <row r="20562" spans="1:5" x14ac:dyDescent="0.2">
      <c r="A20562" t="s">
        <v>97</v>
      </c>
      <c r="B20562" t="s">
        <v>1545</v>
      </c>
      <c r="C20562">
        <v>0.03</v>
      </c>
      <c r="D20562" t="s">
        <v>2922</v>
      </c>
      <c r="E20562" t="s">
        <v>1568</v>
      </c>
    </row>
    <row r="20563" spans="1:5" x14ac:dyDescent="0.2">
      <c r="A20563" t="s">
        <v>92</v>
      </c>
      <c r="B20563">
        <v>0.05</v>
      </c>
      <c r="C20563" t="s">
        <v>1613</v>
      </c>
      <c r="D20563">
        <v>0.1</v>
      </c>
    </row>
    <row r="20564" spans="1:5" x14ac:dyDescent="0.2">
      <c r="A20564" t="s">
        <v>154</v>
      </c>
      <c r="B20564">
        <v>0.2</v>
      </c>
      <c r="C20564" t="s">
        <v>1613</v>
      </c>
      <c r="D20564" t="s">
        <v>3154</v>
      </c>
    </row>
    <row r="20565" spans="1:5" x14ac:dyDescent="0.2">
      <c r="A20565" t="s">
        <v>146</v>
      </c>
    </row>
    <row r="20566" spans="1:5" x14ac:dyDescent="0.2">
      <c r="A20566" t="s">
        <v>87</v>
      </c>
    </row>
    <row r="20567" spans="1:5" x14ac:dyDescent="0.2">
      <c r="A20567" t="s">
        <v>1549</v>
      </c>
      <c r="B20567" t="s">
        <v>1550</v>
      </c>
      <c r="C20567" t="s">
        <v>1551</v>
      </c>
      <c r="D20567" t="s">
        <v>1552</v>
      </c>
    </row>
    <row r="20568" spans="1:5" x14ac:dyDescent="0.2">
      <c r="A20568" t="s">
        <v>859</v>
      </c>
      <c r="B20568" t="s">
        <v>1553</v>
      </c>
      <c r="C20568" t="s">
        <v>1554</v>
      </c>
    </row>
    <row r="20569" spans="1:5" x14ac:dyDescent="0.2">
      <c r="A20569" t="s">
        <v>153</v>
      </c>
      <c r="B20569">
        <v>10.5</v>
      </c>
      <c r="C20569" t="s">
        <v>1578</v>
      </c>
    </row>
    <row r="20570" spans="1:5" x14ac:dyDescent="0.2">
      <c r="A20570" t="s">
        <v>27</v>
      </c>
      <c r="B20570">
        <v>18</v>
      </c>
      <c r="C20570" t="s">
        <v>1608</v>
      </c>
      <c r="D20570">
        <v>0.05</v>
      </c>
    </row>
    <row r="20571" spans="1:5" x14ac:dyDescent="0.2">
      <c r="A20571" t="s">
        <v>29</v>
      </c>
      <c r="B20571">
        <v>7.7</v>
      </c>
      <c r="C20571" t="s">
        <v>1608</v>
      </c>
      <c r="D20571">
        <v>0.05</v>
      </c>
    </row>
    <row r="20572" spans="1:5" x14ac:dyDescent="0.2">
      <c r="A20572" t="s">
        <v>1579</v>
      </c>
      <c r="B20572">
        <v>12</v>
      </c>
      <c r="C20572" t="s">
        <v>1608</v>
      </c>
      <c r="D20572">
        <v>0.2</v>
      </c>
    </row>
    <row r="20573" spans="1:5" x14ac:dyDescent="0.2">
      <c r="A20573" t="s">
        <v>1579</v>
      </c>
      <c r="B20573">
        <v>8.6999999999999993</v>
      </c>
      <c r="C20573" t="s">
        <v>1608</v>
      </c>
      <c r="D20573">
        <v>0.1</v>
      </c>
    </row>
    <row r="20574" spans="1:5" x14ac:dyDescent="0.2">
      <c r="A20574" t="s">
        <v>1579</v>
      </c>
      <c r="B20574">
        <v>3.4</v>
      </c>
      <c r="C20574" t="s">
        <v>1608</v>
      </c>
      <c r="D20574">
        <v>0.05</v>
      </c>
    </row>
    <row r="20575" spans="1:5" x14ac:dyDescent="0.2">
      <c r="A20575" t="s">
        <v>2919</v>
      </c>
      <c r="B20575" t="s">
        <v>1608</v>
      </c>
      <c r="C20575">
        <v>0.2</v>
      </c>
    </row>
    <row r="20576" spans="1:5" x14ac:dyDescent="0.2">
      <c r="A20576" t="s">
        <v>29</v>
      </c>
      <c r="B20576">
        <v>11.5</v>
      </c>
      <c r="C20576" t="s">
        <v>1608</v>
      </c>
      <c r="D20576">
        <v>0.05</v>
      </c>
    </row>
    <row r="20577" spans="1:5" x14ac:dyDescent="0.2">
      <c r="A20577" t="s">
        <v>3129</v>
      </c>
      <c r="B20577" t="s">
        <v>1562</v>
      </c>
      <c r="C20577">
        <v>0.5</v>
      </c>
    </row>
    <row r="20578" spans="1:5" x14ac:dyDescent="0.2">
      <c r="A20578" t="s">
        <v>1662</v>
      </c>
      <c r="B20578">
        <v>15</v>
      </c>
      <c r="C20578" t="s">
        <v>1608</v>
      </c>
      <c r="D20578">
        <v>0.02</v>
      </c>
    </row>
    <row r="20579" spans="1:5" x14ac:dyDescent="0.2">
      <c r="A20579" t="s">
        <v>184</v>
      </c>
      <c r="B20579">
        <v>14.7</v>
      </c>
      <c r="C20579">
        <v>-0.2</v>
      </c>
    </row>
    <row r="20580" spans="1:5" x14ac:dyDescent="0.2">
      <c r="A20580" t="s">
        <v>34</v>
      </c>
      <c r="B20580">
        <v>21.02</v>
      </c>
      <c r="C20580">
        <v>0.03</v>
      </c>
    </row>
    <row r="20581" spans="1:5" x14ac:dyDescent="0.2">
      <c r="A20581" t="s">
        <v>34</v>
      </c>
      <c r="B20581">
        <v>15.02</v>
      </c>
      <c r="C20581">
        <v>0.03</v>
      </c>
    </row>
    <row r="20582" spans="1:5" x14ac:dyDescent="0.2">
      <c r="A20582" t="s">
        <v>1693</v>
      </c>
      <c r="B20582" t="s">
        <v>1562</v>
      </c>
      <c r="C20582" t="s">
        <v>3130</v>
      </c>
      <c r="D20582" t="s">
        <v>1608</v>
      </c>
      <c r="E20582">
        <v>0.1</v>
      </c>
    </row>
    <row r="20583" spans="1:5" x14ac:dyDescent="0.2">
      <c r="A20583" t="s">
        <v>2062</v>
      </c>
      <c r="B20583" t="s">
        <v>3155</v>
      </c>
      <c r="C20583" t="s">
        <v>3156</v>
      </c>
    </row>
    <row r="20584" spans="1:5" x14ac:dyDescent="0.2">
      <c r="A20584" t="s">
        <v>150</v>
      </c>
      <c r="B20584">
        <v>10.25</v>
      </c>
      <c r="C20584" t="s">
        <v>1608</v>
      </c>
      <c r="D20584">
        <v>0.15</v>
      </c>
    </row>
    <row r="20585" spans="1:5" x14ac:dyDescent="0.2">
      <c r="A20585" t="s">
        <v>2925</v>
      </c>
      <c r="B20585" t="s">
        <v>1608</v>
      </c>
      <c r="C20585">
        <v>0.04</v>
      </c>
    </row>
    <row r="20586" spans="1:5" x14ac:dyDescent="0.2">
      <c r="A20586" t="s">
        <v>47</v>
      </c>
      <c r="B20586">
        <v>2</v>
      </c>
      <c r="C20586" t="s">
        <v>1580</v>
      </c>
    </row>
    <row r="20587" spans="1:5" x14ac:dyDescent="0.2">
      <c r="A20587" t="s">
        <v>1684</v>
      </c>
      <c r="B20587">
        <v>7</v>
      </c>
      <c r="C20587" t="s">
        <v>1608</v>
      </c>
      <c r="D20587">
        <v>0.2</v>
      </c>
    </row>
    <row r="20588" spans="1:5" x14ac:dyDescent="0.2">
      <c r="A20588" t="s">
        <v>49</v>
      </c>
      <c r="B20588">
        <v>0.23</v>
      </c>
      <c r="C20588" t="s">
        <v>1589</v>
      </c>
    </row>
    <row r="20589" spans="1:5" x14ac:dyDescent="0.2">
      <c r="A20589" t="s">
        <v>49</v>
      </c>
      <c r="B20589">
        <v>0.4</v>
      </c>
      <c r="C20589" t="s">
        <v>1580</v>
      </c>
    </row>
    <row r="20590" spans="1:5" x14ac:dyDescent="0.2">
      <c r="A20590" t="s">
        <v>97</v>
      </c>
      <c r="B20590">
        <v>0.1</v>
      </c>
      <c r="C20590" t="s">
        <v>1567</v>
      </c>
      <c r="D20590" t="s">
        <v>1568</v>
      </c>
    </row>
    <row r="20591" spans="1:5" x14ac:dyDescent="0.2">
      <c r="A20591" t="s">
        <v>29</v>
      </c>
      <c r="B20591">
        <v>4.5</v>
      </c>
      <c r="C20591" t="s">
        <v>1580</v>
      </c>
    </row>
    <row r="20592" spans="1:5" x14ac:dyDescent="0.2">
      <c r="A20592" t="s">
        <v>2909</v>
      </c>
      <c r="B20592" t="s">
        <v>1608</v>
      </c>
      <c r="C20592">
        <v>0.05</v>
      </c>
    </row>
    <row r="20593" spans="1:5" x14ac:dyDescent="0.2">
      <c r="A20593" t="s">
        <v>2911</v>
      </c>
      <c r="B20593" t="s">
        <v>1608</v>
      </c>
      <c r="C20593">
        <v>0.1</v>
      </c>
    </row>
    <row r="20594" spans="1:5" x14ac:dyDescent="0.2">
      <c r="A20594" t="s">
        <v>94</v>
      </c>
      <c r="B20594">
        <v>0.02</v>
      </c>
      <c r="C20594" t="s">
        <v>1567</v>
      </c>
      <c r="D20594" t="s">
        <v>1568</v>
      </c>
    </row>
    <row r="20595" spans="1:5" x14ac:dyDescent="0.2">
      <c r="A20595" t="s">
        <v>133</v>
      </c>
      <c r="B20595">
        <v>5.0000000000000001E-3</v>
      </c>
    </row>
    <row r="20596" spans="1:5" x14ac:dyDescent="0.2">
      <c r="A20596" t="s">
        <v>1704</v>
      </c>
      <c r="B20596">
        <v>0.1</v>
      </c>
      <c r="C20596">
        <f>0.035/-0.015</f>
        <v>-2.3333333333333335</v>
      </c>
    </row>
    <row r="20597" spans="1:5" x14ac:dyDescent="0.2">
      <c r="A20597" t="s">
        <v>97</v>
      </c>
      <c r="B20597">
        <v>0.05</v>
      </c>
      <c r="C20597" t="s">
        <v>1567</v>
      </c>
      <c r="D20597" t="s">
        <v>1568</v>
      </c>
    </row>
    <row r="20598" spans="1:5" x14ac:dyDescent="0.2">
      <c r="A20598" t="s">
        <v>3129</v>
      </c>
      <c r="B20598" t="s">
        <v>1613</v>
      </c>
      <c r="C20598">
        <v>0.02</v>
      </c>
    </row>
    <row r="20599" spans="1:5" x14ac:dyDescent="0.2">
      <c r="A20599" t="s">
        <v>47</v>
      </c>
      <c r="B20599" t="s">
        <v>3150</v>
      </c>
    </row>
    <row r="20600" spans="1:5" x14ac:dyDescent="0.2">
      <c r="A20600" t="s">
        <v>29</v>
      </c>
      <c r="B20600">
        <v>12.5</v>
      </c>
      <c r="C20600">
        <v>0.2</v>
      </c>
    </row>
    <row r="20601" spans="1:5" x14ac:dyDescent="0.2">
      <c r="A20601" t="s">
        <v>97</v>
      </c>
      <c r="B20601" t="s">
        <v>1545</v>
      </c>
      <c r="C20601">
        <v>0.03</v>
      </c>
      <c r="D20601" t="s">
        <v>2922</v>
      </c>
      <c r="E20601" t="s">
        <v>1568</v>
      </c>
    </row>
    <row r="20602" spans="1:5" x14ac:dyDescent="0.2">
      <c r="A20602" t="s">
        <v>92</v>
      </c>
      <c r="B20602">
        <v>0.05</v>
      </c>
      <c r="C20602" t="s">
        <v>1613</v>
      </c>
      <c r="D20602">
        <v>0.1</v>
      </c>
    </row>
    <row r="20603" spans="1:5" x14ac:dyDescent="0.2">
      <c r="A20603" t="s">
        <v>869</v>
      </c>
    </row>
    <row r="20604" spans="1:5" x14ac:dyDescent="0.2">
      <c r="A20604" t="s">
        <v>154</v>
      </c>
      <c r="B20604">
        <v>0.2</v>
      </c>
      <c r="C20604" t="s">
        <v>1613</v>
      </c>
      <c r="D20604">
        <v>0.1</v>
      </c>
    </row>
    <row r="20605" spans="1:5" x14ac:dyDescent="0.2">
      <c r="A20605" t="s">
        <v>146</v>
      </c>
    </row>
    <row r="20606" spans="1:5" x14ac:dyDescent="0.2">
      <c r="A20606" t="s">
        <v>87</v>
      </c>
    </row>
    <row r="20607" spans="1:5" x14ac:dyDescent="0.2">
      <c r="A20607" t="s">
        <v>1549</v>
      </c>
      <c r="B20607" t="s">
        <v>1550</v>
      </c>
      <c r="C20607" t="s">
        <v>1551</v>
      </c>
      <c r="D20607" t="s">
        <v>1552</v>
      </c>
    </row>
    <row r="20608" spans="1:5" x14ac:dyDescent="0.2">
      <c r="A20608" t="s">
        <v>859</v>
      </c>
      <c r="B20608" t="s">
        <v>1553</v>
      </c>
      <c r="C20608" t="s">
        <v>1554</v>
      </c>
    </row>
    <row r="20609" spans="1:5" x14ac:dyDescent="0.2">
      <c r="A20609" t="s">
        <v>153</v>
      </c>
      <c r="B20609">
        <v>10.5</v>
      </c>
      <c r="C20609" t="s">
        <v>1578</v>
      </c>
    </row>
    <row r="20610" spans="1:5" x14ac:dyDescent="0.2">
      <c r="A20610" t="s">
        <v>27</v>
      </c>
      <c r="B20610">
        <v>18</v>
      </c>
      <c r="C20610" t="s">
        <v>1608</v>
      </c>
      <c r="D20610">
        <v>0.05</v>
      </c>
    </row>
    <row r="20611" spans="1:5" x14ac:dyDescent="0.2">
      <c r="A20611" t="s">
        <v>29</v>
      </c>
      <c r="B20611">
        <v>7.7</v>
      </c>
      <c r="C20611" t="s">
        <v>1608</v>
      </c>
      <c r="D20611">
        <v>0.05</v>
      </c>
    </row>
    <row r="20612" spans="1:5" x14ac:dyDescent="0.2">
      <c r="A20612" t="s">
        <v>1579</v>
      </c>
      <c r="B20612">
        <v>12</v>
      </c>
      <c r="C20612" t="s">
        <v>1608</v>
      </c>
      <c r="D20612">
        <v>0.2</v>
      </c>
    </row>
    <row r="20613" spans="1:5" x14ac:dyDescent="0.2">
      <c r="A20613" t="s">
        <v>1579</v>
      </c>
      <c r="B20613">
        <v>8.6999999999999993</v>
      </c>
      <c r="C20613" t="s">
        <v>1608</v>
      </c>
      <c r="D20613">
        <v>0.1</v>
      </c>
    </row>
    <row r="20614" spans="1:5" x14ac:dyDescent="0.2">
      <c r="A20614" t="s">
        <v>1579</v>
      </c>
      <c r="B20614">
        <v>3.4</v>
      </c>
      <c r="C20614" t="s">
        <v>1608</v>
      </c>
      <c r="D20614">
        <v>0.05</v>
      </c>
    </row>
    <row r="20615" spans="1:5" x14ac:dyDescent="0.2">
      <c r="A20615" t="s">
        <v>2919</v>
      </c>
      <c r="B20615" t="s">
        <v>1608</v>
      </c>
      <c r="C20615">
        <v>0.2</v>
      </c>
    </row>
    <row r="20616" spans="1:5" x14ac:dyDescent="0.2">
      <c r="A20616" t="s">
        <v>29</v>
      </c>
      <c r="B20616">
        <v>11.5</v>
      </c>
      <c r="C20616" t="s">
        <v>1608</v>
      </c>
      <c r="D20616">
        <v>0.05</v>
      </c>
    </row>
    <row r="20617" spans="1:5" x14ac:dyDescent="0.2">
      <c r="A20617" t="s">
        <v>3129</v>
      </c>
      <c r="B20617" t="s">
        <v>1562</v>
      </c>
      <c r="C20617">
        <v>0.5</v>
      </c>
    </row>
    <row r="20618" spans="1:5" x14ac:dyDescent="0.2">
      <c r="A20618" t="s">
        <v>1662</v>
      </c>
      <c r="B20618">
        <v>15</v>
      </c>
      <c r="C20618" t="s">
        <v>1608</v>
      </c>
      <c r="D20618">
        <v>0.02</v>
      </c>
    </row>
    <row r="20619" spans="1:5" x14ac:dyDescent="0.2">
      <c r="A20619" t="s">
        <v>184</v>
      </c>
      <c r="B20619">
        <v>14.7</v>
      </c>
      <c r="C20619">
        <v>-0.2</v>
      </c>
    </row>
    <row r="20620" spans="1:5" x14ac:dyDescent="0.2">
      <c r="A20620" t="s">
        <v>34</v>
      </c>
      <c r="B20620">
        <v>21.02</v>
      </c>
      <c r="C20620">
        <v>0.03</v>
      </c>
    </row>
    <row r="20621" spans="1:5" x14ac:dyDescent="0.2">
      <c r="A20621" t="s">
        <v>34</v>
      </c>
      <c r="B20621">
        <v>15.02</v>
      </c>
      <c r="C20621">
        <v>0.03</v>
      </c>
    </row>
    <row r="20622" spans="1:5" x14ac:dyDescent="0.2">
      <c r="A20622" t="s">
        <v>1693</v>
      </c>
      <c r="B20622" t="s">
        <v>1562</v>
      </c>
      <c r="C20622" t="s">
        <v>3130</v>
      </c>
      <c r="D20622" t="s">
        <v>1608</v>
      </c>
      <c r="E20622">
        <v>0.1</v>
      </c>
    </row>
    <row r="20623" spans="1:5" x14ac:dyDescent="0.2">
      <c r="A20623" t="s">
        <v>2062</v>
      </c>
      <c r="B20623" t="s">
        <v>3155</v>
      </c>
      <c r="C20623" t="s">
        <v>3156</v>
      </c>
    </row>
    <row r="20624" spans="1:5" x14ac:dyDescent="0.2">
      <c r="A20624" t="s">
        <v>150</v>
      </c>
      <c r="B20624">
        <v>10.25</v>
      </c>
      <c r="C20624" t="s">
        <v>1608</v>
      </c>
      <c r="D20624">
        <v>0.15</v>
      </c>
    </row>
    <row r="20625" spans="1:4" x14ac:dyDescent="0.2">
      <c r="A20625" t="s">
        <v>2925</v>
      </c>
      <c r="B20625" t="s">
        <v>1608</v>
      </c>
      <c r="C20625">
        <v>0.04</v>
      </c>
    </row>
    <row r="20626" spans="1:4" x14ac:dyDescent="0.2">
      <c r="A20626" t="s">
        <v>47</v>
      </c>
      <c r="B20626">
        <v>2</v>
      </c>
      <c r="C20626" t="s">
        <v>1580</v>
      </c>
    </row>
    <row r="20627" spans="1:4" x14ac:dyDescent="0.2">
      <c r="A20627" t="s">
        <v>1684</v>
      </c>
      <c r="B20627">
        <v>7</v>
      </c>
      <c r="C20627" t="s">
        <v>1608</v>
      </c>
      <c r="D20627">
        <v>0.2</v>
      </c>
    </row>
    <row r="20628" spans="1:4" x14ac:dyDescent="0.2">
      <c r="A20628" t="s">
        <v>49</v>
      </c>
      <c r="B20628">
        <v>0.23</v>
      </c>
      <c r="C20628" t="s">
        <v>1589</v>
      </c>
    </row>
    <row r="20629" spans="1:4" x14ac:dyDescent="0.2">
      <c r="A20629" t="s">
        <v>49</v>
      </c>
      <c r="B20629">
        <v>0.4</v>
      </c>
      <c r="C20629" t="s">
        <v>1580</v>
      </c>
    </row>
    <row r="20630" spans="1:4" x14ac:dyDescent="0.2">
      <c r="A20630" t="s">
        <v>97</v>
      </c>
      <c r="B20630">
        <v>0.1</v>
      </c>
      <c r="C20630" t="s">
        <v>1567</v>
      </c>
      <c r="D20630" t="s">
        <v>1568</v>
      </c>
    </row>
    <row r="20631" spans="1:4" x14ac:dyDescent="0.2">
      <c r="A20631" t="s">
        <v>29</v>
      </c>
      <c r="B20631">
        <v>4.5</v>
      </c>
      <c r="C20631" t="s">
        <v>1580</v>
      </c>
    </row>
    <row r="20632" spans="1:4" x14ac:dyDescent="0.2">
      <c r="A20632" t="s">
        <v>2909</v>
      </c>
      <c r="B20632" t="s">
        <v>1608</v>
      </c>
      <c r="C20632">
        <v>0.05</v>
      </c>
    </row>
    <row r="20633" spans="1:4" x14ac:dyDescent="0.2">
      <c r="A20633" t="s">
        <v>2911</v>
      </c>
      <c r="B20633" t="s">
        <v>1608</v>
      </c>
      <c r="C20633">
        <v>0.1</v>
      </c>
    </row>
    <row r="20634" spans="1:4" x14ac:dyDescent="0.2">
      <c r="A20634" t="s">
        <v>94</v>
      </c>
      <c r="B20634">
        <v>0.02</v>
      </c>
      <c r="C20634" t="s">
        <v>1567</v>
      </c>
      <c r="D20634" t="s">
        <v>1568</v>
      </c>
    </row>
    <row r="20635" spans="1:4" x14ac:dyDescent="0.2">
      <c r="A20635" t="s">
        <v>133</v>
      </c>
      <c r="B20635">
        <v>5.0000000000000001E-3</v>
      </c>
    </row>
    <row r="20636" spans="1:4" x14ac:dyDescent="0.2">
      <c r="A20636" t="s">
        <v>1704</v>
      </c>
      <c r="B20636">
        <v>0.1</v>
      </c>
      <c r="C20636">
        <f>0.035/-0.015</f>
        <v>-2.3333333333333335</v>
      </c>
    </row>
    <row r="20637" spans="1:4" x14ac:dyDescent="0.2">
      <c r="A20637" t="s">
        <v>97</v>
      </c>
      <c r="B20637">
        <v>0.05</v>
      </c>
      <c r="C20637" t="s">
        <v>1567</v>
      </c>
      <c r="D20637" t="s">
        <v>1568</v>
      </c>
    </row>
    <row r="20638" spans="1:4" x14ac:dyDescent="0.2">
      <c r="A20638" t="s">
        <v>3129</v>
      </c>
      <c r="B20638" t="s">
        <v>1613</v>
      </c>
      <c r="C20638">
        <v>0.02</v>
      </c>
    </row>
    <row r="20639" spans="1:4" x14ac:dyDescent="0.2">
      <c r="A20639" t="s">
        <v>47</v>
      </c>
      <c r="B20639" t="s">
        <v>3150</v>
      </c>
    </row>
    <row r="20640" spans="1:4" x14ac:dyDescent="0.2">
      <c r="A20640" t="s">
        <v>29</v>
      </c>
      <c r="B20640">
        <v>12.5</v>
      </c>
      <c r="C20640">
        <v>0.2</v>
      </c>
    </row>
    <row r="20641" spans="1:5" x14ac:dyDescent="0.2">
      <c r="A20641" t="s">
        <v>97</v>
      </c>
      <c r="B20641" t="s">
        <v>1545</v>
      </c>
      <c r="C20641">
        <v>0.03</v>
      </c>
      <c r="D20641" t="s">
        <v>2922</v>
      </c>
      <c r="E20641" t="s">
        <v>1568</v>
      </c>
    </row>
    <row r="20642" spans="1:5" x14ac:dyDescent="0.2">
      <c r="A20642" t="s">
        <v>92</v>
      </c>
      <c r="B20642">
        <v>0.05</v>
      </c>
      <c r="C20642" t="s">
        <v>1613</v>
      </c>
      <c r="D20642">
        <v>0.1</v>
      </c>
    </row>
    <row r="20643" spans="1:5" x14ac:dyDescent="0.2">
      <c r="A20643" t="s">
        <v>869</v>
      </c>
    </row>
    <row r="20644" spans="1:5" x14ac:dyDescent="0.2">
      <c r="A20644" t="s">
        <v>154</v>
      </c>
      <c r="B20644">
        <v>0.2</v>
      </c>
      <c r="C20644" t="s">
        <v>1613</v>
      </c>
      <c r="D20644">
        <v>0.1</v>
      </c>
    </row>
    <row r="20645" spans="1:5" x14ac:dyDescent="0.2">
      <c r="A20645" t="s">
        <v>146</v>
      </c>
    </row>
    <row r="20646" spans="1:5" x14ac:dyDescent="0.2">
      <c r="A20646" t="s">
        <v>87</v>
      </c>
    </row>
    <row r="20647" spans="1:5" x14ac:dyDescent="0.2">
      <c r="A20647" t="s">
        <v>1549</v>
      </c>
      <c r="B20647" t="s">
        <v>1550</v>
      </c>
      <c r="C20647" t="s">
        <v>1551</v>
      </c>
      <c r="D20647" t="s">
        <v>1552</v>
      </c>
    </row>
    <row r="20648" spans="1:5" x14ac:dyDescent="0.2">
      <c r="A20648" t="s">
        <v>859</v>
      </c>
      <c r="B20648" t="s">
        <v>1553</v>
      </c>
      <c r="C20648" t="s">
        <v>1554</v>
      </c>
    </row>
    <row r="20649" spans="1:5" x14ac:dyDescent="0.2">
      <c r="A20649" t="s">
        <v>153</v>
      </c>
      <c r="B20649">
        <v>10.5</v>
      </c>
      <c r="C20649" t="s">
        <v>1578</v>
      </c>
    </row>
    <row r="20650" spans="1:5" x14ac:dyDescent="0.2">
      <c r="A20650" t="s">
        <v>27</v>
      </c>
      <c r="B20650">
        <v>18</v>
      </c>
      <c r="C20650" t="s">
        <v>1608</v>
      </c>
      <c r="D20650">
        <v>0.05</v>
      </c>
    </row>
    <row r="20651" spans="1:5" x14ac:dyDescent="0.2">
      <c r="A20651" t="s">
        <v>29</v>
      </c>
      <c r="B20651">
        <v>7.7</v>
      </c>
      <c r="C20651" t="s">
        <v>1608</v>
      </c>
      <c r="D20651">
        <v>0.05</v>
      </c>
    </row>
    <row r="20652" spans="1:5" x14ac:dyDescent="0.2">
      <c r="A20652" t="s">
        <v>1579</v>
      </c>
      <c r="B20652">
        <v>12</v>
      </c>
      <c r="C20652" t="s">
        <v>1608</v>
      </c>
      <c r="D20652">
        <v>0.2</v>
      </c>
    </row>
    <row r="20653" spans="1:5" x14ac:dyDescent="0.2">
      <c r="A20653" t="s">
        <v>1579</v>
      </c>
      <c r="B20653">
        <v>8.6999999999999993</v>
      </c>
      <c r="C20653" t="s">
        <v>1608</v>
      </c>
      <c r="D20653">
        <v>0.1</v>
      </c>
    </row>
    <row r="20654" spans="1:5" x14ac:dyDescent="0.2">
      <c r="A20654" t="s">
        <v>1579</v>
      </c>
      <c r="B20654">
        <v>3.4</v>
      </c>
      <c r="C20654" t="s">
        <v>1608</v>
      </c>
      <c r="D20654">
        <v>0.05</v>
      </c>
    </row>
    <row r="20655" spans="1:5" x14ac:dyDescent="0.2">
      <c r="A20655" t="s">
        <v>2919</v>
      </c>
      <c r="B20655" t="s">
        <v>1608</v>
      </c>
      <c r="C20655">
        <v>0.2</v>
      </c>
    </row>
    <row r="20656" spans="1:5" x14ac:dyDescent="0.2">
      <c r="A20656" t="s">
        <v>29</v>
      </c>
      <c r="B20656">
        <v>11.5</v>
      </c>
      <c r="C20656" t="s">
        <v>1608</v>
      </c>
      <c r="D20656">
        <v>0.05</v>
      </c>
    </row>
    <row r="20657" spans="1:5" x14ac:dyDescent="0.2">
      <c r="A20657" t="s">
        <v>3129</v>
      </c>
      <c r="B20657" t="s">
        <v>1562</v>
      </c>
      <c r="C20657">
        <v>0.5</v>
      </c>
    </row>
    <row r="20658" spans="1:5" x14ac:dyDescent="0.2">
      <c r="A20658" t="s">
        <v>1662</v>
      </c>
      <c r="B20658">
        <v>15</v>
      </c>
      <c r="C20658" t="s">
        <v>1608</v>
      </c>
      <c r="D20658">
        <v>0.02</v>
      </c>
    </row>
    <row r="20659" spans="1:5" x14ac:dyDescent="0.2">
      <c r="A20659" t="s">
        <v>184</v>
      </c>
      <c r="B20659">
        <v>14.7</v>
      </c>
      <c r="C20659">
        <v>-0.2</v>
      </c>
    </row>
    <row r="20660" spans="1:5" x14ac:dyDescent="0.2">
      <c r="A20660" t="s">
        <v>34</v>
      </c>
      <c r="B20660">
        <v>21.02</v>
      </c>
      <c r="C20660">
        <v>0.03</v>
      </c>
    </row>
    <row r="20661" spans="1:5" x14ac:dyDescent="0.2">
      <c r="A20661" t="s">
        <v>34</v>
      </c>
      <c r="B20661">
        <v>15.02</v>
      </c>
      <c r="C20661">
        <v>0.03</v>
      </c>
    </row>
    <row r="20662" spans="1:5" x14ac:dyDescent="0.2">
      <c r="A20662" t="s">
        <v>1693</v>
      </c>
      <c r="B20662" t="s">
        <v>1562</v>
      </c>
      <c r="C20662" t="s">
        <v>3130</v>
      </c>
      <c r="D20662" t="s">
        <v>1608</v>
      </c>
      <c r="E20662">
        <v>0.1</v>
      </c>
    </row>
    <row r="20663" spans="1:5" x14ac:dyDescent="0.2">
      <c r="A20663" t="s">
        <v>2062</v>
      </c>
      <c r="B20663" t="s">
        <v>3155</v>
      </c>
      <c r="C20663" t="s">
        <v>3156</v>
      </c>
    </row>
    <row r="20664" spans="1:5" x14ac:dyDescent="0.2">
      <c r="A20664" t="s">
        <v>150</v>
      </c>
      <c r="B20664">
        <v>10.25</v>
      </c>
      <c r="C20664" t="s">
        <v>1608</v>
      </c>
      <c r="D20664">
        <v>0.15</v>
      </c>
    </row>
    <row r="20665" spans="1:5" x14ac:dyDescent="0.2">
      <c r="A20665" t="s">
        <v>2925</v>
      </c>
      <c r="B20665" t="s">
        <v>1608</v>
      </c>
      <c r="C20665">
        <v>0.04</v>
      </c>
    </row>
    <row r="20666" spans="1:5" x14ac:dyDescent="0.2">
      <c r="A20666" t="s">
        <v>47</v>
      </c>
      <c r="B20666">
        <v>2</v>
      </c>
      <c r="C20666" t="s">
        <v>1580</v>
      </c>
    </row>
    <row r="20667" spans="1:5" x14ac:dyDescent="0.2">
      <c r="A20667" t="s">
        <v>1684</v>
      </c>
      <c r="B20667">
        <v>7</v>
      </c>
      <c r="C20667" t="s">
        <v>1608</v>
      </c>
      <c r="D20667">
        <v>0.2</v>
      </c>
    </row>
    <row r="20668" spans="1:5" x14ac:dyDescent="0.2">
      <c r="A20668" t="s">
        <v>49</v>
      </c>
      <c r="B20668">
        <v>0.23</v>
      </c>
      <c r="C20668" t="s">
        <v>1589</v>
      </c>
    </row>
    <row r="20669" spans="1:5" x14ac:dyDescent="0.2">
      <c r="A20669" t="s">
        <v>49</v>
      </c>
      <c r="B20669">
        <v>0.4</v>
      </c>
      <c r="C20669" t="s">
        <v>1580</v>
      </c>
    </row>
    <row r="20670" spans="1:5" x14ac:dyDescent="0.2">
      <c r="A20670" t="s">
        <v>97</v>
      </c>
      <c r="B20670">
        <v>0.1</v>
      </c>
      <c r="C20670" t="s">
        <v>1567</v>
      </c>
      <c r="D20670" t="s">
        <v>1568</v>
      </c>
    </row>
    <row r="20671" spans="1:5" x14ac:dyDescent="0.2">
      <c r="A20671" t="s">
        <v>29</v>
      </c>
      <c r="B20671">
        <v>4.5</v>
      </c>
      <c r="C20671" t="s">
        <v>1580</v>
      </c>
    </row>
    <row r="20672" spans="1:5" x14ac:dyDescent="0.2">
      <c r="A20672" t="s">
        <v>2909</v>
      </c>
      <c r="B20672" t="s">
        <v>1608</v>
      </c>
      <c r="C20672">
        <v>0.05</v>
      </c>
    </row>
    <row r="20673" spans="1:5" x14ac:dyDescent="0.2">
      <c r="A20673" t="s">
        <v>2911</v>
      </c>
      <c r="B20673" t="s">
        <v>1608</v>
      </c>
      <c r="C20673">
        <v>0.1</v>
      </c>
    </row>
    <row r="20674" spans="1:5" x14ac:dyDescent="0.2">
      <c r="A20674" t="s">
        <v>94</v>
      </c>
      <c r="B20674">
        <v>0.02</v>
      </c>
      <c r="C20674" t="s">
        <v>1567</v>
      </c>
      <c r="D20674" t="s">
        <v>1568</v>
      </c>
    </row>
    <row r="20675" spans="1:5" x14ac:dyDescent="0.2">
      <c r="A20675" t="s">
        <v>133</v>
      </c>
      <c r="B20675">
        <v>5.0000000000000001E-3</v>
      </c>
    </row>
    <row r="20676" spans="1:5" x14ac:dyDescent="0.2">
      <c r="A20676" t="s">
        <v>1704</v>
      </c>
      <c r="B20676">
        <v>0.1</v>
      </c>
      <c r="C20676">
        <f>0.035/-0.015</f>
        <v>-2.3333333333333335</v>
      </c>
    </row>
    <row r="20677" spans="1:5" x14ac:dyDescent="0.2">
      <c r="A20677" t="s">
        <v>97</v>
      </c>
      <c r="B20677">
        <v>0.05</v>
      </c>
      <c r="C20677" t="s">
        <v>1567</v>
      </c>
      <c r="D20677" t="s">
        <v>1568</v>
      </c>
    </row>
    <row r="20678" spans="1:5" x14ac:dyDescent="0.2">
      <c r="A20678" t="s">
        <v>3129</v>
      </c>
      <c r="B20678" t="s">
        <v>1613</v>
      </c>
      <c r="C20678">
        <v>0.02</v>
      </c>
    </row>
    <row r="20679" spans="1:5" x14ac:dyDescent="0.2">
      <c r="A20679" t="s">
        <v>47</v>
      </c>
      <c r="B20679" t="s">
        <v>3150</v>
      </c>
    </row>
    <row r="20680" spans="1:5" x14ac:dyDescent="0.2">
      <c r="A20680" t="s">
        <v>29</v>
      </c>
      <c r="B20680">
        <v>12.5</v>
      </c>
      <c r="C20680">
        <v>0.2</v>
      </c>
    </row>
    <row r="20681" spans="1:5" x14ac:dyDescent="0.2">
      <c r="A20681" t="s">
        <v>97</v>
      </c>
      <c r="B20681" t="s">
        <v>1545</v>
      </c>
      <c r="C20681">
        <v>0.03</v>
      </c>
      <c r="D20681" t="s">
        <v>2922</v>
      </c>
      <c r="E20681" t="s">
        <v>1568</v>
      </c>
    </row>
    <row r="20682" spans="1:5" x14ac:dyDescent="0.2">
      <c r="A20682" t="s">
        <v>92</v>
      </c>
      <c r="B20682">
        <v>0.05</v>
      </c>
      <c r="C20682" t="s">
        <v>1613</v>
      </c>
      <c r="D20682">
        <v>0.1</v>
      </c>
    </row>
    <row r="20683" spans="1:5" x14ac:dyDescent="0.2">
      <c r="A20683" t="s">
        <v>869</v>
      </c>
    </row>
    <row r="20684" spans="1:5" x14ac:dyDescent="0.2">
      <c r="A20684" t="s">
        <v>154</v>
      </c>
      <c r="B20684">
        <v>0.2</v>
      </c>
      <c r="C20684" t="s">
        <v>1613</v>
      </c>
      <c r="D20684">
        <v>0.1</v>
      </c>
    </row>
    <row r="20685" spans="1:5" x14ac:dyDescent="0.2">
      <c r="A20685" t="s">
        <v>146</v>
      </c>
    </row>
    <row r="20686" spans="1:5" x14ac:dyDescent="0.2">
      <c r="A20686" t="s">
        <v>87</v>
      </c>
    </row>
    <row r="20687" spans="1:5" x14ac:dyDescent="0.2">
      <c r="A20687" t="s">
        <v>1549</v>
      </c>
      <c r="B20687" t="s">
        <v>1550</v>
      </c>
      <c r="C20687" t="s">
        <v>1551</v>
      </c>
      <c r="D20687" t="s">
        <v>1552</v>
      </c>
    </row>
    <row r="20688" spans="1:5" x14ac:dyDescent="0.2">
      <c r="A20688" t="s">
        <v>859</v>
      </c>
      <c r="B20688" t="s">
        <v>1553</v>
      </c>
      <c r="C20688" t="s">
        <v>1554</v>
      </c>
    </row>
    <row r="20689" spans="1:5" x14ac:dyDescent="0.2">
      <c r="A20689" t="s">
        <v>153</v>
      </c>
      <c r="B20689">
        <v>10.5</v>
      </c>
      <c r="C20689" t="s">
        <v>1578</v>
      </c>
    </row>
    <row r="20690" spans="1:5" x14ac:dyDescent="0.2">
      <c r="A20690" t="s">
        <v>27</v>
      </c>
      <c r="B20690">
        <v>18</v>
      </c>
      <c r="C20690" t="s">
        <v>1608</v>
      </c>
      <c r="D20690">
        <v>0.05</v>
      </c>
    </row>
    <row r="20691" spans="1:5" x14ac:dyDescent="0.2">
      <c r="A20691" t="s">
        <v>29</v>
      </c>
      <c r="B20691">
        <v>7.7</v>
      </c>
      <c r="C20691" t="s">
        <v>1608</v>
      </c>
      <c r="D20691">
        <v>0.05</v>
      </c>
    </row>
    <row r="20692" spans="1:5" x14ac:dyDescent="0.2">
      <c r="A20692" t="s">
        <v>1579</v>
      </c>
      <c r="B20692">
        <v>12</v>
      </c>
      <c r="C20692" t="s">
        <v>1608</v>
      </c>
      <c r="D20692">
        <v>0.2</v>
      </c>
    </row>
    <row r="20693" spans="1:5" x14ac:dyDescent="0.2">
      <c r="A20693" t="s">
        <v>1579</v>
      </c>
      <c r="B20693">
        <v>8.6999999999999993</v>
      </c>
      <c r="C20693" t="s">
        <v>1608</v>
      </c>
      <c r="D20693">
        <v>0.1</v>
      </c>
    </row>
    <row r="20694" spans="1:5" x14ac:dyDescent="0.2">
      <c r="A20694" t="s">
        <v>1579</v>
      </c>
      <c r="B20694">
        <v>3.4</v>
      </c>
      <c r="C20694" t="s">
        <v>1608</v>
      </c>
      <c r="D20694">
        <v>0.05</v>
      </c>
    </row>
    <row r="20695" spans="1:5" x14ac:dyDescent="0.2">
      <c r="A20695" t="s">
        <v>2919</v>
      </c>
      <c r="B20695" t="s">
        <v>1608</v>
      </c>
      <c r="C20695">
        <v>0.2</v>
      </c>
    </row>
    <row r="20696" spans="1:5" x14ac:dyDescent="0.2">
      <c r="A20696" t="s">
        <v>29</v>
      </c>
      <c r="B20696">
        <v>11.5</v>
      </c>
      <c r="C20696" t="s">
        <v>1608</v>
      </c>
      <c r="D20696">
        <v>0.05</v>
      </c>
    </row>
    <row r="20697" spans="1:5" x14ac:dyDescent="0.2">
      <c r="A20697" t="s">
        <v>3129</v>
      </c>
      <c r="B20697" t="s">
        <v>1562</v>
      </c>
      <c r="C20697">
        <v>0.5</v>
      </c>
    </row>
    <row r="20698" spans="1:5" x14ac:dyDescent="0.2">
      <c r="A20698" t="s">
        <v>1662</v>
      </c>
      <c r="B20698">
        <v>15</v>
      </c>
      <c r="C20698" t="s">
        <v>1608</v>
      </c>
      <c r="D20698">
        <v>0.02</v>
      </c>
    </row>
    <row r="20699" spans="1:5" x14ac:dyDescent="0.2">
      <c r="A20699" t="s">
        <v>184</v>
      </c>
      <c r="B20699">
        <v>14.7</v>
      </c>
      <c r="C20699">
        <v>-0.2</v>
      </c>
    </row>
    <row r="20700" spans="1:5" x14ac:dyDescent="0.2">
      <c r="A20700" t="s">
        <v>34</v>
      </c>
      <c r="B20700">
        <v>21.02</v>
      </c>
      <c r="C20700">
        <v>0.03</v>
      </c>
    </row>
    <row r="20701" spans="1:5" x14ac:dyDescent="0.2">
      <c r="A20701" t="s">
        <v>34</v>
      </c>
      <c r="B20701">
        <v>15.02</v>
      </c>
      <c r="C20701">
        <v>0.03</v>
      </c>
    </row>
    <row r="20702" spans="1:5" x14ac:dyDescent="0.2">
      <c r="A20702" t="s">
        <v>1693</v>
      </c>
      <c r="B20702" t="s">
        <v>1562</v>
      </c>
      <c r="C20702" t="s">
        <v>3130</v>
      </c>
      <c r="D20702" t="s">
        <v>1608</v>
      </c>
      <c r="E20702">
        <v>0.1</v>
      </c>
    </row>
    <row r="20703" spans="1:5" x14ac:dyDescent="0.2">
      <c r="A20703" t="s">
        <v>2062</v>
      </c>
      <c r="B20703" t="s">
        <v>3155</v>
      </c>
      <c r="C20703" t="s">
        <v>3156</v>
      </c>
    </row>
    <row r="20704" spans="1:5" x14ac:dyDescent="0.2">
      <c r="A20704" t="s">
        <v>150</v>
      </c>
      <c r="B20704">
        <v>10.25</v>
      </c>
      <c r="C20704" t="s">
        <v>1608</v>
      </c>
      <c r="D20704">
        <v>0.15</v>
      </c>
    </row>
    <row r="20705" spans="1:4" x14ac:dyDescent="0.2">
      <c r="A20705" t="s">
        <v>2925</v>
      </c>
      <c r="B20705" t="s">
        <v>1608</v>
      </c>
      <c r="C20705">
        <v>0.04</v>
      </c>
    </row>
    <row r="20706" spans="1:4" x14ac:dyDescent="0.2">
      <c r="A20706" t="s">
        <v>47</v>
      </c>
      <c r="B20706">
        <v>2</v>
      </c>
      <c r="C20706" t="s">
        <v>1580</v>
      </c>
    </row>
    <row r="20707" spans="1:4" x14ac:dyDescent="0.2">
      <c r="A20707" t="s">
        <v>1684</v>
      </c>
      <c r="B20707">
        <v>7</v>
      </c>
      <c r="C20707" t="s">
        <v>1608</v>
      </c>
      <c r="D20707">
        <v>0.2</v>
      </c>
    </row>
    <row r="20708" spans="1:4" x14ac:dyDescent="0.2">
      <c r="A20708" t="s">
        <v>49</v>
      </c>
      <c r="B20708">
        <v>0.23</v>
      </c>
      <c r="C20708" t="s">
        <v>1589</v>
      </c>
    </row>
    <row r="20709" spans="1:4" x14ac:dyDescent="0.2">
      <c r="A20709" t="s">
        <v>49</v>
      </c>
      <c r="B20709">
        <v>0.4</v>
      </c>
      <c r="C20709" t="s">
        <v>1580</v>
      </c>
    </row>
    <row r="20710" spans="1:4" x14ac:dyDescent="0.2">
      <c r="A20710" t="s">
        <v>97</v>
      </c>
      <c r="B20710">
        <v>0.1</v>
      </c>
      <c r="C20710" t="s">
        <v>1567</v>
      </c>
      <c r="D20710" t="s">
        <v>1568</v>
      </c>
    </row>
    <row r="20711" spans="1:4" x14ac:dyDescent="0.2">
      <c r="A20711" t="s">
        <v>29</v>
      </c>
      <c r="B20711">
        <v>4.5</v>
      </c>
      <c r="C20711" t="s">
        <v>1580</v>
      </c>
    </row>
    <row r="20712" spans="1:4" x14ac:dyDescent="0.2">
      <c r="A20712" t="s">
        <v>2909</v>
      </c>
      <c r="B20712" t="s">
        <v>1608</v>
      </c>
      <c r="C20712">
        <v>0.05</v>
      </c>
    </row>
    <row r="20713" spans="1:4" x14ac:dyDescent="0.2">
      <c r="A20713" t="s">
        <v>2911</v>
      </c>
      <c r="B20713" t="s">
        <v>1608</v>
      </c>
      <c r="C20713">
        <v>0.1</v>
      </c>
    </row>
    <row r="20714" spans="1:4" x14ac:dyDescent="0.2">
      <c r="A20714" t="s">
        <v>94</v>
      </c>
      <c r="B20714">
        <v>0.02</v>
      </c>
      <c r="C20714" t="s">
        <v>1567</v>
      </c>
      <c r="D20714" t="s">
        <v>1568</v>
      </c>
    </row>
    <row r="20715" spans="1:4" x14ac:dyDescent="0.2">
      <c r="A20715" t="s">
        <v>133</v>
      </c>
      <c r="B20715">
        <v>5.0000000000000001E-3</v>
      </c>
    </row>
    <row r="20716" spans="1:4" x14ac:dyDescent="0.2">
      <c r="A20716" t="s">
        <v>1704</v>
      </c>
      <c r="B20716">
        <v>0.1</v>
      </c>
      <c r="C20716">
        <f>0.035/-0.015</f>
        <v>-2.3333333333333335</v>
      </c>
    </row>
    <row r="20717" spans="1:4" x14ac:dyDescent="0.2">
      <c r="A20717" t="s">
        <v>97</v>
      </c>
      <c r="B20717">
        <v>0.05</v>
      </c>
      <c r="C20717" t="s">
        <v>1567</v>
      </c>
      <c r="D20717" t="s">
        <v>1568</v>
      </c>
    </row>
    <row r="20718" spans="1:4" x14ac:dyDescent="0.2">
      <c r="A20718" t="s">
        <v>3129</v>
      </c>
      <c r="B20718" t="s">
        <v>1613</v>
      </c>
      <c r="C20718">
        <v>0.02</v>
      </c>
    </row>
    <row r="20719" spans="1:4" x14ac:dyDescent="0.2">
      <c r="A20719" t="s">
        <v>47</v>
      </c>
      <c r="B20719" t="s">
        <v>3150</v>
      </c>
    </row>
    <row r="20720" spans="1:4" x14ac:dyDescent="0.2">
      <c r="A20720" t="s">
        <v>29</v>
      </c>
      <c r="B20720">
        <v>12.5</v>
      </c>
      <c r="C20720">
        <v>0.2</v>
      </c>
    </row>
    <row r="20721" spans="1:5" x14ac:dyDescent="0.2">
      <c r="A20721" t="s">
        <v>97</v>
      </c>
      <c r="B20721" t="s">
        <v>1545</v>
      </c>
      <c r="C20721">
        <v>0.03</v>
      </c>
      <c r="D20721" t="s">
        <v>2922</v>
      </c>
      <c r="E20721" t="s">
        <v>1568</v>
      </c>
    </row>
    <row r="20722" spans="1:5" x14ac:dyDescent="0.2">
      <c r="A20722" t="s">
        <v>92</v>
      </c>
      <c r="B20722">
        <v>0.05</v>
      </c>
      <c r="C20722" t="s">
        <v>1613</v>
      </c>
      <c r="D20722">
        <v>0.1</v>
      </c>
    </row>
    <row r="20723" spans="1:5" x14ac:dyDescent="0.2">
      <c r="A20723" t="s">
        <v>869</v>
      </c>
    </row>
    <row r="20724" spans="1:5" x14ac:dyDescent="0.2">
      <c r="A20724" t="s">
        <v>154</v>
      </c>
      <c r="B20724">
        <v>0.2</v>
      </c>
      <c r="C20724" t="s">
        <v>1613</v>
      </c>
      <c r="D20724">
        <v>0.1</v>
      </c>
    </row>
    <row r="20725" spans="1:5" x14ac:dyDescent="0.2">
      <c r="A20725" t="s">
        <v>146</v>
      </c>
    </row>
    <row r="20726" spans="1:5" x14ac:dyDescent="0.2">
      <c r="A20726" t="s">
        <v>87</v>
      </c>
    </row>
    <row r="20727" spans="1:5" x14ac:dyDescent="0.2">
      <c r="A20727" t="s">
        <v>1549</v>
      </c>
      <c r="B20727" t="s">
        <v>1550</v>
      </c>
      <c r="C20727" t="s">
        <v>1551</v>
      </c>
      <c r="D20727" t="s">
        <v>1552</v>
      </c>
    </row>
    <row r="20728" spans="1:5" x14ac:dyDescent="0.2">
      <c r="A20728" t="s">
        <v>859</v>
      </c>
      <c r="B20728" t="s">
        <v>1553</v>
      </c>
      <c r="C20728" t="s">
        <v>1554</v>
      </c>
    </row>
    <row r="20729" spans="1:5" x14ac:dyDescent="0.2">
      <c r="A20729" t="s">
        <v>153</v>
      </c>
      <c r="B20729">
        <v>10.5</v>
      </c>
      <c r="C20729" t="s">
        <v>1559</v>
      </c>
    </row>
    <row r="20730" spans="1:5" x14ac:dyDescent="0.2">
      <c r="A20730" t="s">
        <v>27</v>
      </c>
      <c r="B20730">
        <v>18</v>
      </c>
      <c r="C20730" t="s">
        <v>1557</v>
      </c>
    </row>
    <row r="20731" spans="1:5" x14ac:dyDescent="0.2">
      <c r="A20731" t="s">
        <v>29</v>
      </c>
      <c r="B20731">
        <v>7.7</v>
      </c>
      <c r="C20731" t="s">
        <v>1557</v>
      </c>
    </row>
    <row r="20732" spans="1:5" x14ac:dyDescent="0.2">
      <c r="A20732" t="s">
        <v>1579</v>
      </c>
      <c r="B20732">
        <v>12</v>
      </c>
      <c r="C20732" t="s">
        <v>1595</v>
      </c>
      <c r="D20732">
        <v>0.2</v>
      </c>
    </row>
    <row r="20733" spans="1:5" x14ac:dyDescent="0.2">
      <c r="A20733" t="s">
        <v>1579</v>
      </c>
      <c r="B20733">
        <v>8.6999999999999993</v>
      </c>
      <c r="C20733" t="s">
        <v>1558</v>
      </c>
    </row>
    <row r="20734" spans="1:5" x14ac:dyDescent="0.2">
      <c r="A20734" t="s">
        <v>47</v>
      </c>
      <c r="B20734">
        <v>13.5</v>
      </c>
      <c r="C20734" t="s">
        <v>1559</v>
      </c>
    </row>
    <row r="20735" spans="1:5" x14ac:dyDescent="0.2">
      <c r="A20735" t="s">
        <v>29</v>
      </c>
      <c r="B20735">
        <v>11.5</v>
      </c>
      <c r="C20735" t="s">
        <v>1557</v>
      </c>
    </row>
    <row r="20736" spans="1:5" x14ac:dyDescent="0.2">
      <c r="A20736" t="s">
        <v>2923</v>
      </c>
      <c r="B20736" t="s">
        <v>2223</v>
      </c>
    </row>
    <row r="20737" spans="1:4" x14ac:dyDescent="0.2">
      <c r="A20737" t="s">
        <v>184</v>
      </c>
      <c r="B20737">
        <v>14.7</v>
      </c>
      <c r="C20737">
        <v>-0.2</v>
      </c>
    </row>
    <row r="20738" spans="1:4" x14ac:dyDescent="0.2">
      <c r="A20738" t="s">
        <v>34</v>
      </c>
      <c r="B20738">
        <v>21.02</v>
      </c>
      <c r="C20738">
        <v>0.03</v>
      </c>
    </row>
    <row r="20739" spans="1:4" x14ac:dyDescent="0.2">
      <c r="A20739" t="s">
        <v>34</v>
      </c>
      <c r="B20739">
        <v>15.02</v>
      </c>
      <c r="C20739">
        <v>0.03</v>
      </c>
    </row>
    <row r="20740" spans="1:4" x14ac:dyDescent="0.2">
      <c r="A20740" t="s">
        <v>3157</v>
      </c>
      <c r="B20740" t="s">
        <v>1580</v>
      </c>
    </row>
    <row r="20741" spans="1:4" x14ac:dyDescent="0.2">
      <c r="A20741" t="s">
        <v>1817</v>
      </c>
      <c r="B20741">
        <v>10.25</v>
      </c>
      <c r="C20741" t="s">
        <v>1574</v>
      </c>
    </row>
    <row r="20742" spans="1:4" x14ac:dyDescent="0.2">
      <c r="A20742" t="s">
        <v>2925</v>
      </c>
      <c r="B20742" t="s">
        <v>1588</v>
      </c>
    </row>
    <row r="20743" spans="1:4" x14ac:dyDescent="0.2">
      <c r="A20743" t="s">
        <v>47</v>
      </c>
      <c r="B20743">
        <v>2</v>
      </c>
      <c r="C20743" t="s">
        <v>1558</v>
      </c>
    </row>
    <row r="20744" spans="1:4" x14ac:dyDescent="0.2">
      <c r="A20744" t="s">
        <v>1684</v>
      </c>
      <c r="B20744">
        <v>7</v>
      </c>
      <c r="C20744" t="s">
        <v>1559</v>
      </c>
    </row>
    <row r="20745" spans="1:4" x14ac:dyDescent="0.2">
      <c r="A20745" t="s">
        <v>49</v>
      </c>
      <c r="B20745">
        <v>0.4</v>
      </c>
      <c r="C20745" t="s">
        <v>1558</v>
      </c>
    </row>
    <row r="20746" spans="1:4" x14ac:dyDescent="0.2">
      <c r="A20746" t="s">
        <v>97</v>
      </c>
      <c r="B20746">
        <v>0.1</v>
      </c>
      <c r="C20746" t="s">
        <v>1567</v>
      </c>
      <c r="D20746" t="s">
        <v>1568</v>
      </c>
    </row>
    <row r="20747" spans="1:4" x14ac:dyDescent="0.2">
      <c r="A20747" t="s">
        <v>29</v>
      </c>
      <c r="B20747">
        <v>4.5</v>
      </c>
      <c r="C20747" t="s">
        <v>1558</v>
      </c>
    </row>
    <row r="20748" spans="1:4" x14ac:dyDescent="0.2">
      <c r="A20748" t="s">
        <v>29</v>
      </c>
      <c r="B20748">
        <v>14.5</v>
      </c>
      <c r="C20748" t="s">
        <v>1557</v>
      </c>
    </row>
    <row r="20749" spans="1:4" x14ac:dyDescent="0.2">
      <c r="A20749" t="s">
        <v>96</v>
      </c>
      <c r="B20749">
        <v>5.5</v>
      </c>
      <c r="C20749" t="s">
        <v>1559</v>
      </c>
    </row>
    <row r="20750" spans="1:4" x14ac:dyDescent="0.2">
      <c r="A20750" t="s">
        <v>29</v>
      </c>
      <c r="B20750">
        <v>3.4</v>
      </c>
      <c r="C20750" t="s">
        <v>1557</v>
      </c>
    </row>
    <row r="20751" spans="1:4" x14ac:dyDescent="0.2">
      <c r="A20751" t="s">
        <v>47</v>
      </c>
      <c r="B20751">
        <v>13</v>
      </c>
      <c r="C20751" t="s">
        <v>1558</v>
      </c>
    </row>
    <row r="20752" spans="1:4" x14ac:dyDescent="0.2">
      <c r="A20752" t="s">
        <v>48</v>
      </c>
      <c r="B20752">
        <v>12.7</v>
      </c>
      <c r="C20752">
        <v>0.2</v>
      </c>
    </row>
    <row r="20753" spans="1:5" x14ac:dyDescent="0.2">
      <c r="A20753" t="s">
        <v>29</v>
      </c>
      <c r="B20753">
        <v>0.4</v>
      </c>
      <c r="C20753" t="s">
        <v>1558</v>
      </c>
    </row>
    <row r="20754" spans="1:5" x14ac:dyDescent="0.2">
      <c r="A20754" t="s">
        <v>29</v>
      </c>
      <c r="B20754">
        <v>0.5</v>
      </c>
      <c r="C20754" t="s">
        <v>1557</v>
      </c>
    </row>
    <row r="20755" spans="1:5" x14ac:dyDescent="0.2">
      <c r="A20755" t="s">
        <v>29</v>
      </c>
      <c r="B20755">
        <v>4.9000000000000004</v>
      </c>
      <c r="C20755" t="s">
        <v>1558</v>
      </c>
    </row>
    <row r="20756" spans="1:5" x14ac:dyDescent="0.2">
      <c r="A20756" t="s">
        <v>29</v>
      </c>
      <c r="B20756">
        <v>9</v>
      </c>
      <c r="C20756" t="s">
        <v>1558</v>
      </c>
    </row>
    <row r="20757" spans="1:5" x14ac:dyDescent="0.2">
      <c r="A20757" t="s">
        <v>47</v>
      </c>
      <c r="B20757">
        <v>4.3</v>
      </c>
      <c r="C20757">
        <v>0.02</v>
      </c>
    </row>
    <row r="20758" spans="1:5" x14ac:dyDescent="0.2">
      <c r="A20758" t="s">
        <v>97</v>
      </c>
      <c r="B20758" t="s">
        <v>1545</v>
      </c>
      <c r="C20758">
        <v>0.03</v>
      </c>
      <c r="D20758" t="s">
        <v>1567</v>
      </c>
      <c r="E20758" t="s">
        <v>1568</v>
      </c>
    </row>
    <row r="20759" spans="1:5" x14ac:dyDescent="0.2">
      <c r="A20759" t="s">
        <v>92</v>
      </c>
      <c r="B20759">
        <v>0.05</v>
      </c>
      <c r="C20759" t="s">
        <v>1613</v>
      </c>
      <c r="D20759">
        <v>0.1</v>
      </c>
    </row>
    <row r="20760" spans="1:5" x14ac:dyDescent="0.2">
      <c r="A20760" t="s">
        <v>154</v>
      </c>
      <c r="B20760">
        <v>0.2</v>
      </c>
      <c r="C20760" t="s">
        <v>1613</v>
      </c>
      <c r="D20760">
        <v>0.1</v>
      </c>
    </row>
    <row r="20761" spans="1:5" x14ac:dyDescent="0.2">
      <c r="A20761" t="s">
        <v>153</v>
      </c>
      <c r="B20761">
        <v>15</v>
      </c>
      <c r="C20761" t="s">
        <v>1655</v>
      </c>
    </row>
    <row r="20762" spans="1:5" x14ac:dyDescent="0.2">
      <c r="A20762" t="s">
        <v>97</v>
      </c>
      <c r="B20762" t="s">
        <v>1545</v>
      </c>
      <c r="C20762">
        <v>0.05</v>
      </c>
      <c r="D20762" t="s">
        <v>1567</v>
      </c>
      <c r="E20762" t="s">
        <v>1568</v>
      </c>
    </row>
    <row r="20763" spans="1:5" x14ac:dyDescent="0.2">
      <c r="A20763" t="s">
        <v>133</v>
      </c>
      <c r="B20763" t="s">
        <v>1545</v>
      </c>
      <c r="C20763">
        <v>5.0000000000000001E-3</v>
      </c>
    </row>
    <row r="20764" spans="1:5" x14ac:dyDescent="0.2">
      <c r="A20764" t="s">
        <v>94</v>
      </c>
      <c r="B20764" t="s">
        <v>1545</v>
      </c>
      <c r="C20764">
        <v>0.02</v>
      </c>
      <c r="D20764" t="s">
        <v>1567</v>
      </c>
      <c r="E20764" t="s">
        <v>1568</v>
      </c>
    </row>
    <row r="20765" spans="1:5" x14ac:dyDescent="0.2">
      <c r="A20765" t="s">
        <v>1704</v>
      </c>
      <c r="B20765">
        <v>0.1</v>
      </c>
      <c r="C20765">
        <f>-0.015/0.035</f>
        <v>-0.42857142857142849</v>
      </c>
    </row>
    <row r="20766" spans="1:5" x14ac:dyDescent="0.2">
      <c r="A20766" t="s">
        <v>2917</v>
      </c>
      <c r="B20766" t="s">
        <v>1603</v>
      </c>
      <c r="C20766" t="s">
        <v>1796</v>
      </c>
    </row>
    <row r="20767" spans="1:5" x14ac:dyDescent="0.2">
      <c r="A20767" t="s">
        <v>146</v>
      </c>
    </row>
    <row r="20768" spans="1:5" x14ac:dyDescent="0.2">
      <c r="A20768" t="s">
        <v>87</v>
      </c>
    </row>
    <row r="20769" spans="1:4" x14ac:dyDescent="0.2">
      <c r="A20769" t="s">
        <v>1549</v>
      </c>
      <c r="B20769" t="s">
        <v>1550</v>
      </c>
      <c r="C20769" t="s">
        <v>1551</v>
      </c>
      <c r="D20769" t="s">
        <v>1552</v>
      </c>
    </row>
    <row r="20770" spans="1:4" x14ac:dyDescent="0.2">
      <c r="A20770" t="s">
        <v>859</v>
      </c>
      <c r="B20770" t="s">
        <v>1553</v>
      </c>
      <c r="C20770" t="s">
        <v>1554</v>
      </c>
    </row>
    <row r="20771" spans="1:4" x14ac:dyDescent="0.2">
      <c r="A20771" t="s">
        <v>153</v>
      </c>
      <c r="B20771">
        <v>10.5</v>
      </c>
      <c r="C20771" t="s">
        <v>1559</v>
      </c>
    </row>
    <row r="20772" spans="1:4" x14ac:dyDescent="0.2">
      <c r="A20772" t="s">
        <v>27</v>
      </c>
      <c r="B20772">
        <v>18</v>
      </c>
      <c r="C20772" t="s">
        <v>1557</v>
      </c>
    </row>
    <row r="20773" spans="1:4" x14ac:dyDescent="0.2">
      <c r="A20773" t="s">
        <v>29</v>
      </c>
      <c r="B20773">
        <v>7.7</v>
      </c>
      <c r="C20773" t="s">
        <v>1557</v>
      </c>
    </row>
    <row r="20774" spans="1:4" x14ac:dyDescent="0.2">
      <c r="A20774" t="s">
        <v>1579</v>
      </c>
      <c r="B20774">
        <v>12</v>
      </c>
      <c r="C20774" t="s">
        <v>1595</v>
      </c>
      <c r="D20774">
        <v>0.2</v>
      </c>
    </row>
    <row r="20775" spans="1:4" x14ac:dyDescent="0.2">
      <c r="A20775" t="s">
        <v>1579</v>
      </c>
      <c r="B20775">
        <v>8.6999999999999993</v>
      </c>
      <c r="C20775" t="s">
        <v>1558</v>
      </c>
    </row>
    <row r="20776" spans="1:4" x14ac:dyDescent="0.2">
      <c r="A20776" t="s">
        <v>47</v>
      </c>
      <c r="B20776">
        <v>13.5</v>
      </c>
      <c r="C20776" t="s">
        <v>1559</v>
      </c>
    </row>
    <row r="20777" spans="1:4" x14ac:dyDescent="0.2">
      <c r="A20777" t="s">
        <v>29</v>
      </c>
      <c r="B20777">
        <v>11.5</v>
      </c>
      <c r="C20777" t="s">
        <v>1557</v>
      </c>
    </row>
    <row r="20778" spans="1:4" x14ac:dyDescent="0.2">
      <c r="A20778" t="s">
        <v>2923</v>
      </c>
      <c r="B20778" t="s">
        <v>2223</v>
      </c>
    </row>
    <row r="20779" spans="1:4" x14ac:dyDescent="0.2">
      <c r="A20779" t="s">
        <v>184</v>
      </c>
      <c r="B20779">
        <v>14.7</v>
      </c>
      <c r="C20779">
        <v>-0.2</v>
      </c>
    </row>
    <row r="20780" spans="1:4" x14ac:dyDescent="0.2">
      <c r="A20780" t="s">
        <v>34</v>
      </c>
      <c r="B20780">
        <v>21.02</v>
      </c>
      <c r="C20780">
        <v>0.03</v>
      </c>
    </row>
    <row r="20781" spans="1:4" x14ac:dyDescent="0.2">
      <c r="A20781" t="s">
        <v>34</v>
      </c>
      <c r="B20781">
        <v>15.02</v>
      </c>
      <c r="C20781">
        <v>0.03</v>
      </c>
    </row>
    <row r="20782" spans="1:4" x14ac:dyDescent="0.2">
      <c r="A20782" t="s">
        <v>3157</v>
      </c>
      <c r="B20782" t="s">
        <v>1580</v>
      </c>
    </row>
    <row r="20783" spans="1:4" x14ac:dyDescent="0.2">
      <c r="A20783" t="s">
        <v>1817</v>
      </c>
      <c r="B20783">
        <v>10.25</v>
      </c>
      <c r="C20783" t="s">
        <v>1574</v>
      </c>
    </row>
    <row r="20784" spans="1:4" x14ac:dyDescent="0.2">
      <c r="A20784" t="s">
        <v>2925</v>
      </c>
      <c r="B20784" t="s">
        <v>1588</v>
      </c>
    </row>
    <row r="20785" spans="1:5" x14ac:dyDescent="0.2">
      <c r="A20785" t="s">
        <v>47</v>
      </c>
      <c r="B20785">
        <v>2</v>
      </c>
      <c r="C20785" t="s">
        <v>1558</v>
      </c>
    </row>
    <row r="20786" spans="1:5" x14ac:dyDescent="0.2">
      <c r="A20786" t="s">
        <v>1684</v>
      </c>
      <c r="B20786">
        <v>7</v>
      </c>
      <c r="C20786" t="s">
        <v>1559</v>
      </c>
    </row>
    <row r="20787" spans="1:5" x14ac:dyDescent="0.2">
      <c r="A20787" t="s">
        <v>49</v>
      </c>
      <c r="B20787">
        <v>0.4</v>
      </c>
      <c r="C20787" t="s">
        <v>1558</v>
      </c>
    </row>
    <row r="20788" spans="1:5" x14ac:dyDescent="0.2">
      <c r="A20788" t="s">
        <v>97</v>
      </c>
      <c r="B20788">
        <v>0.1</v>
      </c>
      <c r="C20788" t="s">
        <v>1567</v>
      </c>
      <c r="D20788" t="s">
        <v>1568</v>
      </c>
    </row>
    <row r="20789" spans="1:5" x14ac:dyDescent="0.2">
      <c r="A20789" t="s">
        <v>29</v>
      </c>
      <c r="B20789">
        <v>4.5</v>
      </c>
      <c r="C20789" t="s">
        <v>1558</v>
      </c>
    </row>
    <row r="20790" spans="1:5" x14ac:dyDescent="0.2">
      <c r="A20790" t="s">
        <v>29</v>
      </c>
      <c r="B20790">
        <v>14.5</v>
      </c>
      <c r="C20790" t="s">
        <v>1557</v>
      </c>
    </row>
    <row r="20791" spans="1:5" x14ac:dyDescent="0.2">
      <c r="A20791" t="s">
        <v>96</v>
      </c>
      <c r="B20791">
        <v>5.5</v>
      </c>
      <c r="C20791" t="s">
        <v>1559</v>
      </c>
    </row>
    <row r="20792" spans="1:5" x14ac:dyDescent="0.2">
      <c r="A20792" t="s">
        <v>29</v>
      </c>
      <c r="B20792">
        <v>3.4</v>
      </c>
      <c r="C20792" t="s">
        <v>1557</v>
      </c>
    </row>
    <row r="20793" spans="1:5" x14ac:dyDescent="0.2">
      <c r="A20793" t="s">
        <v>47</v>
      </c>
      <c r="B20793">
        <v>13</v>
      </c>
      <c r="C20793" t="s">
        <v>1558</v>
      </c>
    </row>
    <row r="20794" spans="1:5" x14ac:dyDescent="0.2">
      <c r="A20794" t="s">
        <v>48</v>
      </c>
      <c r="B20794">
        <v>12.7</v>
      </c>
      <c r="C20794">
        <v>0.2</v>
      </c>
    </row>
    <row r="20795" spans="1:5" x14ac:dyDescent="0.2">
      <c r="A20795" t="s">
        <v>29</v>
      </c>
      <c r="B20795">
        <v>0.4</v>
      </c>
      <c r="C20795" t="s">
        <v>1558</v>
      </c>
    </row>
    <row r="20796" spans="1:5" x14ac:dyDescent="0.2">
      <c r="A20796" t="s">
        <v>29</v>
      </c>
      <c r="B20796">
        <v>0.5</v>
      </c>
      <c r="C20796" t="s">
        <v>1557</v>
      </c>
    </row>
    <row r="20797" spans="1:5" x14ac:dyDescent="0.2">
      <c r="A20797" t="s">
        <v>29</v>
      </c>
      <c r="B20797">
        <v>4.9000000000000004</v>
      </c>
      <c r="C20797" t="s">
        <v>1558</v>
      </c>
    </row>
    <row r="20798" spans="1:5" x14ac:dyDescent="0.2">
      <c r="A20798" t="s">
        <v>29</v>
      </c>
      <c r="B20798">
        <v>9</v>
      </c>
      <c r="C20798" t="s">
        <v>1558</v>
      </c>
    </row>
    <row r="20799" spans="1:5" x14ac:dyDescent="0.2">
      <c r="A20799" t="s">
        <v>47</v>
      </c>
      <c r="B20799">
        <v>4.3</v>
      </c>
      <c r="C20799">
        <v>0.02</v>
      </c>
    </row>
    <row r="20800" spans="1:5" x14ac:dyDescent="0.2">
      <c r="A20800" t="s">
        <v>97</v>
      </c>
      <c r="B20800" t="s">
        <v>1545</v>
      </c>
      <c r="C20800">
        <v>0.03</v>
      </c>
      <c r="D20800" t="s">
        <v>1567</v>
      </c>
      <c r="E20800" t="s">
        <v>1568</v>
      </c>
    </row>
    <row r="20801" spans="1:5" x14ac:dyDescent="0.2">
      <c r="A20801" t="s">
        <v>92</v>
      </c>
      <c r="B20801">
        <v>0.05</v>
      </c>
      <c r="C20801" t="s">
        <v>1613</v>
      </c>
      <c r="D20801">
        <v>0.1</v>
      </c>
    </row>
    <row r="20802" spans="1:5" x14ac:dyDescent="0.2">
      <c r="A20802" t="s">
        <v>154</v>
      </c>
      <c r="B20802">
        <v>0.2</v>
      </c>
      <c r="C20802" t="s">
        <v>1613</v>
      </c>
      <c r="D20802">
        <v>0.1</v>
      </c>
    </row>
    <row r="20803" spans="1:5" x14ac:dyDescent="0.2">
      <c r="A20803" t="s">
        <v>153</v>
      </c>
      <c r="B20803">
        <v>15</v>
      </c>
      <c r="C20803" t="s">
        <v>1655</v>
      </c>
    </row>
    <row r="20804" spans="1:5" x14ac:dyDescent="0.2">
      <c r="A20804" t="s">
        <v>97</v>
      </c>
      <c r="B20804" t="s">
        <v>1545</v>
      </c>
      <c r="C20804">
        <v>0.05</v>
      </c>
      <c r="D20804" t="s">
        <v>1567</v>
      </c>
      <c r="E20804" t="s">
        <v>1568</v>
      </c>
    </row>
    <row r="20805" spans="1:5" x14ac:dyDescent="0.2">
      <c r="A20805" t="s">
        <v>133</v>
      </c>
      <c r="B20805" t="s">
        <v>1545</v>
      </c>
      <c r="C20805">
        <v>5.0000000000000001E-3</v>
      </c>
    </row>
    <row r="20806" spans="1:5" x14ac:dyDescent="0.2">
      <c r="A20806" t="s">
        <v>94</v>
      </c>
      <c r="B20806" t="s">
        <v>1545</v>
      </c>
      <c r="C20806">
        <v>0.02</v>
      </c>
      <c r="D20806" t="s">
        <v>1567</v>
      </c>
      <c r="E20806" t="s">
        <v>1568</v>
      </c>
    </row>
    <row r="20807" spans="1:5" x14ac:dyDescent="0.2">
      <c r="A20807" t="s">
        <v>1704</v>
      </c>
      <c r="B20807">
        <v>0.1</v>
      </c>
      <c r="C20807">
        <f>-0.015/0.035</f>
        <v>-0.42857142857142849</v>
      </c>
    </row>
    <row r="20808" spans="1:5" x14ac:dyDescent="0.2">
      <c r="A20808" t="s">
        <v>2917</v>
      </c>
      <c r="B20808" t="s">
        <v>1603</v>
      </c>
      <c r="C20808" t="s">
        <v>1796</v>
      </c>
    </row>
    <row r="20809" spans="1:5" x14ac:dyDescent="0.2">
      <c r="A20809" t="s">
        <v>146</v>
      </c>
    </row>
    <row r="20810" spans="1:5" x14ac:dyDescent="0.2">
      <c r="A20810" t="s">
        <v>87</v>
      </c>
    </row>
    <row r="20811" spans="1:5" x14ac:dyDescent="0.2">
      <c r="A20811" t="s">
        <v>1549</v>
      </c>
      <c r="B20811" t="s">
        <v>1550</v>
      </c>
      <c r="C20811" t="s">
        <v>1551</v>
      </c>
      <c r="D20811" t="s">
        <v>1552</v>
      </c>
    </row>
    <row r="20812" spans="1:5" x14ac:dyDescent="0.2">
      <c r="A20812" t="s">
        <v>859</v>
      </c>
      <c r="B20812" t="s">
        <v>1553</v>
      </c>
      <c r="C20812" t="s">
        <v>1554</v>
      </c>
    </row>
    <row r="20813" spans="1:5" x14ac:dyDescent="0.2">
      <c r="A20813" t="s">
        <v>1569</v>
      </c>
      <c r="B20813" t="s">
        <v>1570</v>
      </c>
      <c r="C20813" t="s">
        <v>1571</v>
      </c>
    </row>
    <row r="20814" spans="1:5" x14ac:dyDescent="0.2">
      <c r="A20814" t="s">
        <v>1569</v>
      </c>
      <c r="B20814" t="s">
        <v>1572</v>
      </c>
      <c r="C20814" t="s">
        <v>1573</v>
      </c>
      <c r="D20814" t="s">
        <v>1571</v>
      </c>
    </row>
    <row r="20815" spans="1:5" x14ac:dyDescent="0.2">
      <c r="A20815" t="s">
        <v>153</v>
      </c>
      <c r="B20815">
        <v>10.5</v>
      </c>
      <c r="C20815" t="s">
        <v>1559</v>
      </c>
    </row>
    <row r="20816" spans="1:5" x14ac:dyDescent="0.2">
      <c r="A20816" t="s">
        <v>27</v>
      </c>
      <c r="B20816">
        <v>18</v>
      </c>
      <c r="C20816" t="s">
        <v>1557</v>
      </c>
    </row>
    <row r="20817" spans="1:4" x14ac:dyDescent="0.2">
      <c r="A20817" t="s">
        <v>29</v>
      </c>
      <c r="B20817">
        <v>7.7</v>
      </c>
      <c r="C20817" t="s">
        <v>1557</v>
      </c>
    </row>
    <row r="20818" spans="1:4" x14ac:dyDescent="0.2">
      <c r="A20818" t="s">
        <v>1579</v>
      </c>
      <c r="B20818">
        <v>12</v>
      </c>
      <c r="C20818" t="s">
        <v>1595</v>
      </c>
      <c r="D20818">
        <v>0.2</v>
      </c>
    </row>
    <row r="20819" spans="1:4" x14ac:dyDescent="0.2">
      <c r="A20819" t="s">
        <v>1579</v>
      </c>
      <c r="B20819">
        <v>8.6999999999999993</v>
      </c>
      <c r="C20819" t="s">
        <v>1558</v>
      </c>
    </row>
    <row r="20820" spans="1:4" x14ac:dyDescent="0.2">
      <c r="A20820" t="s">
        <v>47</v>
      </c>
      <c r="B20820">
        <v>13.5</v>
      </c>
      <c r="C20820" t="s">
        <v>1559</v>
      </c>
    </row>
    <row r="20821" spans="1:4" x14ac:dyDescent="0.2">
      <c r="A20821" t="s">
        <v>29</v>
      </c>
      <c r="B20821">
        <v>11.5</v>
      </c>
      <c r="C20821" t="s">
        <v>1557</v>
      </c>
    </row>
    <row r="20822" spans="1:4" x14ac:dyDescent="0.2">
      <c r="A20822" t="s">
        <v>2923</v>
      </c>
      <c r="B20822" t="s">
        <v>2223</v>
      </c>
    </row>
    <row r="20823" spans="1:4" x14ac:dyDescent="0.2">
      <c r="A20823" t="s">
        <v>184</v>
      </c>
      <c r="B20823">
        <v>14.7</v>
      </c>
      <c r="C20823">
        <v>-0.2</v>
      </c>
    </row>
    <row r="20824" spans="1:4" x14ac:dyDescent="0.2">
      <c r="A20824" t="s">
        <v>34</v>
      </c>
      <c r="B20824">
        <v>21.02</v>
      </c>
      <c r="C20824">
        <v>0.03</v>
      </c>
    </row>
    <row r="20825" spans="1:4" x14ac:dyDescent="0.2">
      <c r="A20825" t="s">
        <v>34</v>
      </c>
      <c r="B20825">
        <v>15.02</v>
      </c>
      <c r="C20825">
        <v>0.03</v>
      </c>
    </row>
    <row r="20826" spans="1:4" x14ac:dyDescent="0.2">
      <c r="A20826" t="s">
        <v>3157</v>
      </c>
      <c r="B20826" t="s">
        <v>1580</v>
      </c>
    </row>
    <row r="20827" spans="1:4" x14ac:dyDescent="0.2">
      <c r="A20827" t="s">
        <v>1817</v>
      </c>
      <c r="B20827">
        <v>10.25</v>
      </c>
      <c r="C20827" t="s">
        <v>1574</v>
      </c>
    </row>
    <row r="20828" spans="1:4" x14ac:dyDescent="0.2">
      <c r="A20828" t="s">
        <v>2925</v>
      </c>
      <c r="B20828" t="s">
        <v>1588</v>
      </c>
    </row>
    <row r="20829" spans="1:4" x14ac:dyDescent="0.2">
      <c r="A20829" t="s">
        <v>47</v>
      </c>
      <c r="B20829">
        <v>2</v>
      </c>
      <c r="C20829" t="s">
        <v>1558</v>
      </c>
    </row>
    <row r="20830" spans="1:4" x14ac:dyDescent="0.2">
      <c r="A20830" t="s">
        <v>1684</v>
      </c>
      <c r="B20830">
        <v>7</v>
      </c>
      <c r="C20830" t="s">
        <v>1559</v>
      </c>
    </row>
    <row r="20831" spans="1:4" x14ac:dyDescent="0.2">
      <c r="A20831" t="s">
        <v>49</v>
      </c>
      <c r="B20831">
        <v>0.4</v>
      </c>
      <c r="C20831" t="s">
        <v>1558</v>
      </c>
    </row>
    <row r="20832" spans="1:4" x14ac:dyDescent="0.2">
      <c r="A20832" t="s">
        <v>97</v>
      </c>
      <c r="B20832">
        <v>0.1</v>
      </c>
      <c r="C20832" t="s">
        <v>1567</v>
      </c>
      <c r="D20832" t="s">
        <v>1568</v>
      </c>
    </row>
    <row r="20833" spans="1:5" x14ac:dyDescent="0.2">
      <c r="A20833" t="s">
        <v>29</v>
      </c>
      <c r="B20833">
        <v>4.5</v>
      </c>
      <c r="C20833" t="s">
        <v>1558</v>
      </c>
    </row>
    <row r="20834" spans="1:5" x14ac:dyDescent="0.2">
      <c r="A20834" t="s">
        <v>29</v>
      </c>
      <c r="B20834">
        <v>14.5</v>
      </c>
      <c r="C20834" t="s">
        <v>1557</v>
      </c>
    </row>
    <row r="20835" spans="1:5" x14ac:dyDescent="0.2">
      <c r="A20835" t="s">
        <v>96</v>
      </c>
      <c r="B20835">
        <v>5.5</v>
      </c>
      <c r="C20835" t="s">
        <v>1559</v>
      </c>
    </row>
    <row r="20836" spans="1:5" x14ac:dyDescent="0.2">
      <c r="A20836" t="s">
        <v>29</v>
      </c>
      <c r="B20836">
        <v>3.4</v>
      </c>
      <c r="C20836" t="s">
        <v>1557</v>
      </c>
    </row>
    <row r="20837" spans="1:5" x14ac:dyDescent="0.2">
      <c r="A20837" t="s">
        <v>47</v>
      </c>
      <c r="B20837">
        <v>13</v>
      </c>
      <c r="C20837" t="s">
        <v>1558</v>
      </c>
    </row>
    <row r="20838" spans="1:5" x14ac:dyDescent="0.2">
      <c r="A20838" t="s">
        <v>48</v>
      </c>
      <c r="B20838">
        <v>12.7</v>
      </c>
      <c r="C20838">
        <v>0.2</v>
      </c>
    </row>
    <row r="20839" spans="1:5" x14ac:dyDescent="0.2">
      <c r="A20839" t="s">
        <v>29</v>
      </c>
      <c r="B20839">
        <v>0.4</v>
      </c>
      <c r="C20839" t="s">
        <v>1558</v>
      </c>
    </row>
    <row r="20840" spans="1:5" x14ac:dyDescent="0.2">
      <c r="A20840" t="s">
        <v>29</v>
      </c>
      <c r="B20840">
        <v>0.5</v>
      </c>
      <c r="C20840" t="s">
        <v>1557</v>
      </c>
    </row>
    <row r="20841" spans="1:5" x14ac:dyDescent="0.2">
      <c r="A20841" t="s">
        <v>29</v>
      </c>
      <c r="B20841">
        <v>4.9000000000000004</v>
      </c>
      <c r="C20841" t="s">
        <v>1558</v>
      </c>
    </row>
    <row r="20842" spans="1:5" x14ac:dyDescent="0.2">
      <c r="A20842" t="s">
        <v>29</v>
      </c>
      <c r="B20842">
        <v>9</v>
      </c>
      <c r="C20842" t="s">
        <v>1558</v>
      </c>
    </row>
    <row r="20843" spans="1:5" x14ac:dyDescent="0.2">
      <c r="A20843" t="s">
        <v>47</v>
      </c>
      <c r="B20843">
        <v>4.3</v>
      </c>
      <c r="C20843">
        <v>0.02</v>
      </c>
    </row>
    <row r="20844" spans="1:5" x14ac:dyDescent="0.2">
      <c r="A20844" t="s">
        <v>97</v>
      </c>
      <c r="B20844" t="s">
        <v>1545</v>
      </c>
      <c r="C20844">
        <v>0.03</v>
      </c>
      <c r="D20844" t="s">
        <v>1567</v>
      </c>
      <c r="E20844" t="s">
        <v>1568</v>
      </c>
    </row>
    <row r="20845" spans="1:5" x14ac:dyDescent="0.2">
      <c r="A20845" t="s">
        <v>92</v>
      </c>
      <c r="B20845">
        <v>0.05</v>
      </c>
      <c r="C20845" t="s">
        <v>1613</v>
      </c>
      <c r="D20845">
        <v>0.1</v>
      </c>
    </row>
    <row r="20846" spans="1:5" x14ac:dyDescent="0.2">
      <c r="A20846" t="s">
        <v>154</v>
      </c>
      <c r="B20846">
        <v>0.2</v>
      </c>
      <c r="C20846" t="s">
        <v>1613</v>
      </c>
      <c r="D20846">
        <v>0.1</v>
      </c>
    </row>
    <row r="20847" spans="1:5" x14ac:dyDescent="0.2">
      <c r="A20847" t="s">
        <v>153</v>
      </c>
      <c r="B20847">
        <v>15</v>
      </c>
      <c r="C20847" t="s">
        <v>1655</v>
      </c>
    </row>
    <row r="20848" spans="1:5" x14ac:dyDescent="0.2">
      <c r="A20848" t="s">
        <v>97</v>
      </c>
      <c r="B20848" t="s">
        <v>1545</v>
      </c>
      <c r="C20848">
        <v>0.05</v>
      </c>
      <c r="D20848" t="s">
        <v>1567</v>
      </c>
      <c r="E20848" t="s">
        <v>1568</v>
      </c>
    </row>
    <row r="20849" spans="1:5" x14ac:dyDescent="0.2">
      <c r="A20849" t="s">
        <v>133</v>
      </c>
      <c r="B20849" t="s">
        <v>1545</v>
      </c>
      <c r="C20849">
        <v>5.0000000000000001E-3</v>
      </c>
    </row>
    <row r="20850" spans="1:5" x14ac:dyDescent="0.2">
      <c r="A20850" t="s">
        <v>94</v>
      </c>
      <c r="B20850" t="s">
        <v>1545</v>
      </c>
      <c r="C20850">
        <v>0.02</v>
      </c>
      <c r="D20850" t="s">
        <v>1567</v>
      </c>
      <c r="E20850" t="s">
        <v>1568</v>
      </c>
    </row>
    <row r="20851" spans="1:5" x14ac:dyDescent="0.2">
      <c r="A20851" t="s">
        <v>1704</v>
      </c>
      <c r="B20851">
        <v>0.1</v>
      </c>
      <c r="C20851">
        <f>-0.015/0.035</f>
        <v>-0.42857142857142849</v>
      </c>
    </row>
    <row r="20852" spans="1:5" x14ac:dyDescent="0.2">
      <c r="A20852" t="s">
        <v>2917</v>
      </c>
      <c r="B20852" t="s">
        <v>1603</v>
      </c>
      <c r="C20852" t="s">
        <v>1796</v>
      </c>
    </row>
    <row r="20853" spans="1:5" x14ac:dyDescent="0.2">
      <c r="A20853" t="s">
        <v>146</v>
      </c>
    </row>
    <row r="20854" spans="1:5" x14ac:dyDescent="0.2">
      <c r="A20854" t="s">
        <v>87</v>
      </c>
    </row>
    <row r="20855" spans="1:5" x14ac:dyDescent="0.2">
      <c r="A20855" t="s">
        <v>1549</v>
      </c>
      <c r="B20855" t="s">
        <v>1550</v>
      </c>
      <c r="C20855" t="s">
        <v>1551</v>
      </c>
      <c r="D20855" t="s">
        <v>1552</v>
      </c>
    </row>
    <row r="20856" spans="1:5" x14ac:dyDescent="0.2">
      <c r="A20856" t="s">
        <v>859</v>
      </c>
      <c r="B20856" t="s">
        <v>1553</v>
      </c>
      <c r="C20856" t="s">
        <v>1554</v>
      </c>
    </row>
    <row r="20857" spans="1:5" x14ac:dyDescent="0.2">
      <c r="A20857" t="s">
        <v>1569</v>
      </c>
      <c r="B20857" t="s">
        <v>1570</v>
      </c>
      <c r="C20857" t="s">
        <v>1571</v>
      </c>
    </row>
    <row r="20858" spans="1:5" x14ac:dyDescent="0.2">
      <c r="A20858" t="s">
        <v>1569</v>
      </c>
      <c r="B20858" t="s">
        <v>1572</v>
      </c>
      <c r="C20858" t="s">
        <v>1573</v>
      </c>
      <c r="D20858" t="s">
        <v>1571</v>
      </c>
    </row>
    <row r="20859" spans="1:5" x14ac:dyDescent="0.2">
      <c r="A20859" t="s">
        <v>153</v>
      </c>
      <c r="B20859">
        <v>10.5</v>
      </c>
      <c r="C20859" t="s">
        <v>1578</v>
      </c>
    </row>
    <row r="20860" spans="1:5" x14ac:dyDescent="0.2">
      <c r="A20860" t="s">
        <v>27</v>
      </c>
      <c r="B20860">
        <v>18.2</v>
      </c>
      <c r="C20860" t="s">
        <v>1608</v>
      </c>
      <c r="D20860">
        <v>0.05</v>
      </c>
    </row>
    <row r="20861" spans="1:5" x14ac:dyDescent="0.2">
      <c r="A20861" t="s">
        <v>29</v>
      </c>
      <c r="B20861">
        <v>7.7</v>
      </c>
      <c r="C20861" t="s">
        <v>1608</v>
      </c>
      <c r="D20861">
        <v>0.05</v>
      </c>
    </row>
    <row r="20862" spans="1:5" x14ac:dyDescent="0.2">
      <c r="A20862" t="s">
        <v>1579</v>
      </c>
      <c r="B20862">
        <v>12</v>
      </c>
      <c r="C20862" t="s">
        <v>1608</v>
      </c>
      <c r="D20862">
        <v>0.2</v>
      </c>
    </row>
    <row r="20863" spans="1:5" x14ac:dyDescent="0.2">
      <c r="A20863" t="s">
        <v>1579</v>
      </c>
      <c r="B20863">
        <v>8.6999999999999993</v>
      </c>
      <c r="C20863" t="s">
        <v>1608</v>
      </c>
      <c r="D20863">
        <v>0.1</v>
      </c>
    </row>
    <row r="20864" spans="1:5" x14ac:dyDescent="0.2">
      <c r="A20864" t="s">
        <v>2919</v>
      </c>
      <c r="B20864" t="s">
        <v>1608</v>
      </c>
      <c r="C20864">
        <v>0.2</v>
      </c>
    </row>
    <row r="20865" spans="1:5" x14ac:dyDescent="0.2">
      <c r="A20865" t="s">
        <v>29</v>
      </c>
      <c r="B20865">
        <v>11.5</v>
      </c>
      <c r="C20865" t="s">
        <v>1608</v>
      </c>
      <c r="D20865">
        <v>0.05</v>
      </c>
    </row>
    <row r="20866" spans="1:5" x14ac:dyDescent="0.2">
      <c r="A20866" t="s">
        <v>2194</v>
      </c>
      <c r="B20866" t="s">
        <v>1562</v>
      </c>
      <c r="C20866">
        <v>0.5</v>
      </c>
    </row>
    <row r="20867" spans="1:5" x14ac:dyDescent="0.2">
      <c r="A20867" t="s">
        <v>184</v>
      </c>
      <c r="B20867">
        <v>14.7</v>
      </c>
      <c r="C20867">
        <v>-0.2</v>
      </c>
    </row>
    <row r="20868" spans="1:5" x14ac:dyDescent="0.2">
      <c r="A20868" t="s">
        <v>34</v>
      </c>
      <c r="B20868">
        <v>21.02</v>
      </c>
      <c r="C20868">
        <v>0.03</v>
      </c>
    </row>
    <row r="20869" spans="1:5" x14ac:dyDescent="0.2">
      <c r="A20869" t="s">
        <v>34</v>
      </c>
      <c r="B20869">
        <v>15.02</v>
      </c>
      <c r="C20869">
        <v>0.03</v>
      </c>
    </row>
    <row r="20870" spans="1:5" x14ac:dyDescent="0.2">
      <c r="A20870" t="s">
        <v>1693</v>
      </c>
      <c r="B20870" t="s">
        <v>1562</v>
      </c>
      <c r="C20870" t="s">
        <v>3004</v>
      </c>
      <c r="D20870" t="s">
        <v>1608</v>
      </c>
      <c r="E20870">
        <v>0.1</v>
      </c>
    </row>
    <row r="20871" spans="1:5" x14ac:dyDescent="0.2">
      <c r="A20871" t="s">
        <v>150</v>
      </c>
      <c r="B20871">
        <v>10.25</v>
      </c>
      <c r="C20871" t="s">
        <v>1608</v>
      </c>
      <c r="D20871">
        <v>0.15</v>
      </c>
    </row>
    <row r="20872" spans="1:5" x14ac:dyDescent="0.2">
      <c r="A20872" t="s">
        <v>47</v>
      </c>
      <c r="B20872">
        <v>2</v>
      </c>
      <c r="C20872" t="s">
        <v>1580</v>
      </c>
    </row>
    <row r="20873" spans="1:5" x14ac:dyDescent="0.2">
      <c r="A20873" t="s">
        <v>1684</v>
      </c>
      <c r="B20873">
        <v>7</v>
      </c>
      <c r="C20873" t="s">
        <v>1608</v>
      </c>
      <c r="D20873">
        <v>0.2</v>
      </c>
    </row>
    <row r="20874" spans="1:5" x14ac:dyDescent="0.2">
      <c r="A20874" t="s">
        <v>49</v>
      </c>
      <c r="B20874">
        <v>0.23</v>
      </c>
      <c r="C20874" t="s">
        <v>1589</v>
      </c>
    </row>
    <row r="20875" spans="1:5" x14ac:dyDescent="0.2">
      <c r="A20875" t="s">
        <v>49</v>
      </c>
      <c r="B20875">
        <v>0.4</v>
      </c>
      <c r="C20875" t="s">
        <v>1580</v>
      </c>
    </row>
    <row r="20876" spans="1:5" x14ac:dyDescent="0.2">
      <c r="A20876" t="s">
        <v>97</v>
      </c>
      <c r="B20876">
        <v>0.1</v>
      </c>
      <c r="C20876" t="s">
        <v>1567</v>
      </c>
      <c r="D20876" t="s">
        <v>1568</v>
      </c>
    </row>
    <row r="20877" spans="1:5" x14ac:dyDescent="0.2">
      <c r="A20877" t="s">
        <v>29</v>
      </c>
      <c r="B20877">
        <v>4.5</v>
      </c>
      <c r="C20877" t="s">
        <v>1580</v>
      </c>
    </row>
    <row r="20878" spans="1:5" x14ac:dyDescent="0.2">
      <c r="A20878" t="s">
        <v>2909</v>
      </c>
      <c r="B20878" t="s">
        <v>1608</v>
      </c>
      <c r="C20878">
        <v>0.05</v>
      </c>
    </row>
    <row r="20879" spans="1:5" x14ac:dyDescent="0.2">
      <c r="A20879" t="s">
        <v>3005</v>
      </c>
      <c r="B20879" t="s">
        <v>1608</v>
      </c>
      <c r="C20879">
        <v>0.2</v>
      </c>
    </row>
    <row r="20880" spans="1:5" x14ac:dyDescent="0.2">
      <c r="A20880" t="s">
        <v>2911</v>
      </c>
      <c r="B20880" t="s">
        <v>1608</v>
      </c>
      <c r="C20880">
        <v>0.1</v>
      </c>
    </row>
    <row r="20881" spans="1:5" x14ac:dyDescent="0.2">
      <c r="A20881" t="s">
        <v>177</v>
      </c>
      <c r="B20881">
        <v>13.1</v>
      </c>
      <c r="C20881" t="s">
        <v>1608</v>
      </c>
      <c r="D20881">
        <v>0.1</v>
      </c>
    </row>
    <row r="20882" spans="1:5" x14ac:dyDescent="0.2">
      <c r="A20882" t="s">
        <v>177</v>
      </c>
      <c r="B20882">
        <v>14.6</v>
      </c>
      <c r="C20882" t="s">
        <v>1608</v>
      </c>
      <c r="D20882">
        <v>0.05</v>
      </c>
    </row>
    <row r="20883" spans="1:5" x14ac:dyDescent="0.2">
      <c r="A20883" t="s">
        <v>29</v>
      </c>
      <c r="B20883">
        <v>17.600000000000001</v>
      </c>
      <c r="C20883" t="s">
        <v>1608</v>
      </c>
      <c r="D20883">
        <v>0.05</v>
      </c>
    </row>
    <row r="20884" spans="1:5" x14ac:dyDescent="0.2">
      <c r="A20884" t="s">
        <v>2698</v>
      </c>
      <c r="B20884">
        <v>0.02</v>
      </c>
    </row>
    <row r="20885" spans="1:5" x14ac:dyDescent="0.2">
      <c r="A20885" t="s">
        <v>97</v>
      </c>
      <c r="B20885" t="s">
        <v>1545</v>
      </c>
      <c r="C20885">
        <v>0.03</v>
      </c>
      <c r="D20885" t="s">
        <v>2922</v>
      </c>
      <c r="E20885" t="s">
        <v>1568</v>
      </c>
    </row>
    <row r="20886" spans="1:5" x14ac:dyDescent="0.2">
      <c r="A20886" t="s">
        <v>92</v>
      </c>
      <c r="B20886">
        <v>0.05</v>
      </c>
      <c r="C20886" t="s">
        <v>1613</v>
      </c>
      <c r="D20886">
        <v>0.1</v>
      </c>
    </row>
    <row r="20887" spans="1:5" x14ac:dyDescent="0.2">
      <c r="A20887" t="s">
        <v>154</v>
      </c>
      <c r="B20887">
        <v>0.2</v>
      </c>
      <c r="C20887" t="s">
        <v>1613</v>
      </c>
      <c r="D20887">
        <v>0.1</v>
      </c>
    </row>
    <row r="20888" spans="1:5" x14ac:dyDescent="0.2">
      <c r="A20888" t="s">
        <v>146</v>
      </c>
    </row>
    <row r="20889" spans="1:5" x14ac:dyDescent="0.2">
      <c r="A20889" t="s">
        <v>87</v>
      </c>
    </row>
    <row r="20890" spans="1:5" x14ac:dyDescent="0.2">
      <c r="A20890" t="s">
        <v>1549</v>
      </c>
      <c r="B20890" t="s">
        <v>1550</v>
      </c>
      <c r="C20890" t="s">
        <v>1551</v>
      </c>
      <c r="D20890" t="s">
        <v>1552</v>
      </c>
    </row>
    <row r="20891" spans="1:5" x14ac:dyDescent="0.2">
      <c r="A20891" t="s">
        <v>859</v>
      </c>
      <c r="B20891" t="s">
        <v>1553</v>
      </c>
      <c r="C20891" t="s">
        <v>1554</v>
      </c>
    </row>
    <row r="20892" spans="1:5" x14ac:dyDescent="0.2">
      <c r="A20892" t="s">
        <v>1555</v>
      </c>
      <c r="B20892" t="s">
        <v>1550</v>
      </c>
      <c r="C20892" t="s">
        <v>1551</v>
      </c>
      <c r="D20892" t="s">
        <v>1556</v>
      </c>
    </row>
    <row r="20893" spans="1:5" x14ac:dyDescent="0.2">
      <c r="A20893" t="s">
        <v>91</v>
      </c>
      <c r="B20893">
        <v>18</v>
      </c>
      <c r="C20893" t="s">
        <v>1557</v>
      </c>
    </row>
    <row r="20894" spans="1:5" x14ac:dyDescent="0.2">
      <c r="A20894" t="s">
        <v>48</v>
      </c>
      <c r="B20894">
        <v>3.4</v>
      </c>
      <c r="C20894" t="s">
        <v>1557</v>
      </c>
    </row>
    <row r="20895" spans="1:5" x14ac:dyDescent="0.2">
      <c r="A20895" t="s">
        <v>48</v>
      </c>
      <c r="B20895">
        <v>4.9000000000000004</v>
      </c>
      <c r="C20895" t="s">
        <v>1558</v>
      </c>
    </row>
    <row r="20896" spans="1:5" x14ac:dyDescent="0.2">
      <c r="A20896" t="s">
        <v>29</v>
      </c>
      <c r="B20896">
        <v>4.5</v>
      </c>
      <c r="C20896" t="s">
        <v>1558</v>
      </c>
    </row>
    <row r="20897" spans="1:5" x14ac:dyDescent="0.2">
      <c r="A20897" t="s">
        <v>29</v>
      </c>
      <c r="B20897">
        <v>0.4</v>
      </c>
      <c r="C20897" t="s">
        <v>1558</v>
      </c>
    </row>
    <row r="20898" spans="1:5" x14ac:dyDescent="0.2">
      <c r="A20898" t="s">
        <v>29</v>
      </c>
      <c r="B20898">
        <v>0.35</v>
      </c>
      <c r="C20898" t="s">
        <v>1655</v>
      </c>
    </row>
    <row r="20899" spans="1:5" x14ac:dyDescent="0.2">
      <c r="A20899" t="s">
        <v>34</v>
      </c>
      <c r="B20899">
        <v>2.6</v>
      </c>
      <c r="C20899" t="s">
        <v>1785</v>
      </c>
    </row>
    <row r="20900" spans="1:5" x14ac:dyDescent="0.2">
      <c r="A20900" t="s">
        <v>47</v>
      </c>
      <c r="B20900">
        <v>14.5</v>
      </c>
      <c r="C20900" t="s">
        <v>2666</v>
      </c>
    </row>
    <row r="20901" spans="1:5" x14ac:dyDescent="0.2">
      <c r="A20901" t="s">
        <v>97</v>
      </c>
      <c r="B20901" t="s">
        <v>1545</v>
      </c>
      <c r="C20901">
        <v>0.05</v>
      </c>
      <c r="D20901" t="s">
        <v>1567</v>
      </c>
      <c r="E20901" t="s">
        <v>1568</v>
      </c>
    </row>
    <row r="20902" spans="1:5" x14ac:dyDescent="0.2">
      <c r="A20902" t="s">
        <v>94</v>
      </c>
      <c r="B20902" t="s">
        <v>1545</v>
      </c>
      <c r="C20902">
        <v>0.02</v>
      </c>
      <c r="D20902" t="s">
        <v>1567</v>
      </c>
      <c r="E20902" t="s">
        <v>1568</v>
      </c>
    </row>
    <row r="20903" spans="1:5" x14ac:dyDescent="0.2">
      <c r="A20903" t="s">
        <v>133</v>
      </c>
      <c r="B20903" t="s">
        <v>1545</v>
      </c>
      <c r="C20903">
        <v>5.0000000000000001E-3</v>
      </c>
    </row>
    <row r="20904" spans="1:5" x14ac:dyDescent="0.2">
      <c r="A20904" t="s">
        <v>1704</v>
      </c>
      <c r="B20904">
        <v>0.1</v>
      </c>
      <c r="C20904">
        <f>0.035/-0.015</f>
        <v>-2.3333333333333335</v>
      </c>
    </row>
    <row r="20905" spans="1:5" x14ac:dyDescent="0.2">
      <c r="A20905" t="s">
        <v>153</v>
      </c>
      <c r="B20905">
        <v>15</v>
      </c>
      <c r="C20905" t="s">
        <v>1655</v>
      </c>
    </row>
    <row r="20906" spans="1:5" x14ac:dyDescent="0.2">
      <c r="A20906" t="s">
        <v>95</v>
      </c>
      <c r="B20906" t="s">
        <v>1545</v>
      </c>
      <c r="C20906" t="s">
        <v>1584</v>
      </c>
      <c r="D20906">
        <v>3</v>
      </c>
    </row>
    <row r="20907" spans="1:5" x14ac:dyDescent="0.2">
      <c r="A20907" t="s">
        <v>87</v>
      </c>
      <c r="B20907" t="s">
        <v>1546</v>
      </c>
      <c r="C20907" t="s">
        <v>1547</v>
      </c>
      <c r="D20907" t="s">
        <v>1548</v>
      </c>
    </row>
    <row r="20908" spans="1:5" x14ac:dyDescent="0.2">
      <c r="A20908" t="s">
        <v>1549</v>
      </c>
      <c r="B20908" t="s">
        <v>1550</v>
      </c>
      <c r="C20908" t="s">
        <v>1551</v>
      </c>
      <c r="D20908" t="s">
        <v>1552</v>
      </c>
    </row>
    <row r="20909" spans="1:5" x14ac:dyDescent="0.2">
      <c r="A20909" t="s">
        <v>859</v>
      </c>
      <c r="B20909" t="s">
        <v>1553</v>
      </c>
      <c r="C20909" t="s">
        <v>1554</v>
      </c>
    </row>
    <row r="20910" spans="1:5" x14ac:dyDescent="0.2">
      <c r="A20910" t="s">
        <v>1555</v>
      </c>
      <c r="B20910" t="s">
        <v>1550</v>
      </c>
      <c r="C20910" t="s">
        <v>1551</v>
      </c>
      <c r="D20910" t="s">
        <v>1556</v>
      </c>
    </row>
    <row r="20911" spans="1:5" x14ac:dyDescent="0.2">
      <c r="A20911" t="s">
        <v>464</v>
      </c>
      <c r="B20911" t="s">
        <v>1550</v>
      </c>
      <c r="C20911" t="s">
        <v>1551</v>
      </c>
      <c r="D20911" s="7">
        <v>37415</v>
      </c>
    </row>
    <row r="20912" spans="1:5" x14ac:dyDescent="0.2">
      <c r="A20912" t="s">
        <v>91</v>
      </c>
      <c r="B20912">
        <v>22.5</v>
      </c>
      <c r="C20912" t="s">
        <v>1557</v>
      </c>
    </row>
    <row r="20913" spans="1:5" x14ac:dyDescent="0.2">
      <c r="A20913" t="s">
        <v>91</v>
      </c>
      <c r="B20913">
        <v>18</v>
      </c>
      <c r="C20913" t="s">
        <v>1557</v>
      </c>
    </row>
    <row r="20914" spans="1:5" x14ac:dyDescent="0.2">
      <c r="A20914" t="s">
        <v>48</v>
      </c>
      <c r="B20914">
        <v>3.4</v>
      </c>
      <c r="C20914" t="s">
        <v>1557</v>
      </c>
    </row>
    <row r="20915" spans="1:5" x14ac:dyDescent="0.2">
      <c r="A20915" t="s">
        <v>48</v>
      </c>
      <c r="B20915">
        <v>4.9000000000000004</v>
      </c>
      <c r="C20915" t="s">
        <v>1558</v>
      </c>
    </row>
    <row r="20916" spans="1:5" x14ac:dyDescent="0.2">
      <c r="A20916" t="s">
        <v>29</v>
      </c>
      <c r="B20916">
        <v>4.5</v>
      </c>
      <c r="C20916" t="s">
        <v>1558</v>
      </c>
    </row>
    <row r="20917" spans="1:5" x14ac:dyDescent="0.2">
      <c r="A20917" t="s">
        <v>29</v>
      </c>
      <c r="B20917">
        <v>0.4</v>
      </c>
      <c r="C20917" t="s">
        <v>1558</v>
      </c>
    </row>
    <row r="20918" spans="1:5" x14ac:dyDescent="0.2">
      <c r="A20918" t="s">
        <v>29</v>
      </c>
      <c r="B20918">
        <v>0.5</v>
      </c>
      <c r="C20918" t="s">
        <v>3153</v>
      </c>
    </row>
    <row r="20919" spans="1:5" x14ac:dyDescent="0.2">
      <c r="A20919" t="s">
        <v>34</v>
      </c>
      <c r="B20919">
        <v>2.6</v>
      </c>
      <c r="C20919" t="s">
        <v>1665</v>
      </c>
    </row>
    <row r="20920" spans="1:5" x14ac:dyDescent="0.2">
      <c r="A20920" t="s">
        <v>34</v>
      </c>
      <c r="B20920">
        <v>19</v>
      </c>
      <c r="C20920" t="s">
        <v>3153</v>
      </c>
    </row>
    <row r="20921" spans="1:5" x14ac:dyDescent="0.2">
      <c r="A20921" t="s">
        <v>47</v>
      </c>
      <c r="B20921">
        <v>14.5</v>
      </c>
      <c r="C20921" t="s">
        <v>2666</v>
      </c>
    </row>
    <row r="20922" spans="1:5" x14ac:dyDescent="0.2">
      <c r="A20922" t="s">
        <v>97</v>
      </c>
      <c r="B20922" t="s">
        <v>1545</v>
      </c>
      <c r="C20922">
        <v>0.05</v>
      </c>
      <c r="D20922" t="s">
        <v>1567</v>
      </c>
      <c r="E20922" t="s">
        <v>1568</v>
      </c>
    </row>
    <row r="20923" spans="1:5" x14ac:dyDescent="0.2">
      <c r="A20923" t="s">
        <v>94</v>
      </c>
      <c r="B20923" t="s">
        <v>1545</v>
      </c>
      <c r="C20923">
        <v>0.02</v>
      </c>
      <c r="D20923" t="s">
        <v>1567</v>
      </c>
      <c r="E20923" t="s">
        <v>1568</v>
      </c>
    </row>
    <row r="20924" spans="1:5" x14ac:dyDescent="0.2">
      <c r="A20924" t="s">
        <v>133</v>
      </c>
      <c r="B20924" t="s">
        <v>1545</v>
      </c>
      <c r="C20924">
        <v>5.0000000000000001E-3</v>
      </c>
    </row>
    <row r="20925" spans="1:5" x14ac:dyDescent="0.2">
      <c r="A20925" t="s">
        <v>1704</v>
      </c>
      <c r="B20925">
        <v>0.1</v>
      </c>
      <c r="C20925">
        <f>0.035/-0.015</f>
        <v>-2.3333333333333335</v>
      </c>
    </row>
    <row r="20926" spans="1:5" x14ac:dyDescent="0.2">
      <c r="A20926" t="s">
        <v>153</v>
      </c>
      <c r="B20926">
        <v>15</v>
      </c>
      <c r="C20926" t="s">
        <v>1655</v>
      </c>
    </row>
    <row r="20927" spans="1:5" x14ac:dyDescent="0.2">
      <c r="A20927" t="s">
        <v>95</v>
      </c>
      <c r="B20927" t="s">
        <v>1545</v>
      </c>
      <c r="C20927" t="s">
        <v>1584</v>
      </c>
      <c r="D20927">
        <v>3</v>
      </c>
    </row>
    <row r="20928" spans="1:5" x14ac:dyDescent="0.2">
      <c r="A20928" t="s">
        <v>87</v>
      </c>
      <c r="B20928" t="s">
        <v>1546</v>
      </c>
      <c r="C20928" t="s">
        <v>1547</v>
      </c>
      <c r="D20928" t="s">
        <v>1548</v>
      </c>
    </row>
    <row r="20929" spans="1:5" x14ac:dyDescent="0.2">
      <c r="A20929" t="s">
        <v>1549</v>
      </c>
      <c r="B20929" t="s">
        <v>1550</v>
      </c>
      <c r="C20929" t="s">
        <v>1551</v>
      </c>
      <c r="D20929" t="s">
        <v>1552</v>
      </c>
    </row>
    <row r="20930" spans="1:5" x14ac:dyDescent="0.2">
      <c r="A20930" t="s">
        <v>859</v>
      </c>
      <c r="B20930" t="s">
        <v>1553</v>
      </c>
      <c r="C20930" t="s">
        <v>1554</v>
      </c>
    </row>
    <row r="20931" spans="1:5" x14ac:dyDescent="0.2">
      <c r="A20931" t="s">
        <v>1555</v>
      </c>
      <c r="B20931" t="s">
        <v>1550</v>
      </c>
      <c r="C20931" t="s">
        <v>1551</v>
      </c>
      <c r="D20931" t="s">
        <v>1556</v>
      </c>
    </row>
    <row r="20932" spans="1:5" x14ac:dyDescent="0.2">
      <c r="A20932" t="s">
        <v>464</v>
      </c>
      <c r="B20932" t="s">
        <v>1550</v>
      </c>
      <c r="C20932" t="s">
        <v>1551</v>
      </c>
      <c r="D20932" s="7">
        <v>37415</v>
      </c>
    </row>
    <row r="20933" spans="1:5" x14ac:dyDescent="0.2">
      <c r="A20933" t="s">
        <v>153</v>
      </c>
      <c r="B20933">
        <v>10.5</v>
      </c>
      <c r="C20933" t="s">
        <v>1578</v>
      </c>
    </row>
    <row r="20934" spans="1:5" x14ac:dyDescent="0.2">
      <c r="A20934" t="s">
        <v>27</v>
      </c>
      <c r="B20934">
        <v>18.2</v>
      </c>
      <c r="C20934" t="s">
        <v>1608</v>
      </c>
      <c r="D20934">
        <v>0.05</v>
      </c>
    </row>
    <row r="20935" spans="1:5" x14ac:dyDescent="0.2">
      <c r="A20935" t="s">
        <v>29</v>
      </c>
      <c r="B20935">
        <v>7.7</v>
      </c>
      <c r="C20935" t="s">
        <v>1608</v>
      </c>
      <c r="D20935">
        <v>0.05</v>
      </c>
    </row>
    <row r="20936" spans="1:5" x14ac:dyDescent="0.2">
      <c r="A20936" t="s">
        <v>1579</v>
      </c>
      <c r="B20936">
        <v>12</v>
      </c>
      <c r="C20936" t="s">
        <v>1608</v>
      </c>
      <c r="D20936">
        <v>0.2</v>
      </c>
    </row>
    <row r="20937" spans="1:5" x14ac:dyDescent="0.2">
      <c r="A20937" t="s">
        <v>1579</v>
      </c>
      <c r="B20937">
        <v>8.6999999999999993</v>
      </c>
      <c r="C20937" t="s">
        <v>1608</v>
      </c>
      <c r="D20937">
        <v>0.1</v>
      </c>
    </row>
    <row r="20938" spans="1:5" x14ac:dyDescent="0.2">
      <c r="A20938" t="s">
        <v>2919</v>
      </c>
      <c r="B20938" t="s">
        <v>1608</v>
      </c>
      <c r="C20938">
        <v>0.2</v>
      </c>
    </row>
    <row r="20939" spans="1:5" x14ac:dyDescent="0.2">
      <c r="A20939" t="s">
        <v>29</v>
      </c>
      <c r="B20939">
        <v>11.5</v>
      </c>
      <c r="C20939" t="s">
        <v>1608</v>
      </c>
      <c r="D20939">
        <v>0.05</v>
      </c>
    </row>
    <row r="20940" spans="1:5" x14ac:dyDescent="0.2">
      <c r="A20940" t="s">
        <v>2194</v>
      </c>
      <c r="B20940" t="s">
        <v>1562</v>
      </c>
      <c r="C20940">
        <v>0.5</v>
      </c>
    </row>
    <row r="20941" spans="1:5" x14ac:dyDescent="0.2">
      <c r="A20941" t="s">
        <v>184</v>
      </c>
      <c r="B20941">
        <v>14.7</v>
      </c>
      <c r="C20941">
        <v>-0.2</v>
      </c>
    </row>
    <row r="20942" spans="1:5" x14ac:dyDescent="0.2">
      <c r="A20942" t="s">
        <v>34</v>
      </c>
      <c r="B20942">
        <v>21.02</v>
      </c>
      <c r="C20942">
        <v>0.03</v>
      </c>
    </row>
    <row r="20943" spans="1:5" x14ac:dyDescent="0.2">
      <c r="A20943" t="s">
        <v>34</v>
      </c>
      <c r="B20943">
        <v>15.02</v>
      </c>
      <c r="C20943">
        <v>0.03</v>
      </c>
    </row>
    <row r="20944" spans="1:5" x14ac:dyDescent="0.2">
      <c r="A20944" t="s">
        <v>1693</v>
      </c>
      <c r="B20944" t="s">
        <v>1562</v>
      </c>
      <c r="C20944" t="s">
        <v>3004</v>
      </c>
      <c r="D20944" t="s">
        <v>1608</v>
      </c>
      <c r="E20944">
        <v>0.1</v>
      </c>
    </row>
    <row r="20945" spans="1:5" x14ac:dyDescent="0.2">
      <c r="A20945" t="s">
        <v>150</v>
      </c>
      <c r="B20945">
        <v>10.25</v>
      </c>
      <c r="C20945" t="s">
        <v>1608</v>
      </c>
      <c r="D20945">
        <v>0.15</v>
      </c>
    </row>
    <row r="20946" spans="1:5" x14ac:dyDescent="0.2">
      <c r="A20946" t="s">
        <v>47</v>
      </c>
      <c r="B20946">
        <v>2</v>
      </c>
      <c r="C20946" t="s">
        <v>1580</v>
      </c>
    </row>
    <row r="20947" spans="1:5" x14ac:dyDescent="0.2">
      <c r="A20947" t="s">
        <v>1684</v>
      </c>
      <c r="B20947">
        <v>7</v>
      </c>
      <c r="C20947" t="s">
        <v>1608</v>
      </c>
      <c r="D20947">
        <v>0.2</v>
      </c>
    </row>
    <row r="20948" spans="1:5" x14ac:dyDescent="0.2">
      <c r="A20948" t="s">
        <v>49</v>
      </c>
      <c r="B20948">
        <v>0.23</v>
      </c>
      <c r="C20948" t="s">
        <v>1589</v>
      </c>
    </row>
    <row r="20949" spans="1:5" x14ac:dyDescent="0.2">
      <c r="A20949" t="s">
        <v>49</v>
      </c>
      <c r="B20949">
        <v>0.4</v>
      </c>
      <c r="C20949" t="s">
        <v>1580</v>
      </c>
    </row>
    <row r="20950" spans="1:5" x14ac:dyDescent="0.2">
      <c r="A20950" t="s">
        <v>97</v>
      </c>
      <c r="B20950">
        <v>0.1</v>
      </c>
      <c r="C20950" t="s">
        <v>1567</v>
      </c>
      <c r="D20950" t="s">
        <v>1568</v>
      </c>
    </row>
    <row r="20951" spans="1:5" x14ac:dyDescent="0.2">
      <c r="A20951" t="s">
        <v>29</v>
      </c>
      <c r="B20951">
        <v>4.5</v>
      </c>
      <c r="C20951" t="s">
        <v>1580</v>
      </c>
    </row>
    <row r="20952" spans="1:5" x14ac:dyDescent="0.2">
      <c r="A20952" t="s">
        <v>2909</v>
      </c>
      <c r="B20952" t="s">
        <v>1608</v>
      </c>
      <c r="C20952">
        <v>0.05</v>
      </c>
    </row>
    <row r="20953" spans="1:5" x14ac:dyDescent="0.2">
      <c r="A20953" t="s">
        <v>3005</v>
      </c>
      <c r="B20953" t="s">
        <v>1608</v>
      </c>
      <c r="C20953">
        <v>0.2</v>
      </c>
    </row>
    <row r="20954" spans="1:5" x14ac:dyDescent="0.2">
      <c r="A20954" t="s">
        <v>2911</v>
      </c>
      <c r="B20954" t="s">
        <v>1608</v>
      </c>
      <c r="C20954">
        <v>0.1</v>
      </c>
    </row>
    <row r="20955" spans="1:5" x14ac:dyDescent="0.2">
      <c r="A20955" t="s">
        <v>177</v>
      </c>
      <c r="B20955">
        <v>13.1</v>
      </c>
      <c r="C20955" t="s">
        <v>1608</v>
      </c>
      <c r="D20955">
        <v>0.1</v>
      </c>
    </row>
    <row r="20956" spans="1:5" x14ac:dyDescent="0.2">
      <c r="A20956" t="s">
        <v>177</v>
      </c>
      <c r="B20956">
        <v>14.6</v>
      </c>
      <c r="C20956" t="s">
        <v>1608</v>
      </c>
      <c r="D20956">
        <v>0.05</v>
      </c>
    </row>
    <row r="20957" spans="1:5" x14ac:dyDescent="0.2">
      <c r="A20957" t="s">
        <v>29</v>
      </c>
      <c r="B20957">
        <v>17.600000000000001</v>
      </c>
      <c r="C20957" t="s">
        <v>1608</v>
      </c>
      <c r="D20957">
        <v>0.05</v>
      </c>
    </row>
    <row r="20958" spans="1:5" x14ac:dyDescent="0.2">
      <c r="A20958" t="s">
        <v>2698</v>
      </c>
      <c r="B20958">
        <v>0.02</v>
      </c>
    </row>
    <row r="20959" spans="1:5" x14ac:dyDescent="0.2">
      <c r="A20959" t="s">
        <v>97</v>
      </c>
      <c r="B20959" t="s">
        <v>1545</v>
      </c>
      <c r="C20959">
        <v>0.03</v>
      </c>
      <c r="D20959" t="s">
        <v>2922</v>
      </c>
      <c r="E20959" t="s">
        <v>1568</v>
      </c>
    </row>
    <row r="20960" spans="1:5" x14ac:dyDescent="0.2">
      <c r="A20960" t="s">
        <v>92</v>
      </c>
      <c r="B20960">
        <v>0.05</v>
      </c>
      <c r="C20960" t="s">
        <v>1613</v>
      </c>
      <c r="D20960">
        <v>0.1</v>
      </c>
    </row>
    <row r="20961" spans="1:4" x14ac:dyDescent="0.2">
      <c r="A20961" t="s">
        <v>154</v>
      </c>
      <c r="B20961">
        <v>0.2</v>
      </c>
      <c r="C20961" t="s">
        <v>1613</v>
      </c>
      <c r="D20961">
        <v>0.1</v>
      </c>
    </row>
    <row r="20962" spans="1:4" x14ac:dyDescent="0.2">
      <c r="A20962" t="s">
        <v>146</v>
      </c>
    </row>
    <row r="20963" spans="1:4" x14ac:dyDescent="0.2">
      <c r="A20963" t="s">
        <v>87</v>
      </c>
    </row>
    <row r="20964" spans="1:4" x14ac:dyDescent="0.2">
      <c r="A20964" t="s">
        <v>1549</v>
      </c>
      <c r="B20964" t="s">
        <v>1550</v>
      </c>
      <c r="C20964" t="s">
        <v>1551</v>
      </c>
      <c r="D20964" t="s">
        <v>1552</v>
      </c>
    </row>
    <row r="20965" spans="1:4" x14ac:dyDescent="0.2">
      <c r="A20965" t="s">
        <v>859</v>
      </c>
      <c r="B20965" t="s">
        <v>1553</v>
      </c>
      <c r="C20965" t="s">
        <v>1554</v>
      </c>
    </row>
    <row r="20966" spans="1:4" x14ac:dyDescent="0.2">
      <c r="A20966" t="s">
        <v>1555</v>
      </c>
      <c r="B20966" t="s">
        <v>1550</v>
      </c>
      <c r="C20966" t="s">
        <v>1551</v>
      </c>
      <c r="D20966" t="s">
        <v>1556</v>
      </c>
    </row>
    <row r="20967" spans="1:4" x14ac:dyDescent="0.2">
      <c r="A20967" t="s">
        <v>153</v>
      </c>
      <c r="B20967">
        <v>10.5</v>
      </c>
      <c r="C20967" t="s">
        <v>1578</v>
      </c>
    </row>
    <row r="20968" spans="1:4" x14ac:dyDescent="0.2">
      <c r="A20968" t="s">
        <v>27</v>
      </c>
      <c r="B20968" t="s">
        <v>3158</v>
      </c>
      <c r="C20968">
        <v>0.05</v>
      </c>
    </row>
    <row r="20969" spans="1:4" x14ac:dyDescent="0.2">
      <c r="A20969" t="s">
        <v>29</v>
      </c>
      <c r="B20969">
        <v>7.7</v>
      </c>
      <c r="C20969" t="s">
        <v>1608</v>
      </c>
      <c r="D20969">
        <v>0.05</v>
      </c>
    </row>
    <row r="20970" spans="1:4" x14ac:dyDescent="0.2">
      <c r="A20970" t="s">
        <v>1579</v>
      </c>
      <c r="B20970">
        <v>12</v>
      </c>
      <c r="C20970" t="s">
        <v>1608</v>
      </c>
      <c r="D20970">
        <v>0.2</v>
      </c>
    </row>
    <row r="20971" spans="1:4" x14ac:dyDescent="0.2">
      <c r="A20971" t="s">
        <v>1579</v>
      </c>
      <c r="B20971">
        <v>8.6999999999999993</v>
      </c>
      <c r="C20971" t="s">
        <v>1608</v>
      </c>
      <c r="D20971">
        <v>0.1</v>
      </c>
    </row>
    <row r="20972" spans="1:4" x14ac:dyDescent="0.2">
      <c r="A20972" t="s">
        <v>2919</v>
      </c>
      <c r="B20972" t="s">
        <v>1608</v>
      </c>
      <c r="C20972">
        <v>0.2</v>
      </c>
    </row>
    <row r="20973" spans="1:4" x14ac:dyDescent="0.2">
      <c r="A20973" t="s">
        <v>29</v>
      </c>
      <c r="B20973">
        <v>11.5</v>
      </c>
      <c r="C20973" t="s">
        <v>1608</v>
      </c>
      <c r="D20973">
        <v>0.05</v>
      </c>
    </row>
    <row r="20974" spans="1:4" x14ac:dyDescent="0.2">
      <c r="A20974" t="s">
        <v>47</v>
      </c>
      <c r="B20974">
        <v>4.7</v>
      </c>
      <c r="C20974">
        <v>0.1</v>
      </c>
    </row>
    <row r="20975" spans="1:4" x14ac:dyDescent="0.2">
      <c r="A20975" t="s">
        <v>184</v>
      </c>
      <c r="B20975">
        <v>14.7</v>
      </c>
      <c r="C20975">
        <v>-0.2</v>
      </c>
    </row>
    <row r="20976" spans="1:4" x14ac:dyDescent="0.2">
      <c r="A20976" t="s">
        <v>34</v>
      </c>
      <c r="B20976">
        <v>21.02</v>
      </c>
      <c r="C20976">
        <v>0.03</v>
      </c>
    </row>
    <row r="20977" spans="1:4" x14ac:dyDescent="0.2">
      <c r="A20977" t="s">
        <v>34</v>
      </c>
      <c r="B20977">
        <v>15.02</v>
      </c>
      <c r="C20977">
        <v>0.03</v>
      </c>
    </row>
    <row r="20978" spans="1:4" x14ac:dyDescent="0.2">
      <c r="A20978" t="s">
        <v>1693</v>
      </c>
      <c r="B20978" t="s">
        <v>1562</v>
      </c>
      <c r="C20978" t="s">
        <v>3159</v>
      </c>
    </row>
    <row r="20979" spans="1:4" x14ac:dyDescent="0.2">
      <c r="A20979" t="s">
        <v>1693</v>
      </c>
      <c r="B20979" t="s">
        <v>3160</v>
      </c>
    </row>
    <row r="20980" spans="1:4" x14ac:dyDescent="0.2">
      <c r="A20980" t="s">
        <v>871</v>
      </c>
    </row>
    <row r="20981" spans="1:4" x14ac:dyDescent="0.2">
      <c r="A20981" t="s">
        <v>29</v>
      </c>
      <c r="B20981">
        <v>14.5</v>
      </c>
      <c r="C20981" t="s">
        <v>1630</v>
      </c>
    </row>
    <row r="20982" spans="1:4" x14ac:dyDescent="0.2">
      <c r="A20982" t="s">
        <v>150</v>
      </c>
      <c r="B20982">
        <v>10.25</v>
      </c>
      <c r="C20982" t="s">
        <v>1608</v>
      </c>
      <c r="D20982">
        <v>0.15</v>
      </c>
    </row>
    <row r="20983" spans="1:4" x14ac:dyDescent="0.2">
      <c r="A20983" t="s">
        <v>47</v>
      </c>
      <c r="B20983">
        <v>2</v>
      </c>
      <c r="C20983" t="s">
        <v>1580</v>
      </c>
    </row>
    <row r="20984" spans="1:4" x14ac:dyDescent="0.2">
      <c r="A20984" t="s">
        <v>1684</v>
      </c>
      <c r="B20984">
        <v>7</v>
      </c>
      <c r="C20984" t="s">
        <v>1608</v>
      </c>
      <c r="D20984">
        <v>0.2</v>
      </c>
    </row>
    <row r="20985" spans="1:4" x14ac:dyDescent="0.2">
      <c r="A20985" t="s">
        <v>49</v>
      </c>
      <c r="B20985">
        <v>0.23</v>
      </c>
      <c r="C20985" t="s">
        <v>1589</v>
      </c>
    </row>
    <row r="20986" spans="1:4" x14ac:dyDescent="0.2">
      <c r="A20986" t="s">
        <v>49</v>
      </c>
      <c r="B20986">
        <v>0.4</v>
      </c>
      <c r="C20986" t="s">
        <v>1580</v>
      </c>
    </row>
    <row r="20987" spans="1:4" x14ac:dyDescent="0.2">
      <c r="A20987" t="s">
        <v>97</v>
      </c>
      <c r="B20987">
        <v>0.1</v>
      </c>
      <c r="C20987" t="s">
        <v>1567</v>
      </c>
      <c r="D20987" t="s">
        <v>1568</v>
      </c>
    </row>
    <row r="20988" spans="1:4" x14ac:dyDescent="0.2">
      <c r="A20988" t="s">
        <v>29</v>
      </c>
      <c r="B20988">
        <v>4.5</v>
      </c>
      <c r="C20988" t="s">
        <v>1580</v>
      </c>
    </row>
    <row r="20989" spans="1:4" x14ac:dyDescent="0.2">
      <c r="A20989" t="s">
        <v>2909</v>
      </c>
      <c r="B20989" t="s">
        <v>1608</v>
      </c>
      <c r="C20989">
        <v>0.05</v>
      </c>
    </row>
    <row r="20990" spans="1:4" x14ac:dyDescent="0.2">
      <c r="A20990" t="s">
        <v>3005</v>
      </c>
      <c r="B20990" t="s">
        <v>1608</v>
      </c>
      <c r="C20990">
        <v>0.2</v>
      </c>
    </row>
    <row r="20991" spans="1:4" x14ac:dyDescent="0.2">
      <c r="A20991" t="s">
        <v>2911</v>
      </c>
      <c r="B20991" t="s">
        <v>1608</v>
      </c>
      <c r="C20991">
        <v>0.1</v>
      </c>
    </row>
    <row r="20992" spans="1:4" x14ac:dyDescent="0.2">
      <c r="A20992" t="s">
        <v>177</v>
      </c>
      <c r="B20992">
        <v>4.9000000000000004</v>
      </c>
      <c r="C20992" t="s">
        <v>1608</v>
      </c>
      <c r="D20992">
        <v>0.1</v>
      </c>
    </row>
    <row r="20993" spans="1:5" x14ac:dyDescent="0.2">
      <c r="A20993" t="s">
        <v>177</v>
      </c>
      <c r="B20993">
        <v>3.4</v>
      </c>
      <c r="C20993" t="s">
        <v>1608</v>
      </c>
      <c r="D20993">
        <v>0.05</v>
      </c>
    </row>
    <row r="20994" spans="1:5" x14ac:dyDescent="0.2">
      <c r="A20994" t="s">
        <v>29</v>
      </c>
      <c r="B20994">
        <v>12.2</v>
      </c>
      <c r="C20994" t="s">
        <v>1613</v>
      </c>
      <c r="D20994">
        <v>0.2</v>
      </c>
    </row>
    <row r="20995" spans="1:5" x14ac:dyDescent="0.2">
      <c r="A20995" t="s">
        <v>29</v>
      </c>
      <c r="B20995">
        <v>9</v>
      </c>
      <c r="C20995" t="s">
        <v>1608</v>
      </c>
      <c r="D20995">
        <v>0.2</v>
      </c>
    </row>
    <row r="20996" spans="1:5" x14ac:dyDescent="0.2">
      <c r="A20996" t="s">
        <v>97</v>
      </c>
    </row>
    <row r="20997" spans="1:5" x14ac:dyDescent="0.2">
      <c r="A20997" t="s">
        <v>29</v>
      </c>
      <c r="B20997">
        <v>0.4</v>
      </c>
      <c r="C20997" t="s">
        <v>1608</v>
      </c>
      <c r="D20997">
        <v>0.1</v>
      </c>
    </row>
    <row r="20998" spans="1:5" x14ac:dyDescent="0.2">
      <c r="A20998" t="s">
        <v>2698</v>
      </c>
      <c r="B20998">
        <v>0.02</v>
      </c>
    </row>
    <row r="20999" spans="1:5" x14ac:dyDescent="0.2">
      <c r="A20999" t="s">
        <v>97</v>
      </c>
      <c r="B20999" t="s">
        <v>1545</v>
      </c>
      <c r="C20999">
        <v>0.03</v>
      </c>
      <c r="D20999" t="s">
        <v>2922</v>
      </c>
      <c r="E20999" t="s">
        <v>1568</v>
      </c>
    </row>
    <row r="21000" spans="1:5" x14ac:dyDescent="0.2">
      <c r="A21000" t="s">
        <v>92</v>
      </c>
      <c r="B21000">
        <v>0.05</v>
      </c>
      <c r="C21000" t="s">
        <v>1613</v>
      </c>
      <c r="D21000">
        <v>0.1</v>
      </c>
    </row>
    <row r="21001" spans="1:5" x14ac:dyDescent="0.2">
      <c r="A21001" t="s">
        <v>154</v>
      </c>
      <c r="B21001">
        <v>0.2</v>
      </c>
      <c r="C21001" t="s">
        <v>1613</v>
      </c>
      <c r="D21001">
        <v>0.1</v>
      </c>
    </row>
    <row r="21002" spans="1:5" x14ac:dyDescent="0.2">
      <c r="A21002" t="s">
        <v>146</v>
      </c>
    </row>
    <row r="21003" spans="1:5" x14ac:dyDescent="0.2">
      <c r="A21003" t="s">
        <v>87</v>
      </c>
    </row>
    <row r="21004" spans="1:5" x14ac:dyDescent="0.2">
      <c r="A21004" t="s">
        <v>1549</v>
      </c>
      <c r="B21004" t="s">
        <v>1550</v>
      </c>
      <c r="C21004" t="s">
        <v>1551</v>
      </c>
      <c r="D21004" t="s">
        <v>1552</v>
      </c>
    </row>
    <row r="21005" spans="1:5" x14ac:dyDescent="0.2">
      <c r="A21005" t="s">
        <v>859</v>
      </c>
      <c r="B21005" t="s">
        <v>1553</v>
      </c>
      <c r="C21005" t="s">
        <v>1554</v>
      </c>
    </row>
    <row r="21006" spans="1:5" x14ac:dyDescent="0.2">
      <c r="A21006" t="s">
        <v>1555</v>
      </c>
      <c r="B21006" t="s">
        <v>1550</v>
      </c>
      <c r="C21006" t="s">
        <v>1551</v>
      </c>
      <c r="D21006" t="s">
        <v>1556</v>
      </c>
    </row>
    <row r="21007" spans="1:5" x14ac:dyDescent="0.2">
      <c r="A21007" t="s">
        <v>153</v>
      </c>
      <c r="B21007">
        <v>10.5</v>
      </c>
      <c r="C21007" t="s">
        <v>1578</v>
      </c>
    </row>
    <row r="21008" spans="1:5" x14ac:dyDescent="0.2">
      <c r="A21008" t="s">
        <v>27</v>
      </c>
      <c r="B21008" t="s">
        <v>3158</v>
      </c>
      <c r="C21008">
        <v>0.05</v>
      </c>
    </row>
    <row r="21009" spans="1:4" x14ac:dyDescent="0.2">
      <c r="A21009" t="s">
        <v>29</v>
      </c>
      <c r="B21009">
        <v>7.7</v>
      </c>
      <c r="C21009" t="s">
        <v>1608</v>
      </c>
      <c r="D21009">
        <v>0.05</v>
      </c>
    </row>
    <row r="21010" spans="1:4" x14ac:dyDescent="0.2">
      <c r="A21010" t="s">
        <v>1579</v>
      </c>
      <c r="B21010">
        <v>12</v>
      </c>
      <c r="C21010" t="s">
        <v>1608</v>
      </c>
      <c r="D21010">
        <v>0.2</v>
      </c>
    </row>
    <row r="21011" spans="1:4" x14ac:dyDescent="0.2">
      <c r="A21011" t="s">
        <v>1579</v>
      </c>
      <c r="B21011">
        <v>8.6999999999999993</v>
      </c>
      <c r="C21011" t="s">
        <v>1608</v>
      </c>
      <c r="D21011">
        <v>0.1</v>
      </c>
    </row>
    <row r="21012" spans="1:4" x14ac:dyDescent="0.2">
      <c r="A21012" t="s">
        <v>2919</v>
      </c>
      <c r="B21012" t="s">
        <v>1608</v>
      </c>
      <c r="C21012">
        <v>0.2</v>
      </c>
    </row>
    <row r="21013" spans="1:4" x14ac:dyDescent="0.2">
      <c r="A21013" t="s">
        <v>29</v>
      </c>
      <c r="B21013">
        <v>11.5</v>
      </c>
      <c r="C21013" t="s">
        <v>1608</v>
      </c>
      <c r="D21013">
        <v>0.05</v>
      </c>
    </row>
    <row r="21014" spans="1:4" x14ac:dyDescent="0.2">
      <c r="A21014" t="s">
        <v>47</v>
      </c>
      <c r="B21014">
        <v>4.7</v>
      </c>
      <c r="C21014">
        <v>0.1</v>
      </c>
    </row>
    <row r="21015" spans="1:4" x14ac:dyDescent="0.2">
      <c r="A21015" t="s">
        <v>184</v>
      </c>
      <c r="B21015">
        <v>14.7</v>
      </c>
      <c r="C21015">
        <v>-0.2</v>
      </c>
    </row>
    <row r="21016" spans="1:4" x14ac:dyDescent="0.2">
      <c r="A21016" t="s">
        <v>34</v>
      </c>
      <c r="B21016">
        <v>21.02</v>
      </c>
      <c r="C21016">
        <v>0.03</v>
      </c>
    </row>
    <row r="21017" spans="1:4" x14ac:dyDescent="0.2">
      <c r="A21017" t="s">
        <v>34</v>
      </c>
      <c r="B21017">
        <v>15.02</v>
      </c>
      <c r="C21017">
        <v>0.03</v>
      </c>
    </row>
    <row r="21018" spans="1:4" x14ac:dyDescent="0.2">
      <c r="A21018" t="s">
        <v>1693</v>
      </c>
      <c r="B21018" t="s">
        <v>1562</v>
      </c>
      <c r="C21018" t="s">
        <v>3159</v>
      </c>
    </row>
    <row r="21019" spans="1:4" x14ac:dyDescent="0.2">
      <c r="A21019" t="s">
        <v>1693</v>
      </c>
      <c r="B21019" t="s">
        <v>3160</v>
      </c>
    </row>
    <row r="21020" spans="1:4" x14ac:dyDescent="0.2">
      <c r="A21020" t="s">
        <v>871</v>
      </c>
    </row>
    <row r="21021" spans="1:4" x14ac:dyDescent="0.2">
      <c r="A21021" t="s">
        <v>29</v>
      </c>
      <c r="B21021">
        <v>14.5</v>
      </c>
      <c r="C21021" t="s">
        <v>1630</v>
      </c>
    </row>
    <row r="21022" spans="1:4" x14ac:dyDescent="0.2">
      <c r="A21022" t="s">
        <v>150</v>
      </c>
      <c r="B21022">
        <v>10.25</v>
      </c>
      <c r="C21022" t="s">
        <v>1608</v>
      </c>
      <c r="D21022">
        <v>0.15</v>
      </c>
    </row>
    <row r="21023" spans="1:4" x14ac:dyDescent="0.2">
      <c r="A21023" t="s">
        <v>47</v>
      </c>
      <c r="B21023">
        <v>2</v>
      </c>
      <c r="C21023" t="s">
        <v>1580</v>
      </c>
    </row>
    <row r="21024" spans="1:4" x14ac:dyDescent="0.2">
      <c r="A21024" t="s">
        <v>1684</v>
      </c>
      <c r="B21024">
        <v>7</v>
      </c>
      <c r="C21024" t="s">
        <v>1608</v>
      </c>
      <c r="D21024">
        <v>0.2</v>
      </c>
    </row>
    <row r="21025" spans="1:5" x14ac:dyDescent="0.2">
      <c r="A21025" t="s">
        <v>49</v>
      </c>
      <c r="B21025">
        <v>0.23</v>
      </c>
      <c r="C21025" t="s">
        <v>1589</v>
      </c>
    </row>
    <row r="21026" spans="1:5" x14ac:dyDescent="0.2">
      <c r="A21026" t="s">
        <v>49</v>
      </c>
      <c r="B21026">
        <v>0.4</v>
      </c>
      <c r="C21026" t="s">
        <v>1580</v>
      </c>
    </row>
    <row r="21027" spans="1:5" x14ac:dyDescent="0.2">
      <c r="A21027" t="s">
        <v>97</v>
      </c>
      <c r="B21027">
        <v>0.1</v>
      </c>
      <c r="C21027" t="s">
        <v>1567</v>
      </c>
      <c r="D21027" t="s">
        <v>1568</v>
      </c>
    </row>
    <row r="21028" spans="1:5" x14ac:dyDescent="0.2">
      <c r="A21028" t="s">
        <v>29</v>
      </c>
      <c r="B21028">
        <v>4.5</v>
      </c>
      <c r="C21028" t="s">
        <v>1580</v>
      </c>
    </row>
    <row r="21029" spans="1:5" x14ac:dyDescent="0.2">
      <c r="A21029" t="s">
        <v>2909</v>
      </c>
      <c r="B21029" t="s">
        <v>1608</v>
      </c>
      <c r="C21029">
        <v>0.05</v>
      </c>
    </row>
    <row r="21030" spans="1:5" x14ac:dyDescent="0.2">
      <c r="A21030" t="s">
        <v>3005</v>
      </c>
      <c r="B21030" t="s">
        <v>1608</v>
      </c>
      <c r="C21030">
        <v>0.2</v>
      </c>
    </row>
    <row r="21031" spans="1:5" x14ac:dyDescent="0.2">
      <c r="A21031" t="s">
        <v>2911</v>
      </c>
      <c r="B21031" t="s">
        <v>1608</v>
      </c>
      <c r="C21031">
        <v>0.1</v>
      </c>
    </row>
    <row r="21032" spans="1:5" x14ac:dyDescent="0.2">
      <c r="A21032" t="s">
        <v>177</v>
      </c>
      <c r="B21032">
        <v>4.9000000000000004</v>
      </c>
      <c r="C21032" t="s">
        <v>1608</v>
      </c>
      <c r="D21032">
        <v>0.1</v>
      </c>
    </row>
    <row r="21033" spans="1:5" x14ac:dyDescent="0.2">
      <c r="A21033" t="s">
        <v>177</v>
      </c>
      <c r="B21033">
        <v>3.4</v>
      </c>
      <c r="C21033" t="s">
        <v>1608</v>
      </c>
      <c r="D21033">
        <v>0.05</v>
      </c>
    </row>
    <row r="21034" spans="1:5" x14ac:dyDescent="0.2">
      <c r="A21034" t="s">
        <v>29</v>
      </c>
      <c r="B21034">
        <v>12.2</v>
      </c>
      <c r="C21034" t="s">
        <v>1613</v>
      </c>
      <c r="D21034">
        <v>0.2</v>
      </c>
    </row>
    <row r="21035" spans="1:5" x14ac:dyDescent="0.2">
      <c r="A21035" t="s">
        <v>29</v>
      </c>
      <c r="B21035">
        <v>9</v>
      </c>
      <c r="C21035" t="s">
        <v>1608</v>
      </c>
      <c r="D21035">
        <v>0.2</v>
      </c>
    </row>
    <row r="21036" spans="1:5" x14ac:dyDescent="0.2">
      <c r="A21036" t="s">
        <v>97</v>
      </c>
    </row>
    <row r="21037" spans="1:5" x14ac:dyDescent="0.2">
      <c r="A21037" t="s">
        <v>29</v>
      </c>
      <c r="B21037">
        <v>0.4</v>
      </c>
      <c r="C21037" t="s">
        <v>1608</v>
      </c>
      <c r="D21037">
        <v>0.1</v>
      </c>
    </row>
    <row r="21038" spans="1:5" x14ac:dyDescent="0.2">
      <c r="A21038" t="s">
        <v>2698</v>
      </c>
      <c r="B21038">
        <v>0.02</v>
      </c>
    </row>
    <row r="21039" spans="1:5" x14ac:dyDescent="0.2">
      <c r="A21039" t="s">
        <v>97</v>
      </c>
      <c r="B21039" t="s">
        <v>1545</v>
      </c>
      <c r="C21039">
        <v>0.03</v>
      </c>
      <c r="D21039" t="s">
        <v>2922</v>
      </c>
      <c r="E21039" t="s">
        <v>1568</v>
      </c>
    </row>
    <row r="21040" spans="1:5" x14ac:dyDescent="0.2">
      <c r="A21040" t="s">
        <v>92</v>
      </c>
      <c r="B21040">
        <v>0.05</v>
      </c>
      <c r="C21040" t="s">
        <v>1613</v>
      </c>
      <c r="D21040">
        <v>0.1</v>
      </c>
    </row>
    <row r="21041" spans="1:4" x14ac:dyDescent="0.2">
      <c r="A21041" t="s">
        <v>154</v>
      </c>
      <c r="B21041">
        <v>0.2</v>
      </c>
      <c r="C21041" t="s">
        <v>1613</v>
      </c>
      <c r="D21041">
        <v>0.1</v>
      </c>
    </row>
    <row r="21042" spans="1:4" x14ac:dyDescent="0.2">
      <c r="A21042" t="s">
        <v>146</v>
      </c>
    </row>
    <row r="21043" spans="1:4" x14ac:dyDescent="0.2">
      <c r="A21043" t="s">
        <v>87</v>
      </c>
    </row>
    <row r="21044" spans="1:4" x14ac:dyDescent="0.2">
      <c r="A21044" t="s">
        <v>1549</v>
      </c>
      <c r="B21044" t="s">
        <v>1550</v>
      </c>
      <c r="C21044" t="s">
        <v>1551</v>
      </c>
      <c r="D21044" t="s">
        <v>1552</v>
      </c>
    </row>
    <row r="21045" spans="1:4" x14ac:dyDescent="0.2">
      <c r="A21045" t="s">
        <v>859</v>
      </c>
      <c r="B21045" t="s">
        <v>1553</v>
      </c>
      <c r="C21045" t="s">
        <v>1554</v>
      </c>
    </row>
    <row r="21046" spans="1:4" x14ac:dyDescent="0.2">
      <c r="A21046" t="s">
        <v>1555</v>
      </c>
      <c r="B21046" t="s">
        <v>1550</v>
      </c>
      <c r="C21046" t="s">
        <v>1551</v>
      </c>
      <c r="D21046" t="s">
        <v>1556</v>
      </c>
    </row>
    <row r="21047" spans="1:4" x14ac:dyDescent="0.2">
      <c r="A21047" t="s">
        <v>153</v>
      </c>
      <c r="B21047">
        <v>10.5</v>
      </c>
      <c r="C21047" t="s">
        <v>1559</v>
      </c>
    </row>
    <row r="21048" spans="1:4" x14ac:dyDescent="0.2">
      <c r="A21048" t="s">
        <v>27</v>
      </c>
      <c r="B21048">
        <v>18</v>
      </c>
      <c r="C21048" t="s">
        <v>1557</v>
      </c>
    </row>
    <row r="21049" spans="1:4" x14ac:dyDescent="0.2">
      <c r="A21049" t="s">
        <v>29</v>
      </c>
      <c r="B21049">
        <v>7.7</v>
      </c>
      <c r="C21049" t="s">
        <v>1557</v>
      </c>
    </row>
    <row r="21050" spans="1:4" x14ac:dyDescent="0.2">
      <c r="A21050" t="s">
        <v>1579</v>
      </c>
      <c r="B21050">
        <v>12</v>
      </c>
      <c r="C21050" t="s">
        <v>1595</v>
      </c>
      <c r="D21050">
        <v>0.2</v>
      </c>
    </row>
    <row r="21051" spans="1:4" x14ac:dyDescent="0.2">
      <c r="A21051" t="s">
        <v>1579</v>
      </c>
      <c r="B21051">
        <v>8.6999999999999993</v>
      </c>
      <c r="C21051" t="s">
        <v>1558</v>
      </c>
    </row>
    <row r="21052" spans="1:4" x14ac:dyDescent="0.2">
      <c r="A21052" t="s">
        <v>47</v>
      </c>
      <c r="B21052">
        <v>13.5</v>
      </c>
      <c r="C21052" t="s">
        <v>1559</v>
      </c>
    </row>
    <row r="21053" spans="1:4" x14ac:dyDescent="0.2">
      <c r="A21053" t="s">
        <v>29</v>
      </c>
      <c r="B21053">
        <v>11.5</v>
      </c>
      <c r="C21053" t="s">
        <v>1557</v>
      </c>
    </row>
    <row r="21054" spans="1:4" x14ac:dyDescent="0.2">
      <c r="A21054" t="s">
        <v>2923</v>
      </c>
      <c r="B21054" t="s">
        <v>2223</v>
      </c>
    </row>
    <row r="21055" spans="1:4" x14ac:dyDescent="0.2">
      <c r="A21055" t="s">
        <v>184</v>
      </c>
      <c r="B21055">
        <v>14.7</v>
      </c>
      <c r="C21055">
        <v>-0.2</v>
      </c>
    </row>
    <row r="21056" spans="1:4" x14ac:dyDescent="0.2">
      <c r="A21056" t="s">
        <v>34</v>
      </c>
      <c r="B21056">
        <v>21.02</v>
      </c>
      <c r="C21056">
        <v>0.03</v>
      </c>
    </row>
    <row r="21057" spans="1:4" x14ac:dyDescent="0.2">
      <c r="A21057" t="s">
        <v>34</v>
      </c>
      <c r="B21057">
        <v>15.02</v>
      </c>
      <c r="C21057">
        <v>0.03</v>
      </c>
    </row>
    <row r="21058" spans="1:4" x14ac:dyDescent="0.2">
      <c r="A21058" t="s">
        <v>2475</v>
      </c>
      <c r="B21058">
        <v>5.5</v>
      </c>
      <c r="C21058" t="s">
        <v>1558</v>
      </c>
    </row>
    <row r="21059" spans="1:4" x14ac:dyDescent="0.2">
      <c r="A21059" t="s">
        <v>1817</v>
      </c>
      <c r="B21059">
        <v>10.25</v>
      </c>
      <c r="C21059" t="s">
        <v>1574</v>
      </c>
    </row>
    <row r="21060" spans="1:4" x14ac:dyDescent="0.2">
      <c r="A21060" t="s">
        <v>2925</v>
      </c>
      <c r="B21060" t="s">
        <v>1588</v>
      </c>
    </row>
    <row r="21061" spans="1:4" x14ac:dyDescent="0.2">
      <c r="A21061" t="s">
        <v>47</v>
      </c>
      <c r="B21061">
        <v>2</v>
      </c>
      <c r="C21061" t="s">
        <v>1558</v>
      </c>
    </row>
    <row r="21062" spans="1:4" x14ac:dyDescent="0.2">
      <c r="A21062" t="s">
        <v>1684</v>
      </c>
      <c r="B21062">
        <v>7</v>
      </c>
      <c r="C21062" t="s">
        <v>1559</v>
      </c>
    </row>
    <row r="21063" spans="1:4" x14ac:dyDescent="0.2">
      <c r="A21063" t="s">
        <v>49</v>
      </c>
      <c r="B21063">
        <v>0.4</v>
      </c>
      <c r="C21063" t="s">
        <v>1558</v>
      </c>
    </row>
    <row r="21064" spans="1:4" x14ac:dyDescent="0.2">
      <c r="A21064" t="s">
        <v>97</v>
      </c>
      <c r="B21064">
        <v>0.1</v>
      </c>
      <c r="C21064" t="s">
        <v>1567</v>
      </c>
      <c r="D21064" t="s">
        <v>1568</v>
      </c>
    </row>
    <row r="21065" spans="1:4" x14ac:dyDescent="0.2">
      <c r="A21065" t="s">
        <v>29</v>
      </c>
      <c r="B21065">
        <v>4.5</v>
      </c>
      <c r="C21065" t="s">
        <v>1558</v>
      </c>
    </row>
    <row r="21066" spans="1:4" x14ac:dyDescent="0.2">
      <c r="A21066" t="s">
        <v>29</v>
      </c>
      <c r="B21066">
        <v>14.5</v>
      </c>
      <c r="C21066" t="s">
        <v>1557</v>
      </c>
    </row>
    <row r="21067" spans="1:4" x14ac:dyDescent="0.2">
      <c r="A21067" t="s">
        <v>96</v>
      </c>
      <c r="B21067">
        <v>5.5</v>
      </c>
      <c r="C21067" t="s">
        <v>1559</v>
      </c>
    </row>
    <row r="21068" spans="1:4" x14ac:dyDescent="0.2">
      <c r="A21068" t="s">
        <v>29</v>
      </c>
      <c r="B21068">
        <v>3.4</v>
      </c>
      <c r="C21068" t="s">
        <v>1557</v>
      </c>
    </row>
    <row r="21069" spans="1:4" x14ac:dyDescent="0.2">
      <c r="A21069" t="s">
        <v>47</v>
      </c>
      <c r="B21069">
        <v>13</v>
      </c>
      <c r="C21069" t="s">
        <v>1558</v>
      </c>
    </row>
    <row r="21070" spans="1:4" x14ac:dyDescent="0.2">
      <c r="A21070" t="s">
        <v>48</v>
      </c>
      <c r="B21070">
        <v>12.2</v>
      </c>
      <c r="C21070">
        <v>0.2</v>
      </c>
    </row>
    <row r="21071" spans="1:4" x14ac:dyDescent="0.2">
      <c r="A21071" t="s">
        <v>29</v>
      </c>
      <c r="B21071">
        <v>0.4</v>
      </c>
      <c r="C21071" t="s">
        <v>1558</v>
      </c>
    </row>
    <row r="21072" spans="1:4" x14ac:dyDescent="0.2">
      <c r="A21072" t="s">
        <v>29</v>
      </c>
      <c r="B21072">
        <v>0.5</v>
      </c>
      <c r="C21072" t="s">
        <v>1557</v>
      </c>
    </row>
    <row r="21073" spans="1:5" x14ac:dyDescent="0.2">
      <c r="A21073" t="s">
        <v>29</v>
      </c>
      <c r="B21073">
        <v>4.9000000000000004</v>
      </c>
      <c r="C21073" t="s">
        <v>1558</v>
      </c>
    </row>
    <row r="21074" spans="1:5" x14ac:dyDescent="0.2">
      <c r="A21074" t="s">
        <v>29</v>
      </c>
      <c r="B21074">
        <v>9</v>
      </c>
      <c r="C21074" t="s">
        <v>1558</v>
      </c>
    </row>
    <row r="21075" spans="1:5" x14ac:dyDescent="0.2">
      <c r="A21075" t="s">
        <v>47</v>
      </c>
      <c r="B21075">
        <v>4</v>
      </c>
      <c r="C21075">
        <v>0.02</v>
      </c>
    </row>
    <row r="21076" spans="1:5" x14ac:dyDescent="0.2">
      <c r="A21076" t="s">
        <v>97</v>
      </c>
      <c r="B21076" t="s">
        <v>1545</v>
      </c>
      <c r="C21076">
        <v>0.03</v>
      </c>
      <c r="D21076" t="s">
        <v>1567</v>
      </c>
      <c r="E21076" t="s">
        <v>1568</v>
      </c>
    </row>
    <row r="21077" spans="1:5" x14ac:dyDescent="0.2">
      <c r="A21077" t="s">
        <v>92</v>
      </c>
      <c r="B21077">
        <v>0.05</v>
      </c>
      <c r="C21077" t="s">
        <v>1613</v>
      </c>
      <c r="D21077">
        <v>0.1</v>
      </c>
    </row>
    <row r="21078" spans="1:5" x14ac:dyDescent="0.2">
      <c r="A21078" t="s">
        <v>154</v>
      </c>
      <c r="B21078">
        <v>0.2</v>
      </c>
      <c r="C21078" t="s">
        <v>1613</v>
      </c>
      <c r="D21078">
        <v>0.1</v>
      </c>
    </row>
    <row r="21079" spans="1:5" x14ac:dyDescent="0.2">
      <c r="A21079" t="s">
        <v>153</v>
      </c>
      <c r="B21079">
        <v>15</v>
      </c>
      <c r="C21079" t="s">
        <v>1655</v>
      </c>
    </row>
    <row r="21080" spans="1:5" x14ac:dyDescent="0.2">
      <c r="A21080" t="s">
        <v>97</v>
      </c>
      <c r="B21080" t="s">
        <v>1545</v>
      </c>
      <c r="C21080">
        <v>0.05</v>
      </c>
      <c r="D21080" t="s">
        <v>1567</v>
      </c>
      <c r="E21080" t="s">
        <v>1568</v>
      </c>
    </row>
    <row r="21081" spans="1:5" x14ac:dyDescent="0.2">
      <c r="A21081" t="s">
        <v>133</v>
      </c>
      <c r="B21081" t="s">
        <v>1545</v>
      </c>
      <c r="C21081">
        <v>5.0000000000000001E-3</v>
      </c>
    </row>
    <row r="21082" spans="1:5" x14ac:dyDescent="0.2">
      <c r="A21082" t="s">
        <v>94</v>
      </c>
      <c r="B21082" t="s">
        <v>1545</v>
      </c>
      <c r="C21082">
        <v>0.02</v>
      </c>
      <c r="D21082" t="s">
        <v>1567</v>
      </c>
      <c r="E21082" t="s">
        <v>1568</v>
      </c>
    </row>
    <row r="21083" spans="1:5" x14ac:dyDescent="0.2">
      <c r="A21083" t="s">
        <v>1704</v>
      </c>
      <c r="B21083">
        <v>0.1</v>
      </c>
      <c r="C21083">
        <f>-0.015/0.035</f>
        <v>-0.42857142857142849</v>
      </c>
    </row>
    <row r="21084" spans="1:5" x14ac:dyDescent="0.2">
      <c r="A21084" t="s">
        <v>2917</v>
      </c>
      <c r="B21084" t="s">
        <v>1603</v>
      </c>
      <c r="C21084" t="s">
        <v>1796</v>
      </c>
    </row>
    <row r="21085" spans="1:5" x14ac:dyDescent="0.2">
      <c r="A21085" t="s">
        <v>146</v>
      </c>
    </row>
    <row r="21086" spans="1:5" x14ac:dyDescent="0.2">
      <c r="A21086" t="s">
        <v>87</v>
      </c>
    </row>
    <row r="21087" spans="1:5" x14ac:dyDescent="0.2">
      <c r="A21087" t="s">
        <v>1549</v>
      </c>
      <c r="B21087" t="s">
        <v>1550</v>
      </c>
      <c r="C21087" t="s">
        <v>1551</v>
      </c>
      <c r="D21087" t="s">
        <v>1552</v>
      </c>
    </row>
    <row r="21088" spans="1:5" x14ac:dyDescent="0.2">
      <c r="A21088" t="s">
        <v>859</v>
      </c>
      <c r="B21088" t="s">
        <v>1553</v>
      </c>
      <c r="C21088" t="s">
        <v>1554</v>
      </c>
    </row>
    <row r="21089" spans="1:4" x14ac:dyDescent="0.2">
      <c r="A21089" t="s">
        <v>153</v>
      </c>
      <c r="B21089">
        <v>10.5</v>
      </c>
      <c r="C21089" t="s">
        <v>1559</v>
      </c>
    </row>
    <row r="21090" spans="1:4" x14ac:dyDescent="0.2">
      <c r="A21090" t="s">
        <v>27</v>
      </c>
      <c r="B21090">
        <v>18</v>
      </c>
      <c r="C21090" t="s">
        <v>1557</v>
      </c>
    </row>
    <row r="21091" spans="1:4" x14ac:dyDescent="0.2">
      <c r="A21091" t="s">
        <v>29</v>
      </c>
      <c r="B21091">
        <v>7.7</v>
      </c>
      <c r="C21091" t="s">
        <v>1557</v>
      </c>
    </row>
    <row r="21092" spans="1:4" x14ac:dyDescent="0.2">
      <c r="A21092" t="s">
        <v>1579</v>
      </c>
      <c r="B21092">
        <v>12</v>
      </c>
      <c r="C21092" t="s">
        <v>1595</v>
      </c>
      <c r="D21092">
        <v>0.2</v>
      </c>
    </row>
    <row r="21093" spans="1:4" x14ac:dyDescent="0.2">
      <c r="A21093" t="s">
        <v>1579</v>
      </c>
      <c r="B21093">
        <v>8.6999999999999993</v>
      </c>
      <c r="C21093" t="s">
        <v>1558</v>
      </c>
    </row>
    <row r="21094" spans="1:4" x14ac:dyDescent="0.2">
      <c r="A21094" t="s">
        <v>47</v>
      </c>
      <c r="B21094">
        <v>13.5</v>
      </c>
      <c r="C21094" t="s">
        <v>1559</v>
      </c>
    </row>
    <row r="21095" spans="1:4" x14ac:dyDescent="0.2">
      <c r="A21095" t="s">
        <v>29</v>
      </c>
      <c r="B21095">
        <v>11.5</v>
      </c>
      <c r="C21095" t="s">
        <v>1557</v>
      </c>
    </row>
    <row r="21096" spans="1:4" x14ac:dyDescent="0.2">
      <c r="A21096" t="s">
        <v>2923</v>
      </c>
      <c r="B21096" t="s">
        <v>2223</v>
      </c>
    </row>
    <row r="21097" spans="1:4" x14ac:dyDescent="0.2">
      <c r="A21097" t="s">
        <v>184</v>
      </c>
      <c r="B21097">
        <v>14.7</v>
      </c>
      <c r="C21097">
        <v>-0.2</v>
      </c>
    </row>
    <row r="21098" spans="1:4" x14ac:dyDescent="0.2">
      <c r="A21098" t="s">
        <v>34</v>
      </c>
      <c r="B21098">
        <v>21.02</v>
      </c>
      <c r="C21098">
        <v>0.03</v>
      </c>
    </row>
    <row r="21099" spans="1:4" x14ac:dyDescent="0.2">
      <c r="A21099" t="s">
        <v>34</v>
      </c>
      <c r="B21099">
        <v>15.02</v>
      </c>
      <c r="C21099">
        <v>0.03</v>
      </c>
    </row>
    <row r="21100" spans="1:4" x14ac:dyDescent="0.2">
      <c r="A21100" t="s">
        <v>2475</v>
      </c>
      <c r="B21100">
        <v>5.5</v>
      </c>
      <c r="C21100" t="s">
        <v>1558</v>
      </c>
    </row>
    <row r="21101" spans="1:4" x14ac:dyDescent="0.2">
      <c r="A21101" t="s">
        <v>1817</v>
      </c>
      <c r="B21101">
        <v>10.25</v>
      </c>
      <c r="C21101" t="s">
        <v>1574</v>
      </c>
    </row>
    <row r="21102" spans="1:4" x14ac:dyDescent="0.2">
      <c r="A21102" t="s">
        <v>2925</v>
      </c>
      <c r="B21102" t="s">
        <v>1588</v>
      </c>
    </row>
    <row r="21103" spans="1:4" x14ac:dyDescent="0.2">
      <c r="A21103" t="s">
        <v>47</v>
      </c>
      <c r="B21103">
        <v>2</v>
      </c>
      <c r="C21103" t="s">
        <v>1558</v>
      </c>
    </row>
    <row r="21104" spans="1:4" x14ac:dyDescent="0.2">
      <c r="A21104" t="s">
        <v>1684</v>
      </c>
      <c r="B21104">
        <v>7</v>
      </c>
      <c r="C21104" t="s">
        <v>1559</v>
      </c>
    </row>
    <row r="21105" spans="1:5" x14ac:dyDescent="0.2">
      <c r="A21105" t="s">
        <v>49</v>
      </c>
      <c r="B21105">
        <v>0.4</v>
      </c>
      <c r="C21105" t="s">
        <v>1558</v>
      </c>
    </row>
    <row r="21106" spans="1:5" x14ac:dyDescent="0.2">
      <c r="A21106" t="s">
        <v>97</v>
      </c>
      <c r="B21106">
        <v>0.1</v>
      </c>
      <c r="C21106" t="s">
        <v>1567</v>
      </c>
      <c r="D21106" t="s">
        <v>1568</v>
      </c>
    </row>
    <row r="21107" spans="1:5" x14ac:dyDescent="0.2">
      <c r="A21107" t="s">
        <v>29</v>
      </c>
      <c r="B21107">
        <v>4.5</v>
      </c>
      <c r="C21107" t="s">
        <v>1558</v>
      </c>
    </row>
    <row r="21108" spans="1:5" x14ac:dyDescent="0.2">
      <c r="A21108" t="s">
        <v>29</v>
      </c>
      <c r="B21108">
        <v>14.5</v>
      </c>
      <c r="C21108" t="s">
        <v>1557</v>
      </c>
    </row>
    <row r="21109" spans="1:5" x14ac:dyDescent="0.2">
      <c r="A21109" t="s">
        <v>96</v>
      </c>
      <c r="B21109">
        <v>5.5</v>
      </c>
      <c r="C21109" t="s">
        <v>1559</v>
      </c>
    </row>
    <row r="21110" spans="1:5" x14ac:dyDescent="0.2">
      <c r="A21110" t="s">
        <v>29</v>
      </c>
      <c r="B21110">
        <v>3.4</v>
      </c>
      <c r="C21110" t="s">
        <v>1557</v>
      </c>
    </row>
    <row r="21111" spans="1:5" x14ac:dyDescent="0.2">
      <c r="A21111" t="s">
        <v>47</v>
      </c>
      <c r="B21111">
        <v>13</v>
      </c>
      <c r="C21111" t="s">
        <v>1558</v>
      </c>
    </row>
    <row r="21112" spans="1:5" x14ac:dyDescent="0.2">
      <c r="A21112" t="s">
        <v>48</v>
      </c>
      <c r="B21112">
        <v>12.2</v>
      </c>
      <c r="C21112">
        <v>0.2</v>
      </c>
    </row>
    <row r="21113" spans="1:5" x14ac:dyDescent="0.2">
      <c r="A21113" t="s">
        <v>29</v>
      </c>
      <c r="B21113">
        <v>0.4</v>
      </c>
      <c r="C21113" t="s">
        <v>1558</v>
      </c>
    </row>
    <row r="21114" spans="1:5" x14ac:dyDescent="0.2">
      <c r="A21114" t="s">
        <v>29</v>
      </c>
      <c r="B21114">
        <v>0.5</v>
      </c>
      <c r="C21114" t="s">
        <v>1557</v>
      </c>
    </row>
    <row r="21115" spans="1:5" x14ac:dyDescent="0.2">
      <c r="A21115" t="s">
        <v>29</v>
      </c>
      <c r="B21115">
        <v>4.9000000000000004</v>
      </c>
      <c r="C21115" t="s">
        <v>1558</v>
      </c>
    </row>
    <row r="21116" spans="1:5" x14ac:dyDescent="0.2">
      <c r="A21116" t="s">
        <v>29</v>
      </c>
      <c r="B21116">
        <v>9</v>
      </c>
      <c r="C21116" t="s">
        <v>1558</v>
      </c>
    </row>
    <row r="21117" spans="1:5" x14ac:dyDescent="0.2">
      <c r="A21117" t="s">
        <v>47</v>
      </c>
      <c r="B21117">
        <v>4</v>
      </c>
      <c r="C21117">
        <v>0.02</v>
      </c>
    </row>
    <row r="21118" spans="1:5" x14ac:dyDescent="0.2">
      <c r="A21118" t="s">
        <v>97</v>
      </c>
      <c r="B21118" t="s">
        <v>1545</v>
      </c>
      <c r="C21118">
        <v>0.03</v>
      </c>
      <c r="D21118" t="s">
        <v>1567</v>
      </c>
      <c r="E21118" t="s">
        <v>1568</v>
      </c>
    </row>
    <row r="21119" spans="1:5" x14ac:dyDescent="0.2">
      <c r="A21119" t="s">
        <v>92</v>
      </c>
      <c r="B21119">
        <v>0.05</v>
      </c>
      <c r="C21119" t="s">
        <v>1613</v>
      </c>
      <c r="D21119">
        <v>0.1</v>
      </c>
    </row>
    <row r="21120" spans="1:5" x14ac:dyDescent="0.2">
      <c r="A21120" t="s">
        <v>154</v>
      </c>
      <c r="B21120">
        <v>0.2</v>
      </c>
      <c r="C21120" t="s">
        <v>1613</v>
      </c>
      <c r="D21120">
        <v>0.1</v>
      </c>
    </row>
    <row r="21121" spans="1:5" x14ac:dyDescent="0.2">
      <c r="A21121" t="s">
        <v>153</v>
      </c>
      <c r="B21121">
        <v>15</v>
      </c>
      <c r="C21121" t="s">
        <v>1655</v>
      </c>
    </row>
    <row r="21122" spans="1:5" x14ac:dyDescent="0.2">
      <c r="A21122" t="s">
        <v>97</v>
      </c>
      <c r="B21122" t="s">
        <v>1545</v>
      </c>
      <c r="C21122">
        <v>0.05</v>
      </c>
      <c r="D21122" t="s">
        <v>1567</v>
      </c>
      <c r="E21122" t="s">
        <v>1568</v>
      </c>
    </row>
    <row r="21123" spans="1:5" x14ac:dyDescent="0.2">
      <c r="A21123" t="s">
        <v>133</v>
      </c>
      <c r="B21123" t="s">
        <v>1545</v>
      </c>
      <c r="C21123">
        <v>5.0000000000000001E-3</v>
      </c>
    </row>
    <row r="21124" spans="1:5" x14ac:dyDescent="0.2">
      <c r="A21124" t="s">
        <v>94</v>
      </c>
      <c r="B21124" t="s">
        <v>1545</v>
      </c>
      <c r="C21124">
        <v>0.02</v>
      </c>
      <c r="D21124" t="s">
        <v>1567</v>
      </c>
      <c r="E21124" t="s">
        <v>1568</v>
      </c>
    </row>
    <row r="21125" spans="1:5" x14ac:dyDescent="0.2">
      <c r="A21125" t="s">
        <v>1704</v>
      </c>
      <c r="B21125">
        <v>0.1</v>
      </c>
      <c r="C21125">
        <f>-0.015/0.035</f>
        <v>-0.42857142857142849</v>
      </c>
    </row>
    <row r="21126" spans="1:5" x14ac:dyDescent="0.2">
      <c r="A21126" t="s">
        <v>2917</v>
      </c>
      <c r="B21126" t="s">
        <v>1603</v>
      </c>
      <c r="C21126" t="s">
        <v>1796</v>
      </c>
    </row>
    <row r="21127" spans="1:5" x14ac:dyDescent="0.2">
      <c r="A21127" t="s">
        <v>146</v>
      </c>
    </row>
    <row r="21128" spans="1:5" x14ac:dyDescent="0.2">
      <c r="A21128" t="s">
        <v>87</v>
      </c>
    </row>
    <row r="21129" spans="1:5" x14ac:dyDescent="0.2">
      <c r="A21129" t="s">
        <v>1549</v>
      </c>
      <c r="B21129" t="s">
        <v>1550</v>
      </c>
      <c r="C21129" t="s">
        <v>1551</v>
      </c>
      <c r="D21129" t="s">
        <v>1552</v>
      </c>
    </row>
    <row r="21130" spans="1:5" x14ac:dyDescent="0.2">
      <c r="A21130" t="s">
        <v>859</v>
      </c>
      <c r="B21130" t="s">
        <v>1553</v>
      </c>
      <c r="C21130" t="s">
        <v>1554</v>
      </c>
    </row>
    <row r="21131" spans="1:5" x14ac:dyDescent="0.2">
      <c r="A21131" t="s">
        <v>1569</v>
      </c>
      <c r="B21131" t="s">
        <v>1570</v>
      </c>
      <c r="C21131" t="s">
        <v>1571</v>
      </c>
    </row>
    <row r="21132" spans="1:5" x14ac:dyDescent="0.2">
      <c r="A21132" t="s">
        <v>1569</v>
      </c>
      <c r="B21132" t="s">
        <v>1572</v>
      </c>
      <c r="C21132" t="s">
        <v>1573</v>
      </c>
      <c r="D21132" t="s">
        <v>1571</v>
      </c>
    </row>
    <row r="21133" spans="1:5" x14ac:dyDescent="0.2">
      <c r="A21133" t="s">
        <v>153</v>
      </c>
      <c r="B21133">
        <v>10.5</v>
      </c>
      <c r="C21133" t="s">
        <v>1559</v>
      </c>
    </row>
    <row r="21134" spans="1:5" x14ac:dyDescent="0.2">
      <c r="A21134" t="s">
        <v>27</v>
      </c>
      <c r="B21134">
        <v>18</v>
      </c>
      <c r="C21134" t="s">
        <v>1557</v>
      </c>
    </row>
    <row r="21135" spans="1:5" x14ac:dyDescent="0.2">
      <c r="A21135" t="s">
        <v>29</v>
      </c>
      <c r="B21135">
        <v>7.7</v>
      </c>
      <c r="C21135" t="s">
        <v>1557</v>
      </c>
    </row>
    <row r="21136" spans="1:5" x14ac:dyDescent="0.2">
      <c r="A21136" t="s">
        <v>1579</v>
      </c>
      <c r="B21136">
        <v>12</v>
      </c>
      <c r="C21136" t="s">
        <v>1595</v>
      </c>
      <c r="D21136">
        <v>0.2</v>
      </c>
    </row>
    <row r="21137" spans="1:4" x14ac:dyDescent="0.2">
      <c r="A21137" t="s">
        <v>1579</v>
      </c>
      <c r="B21137">
        <v>8.6999999999999993</v>
      </c>
      <c r="C21137" t="s">
        <v>1558</v>
      </c>
    </row>
    <row r="21138" spans="1:4" x14ac:dyDescent="0.2">
      <c r="A21138" t="s">
        <v>47</v>
      </c>
      <c r="B21138">
        <v>13.5</v>
      </c>
      <c r="C21138" t="s">
        <v>1559</v>
      </c>
    </row>
    <row r="21139" spans="1:4" x14ac:dyDescent="0.2">
      <c r="A21139" t="s">
        <v>29</v>
      </c>
      <c r="B21139">
        <v>11.5</v>
      </c>
      <c r="C21139" t="s">
        <v>1557</v>
      </c>
    </row>
    <row r="21140" spans="1:4" x14ac:dyDescent="0.2">
      <c r="A21140" t="s">
        <v>2923</v>
      </c>
      <c r="B21140" t="s">
        <v>2223</v>
      </c>
    </row>
    <row r="21141" spans="1:4" x14ac:dyDescent="0.2">
      <c r="A21141" t="s">
        <v>184</v>
      </c>
      <c r="B21141">
        <v>14.7</v>
      </c>
      <c r="C21141">
        <v>-0.2</v>
      </c>
    </row>
    <row r="21142" spans="1:4" x14ac:dyDescent="0.2">
      <c r="A21142" t="s">
        <v>34</v>
      </c>
      <c r="B21142">
        <v>21.02</v>
      </c>
      <c r="C21142">
        <v>0.03</v>
      </c>
    </row>
    <row r="21143" spans="1:4" x14ac:dyDescent="0.2">
      <c r="A21143" t="s">
        <v>34</v>
      </c>
      <c r="B21143">
        <v>15.02</v>
      </c>
      <c r="C21143">
        <v>0.03</v>
      </c>
    </row>
    <row r="21144" spans="1:4" x14ac:dyDescent="0.2">
      <c r="A21144" t="s">
        <v>2475</v>
      </c>
      <c r="B21144">
        <v>5.5</v>
      </c>
      <c r="C21144" t="s">
        <v>1558</v>
      </c>
    </row>
    <row r="21145" spans="1:4" x14ac:dyDescent="0.2">
      <c r="A21145" t="s">
        <v>1817</v>
      </c>
      <c r="B21145">
        <v>10.25</v>
      </c>
      <c r="C21145" t="s">
        <v>1574</v>
      </c>
    </row>
    <row r="21146" spans="1:4" x14ac:dyDescent="0.2">
      <c r="A21146" t="s">
        <v>2925</v>
      </c>
      <c r="B21146" t="s">
        <v>1588</v>
      </c>
    </row>
    <row r="21147" spans="1:4" x14ac:dyDescent="0.2">
      <c r="A21147" t="s">
        <v>47</v>
      </c>
      <c r="B21147">
        <v>2</v>
      </c>
      <c r="C21147" t="s">
        <v>1558</v>
      </c>
    </row>
    <row r="21148" spans="1:4" x14ac:dyDescent="0.2">
      <c r="A21148" t="s">
        <v>1684</v>
      </c>
      <c r="B21148">
        <v>7</v>
      </c>
      <c r="C21148" t="s">
        <v>1559</v>
      </c>
    </row>
    <row r="21149" spans="1:4" x14ac:dyDescent="0.2">
      <c r="A21149" t="s">
        <v>49</v>
      </c>
      <c r="B21149">
        <v>0.4</v>
      </c>
      <c r="C21149" t="s">
        <v>1558</v>
      </c>
    </row>
    <row r="21150" spans="1:4" x14ac:dyDescent="0.2">
      <c r="A21150" t="s">
        <v>97</v>
      </c>
      <c r="B21150">
        <v>0.1</v>
      </c>
      <c r="C21150" t="s">
        <v>1567</v>
      </c>
      <c r="D21150" t="s">
        <v>1568</v>
      </c>
    </row>
    <row r="21151" spans="1:4" x14ac:dyDescent="0.2">
      <c r="A21151" t="s">
        <v>29</v>
      </c>
      <c r="B21151">
        <v>4.5</v>
      </c>
      <c r="C21151" t="s">
        <v>1558</v>
      </c>
    </row>
    <row r="21152" spans="1:4" x14ac:dyDescent="0.2">
      <c r="A21152" t="s">
        <v>29</v>
      </c>
      <c r="B21152">
        <v>14.5</v>
      </c>
      <c r="C21152" t="s">
        <v>1557</v>
      </c>
    </row>
    <row r="21153" spans="1:5" x14ac:dyDescent="0.2">
      <c r="A21153" t="s">
        <v>96</v>
      </c>
      <c r="B21153">
        <v>5.5</v>
      </c>
      <c r="C21153" t="s">
        <v>1559</v>
      </c>
    </row>
    <row r="21154" spans="1:5" x14ac:dyDescent="0.2">
      <c r="A21154" t="s">
        <v>29</v>
      </c>
      <c r="B21154">
        <v>3.4</v>
      </c>
      <c r="C21154" t="s">
        <v>1557</v>
      </c>
    </row>
    <row r="21155" spans="1:5" x14ac:dyDescent="0.2">
      <c r="A21155" t="s">
        <v>47</v>
      </c>
      <c r="B21155">
        <v>13</v>
      </c>
      <c r="C21155" t="s">
        <v>1558</v>
      </c>
    </row>
    <row r="21156" spans="1:5" x14ac:dyDescent="0.2">
      <c r="A21156" t="s">
        <v>48</v>
      </c>
      <c r="B21156">
        <v>12.2</v>
      </c>
      <c r="C21156">
        <v>0.2</v>
      </c>
    </row>
    <row r="21157" spans="1:5" x14ac:dyDescent="0.2">
      <c r="A21157" t="s">
        <v>29</v>
      </c>
      <c r="B21157">
        <v>0.4</v>
      </c>
      <c r="C21157" t="s">
        <v>1558</v>
      </c>
    </row>
    <row r="21158" spans="1:5" x14ac:dyDescent="0.2">
      <c r="A21158" t="s">
        <v>29</v>
      </c>
      <c r="B21158">
        <v>0.5</v>
      </c>
      <c r="C21158" t="s">
        <v>1557</v>
      </c>
    </row>
    <row r="21159" spans="1:5" x14ac:dyDescent="0.2">
      <c r="A21159" t="s">
        <v>29</v>
      </c>
      <c r="B21159">
        <v>4.9000000000000004</v>
      </c>
      <c r="C21159" t="s">
        <v>1558</v>
      </c>
    </row>
    <row r="21160" spans="1:5" x14ac:dyDescent="0.2">
      <c r="A21160" t="s">
        <v>29</v>
      </c>
      <c r="B21160">
        <v>9</v>
      </c>
      <c r="C21160" t="s">
        <v>1558</v>
      </c>
    </row>
    <row r="21161" spans="1:5" x14ac:dyDescent="0.2">
      <c r="A21161" t="s">
        <v>47</v>
      </c>
      <c r="B21161">
        <v>4</v>
      </c>
      <c r="C21161">
        <v>0.02</v>
      </c>
    </row>
    <row r="21162" spans="1:5" x14ac:dyDescent="0.2">
      <c r="A21162" t="s">
        <v>97</v>
      </c>
      <c r="B21162" t="s">
        <v>1545</v>
      </c>
      <c r="C21162">
        <v>0.03</v>
      </c>
      <c r="D21162" t="s">
        <v>1567</v>
      </c>
      <c r="E21162" t="s">
        <v>1568</v>
      </c>
    </row>
    <row r="21163" spans="1:5" x14ac:dyDescent="0.2">
      <c r="A21163" t="s">
        <v>92</v>
      </c>
      <c r="B21163">
        <v>0.05</v>
      </c>
      <c r="C21163" t="s">
        <v>1613</v>
      </c>
      <c r="D21163">
        <v>0.1</v>
      </c>
    </row>
    <row r="21164" spans="1:5" x14ac:dyDescent="0.2">
      <c r="A21164" t="s">
        <v>154</v>
      </c>
      <c r="B21164">
        <v>0.2</v>
      </c>
      <c r="C21164" t="s">
        <v>1613</v>
      </c>
      <c r="D21164">
        <v>0.1</v>
      </c>
    </row>
    <row r="21165" spans="1:5" x14ac:dyDescent="0.2">
      <c r="A21165" t="s">
        <v>153</v>
      </c>
      <c r="B21165">
        <v>15</v>
      </c>
      <c r="C21165" t="s">
        <v>1655</v>
      </c>
    </row>
    <row r="21166" spans="1:5" x14ac:dyDescent="0.2">
      <c r="A21166" t="s">
        <v>97</v>
      </c>
      <c r="B21166" t="s">
        <v>1545</v>
      </c>
      <c r="C21166">
        <v>0.05</v>
      </c>
      <c r="D21166" t="s">
        <v>1567</v>
      </c>
      <c r="E21166" t="s">
        <v>1568</v>
      </c>
    </row>
    <row r="21167" spans="1:5" x14ac:dyDescent="0.2">
      <c r="A21167" t="s">
        <v>133</v>
      </c>
      <c r="B21167" t="s">
        <v>1545</v>
      </c>
      <c r="C21167">
        <v>5.0000000000000001E-3</v>
      </c>
    </row>
    <row r="21168" spans="1:5" x14ac:dyDescent="0.2">
      <c r="A21168" t="s">
        <v>94</v>
      </c>
      <c r="B21168" t="s">
        <v>1545</v>
      </c>
      <c r="C21168">
        <v>0.02</v>
      </c>
      <c r="D21168" t="s">
        <v>1567</v>
      </c>
      <c r="E21168" t="s">
        <v>1568</v>
      </c>
    </row>
    <row r="21169" spans="1:4" x14ac:dyDescent="0.2">
      <c r="A21169" t="s">
        <v>1704</v>
      </c>
      <c r="B21169">
        <v>0.1</v>
      </c>
      <c r="C21169">
        <f>-0.015/0.035</f>
        <v>-0.42857142857142849</v>
      </c>
    </row>
    <row r="21170" spans="1:4" x14ac:dyDescent="0.2">
      <c r="A21170" t="s">
        <v>2917</v>
      </c>
      <c r="B21170" t="s">
        <v>1603</v>
      </c>
      <c r="C21170" t="s">
        <v>1796</v>
      </c>
    </row>
    <row r="21171" spans="1:4" x14ac:dyDescent="0.2">
      <c r="A21171" t="s">
        <v>146</v>
      </c>
    </row>
    <row r="21172" spans="1:4" x14ac:dyDescent="0.2">
      <c r="A21172" t="s">
        <v>87</v>
      </c>
    </row>
    <row r="21173" spans="1:4" x14ac:dyDescent="0.2">
      <c r="A21173" t="s">
        <v>1549</v>
      </c>
      <c r="B21173" t="s">
        <v>1550</v>
      </c>
      <c r="C21173" t="s">
        <v>1551</v>
      </c>
      <c r="D21173" t="s">
        <v>1552</v>
      </c>
    </row>
    <row r="21174" spans="1:4" x14ac:dyDescent="0.2">
      <c r="A21174" t="s">
        <v>859</v>
      </c>
      <c r="B21174" t="s">
        <v>1553</v>
      </c>
      <c r="C21174" t="s">
        <v>1554</v>
      </c>
    </row>
    <row r="21175" spans="1:4" x14ac:dyDescent="0.2">
      <c r="A21175" t="s">
        <v>1569</v>
      </c>
      <c r="B21175" t="s">
        <v>1570</v>
      </c>
      <c r="C21175" t="s">
        <v>1571</v>
      </c>
    </row>
    <row r="21176" spans="1:4" x14ac:dyDescent="0.2">
      <c r="A21176" t="s">
        <v>1569</v>
      </c>
      <c r="B21176" t="s">
        <v>1572</v>
      </c>
      <c r="C21176" t="s">
        <v>1573</v>
      </c>
      <c r="D21176" t="s">
        <v>1571</v>
      </c>
    </row>
    <row r="21177" spans="1:4" x14ac:dyDescent="0.2">
      <c r="A21177" t="s">
        <v>153</v>
      </c>
      <c r="B21177">
        <v>10.5</v>
      </c>
      <c r="C21177" t="s">
        <v>1578</v>
      </c>
    </row>
    <row r="21178" spans="1:4" x14ac:dyDescent="0.2">
      <c r="A21178" t="s">
        <v>27</v>
      </c>
      <c r="B21178">
        <v>18.2</v>
      </c>
      <c r="C21178" t="s">
        <v>1608</v>
      </c>
      <c r="D21178">
        <v>0.05</v>
      </c>
    </row>
    <row r="21179" spans="1:4" x14ac:dyDescent="0.2">
      <c r="A21179" t="s">
        <v>29</v>
      </c>
      <c r="B21179">
        <v>7.7</v>
      </c>
      <c r="C21179" t="s">
        <v>1608</v>
      </c>
      <c r="D21179">
        <v>0.05</v>
      </c>
    </row>
    <row r="21180" spans="1:4" x14ac:dyDescent="0.2">
      <c r="A21180" t="s">
        <v>1579</v>
      </c>
      <c r="B21180">
        <v>12</v>
      </c>
      <c r="C21180" t="s">
        <v>1608</v>
      </c>
      <c r="D21180">
        <v>0.2</v>
      </c>
    </row>
    <row r="21181" spans="1:4" x14ac:dyDescent="0.2">
      <c r="A21181" t="s">
        <v>1579</v>
      </c>
      <c r="B21181">
        <v>8.6999999999999993</v>
      </c>
      <c r="C21181" t="s">
        <v>1608</v>
      </c>
      <c r="D21181">
        <v>0.1</v>
      </c>
    </row>
    <row r="21182" spans="1:4" x14ac:dyDescent="0.2">
      <c r="A21182" t="s">
        <v>2919</v>
      </c>
      <c r="B21182" t="s">
        <v>1608</v>
      </c>
      <c r="C21182">
        <v>0.2</v>
      </c>
    </row>
    <row r="21183" spans="1:4" x14ac:dyDescent="0.2">
      <c r="A21183" t="s">
        <v>29</v>
      </c>
      <c r="B21183">
        <v>11.5</v>
      </c>
      <c r="C21183" t="s">
        <v>1608</v>
      </c>
      <c r="D21183">
        <v>0.05</v>
      </c>
    </row>
    <row r="21184" spans="1:4" x14ac:dyDescent="0.2">
      <c r="A21184" t="s">
        <v>3134</v>
      </c>
      <c r="B21184" t="s">
        <v>1562</v>
      </c>
      <c r="C21184">
        <v>0.5</v>
      </c>
    </row>
    <row r="21185" spans="1:5" x14ac:dyDescent="0.2">
      <c r="A21185" t="s">
        <v>184</v>
      </c>
      <c r="B21185">
        <v>14.7</v>
      </c>
      <c r="C21185">
        <v>-0.2</v>
      </c>
    </row>
    <row r="21186" spans="1:5" x14ac:dyDescent="0.2">
      <c r="A21186" t="s">
        <v>34</v>
      </c>
      <c r="B21186">
        <v>21.02</v>
      </c>
      <c r="C21186">
        <v>0.03</v>
      </c>
    </row>
    <row r="21187" spans="1:5" x14ac:dyDescent="0.2">
      <c r="A21187" t="s">
        <v>34</v>
      </c>
      <c r="B21187">
        <v>15.02</v>
      </c>
      <c r="C21187">
        <v>0.03</v>
      </c>
    </row>
    <row r="21188" spans="1:5" x14ac:dyDescent="0.2">
      <c r="A21188" t="s">
        <v>1693</v>
      </c>
      <c r="B21188" t="s">
        <v>1562</v>
      </c>
      <c r="C21188" t="s">
        <v>2921</v>
      </c>
      <c r="D21188" t="s">
        <v>1608</v>
      </c>
      <c r="E21188">
        <v>0.1</v>
      </c>
    </row>
    <row r="21189" spans="1:5" x14ac:dyDescent="0.2">
      <c r="A21189" t="s">
        <v>150</v>
      </c>
      <c r="B21189">
        <v>10.25</v>
      </c>
      <c r="C21189" t="s">
        <v>1608</v>
      </c>
      <c r="D21189">
        <v>0.15</v>
      </c>
    </row>
    <row r="21190" spans="1:5" x14ac:dyDescent="0.2">
      <c r="A21190" t="s">
        <v>47</v>
      </c>
      <c r="B21190">
        <v>2</v>
      </c>
      <c r="C21190" t="s">
        <v>1580</v>
      </c>
    </row>
    <row r="21191" spans="1:5" x14ac:dyDescent="0.2">
      <c r="A21191" t="s">
        <v>1684</v>
      </c>
      <c r="B21191">
        <v>7</v>
      </c>
      <c r="C21191" t="s">
        <v>1608</v>
      </c>
      <c r="D21191">
        <v>0.2</v>
      </c>
    </row>
    <row r="21192" spans="1:5" x14ac:dyDescent="0.2">
      <c r="A21192" t="s">
        <v>49</v>
      </c>
      <c r="B21192">
        <v>0.23</v>
      </c>
      <c r="C21192" t="s">
        <v>1589</v>
      </c>
    </row>
    <row r="21193" spans="1:5" x14ac:dyDescent="0.2">
      <c r="A21193" t="s">
        <v>49</v>
      </c>
      <c r="B21193">
        <v>0.4</v>
      </c>
      <c r="C21193" t="s">
        <v>1580</v>
      </c>
    </row>
    <row r="21194" spans="1:5" x14ac:dyDescent="0.2">
      <c r="A21194" t="s">
        <v>97</v>
      </c>
      <c r="B21194">
        <v>0.1</v>
      </c>
      <c r="C21194" t="s">
        <v>1567</v>
      </c>
      <c r="D21194" t="s">
        <v>1568</v>
      </c>
    </row>
    <row r="21195" spans="1:5" x14ac:dyDescent="0.2">
      <c r="A21195" t="s">
        <v>29</v>
      </c>
      <c r="B21195">
        <v>4.5</v>
      </c>
      <c r="C21195" t="s">
        <v>1580</v>
      </c>
    </row>
    <row r="21196" spans="1:5" x14ac:dyDescent="0.2">
      <c r="A21196" t="s">
        <v>2909</v>
      </c>
      <c r="B21196" t="s">
        <v>1608</v>
      </c>
      <c r="C21196">
        <v>0.05</v>
      </c>
    </row>
    <row r="21197" spans="1:5" x14ac:dyDescent="0.2">
      <c r="A21197" t="s">
        <v>2911</v>
      </c>
      <c r="B21197" t="s">
        <v>1608</v>
      </c>
      <c r="C21197">
        <v>0.1</v>
      </c>
    </row>
    <row r="21198" spans="1:5" x14ac:dyDescent="0.2">
      <c r="A21198" t="s">
        <v>177</v>
      </c>
      <c r="B21198">
        <v>13.1</v>
      </c>
      <c r="C21198" t="s">
        <v>1608</v>
      </c>
      <c r="D21198">
        <v>0.1</v>
      </c>
    </row>
    <row r="21199" spans="1:5" x14ac:dyDescent="0.2">
      <c r="A21199" t="s">
        <v>29</v>
      </c>
      <c r="B21199">
        <v>17.600000000000001</v>
      </c>
      <c r="C21199" t="s">
        <v>1608</v>
      </c>
      <c r="D21199">
        <v>0.05</v>
      </c>
    </row>
    <row r="21200" spans="1:5" x14ac:dyDescent="0.2">
      <c r="A21200" t="s">
        <v>3134</v>
      </c>
      <c r="B21200" t="s">
        <v>1613</v>
      </c>
      <c r="C21200">
        <v>0.02</v>
      </c>
    </row>
    <row r="21201" spans="1:5" x14ac:dyDescent="0.2">
      <c r="A21201" t="s">
        <v>97</v>
      </c>
      <c r="B21201" t="s">
        <v>1545</v>
      </c>
      <c r="C21201">
        <v>0.03</v>
      </c>
      <c r="D21201" t="s">
        <v>2922</v>
      </c>
      <c r="E21201" t="s">
        <v>1568</v>
      </c>
    </row>
    <row r="21202" spans="1:5" x14ac:dyDescent="0.2">
      <c r="A21202" t="s">
        <v>92</v>
      </c>
      <c r="B21202">
        <v>0.05</v>
      </c>
      <c r="C21202" t="s">
        <v>1613</v>
      </c>
      <c r="D21202">
        <v>0.1</v>
      </c>
    </row>
    <row r="21203" spans="1:5" x14ac:dyDescent="0.2">
      <c r="A21203" t="s">
        <v>154</v>
      </c>
      <c r="B21203">
        <v>0.2</v>
      </c>
      <c r="C21203" t="s">
        <v>1613</v>
      </c>
      <c r="D21203">
        <v>0.1</v>
      </c>
    </row>
    <row r="21204" spans="1:5" x14ac:dyDescent="0.2">
      <c r="A21204" t="s">
        <v>146</v>
      </c>
    </row>
    <row r="21205" spans="1:5" x14ac:dyDescent="0.2">
      <c r="A21205" t="s">
        <v>87</v>
      </c>
    </row>
    <row r="21206" spans="1:5" x14ac:dyDescent="0.2">
      <c r="A21206" t="s">
        <v>1549</v>
      </c>
      <c r="B21206" t="s">
        <v>1550</v>
      </c>
      <c r="C21206" t="s">
        <v>1551</v>
      </c>
      <c r="D21206" t="s">
        <v>1552</v>
      </c>
    </row>
    <row r="21207" spans="1:5" x14ac:dyDescent="0.2">
      <c r="A21207" t="s">
        <v>859</v>
      </c>
      <c r="B21207" t="s">
        <v>1553</v>
      </c>
      <c r="C21207" t="s">
        <v>1554</v>
      </c>
    </row>
    <row r="21208" spans="1:5" x14ac:dyDescent="0.2">
      <c r="A21208" t="s">
        <v>91</v>
      </c>
      <c r="B21208">
        <v>18</v>
      </c>
      <c r="C21208" t="s">
        <v>1557</v>
      </c>
    </row>
    <row r="21209" spans="1:5" x14ac:dyDescent="0.2">
      <c r="A21209" t="s">
        <v>48</v>
      </c>
      <c r="B21209">
        <v>3.4</v>
      </c>
      <c r="C21209" t="s">
        <v>1557</v>
      </c>
    </row>
    <row r="21210" spans="1:5" x14ac:dyDescent="0.2">
      <c r="A21210" t="s">
        <v>48</v>
      </c>
      <c r="B21210">
        <v>4.9000000000000004</v>
      </c>
      <c r="C21210" t="s">
        <v>1558</v>
      </c>
    </row>
    <row r="21211" spans="1:5" x14ac:dyDescent="0.2">
      <c r="A21211" t="s">
        <v>29</v>
      </c>
      <c r="B21211">
        <v>4.5</v>
      </c>
      <c r="C21211" t="s">
        <v>1558</v>
      </c>
    </row>
    <row r="21212" spans="1:5" x14ac:dyDescent="0.2">
      <c r="A21212" t="s">
        <v>29</v>
      </c>
      <c r="B21212">
        <v>0.4</v>
      </c>
      <c r="C21212" t="s">
        <v>1558</v>
      </c>
    </row>
    <row r="21213" spans="1:5" x14ac:dyDescent="0.2">
      <c r="A21213" t="s">
        <v>29</v>
      </c>
      <c r="B21213">
        <v>0.5</v>
      </c>
      <c r="C21213" t="s">
        <v>1655</v>
      </c>
    </row>
    <row r="21214" spans="1:5" x14ac:dyDescent="0.2">
      <c r="A21214" t="s">
        <v>47</v>
      </c>
      <c r="B21214">
        <v>5.5</v>
      </c>
      <c r="C21214" t="s">
        <v>1608</v>
      </c>
      <c r="D21214">
        <v>0.2</v>
      </c>
    </row>
    <row r="21215" spans="1:5" x14ac:dyDescent="0.2">
      <c r="A21215" t="s">
        <v>34</v>
      </c>
      <c r="B21215">
        <v>2.6</v>
      </c>
      <c r="C21215" t="s">
        <v>1785</v>
      </c>
    </row>
    <row r="21216" spans="1:5" x14ac:dyDescent="0.2">
      <c r="A21216" t="s">
        <v>47</v>
      </c>
      <c r="B21216">
        <v>14.5</v>
      </c>
      <c r="C21216" t="s">
        <v>2666</v>
      </c>
    </row>
    <row r="21217" spans="1:5" x14ac:dyDescent="0.2">
      <c r="A21217" t="s">
        <v>97</v>
      </c>
      <c r="B21217" t="s">
        <v>1545</v>
      </c>
      <c r="C21217">
        <v>0.05</v>
      </c>
      <c r="D21217" t="s">
        <v>1567</v>
      </c>
      <c r="E21217" t="s">
        <v>1568</v>
      </c>
    </row>
    <row r="21218" spans="1:5" x14ac:dyDescent="0.2">
      <c r="A21218" t="s">
        <v>94</v>
      </c>
      <c r="B21218" t="s">
        <v>1545</v>
      </c>
      <c r="C21218">
        <v>0.02</v>
      </c>
      <c r="D21218" t="s">
        <v>1567</v>
      </c>
      <c r="E21218" t="s">
        <v>1568</v>
      </c>
    </row>
    <row r="21219" spans="1:5" x14ac:dyDescent="0.2">
      <c r="A21219" t="s">
        <v>133</v>
      </c>
      <c r="B21219" t="s">
        <v>1545</v>
      </c>
      <c r="C21219">
        <v>5.0000000000000001E-3</v>
      </c>
    </row>
    <row r="21220" spans="1:5" x14ac:dyDescent="0.2">
      <c r="A21220" t="s">
        <v>1704</v>
      </c>
      <c r="B21220">
        <v>0.1</v>
      </c>
      <c r="C21220">
        <f>0.035/-0.015</f>
        <v>-2.3333333333333335</v>
      </c>
    </row>
    <row r="21221" spans="1:5" x14ac:dyDescent="0.2">
      <c r="A21221" t="s">
        <v>153</v>
      </c>
      <c r="B21221">
        <v>15</v>
      </c>
      <c r="C21221" t="s">
        <v>1655</v>
      </c>
    </row>
    <row r="21222" spans="1:5" x14ac:dyDescent="0.2">
      <c r="A21222" t="s">
        <v>95</v>
      </c>
      <c r="B21222" t="s">
        <v>1545</v>
      </c>
      <c r="C21222" t="s">
        <v>1584</v>
      </c>
      <c r="D21222">
        <v>3</v>
      </c>
    </row>
    <row r="21223" spans="1:5" x14ac:dyDescent="0.2">
      <c r="A21223" t="s">
        <v>87</v>
      </c>
      <c r="B21223" t="s">
        <v>1546</v>
      </c>
      <c r="C21223" t="s">
        <v>1547</v>
      </c>
      <c r="D21223" t="s">
        <v>1548</v>
      </c>
    </row>
    <row r="21224" spans="1:5" x14ac:dyDescent="0.2">
      <c r="A21224" t="s">
        <v>1549</v>
      </c>
      <c r="B21224" t="s">
        <v>1550</v>
      </c>
      <c r="C21224" t="s">
        <v>1551</v>
      </c>
      <c r="D21224" t="s">
        <v>1552</v>
      </c>
    </row>
    <row r="21225" spans="1:5" x14ac:dyDescent="0.2">
      <c r="A21225" t="s">
        <v>859</v>
      </c>
      <c r="B21225" t="s">
        <v>1553</v>
      </c>
      <c r="C21225" t="s">
        <v>1554</v>
      </c>
    </row>
    <row r="21226" spans="1:5" x14ac:dyDescent="0.2">
      <c r="A21226" t="s">
        <v>1555</v>
      </c>
      <c r="B21226" t="s">
        <v>1550</v>
      </c>
      <c r="C21226" t="s">
        <v>1551</v>
      </c>
      <c r="D21226" t="s">
        <v>1556</v>
      </c>
    </row>
    <row r="21227" spans="1:5" x14ac:dyDescent="0.2">
      <c r="A21227" t="s">
        <v>464</v>
      </c>
      <c r="B21227" t="s">
        <v>1550</v>
      </c>
      <c r="C21227" t="s">
        <v>1551</v>
      </c>
      <c r="D21227" s="7">
        <v>37415</v>
      </c>
    </row>
    <row r="21228" spans="1:5" x14ac:dyDescent="0.2">
      <c r="A21228" t="s">
        <v>91</v>
      </c>
      <c r="B21228">
        <v>18</v>
      </c>
      <c r="C21228" t="s">
        <v>1557</v>
      </c>
    </row>
    <row r="21229" spans="1:5" x14ac:dyDescent="0.2">
      <c r="A21229" t="s">
        <v>48</v>
      </c>
      <c r="B21229">
        <v>3.4</v>
      </c>
      <c r="C21229" t="s">
        <v>1557</v>
      </c>
    </row>
    <row r="21230" spans="1:5" x14ac:dyDescent="0.2">
      <c r="A21230" t="s">
        <v>48</v>
      </c>
      <c r="B21230">
        <v>4.9000000000000004</v>
      </c>
      <c r="C21230" t="s">
        <v>1558</v>
      </c>
    </row>
    <row r="21231" spans="1:5" x14ac:dyDescent="0.2">
      <c r="A21231" t="s">
        <v>29</v>
      </c>
      <c r="B21231">
        <v>4.5</v>
      </c>
      <c r="C21231" t="s">
        <v>1558</v>
      </c>
    </row>
    <row r="21232" spans="1:5" x14ac:dyDescent="0.2">
      <c r="A21232" t="s">
        <v>29</v>
      </c>
      <c r="B21232">
        <v>0.4</v>
      </c>
      <c r="C21232" t="s">
        <v>1558</v>
      </c>
    </row>
    <row r="21233" spans="1:5" x14ac:dyDescent="0.2">
      <c r="A21233" t="s">
        <v>29</v>
      </c>
      <c r="B21233">
        <v>0.5</v>
      </c>
      <c r="C21233" t="s">
        <v>1557</v>
      </c>
    </row>
    <row r="21234" spans="1:5" x14ac:dyDescent="0.2">
      <c r="A21234" t="s">
        <v>29</v>
      </c>
      <c r="B21234">
        <v>14.5</v>
      </c>
      <c r="C21234" t="s">
        <v>1557</v>
      </c>
    </row>
    <row r="21235" spans="1:5" x14ac:dyDescent="0.2">
      <c r="A21235" t="s">
        <v>34</v>
      </c>
      <c r="B21235">
        <v>2.6</v>
      </c>
      <c r="C21235" t="s">
        <v>1665</v>
      </c>
    </row>
    <row r="21236" spans="1:5" x14ac:dyDescent="0.2">
      <c r="A21236" t="s">
        <v>34</v>
      </c>
      <c r="B21236">
        <v>19</v>
      </c>
      <c r="C21236" t="s">
        <v>3153</v>
      </c>
    </row>
    <row r="21237" spans="1:5" x14ac:dyDescent="0.2">
      <c r="A21237" t="s">
        <v>47</v>
      </c>
      <c r="B21237">
        <v>14.5</v>
      </c>
      <c r="C21237" t="s">
        <v>2666</v>
      </c>
    </row>
    <row r="21238" spans="1:5" x14ac:dyDescent="0.2">
      <c r="A21238" t="s">
        <v>97</v>
      </c>
      <c r="B21238" t="s">
        <v>1545</v>
      </c>
      <c r="C21238">
        <v>0.05</v>
      </c>
      <c r="D21238" t="s">
        <v>1567</v>
      </c>
      <c r="E21238" t="s">
        <v>1568</v>
      </c>
    </row>
    <row r="21239" spans="1:5" x14ac:dyDescent="0.2">
      <c r="A21239" t="s">
        <v>94</v>
      </c>
      <c r="B21239" t="s">
        <v>1545</v>
      </c>
      <c r="C21239">
        <v>0.02</v>
      </c>
      <c r="D21239" t="s">
        <v>1567</v>
      </c>
      <c r="E21239" t="s">
        <v>1568</v>
      </c>
    </row>
    <row r="21240" spans="1:5" x14ac:dyDescent="0.2">
      <c r="A21240" t="s">
        <v>133</v>
      </c>
      <c r="B21240" t="s">
        <v>1545</v>
      </c>
      <c r="C21240">
        <v>5.0000000000000001E-3</v>
      </c>
    </row>
    <row r="21241" spans="1:5" x14ac:dyDescent="0.2">
      <c r="A21241" t="s">
        <v>1704</v>
      </c>
      <c r="B21241">
        <v>0.1</v>
      </c>
      <c r="C21241">
        <f>0.035/-0.015</f>
        <v>-2.3333333333333335</v>
      </c>
    </row>
    <row r="21242" spans="1:5" x14ac:dyDescent="0.2">
      <c r="A21242" t="s">
        <v>153</v>
      </c>
      <c r="B21242">
        <v>15</v>
      </c>
      <c r="C21242" t="s">
        <v>1655</v>
      </c>
    </row>
    <row r="21243" spans="1:5" x14ac:dyDescent="0.2">
      <c r="A21243" t="s">
        <v>95</v>
      </c>
      <c r="B21243" t="s">
        <v>1545</v>
      </c>
      <c r="C21243" t="s">
        <v>1584</v>
      </c>
      <c r="D21243">
        <v>3</v>
      </c>
    </row>
    <row r="21244" spans="1:5" x14ac:dyDescent="0.2">
      <c r="A21244" t="s">
        <v>87</v>
      </c>
      <c r="B21244" t="s">
        <v>1546</v>
      </c>
      <c r="C21244" t="s">
        <v>1547</v>
      </c>
      <c r="D21244" t="s">
        <v>1548</v>
      </c>
    </row>
    <row r="21245" spans="1:5" x14ac:dyDescent="0.2">
      <c r="A21245" t="s">
        <v>1549</v>
      </c>
      <c r="B21245" t="s">
        <v>1550</v>
      </c>
      <c r="C21245" t="s">
        <v>1551</v>
      </c>
      <c r="D21245" t="s">
        <v>1552</v>
      </c>
    </row>
    <row r="21246" spans="1:5" x14ac:dyDescent="0.2">
      <c r="A21246" t="s">
        <v>859</v>
      </c>
      <c r="B21246" t="s">
        <v>1553</v>
      </c>
      <c r="C21246" t="s">
        <v>1554</v>
      </c>
    </row>
    <row r="21247" spans="1:5" x14ac:dyDescent="0.2">
      <c r="A21247" t="s">
        <v>1555</v>
      </c>
      <c r="B21247" t="s">
        <v>1550</v>
      </c>
      <c r="C21247" t="s">
        <v>1551</v>
      </c>
      <c r="D21247" t="s">
        <v>1556</v>
      </c>
    </row>
    <row r="21248" spans="1:5" x14ac:dyDescent="0.2">
      <c r="A21248" t="s">
        <v>464</v>
      </c>
      <c r="B21248" t="s">
        <v>1550</v>
      </c>
      <c r="C21248" t="s">
        <v>1551</v>
      </c>
      <c r="D21248" s="7">
        <v>37415</v>
      </c>
    </row>
    <row r="21249" spans="1:5" x14ac:dyDescent="0.2">
      <c r="A21249" t="s">
        <v>153</v>
      </c>
      <c r="B21249">
        <v>10.5</v>
      </c>
      <c r="C21249" t="s">
        <v>1578</v>
      </c>
    </row>
    <row r="21250" spans="1:5" x14ac:dyDescent="0.2">
      <c r="A21250" t="s">
        <v>27</v>
      </c>
      <c r="B21250">
        <v>18.2</v>
      </c>
      <c r="C21250" t="s">
        <v>1608</v>
      </c>
      <c r="D21250">
        <v>0.05</v>
      </c>
    </row>
    <row r="21251" spans="1:5" x14ac:dyDescent="0.2">
      <c r="A21251" t="s">
        <v>29</v>
      </c>
      <c r="B21251">
        <v>7.7</v>
      </c>
      <c r="C21251" t="s">
        <v>1608</v>
      </c>
      <c r="D21251">
        <v>0.05</v>
      </c>
    </row>
    <row r="21252" spans="1:5" x14ac:dyDescent="0.2">
      <c r="A21252" t="s">
        <v>1579</v>
      </c>
      <c r="B21252">
        <v>12</v>
      </c>
      <c r="C21252" t="s">
        <v>1608</v>
      </c>
      <c r="D21252">
        <v>0.2</v>
      </c>
    </row>
    <row r="21253" spans="1:5" x14ac:dyDescent="0.2">
      <c r="A21253" t="s">
        <v>1579</v>
      </c>
      <c r="B21253">
        <v>8.6999999999999993</v>
      </c>
      <c r="C21253" t="s">
        <v>1608</v>
      </c>
      <c r="D21253">
        <v>0.1</v>
      </c>
    </row>
    <row r="21254" spans="1:5" x14ac:dyDescent="0.2">
      <c r="A21254" t="s">
        <v>2919</v>
      </c>
      <c r="B21254" t="s">
        <v>1608</v>
      </c>
      <c r="C21254">
        <v>0.2</v>
      </c>
    </row>
    <row r="21255" spans="1:5" x14ac:dyDescent="0.2">
      <c r="A21255" t="s">
        <v>29</v>
      </c>
      <c r="B21255">
        <v>11.5</v>
      </c>
      <c r="C21255" t="s">
        <v>1608</v>
      </c>
      <c r="D21255">
        <v>0.05</v>
      </c>
    </row>
    <row r="21256" spans="1:5" x14ac:dyDescent="0.2">
      <c r="A21256" t="s">
        <v>3134</v>
      </c>
      <c r="B21256" t="s">
        <v>1562</v>
      </c>
      <c r="C21256">
        <v>0.5</v>
      </c>
    </row>
    <row r="21257" spans="1:5" x14ac:dyDescent="0.2">
      <c r="A21257" t="s">
        <v>184</v>
      </c>
      <c r="B21257">
        <v>14.7</v>
      </c>
      <c r="C21257">
        <v>-0.2</v>
      </c>
    </row>
    <row r="21258" spans="1:5" x14ac:dyDescent="0.2">
      <c r="A21258" t="s">
        <v>34</v>
      </c>
      <c r="B21258">
        <v>21.02</v>
      </c>
      <c r="C21258">
        <v>0.03</v>
      </c>
    </row>
    <row r="21259" spans="1:5" x14ac:dyDescent="0.2">
      <c r="A21259" t="s">
        <v>34</v>
      </c>
      <c r="B21259">
        <v>15.02</v>
      </c>
      <c r="C21259">
        <v>0.03</v>
      </c>
    </row>
    <row r="21260" spans="1:5" x14ac:dyDescent="0.2">
      <c r="A21260" t="s">
        <v>1693</v>
      </c>
      <c r="B21260" t="s">
        <v>1562</v>
      </c>
      <c r="C21260" t="s">
        <v>2921</v>
      </c>
      <c r="D21260" t="s">
        <v>1608</v>
      </c>
      <c r="E21260">
        <v>0.1</v>
      </c>
    </row>
    <row r="21261" spans="1:5" x14ac:dyDescent="0.2">
      <c r="A21261" t="s">
        <v>150</v>
      </c>
      <c r="B21261">
        <v>10.25</v>
      </c>
      <c r="C21261" t="s">
        <v>1608</v>
      </c>
      <c r="D21261">
        <v>0.15</v>
      </c>
    </row>
    <row r="21262" spans="1:5" x14ac:dyDescent="0.2">
      <c r="A21262" t="s">
        <v>47</v>
      </c>
      <c r="B21262">
        <v>2</v>
      </c>
      <c r="C21262" t="s">
        <v>1580</v>
      </c>
    </row>
    <row r="21263" spans="1:5" x14ac:dyDescent="0.2">
      <c r="A21263" t="s">
        <v>1684</v>
      </c>
      <c r="B21263">
        <v>7</v>
      </c>
      <c r="C21263" t="s">
        <v>1608</v>
      </c>
      <c r="D21263">
        <v>0.2</v>
      </c>
    </row>
    <row r="21264" spans="1:5" x14ac:dyDescent="0.2">
      <c r="A21264" t="s">
        <v>49</v>
      </c>
      <c r="B21264">
        <v>0.23</v>
      </c>
      <c r="C21264" t="s">
        <v>1589</v>
      </c>
    </row>
    <row r="21265" spans="1:5" x14ac:dyDescent="0.2">
      <c r="A21265" t="s">
        <v>49</v>
      </c>
      <c r="B21265">
        <v>0.4</v>
      </c>
      <c r="C21265" t="s">
        <v>1580</v>
      </c>
    </row>
    <row r="21266" spans="1:5" x14ac:dyDescent="0.2">
      <c r="A21266" t="s">
        <v>97</v>
      </c>
      <c r="B21266">
        <v>0.1</v>
      </c>
      <c r="C21266" t="s">
        <v>1567</v>
      </c>
      <c r="D21266" t="s">
        <v>1568</v>
      </c>
    </row>
    <row r="21267" spans="1:5" x14ac:dyDescent="0.2">
      <c r="A21267" t="s">
        <v>29</v>
      </c>
      <c r="B21267">
        <v>4.5</v>
      </c>
      <c r="C21267" t="s">
        <v>1580</v>
      </c>
    </row>
    <row r="21268" spans="1:5" x14ac:dyDescent="0.2">
      <c r="A21268" t="s">
        <v>2909</v>
      </c>
      <c r="B21268" t="s">
        <v>1608</v>
      </c>
      <c r="C21268">
        <v>0.05</v>
      </c>
    </row>
    <row r="21269" spans="1:5" x14ac:dyDescent="0.2">
      <c r="A21269" t="s">
        <v>2911</v>
      </c>
      <c r="B21269" t="s">
        <v>1608</v>
      </c>
      <c r="C21269">
        <v>0.1</v>
      </c>
    </row>
    <row r="21270" spans="1:5" x14ac:dyDescent="0.2">
      <c r="A21270" t="s">
        <v>177</v>
      </c>
      <c r="B21270">
        <v>13.1</v>
      </c>
      <c r="C21270" t="s">
        <v>1608</v>
      </c>
      <c r="D21270">
        <v>0.1</v>
      </c>
    </row>
    <row r="21271" spans="1:5" x14ac:dyDescent="0.2">
      <c r="A21271" t="s">
        <v>29</v>
      </c>
      <c r="B21271">
        <v>17.600000000000001</v>
      </c>
      <c r="C21271" t="s">
        <v>1608</v>
      </c>
      <c r="D21271">
        <v>0.05</v>
      </c>
    </row>
    <row r="21272" spans="1:5" x14ac:dyDescent="0.2">
      <c r="A21272" t="s">
        <v>3134</v>
      </c>
      <c r="B21272" t="s">
        <v>1613</v>
      </c>
      <c r="C21272">
        <v>0.02</v>
      </c>
    </row>
    <row r="21273" spans="1:5" x14ac:dyDescent="0.2">
      <c r="A21273" t="s">
        <v>97</v>
      </c>
      <c r="B21273" t="s">
        <v>1545</v>
      </c>
      <c r="C21273">
        <v>0.03</v>
      </c>
      <c r="D21273" t="s">
        <v>1567</v>
      </c>
      <c r="E21273" t="s">
        <v>1568</v>
      </c>
    </row>
    <row r="21274" spans="1:5" x14ac:dyDescent="0.2">
      <c r="A21274" t="s">
        <v>92</v>
      </c>
      <c r="B21274">
        <v>0.05</v>
      </c>
      <c r="C21274" t="s">
        <v>1613</v>
      </c>
      <c r="D21274">
        <v>0.1</v>
      </c>
    </row>
    <row r="21275" spans="1:5" x14ac:dyDescent="0.2">
      <c r="A21275" t="s">
        <v>154</v>
      </c>
      <c r="B21275">
        <v>0.2</v>
      </c>
      <c r="C21275" t="s">
        <v>1613</v>
      </c>
      <c r="D21275">
        <v>0.1</v>
      </c>
    </row>
    <row r="21276" spans="1:5" x14ac:dyDescent="0.2">
      <c r="A21276" t="s">
        <v>146</v>
      </c>
    </row>
    <row r="21277" spans="1:5" x14ac:dyDescent="0.2">
      <c r="A21277" t="s">
        <v>87</v>
      </c>
    </row>
    <row r="21278" spans="1:5" x14ac:dyDescent="0.2">
      <c r="A21278" t="s">
        <v>1549</v>
      </c>
      <c r="B21278" t="s">
        <v>1550</v>
      </c>
      <c r="C21278" t="s">
        <v>1551</v>
      </c>
      <c r="D21278" t="s">
        <v>1552</v>
      </c>
    </row>
    <row r="21279" spans="1:5" x14ac:dyDescent="0.2">
      <c r="A21279" t="s">
        <v>859</v>
      </c>
      <c r="B21279" t="s">
        <v>1553</v>
      </c>
      <c r="C21279" t="s">
        <v>1554</v>
      </c>
    </row>
    <row r="21280" spans="1:5" x14ac:dyDescent="0.2">
      <c r="A21280" t="s">
        <v>153</v>
      </c>
      <c r="B21280">
        <v>10.5</v>
      </c>
      <c r="C21280" t="s">
        <v>1578</v>
      </c>
    </row>
    <row r="21281" spans="1:5" x14ac:dyDescent="0.2">
      <c r="A21281" t="s">
        <v>27</v>
      </c>
      <c r="B21281">
        <v>18.2</v>
      </c>
      <c r="C21281" t="s">
        <v>1608</v>
      </c>
      <c r="D21281">
        <v>0.05</v>
      </c>
    </row>
    <row r="21282" spans="1:5" x14ac:dyDescent="0.2">
      <c r="A21282" t="s">
        <v>29</v>
      </c>
      <c r="B21282">
        <v>7.7</v>
      </c>
      <c r="C21282" t="s">
        <v>1608</v>
      </c>
      <c r="D21282">
        <v>0.05</v>
      </c>
    </row>
    <row r="21283" spans="1:5" x14ac:dyDescent="0.2">
      <c r="A21283" t="s">
        <v>29</v>
      </c>
      <c r="B21283">
        <v>0.35</v>
      </c>
      <c r="C21283" t="s">
        <v>1608</v>
      </c>
      <c r="D21283">
        <v>0.05</v>
      </c>
    </row>
    <row r="21284" spans="1:5" x14ac:dyDescent="0.2">
      <c r="A21284" t="s">
        <v>29</v>
      </c>
      <c r="B21284">
        <v>14.41</v>
      </c>
      <c r="C21284" t="s">
        <v>1608</v>
      </c>
      <c r="D21284">
        <v>0.05</v>
      </c>
    </row>
    <row r="21285" spans="1:5" x14ac:dyDescent="0.2">
      <c r="A21285" t="s">
        <v>1579</v>
      </c>
      <c r="B21285">
        <v>12</v>
      </c>
      <c r="C21285" t="s">
        <v>1608</v>
      </c>
      <c r="D21285">
        <v>0.2</v>
      </c>
    </row>
    <row r="21286" spans="1:5" x14ac:dyDescent="0.2">
      <c r="A21286" t="s">
        <v>2918</v>
      </c>
      <c r="B21286">
        <v>12.2</v>
      </c>
      <c r="C21286">
        <v>0.2</v>
      </c>
    </row>
    <row r="21287" spans="1:5" x14ac:dyDescent="0.2">
      <c r="A21287" t="s">
        <v>1579</v>
      </c>
      <c r="B21287">
        <v>8.6999999999999993</v>
      </c>
      <c r="C21287" t="s">
        <v>1608</v>
      </c>
      <c r="D21287">
        <v>0.1</v>
      </c>
    </row>
    <row r="21288" spans="1:5" x14ac:dyDescent="0.2">
      <c r="A21288" t="s">
        <v>2919</v>
      </c>
      <c r="B21288" t="s">
        <v>1608</v>
      </c>
      <c r="C21288">
        <v>0.2</v>
      </c>
    </row>
    <row r="21289" spans="1:5" x14ac:dyDescent="0.2">
      <c r="A21289" t="s">
        <v>29</v>
      </c>
      <c r="B21289">
        <v>11.5</v>
      </c>
      <c r="C21289" t="s">
        <v>1608</v>
      </c>
      <c r="D21289">
        <v>0.05</v>
      </c>
    </row>
    <row r="21290" spans="1:5" x14ac:dyDescent="0.2">
      <c r="A21290" t="s">
        <v>2920</v>
      </c>
      <c r="B21290">
        <v>0.1</v>
      </c>
    </row>
    <row r="21291" spans="1:5" x14ac:dyDescent="0.2">
      <c r="A21291" t="s">
        <v>184</v>
      </c>
      <c r="B21291">
        <v>14.7</v>
      </c>
      <c r="C21291">
        <v>-0.2</v>
      </c>
    </row>
    <row r="21292" spans="1:5" x14ac:dyDescent="0.2">
      <c r="A21292" t="s">
        <v>34</v>
      </c>
      <c r="B21292">
        <v>21.02</v>
      </c>
      <c r="C21292">
        <v>0.03</v>
      </c>
    </row>
    <row r="21293" spans="1:5" x14ac:dyDescent="0.2">
      <c r="A21293" t="s">
        <v>96</v>
      </c>
      <c r="B21293">
        <v>14.5</v>
      </c>
      <c r="C21293" t="s">
        <v>1608</v>
      </c>
      <c r="D21293">
        <v>0.04</v>
      </c>
    </row>
    <row r="21294" spans="1:5" x14ac:dyDescent="0.2">
      <c r="A21294" t="s">
        <v>34</v>
      </c>
      <c r="B21294">
        <v>15</v>
      </c>
      <c r="C21294" t="s">
        <v>1608</v>
      </c>
      <c r="D21294">
        <v>0.02</v>
      </c>
    </row>
    <row r="21295" spans="1:5" x14ac:dyDescent="0.2">
      <c r="A21295" t="s">
        <v>34</v>
      </c>
      <c r="B21295">
        <v>15.02</v>
      </c>
      <c r="C21295">
        <v>0.03</v>
      </c>
    </row>
    <row r="21296" spans="1:5" x14ac:dyDescent="0.2">
      <c r="A21296" t="s">
        <v>1693</v>
      </c>
      <c r="B21296" t="s">
        <v>1562</v>
      </c>
      <c r="C21296" t="s">
        <v>2921</v>
      </c>
      <c r="D21296" t="s">
        <v>1608</v>
      </c>
      <c r="E21296">
        <v>0.1</v>
      </c>
    </row>
    <row r="21297" spans="1:5" x14ac:dyDescent="0.2">
      <c r="A21297" t="s">
        <v>150</v>
      </c>
      <c r="B21297">
        <v>10.25</v>
      </c>
      <c r="C21297" t="s">
        <v>1608</v>
      </c>
      <c r="D21297">
        <v>0.15</v>
      </c>
    </row>
    <row r="21298" spans="1:5" x14ac:dyDescent="0.2">
      <c r="A21298" t="s">
        <v>47</v>
      </c>
      <c r="B21298">
        <v>2</v>
      </c>
      <c r="C21298" t="s">
        <v>1580</v>
      </c>
    </row>
    <row r="21299" spans="1:5" x14ac:dyDescent="0.2">
      <c r="A21299" t="s">
        <v>1684</v>
      </c>
      <c r="B21299">
        <v>7</v>
      </c>
      <c r="C21299" t="s">
        <v>1608</v>
      </c>
      <c r="D21299">
        <v>0.2</v>
      </c>
    </row>
    <row r="21300" spans="1:5" x14ac:dyDescent="0.2">
      <c r="A21300" t="s">
        <v>49</v>
      </c>
      <c r="B21300">
        <v>0.23</v>
      </c>
      <c r="C21300" t="s">
        <v>1589</v>
      </c>
    </row>
    <row r="21301" spans="1:5" x14ac:dyDescent="0.2">
      <c r="A21301" t="s">
        <v>49</v>
      </c>
      <c r="B21301">
        <v>0.4</v>
      </c>
      <c r="C21301" t="s">
        <v>1580</v>
      </c>
    </row>
    <row r="21302" spans="1:5" x14ac:dyDescent="0.2">
      <c r="A21302" t="s">
        <v>97</v>
      </c>
      <c r="B21302">
        <v>0.1</v>
      </c>
      <c r="C21302" t="s">
        <v>1567</v>
      </c>
      <c r="D21302" t="s">
        <v>1568</v>
      </c>
    </row>
    <row r="21303" spans="1:5" x14ac:dyDescent="0.2">
      <c r="A21303" t="s">
        <v>29</v>
      </c>
      <c r="B21303">
        <v>4.5</v>
      </c>
      <c r="C21303" t="s">
        <v>1580</v>
      </c>
    </row>
    <row r="21304" spans="1:5" x14ac:dyDescent="0.2">
      <c r="A21304" t="s">
        <v>3161</v>
      </c>
      <c r="B21304">
        <v>0.05</v>
      </c>
    </row>
    <row r="21305" spans="1:5" x14ac:dyDescent="0.2">
      <c r="A21305" t="s">
        <v>34</v>
      </c>
      <c r="B21305">
        <v>2.8</v>
      </c>
      <c r="C21305" t="s">
        <v>1608</v>
      </c>
      <c r="D21305">
        <v>0.05</v>
      </c>
    </row>
    <row r="21306" spans="1:5" x14ac:dyDescent="0.2">
      <c r="A21306" t="s">
        <v>2911</v>
      </c>
      <c r="B21306" t="s">
        <v>1608</v>
      </c>
      <c r="C21306">
        <v>0.1</v>
      </c>
    </row>
    <row r="21307" spans="1:5" x14ac:dyDescent="0.2">
      <c r="A21307" t="s">
        <v>873</v>
      </c>
      <c r="B21307" t="s">
        <v>1618</v>
      </c>
      <c r="C21307">
        <v>10.5</v>
      </c>
      <c r="D21307" t="s">
        <v>1608</v>
      </c>
      <c r="E21307">
        <v>0.2</v>
      </c>
    </row>
    <row r="21308" spans="1:5" x14ac:dyDescent="0.2">
      <c r="A21308" t="s">
        <v>153</v>
      </c>
      <c r="B21308">
        <v>19</v>
      </c>
      <c r="C21308" t="s">
        <v>1608</v>
      </c>
      <c r="D21308">
        <v>0.15</v>
      </c>
    </row>
    <row r="21309" spans="1:5" x14ac:dyDescent="0.2">
      <c r="A21309" t="s">
        <v>3134</v>
      </c>
      <c r="B21309" t="s">
        <v>1613</v>
      </c>
      <c r="C21309">
        <v>0.02</v>
      </c>
    </row>
    <row r="21310" spans="1:5" x14ac:dyDescent="0.2">
      <c r="A21310" t="s">
        <v>97</v>
      </c>
      <c r="B21310" t="s">
        <v>1545</v>
      </c>
      <c r="C21310">
        <v>0.03</v>
      </c>
      <c r="D21310" t="s">
        <v>2922</v>
      </c>
      <c r="E21310" t="s">
        <v>1568</v>
      </c>
    </row>
    <row r="21311" spans="1:5" x14ac:dyDescent="0.2">
      <c r="A21311" t="s">
        <v>92</v>
      </c>
      <c r="B21311">
        <v>0.05</v>
      </c>
      <c r="C21311" t="s">
        <v>1613</v>
      </c>
      <c r="D21311">
        <v>0.1</v>
      </c>
    </row>
    <row r="21312" spans="1:5" x14ac:dyDescent="0.2">
      <c r="A21312" t="s">
        <v>154</v>
      </c>
      <c r="B21312">
        <v>0.2</v>
      </c>
      <c r="C21312" t="s">
        <v>1613</v>
      </c>
      <c r="D21312">
        <v>0.1</v>
      </c>
    </row>
    <row r="21313" spans="1:4" x14ac:dyDescent="0.2">
      <c r="A21313" t="s">
        <v>2917</v>
      </c>
      <c r="B21313" t="s">
        <v>1603</v>
      </c>
      <c r="C21313" t="s">
        <v>1796</v>
      </c>
    </row>
    <row r="21314" spans="1:4" x14ac:dyDescent="0.2">
      <c r="A21314" t="s">
        <v>146</v>
      </c>
    </row>
    <row r="21315" spans="1:4" x14ac:dyDescent="0.2">
      <c r="A21315" t="s">
        <v>87</v>
      </c>
    </row>
    <row r="21316" spans="1:4" x14ac:dyDescent="0.2">
      <c r="A21316" t="s">
        <v>1549</v>
      </c>
      <c r="B21316" t="s">
        <v>1550</v>
      </c>
      <c r="C21316" t="s">
        <v>1551</v>
      </c>
      <c r="D21316" t="s">
        <v>1552</v>
      </c>
    </row>
    <row r="21317" spans="1:4" x14ac:dyDescent="0.2">
      <c r="A21317" t="s">
        <v>859</v>
      </c>
      <c r="B21317" t="s">
        <v>1553</v>
      </c>
      <c r="C21317" t="s">
        <v>1554</v>
      </c>
    </row>
    <row r="21318" spans="1:4" x14ac:dyDescent="0.2">
      <c r="A21318" t="s">
        <v>153</v>
      </c>
      <c r="B21318">
        <v>10.5</v>
      </c>
      <c r="C21318" t="s">
        <v>1578</v>
      </c>
    </row>
    <row r="21319" spans="1:4" x14ac:dyDescent="0.2">
      <c r="A21319" t="s">
        <v>27</v>
      </c>
      <c r="B21319">
        <v>18.2</v>
      </c>
      <c r="C21319" t="s">
        <v>1608</v>
      </c>
      <c r="D21319">
        <v>0.05</v>
      </c>
    </row>
    <row r="21320" spans="1:4" x14ac:dyDescent="0.2">
      <c r="A21320" t="s">
        <v>29</v>
      </c>
      <c r="B21320">
        <v>7.7</v>
      </c>
      <c r="C21320" t="s">
        <v>1608</v>
      </c>
      <c r="D21320">
        <v>0.05</v>
      </c>
    </row>
    <row r="21321" spans="1:4" x14ac:dyDescent="0.2">
      <c r="A21321" t="s">
        <v>1579</v>
      </c>
      <c r="B21321">
        <v>12</v>
      </c>
      <c r="C21321" t="s">
        <v>1608</v>
      </c>
      <c r="D21321">
        <v>0.2</v>
      </c>
    </row>
    <row r="21322" spans="1:4" x14ac:dyDescent="0.2">
      <c r="A21322" t="s">
        <v>2918</v>
      </c>
      <c r="B21322">
        <v>12.2</v>
      </c>
      <c r="C21322">
        <v>0.2</v>
      </c>
    </row>
    <row r="21323" spans="1:4" x14ac:dyDescent="0.2">
      <c r="A21323" t="s">
        <v>1579</v>
      </c>
      <c r="B21323">
        <v>8.6999999999999993</v>
      </c>
      <c r="C21323" t="s">
        <v>1608</v>
      </c>
      <c r="D21323">
        <v>0.1</v>
      </c>
    </row>
    <row r="21324" spans="1:4" x14ac:dyDescent="0.2">
      <c r="A21324" t="s">
        <v>2919</v>
      </c>
      <c r="B21324" t="s">
        <v>1608</v>
      </c>
      <c r="C21324">
        <v>0.2</v>
      </c>
    </row>
    <row r="21325" spans="1:4" x14ac:dyDescent="0.2">
      <c r="A21325" t="s">
        <v>29</v>
      </c>
      <c r="B21325">
        <v>11.5</v>
      </c>
      <c r="C21325" t="s">
        <v>1608</v>
      </c>
      <c r="D21325">
        <v>0.05</v>
      </c>
    </row>
    <row r="21326" spans="1:4" x14ac:dyDescent="0.2">
      <c r="A21326" t="s">
        <v>2920</v>
      </c>
      <c r="B21326">
        <v>0.1</v>
      </c>
    </row>
    <row r="21327" spans="1:4" x14ac:dyDescent="0.2">
      <c r="A21327" t="s">
        <v>184</v>
      </c>
      <c r="B21327">
        <v>14.7</v>
      </c>
      <c r="C21327">
        <v>-0.2</v>
      </c>
    </row>
    <row r="21328" spans="1:4" x14ac:dyDescent="0.2">
      <c r="A21328" t="s">
        <v>34</v>
      </c>
      <c r="B21328">
        <v>21.02</v>
      </c>
      <c r="C21328">
        <v>0.03</v>
      </c>
    </row>
    <row r="21329" spans="1:5" x14ac:dyDescent="0.2">
      <c r="A21329" t="s">
        <v>34</v>
      </c>
      <c r="B21329">
        <v>15.02</v>
      </c>
      <c r="C21329">
        <v>0.03</v>
      </c>
    </row>
    <row r="21330" spans="1:5" x14ac:dyDescent="0.2">
      <c r="A21330" t="s">
        <v>1693</v>
      </c>
      <c r="B21330" t="s">
        <v>1562</v>
      </c>
      <c r="C21330" t="s">
        <v>2921</v>
      </c>
      <c r="D21330" t="s">
        <v>1608</v>
      </c>
      <c r="E21330">
        <v>0.1</v>
      </c>
    </row>
    <row r="21331" spans="1:5" x14ac:dyDescent="0.2">
      <c r="A21331" t="s">
        <v>150</v>
      </c>
      <c r="B21331">
        <v>10.25</v>
      </c>
      <c r="C21331" t="s">
        <v>1608</v>
      </c>
      <c r="D21331">
        <v>0.15</v>
      </c>
    </row>
    <row r="21332" spans="1:5" x14ac:dyDescent="0.2">
      <c r="A21332" t="s">
        <v>47</v>
      </c>
      <c r="B21332">
        <v>2</v>
      </c>
      <c r="C21332" t="s">
        <v>1580</v>
      </c>
    </row>
    <row r="21333" spans="1:5" x14ac:dyDescent="0.2">
      <c r="A21333" t="s">
        <v>1684</v>
      </c>
      <c r="B21333">
        <v>7</v>
      </c>
      <c r="C21333" t="s">
        <v>1608</v>
      </c>
      <c r="D21333">
        <v>0.2</v>
      </c>
    </row>
    <row r="21334" spans="1:5" x14ac:dyDescent="0.2">
      <c r="A21334" t="s">
        <v>49</v>
      </c>
      <c r="B21334">
        <v>0.23</v>
      </c>
      <c r="C21334" t="s">
        <v>1589</v>
      </c>
    </row>
    <row r="21335" spans="1:5" x14ac:dyDescent="0.2">
      <c r="A21335" t="s">
        <v>49</v>
      </c>
      <c r="B21335">
        <v>0.4</v>
      </c>
      <c r="C21335" t="s">
        <v>1580</v>
      </c>
    </row>
    <row r="21336" spans="1:5" x14ac:dyDescent="0.2">
      <c r="A21336" t="s">
        <v>97</v>
      </c>
      <c r="B21336">
        <v>0.1</v>
      </c>
      <c r="C21336" t="s">
        <v>1567</v>
      </c>
      <c r="D21336" t="s">
        <v>1568</v>
      </c>
    </row>
    <row r="21337" spans="1:5" x14ac:dyDescent="0.2">
      <c r="A21337" t="s">
        <v>29</v>
      </c>
      <c r="B21337">
        <v>4.5</v>
      </c>
      <c r="C21337" t="s">
        <v>1580</v>
      </c>
    </row>
    <row r="21338" spans="1:5" x14ac:dyDescent="0.2">
      <c r="A21338" t="s">
        <v>2909</v>
      </c>
      <c r="B21338" t="s">
        <v>1608</v>
      </c>
      <c r="C21338">
        <v>0.05</v>
      </c>
    </row>
    <row r="21339" spans="1:5" x14ac:dyDescent="0.2">
      <c r="A21339" t="s">
        <v>2911</v>
      </c>
      <c r="B21339" t="s">
        <v>1608</v>
      </c>
      <c r="C21339">
        <v>0.1</v>
      </c>
    </row>
    <row r="21340" spans="1:5" x14ac:dyDescent="0.2">
      <c r="A21340" t="s">
        <v>177</v>
      </c>
      <c r="B21340">
        <v>13.1</v>
      </c>
      <c r="C21340" t="s">
        <v>1608</v>
      </c>
      <c r="D21340">
        <v>0.1</v>
      </c>
    </row>
    <row r="21341" spans="1:5" x14ac:dyDescent="0.2">
      <c r="A21341" t="s">
        <v>29</v>
      </c>
      <c r="B21341">
        <v>17.600000000000001</v>
      </c>
      <c r="C21341" t="s">
        <v>1608</v>
      </c>
      <c r="D21341">
        <v>0.05</v>
      </c>
    </row>
    <row r="21342" spans="1:5" x14ac:dyDescent="0.2">
      <c r="A21342" t="s">
        <v>3134</v>
      </c>
      <c r="B21342" t="s">
        <v>1613</v>
      </c>
      <c r="C21342">
        <v>0.02</v>
      </c>
    </row>
    <row r="21343" spans="1:5" x14ac:dyDescent="0.2">
      <c r="A21343" t="s">
        <v>97</v>
      </c>
      <c r="B21343" t="s">
        <v>1545</v>
      </c>
      <c r="C21343">
        <v>0.03</v>
      </c>
      <c r="D21343" t="s">
        <v>2922</v>
      </c>
      <c r="E21343" t="s">
        <v>1568</v>
      </c>
    </row>
    <row r="21344" spans="1:5" x14ac:dyDescent="0.2">
      <c r="A21344" t="s">
        <v>92</v>
      </c>
      <c r="B21344">
        <v>0.05</v>
      </c>
      <c r="C21344" t="s">
        <v>1613</v>
      </c>
      <c r="D21344">
        <v>0.1</v>
      </c>
    </row>
    <row r="21345" spans="1:4" x14ac:dyDescent="0.2">
      <c r="A21345" t="s">
        <v>154</v>
      </c>
      <c r="B21345">
        <v>0.2</v>
      </c>
      <c r="C21345" t="s">
        <v>1613</v>
      </c>
      <c r="D21345">
        <v>0.1</v>
      </c>
    </row>
    <row r="21346" spans="1:4" x14ac:dyDescent="0.2">
      <c r="A21346" t="s">
        <v>146</v>
      </c>
    </row>
    <row r="21347" spans="1:4" x14ac:dyDescent="0.2">
      <c r="A21347" t="s">
        <v>87</v>
      </c>
    </row>
    <row r="21348" spans="1:4" x14ac:dyDescent="0.2">
      <c r="A21348" t="s">
        <v>1549</v>
      </c>
      <c r="B21348" t="s">
        <v>1550</v>
      </c>
      <c r="C21348" t="s">
        <v>1551</v>
      </c>
      <c r="D21348" t="s">
        <v>1552</v>
      </c>
    </row>
    <row r="21349" spans="1:4" x14ac:dyDescent="0.2">
      <c r="A21349" t="s">
        <v>859</v>
      </c>
      <c r="B21349" t="s">
        <v>1553</v>
      </c>
      <c r="C21349" t="s">
        <v>1554</v>
      </c>
    </row>
    <row r="21350" spans="1:4" x14ac:dyDescent="0.2">
      <c r="A21350" t="s">
        <v>153</v>
      </c>
      <c r="B21350">
        <v>10.5</v>
      </c>
      <c r="C21350" t="s">
        <v>1578</v>
      </c>
    </row>
    <row r="21351" spans="1:4" x14ac:dyDescent="0.2">
      <c r="A21351" t="s">
        <v>27</v>
      </c>
      <c r="B21351">
        <v>18.2</v>
      </c>
      <c r="C21351" t="s">
        <v>1608</v>
      </c>
      <c r="D21351">
        <v>0.05</v>
      </c>
    </row>
    <row r="21352" spans="1:4" x14ac:dyDescent="0.2">
      <c r="A21352" t="s">
        <v>29</v>
      </c>
      <c r="B21352">
        <v>7.7</v>
      </c>
      <c r="C21352" t="s">
        <v>1608</v>
      </c>
      <c r="D21352">
        <v>0.05</v>
      </c>
    </row>
    <row r="21353" spans="1:4" x14ac:dyDescent="0.2">
      <c r="A21353" t="s">
        <v>1579</v>
      </c>
      <c r="B21353">
        <v>12</v>
      </c>
      <c r="C21353" t="s">
        <v>1608</v>
      </c>
      <c r="D21353">
        <v>0.2</v>
      </c>
    </row>
    <row r="21354" spans="1:4" x14ac:dyDescent="0.2">
      <c r="A21354" t="s">
        <v>2918</v>
      </c>
      <c r="B21354">
        <v>12.2</v>
      </c>
      <c r="C21354">
        <v>0.2</v>
      </c>
    </row>
    <row r="21355" spans="1:4" x14ac:dyDescent="0.2">
      <c r="A21355" t="s">
        <v>1579</v>
      </c>
      <c r="B21355">
        <v>8.6999999999999993</v>
      </c>
      <c r="C21355" t="s">
        <v>1608</v>
      </c>
      <c r="D21355">
        <v>0.1</v>
      </c>
    </row>
    <row r="21356" spans="1:4" x14ac:dyDescent="0.2">
      <c r="A21356" t="s">
        <v>2919</v>
      </c>
      <c r="B21356" t="s">
        <v>1608</v>
      </c>
      <c r="C21356">
        <v>0.2</v>
      </c>
    </row>
    <row r="21357" spans="1:4" x14ac:dyDescent="0.2">
      <c r="A21357" t="s">
        <v>29</v>
      </c>
      <c r="B21357">
        <v>11.5</v>
      </c>
      <c r="C21357" t="s">
        <v>1608</v>
      </c>
      <c r="D21357">
        <v>0.05</v>
      </c>
    </row>
    <row r="21358" spans="1:4" x14ac:dyDescent="0.2">
      <c r="A21358" t="s">
        <v>2920</v>
      </c>
      <c r="B21358">
        <v>0.1</v>
      </c>
    </row>
    <row r="21359" spans="1:4" x14ac:dyDescent="0.2">
      <c r="A21359" t="s">
        <v>184</v>
      </c>
      <c r="B21359">
        <v>14.7</v>
      </c>
      <c r="C21359">
        <v>-0.2</v>
      </c>
    </row>
    <row r="21360" spans="1:4" x14ac:dyDescent="0.2">
      <c r="A21360" t="s">
        <v>34</v>
      </c>
      <c r="B21360">
        <v>21.02</v>
      </c>
      <c r="C21360">
        <v>0.03</v>
      </c>
    </row>
    <row r="21361" spans="1:5" x14ac:dyDescent="0.2">
      <c r="A21361" t="s">
        <v>34</v>
      </c>
      <c r="B21361">
        <v>15.02</v>
      </c>
      <c r="C21361">
        <v>0.03</v>
      </c>
    </row>
    <row r="21362" spans="1:5" x14ac:dyDescent="0.2">
      <c r="A21362" t="s">
        <v>1693</v>
      </c>
      <c r="B21362" t="s">
        <v>1562</v>
      </c>
      <c r="C21362" t="s">
        <v>2921</v>
      </c>
      <c r="D21362" t="s">
        <v>1608</v>
      </c>
      <c r="E21362">
        <v>0.1</v>
      </c>
    </row>
    <row r="21363" spans="1:5" x14ac:dyDescent="0.2">
      <c r="A21363" t="s">
        <v>150</v>
      </c>
      <c r="B21363">
        <v>10.25</v>
      </c>
      <c r="C21363" t="s">
        <v>1608</v>
      </c>
      <c r="D21363">
        <v>0.15</v>
      </c>
    </row>
    <row r="21364" spans="1:5" x14ac:dyDescent="0.2">
      <c r="A21364" t="s">
        <v>47</v>
      </c>
      <c r="B21364">
        <v>2</v>
      </c>
      <c r="C21364" t="s">
        <v>1580</v>
      </c>
    </row>
    <row r="21365" spans="1:5" x14ac:dyDescent="0.2">
      <c r="A21365" t="s">
        <v>1684</v>
      </c>
      <c r="B21365">
        <v>7</v>
      </c>
      <c r="C21365" t="s">
        <v>1608</v>
      </c>
      <c r="D21365">
        <v>0.2</v>
      </c>
    </row>
    <row r="21366" spans="1:5" x14ac:dyDescent="0.2">
      <c r="A21366" t="s">
        <v>49</v>
      </c>
      <c r="B21366">
        <v>0.23</v>
      </c>
      <c r="C21366" t="s">
        <v>1589</v>
      </c>
    </row>
    <row r="21367" spans="1:5" x14ac:dyDescent="0.2">
      <c r="A21367" t="s">
        <v>49</v>
      </c>
      <c r="B21367">
        <v>0.4</v>
      </c>
      <c r="C21367" t="s">
        <v>1580</v>
      </c>
    </row>
    <row r="21368" spans="1:5" x14ac:dyDescent="0.2">
      <c r="A21368" t="s">
        <v>97</v>
      </c>
      <c r="B21368">
        <v>0.1</v>
      </c>
      <c r="C21368" t="s">
        <v>1567</v>
      </c>
      <c r="D21368" t="s">
        <v>1568</v>
      </c>
    </row>
    <row r="21369" spans="1:5" x14ac:dyDescent="0.2">
      <c r="A21369" t="s">
        <v>29</v>
      </c>
      <c r="B21369">
        <v>4.5</v>
      </c>
      <c r="C21369" t="s">
        <v>1580</v>
      </c>
    </row>
    <row r="21370" spans="1:5" x14ac:dyDescent="0.2">
      <c r="A21370" t="s">
        <v>2909</v>
      </c>
      <c r="B21370" t="s">
        <v>1608</v>
      </c>
      <c r="C21370">
        <v>0.05</v>
      </c>
    </row>
    <row r="21371" spans="1:5" x14ac:dyDescent="0.2">
      <c r="A21371" t="s">
        <v>2911</v>
      </c>
      <c r="B21371" t="s">
        <v>1608</v>
      </c>
      <c r="C21371">
        <v>0.1</v>
      </c>
    </row>
    <row r="21372" spans="1:5" x14ac:dyDescent="0.2">
      <c r="A21372" t="s">
        <v>177</v>
      </c>
      <c r="B21372">
        <v>13.1</v>
      </c>
      <c r="C21372" t="s">
        <v>1608</v>
      </c>
      <c r="D21372">
        <v>0.1</v>
      </c>
    </row>
    <row r="21373" spans="1:5" x14ac:dyDescent="0.2">
      <c r="A21373" t="s">
        <v>29</v>
      </c>
      <c r="B21373">
        <v>17.600000000000001</v>
      </c>
      <c r="C21373" t="s">
        <v>1608</v>
      </c>
      <c r="D21373">
        <v>0.05</v>
      </c>
    </row>
    <row r="21374" spans="1:5" x14ac:dyDescent="0.2">
      <c r="A21374" t="s">
        <v>3134</v>
      </c>
      <c r="B21374" t="s">
        <v>1613</v>
      </c>
      <c r="C21374">
        <v>0.02</v>
      </c>
    </row>
    <row r="21375" spans="1:5" x14ac:dyDescent="0.2">
      <c r="A21375" t="s">
        <v>97</v>
      </c>
      <c r="B21375" t="s">
        <v>1545</v>
      </c>
      <c r="C21375">
        <v>0.03</v>
      </c>
      <c r="D21375" t="s">
        <v>2922</v>
      </c>
      <c r="E21375" t="s">
        <v>1568</v>
      </c>
    </row>
    <row r="21376" spans="1:5" x14ac:dyDescent="0.2">
      <c r="A21376" t="s">
        <v>92</v>
      </c>
      <c r="B21376">
        <v>0.05</v>
      </c>
      <c r="C21376" t="s">
        <v>1613</v>
      </c>
      <c r="D21376">
        <v>0.1</v>
      </c>
    </row>
    <row r="21377" spans="1:4" x14ac:dyDescent="0.2">
      <c r="A21377" t="s">
        <v>154</v>
      </c>
      <c r="B21377">
        <v>0.2</v>
      </c>
      <c r="C21377" t="s">
        <v>1613</v>
      </c>
      <c r="D21377">
        <v>0.1</v>
      </c>
    </row>
    <row r="21378" spans="1:4" x14ac:dyDescent="0.2">
      <c r="A21378" t="s">
        <v>146</v>
      </c>
    </row>
    <row r="21379" spans="1:4" x14ac:dyDescent="0.2">
      <c r="A21379" t="s">
        <v>87</v>
      </c>
    </row>
    <row r="21380" spans="1:4" x14ac:dyDescent="0.2">
      <c r="A21380" t="s">
        <v>1549</v>
      </c>
      <c r="B21380" t="s">
        <v>1550</v>
      </c>
      <c r="C21380" t="s">
        <v>1551</v>
      </c>
      <c r="D21380" t="s">
        <v>1552</v>
      </c>
    </row>
    <row r="21381" spans="1:4" x14ac:dyDescent="0.2">
      <c r="A21381" t="s">
        <v>859</v>
      </c>
      <c r="B21381" t="s">
        <v>1553</v>
      </c>
      <c r="C21381" t="s">
        <v>1554</v>
      </c>
    </row>
    <row r="21382" spans="1:4" x14ac:dyDescent="0.2">
      <c r="A21382" t="s">
        <v>153</v>
      </c>
      <c r="B21382">
        <v>10.5</v>
      </c>
      <c r="C21382" t="s">
        <v>1578</v>
      </c>
    </row>
    <row r="21383" spans="1:4" x14ac:dyDescent="0.2">
      <c r="A21383" t="s">
        <v>27</v>
      </c>
      <c r="B21383">
        <v>18.2</v>
      </c>
      <c r="C21383" t="s">
        <v>1608</v>
      </c>
      <c r="D21383">
        <v>0.05</v>
      </c>
    </row>
    <row r="21384" spans="1:4" x14ac:dyDescent="0.2">
      <c r="A21384" t="s">
        <v>29</v>
      </c>
      <c r="B21384">
        <v>7.7</v>
      </c>
      <c r="C21384" t="s">
        <v>1608</v>
      </c>
      <c r="D21384">
        <v>0.05</v>
      </c>
    </row>
    <row r="21385" spans="1:4" x14ac:dyDescent="0.2">
      <c r="A21385" t="s">
        <v>1579</v>
      </c>
      <c r="B21385">
        <v>12</v>
      </c>
      <c r="C21385" t="s">
        <v>1608</v>
      </c>
      <c r="D21385">
        <v>0.2</v>
      </c>
    </row>
    <row r="21386" spans="1:4" x14ac:dyDescent="0.2">
      <c r="A21386" t="s">
        <v>2918</v>
      </c>
      <c r="B21386">
        <v>12.2</v>
      </c>
      <c r="C21386">
        <v>0.2</v>
      </c>
    </row>
    <row r="21387" spans="1:4" x14ac:dyDescent="0.2">
      <c r="A21387" t="s">
        <v>1579</v>
      </c>
      <c r="B21387">
        <v>8.6999999999999993</v>
      </c>
      <c r="C21387" t="s">
        <v>1608</v>
      </c>
      <c r="D21387">
        <v>0.1</v>
      </c>
    </row>
    <row r="21388" spans="1:4" x14ac:dyDescent="0.2">
      <c r="A21388" t="s">
        <v>2919</v>
      </c>
      <c r="B21388" t="s">
        <v>1608</v>
      </c>
      <c r="C21388">
        <v>0.2</v>
      </c>
    </row>
    <row r="21389" spans="1:4" x14ac:dyDescent="0.2">
      <c r="A21389" t="s">
        <v>29</v>
      </c>
      <c r="B21389">
        <v>11.5</v>
      </c>
      <c r="C21389" t="s">
        <v>1608</v>
      </c>
      <c r="D21389">
        <v>0.05</v>
      </c>
    </row>
    <row r="21390" spans="1:4" x14ac:dyDescent="0.2">
      <c r="A21390" t="s">
        <v>2920</v>
      </c>
      <c r="B21390">
        <v>0.1</v>
      </c>
    </row>
    <row r="21391" spans="1:4" x14ac:dyDescent="0.2">
      <c r="A21391" t="s">
        <v>184</v>
      </c>
      <c r="B21391">
        <v>14.7</v>
      </c>
      <c r="C21391">
        <v>-0.2</v>
      </c>
    </row>
    <row r="21392" spans="1:4" x14ac:dyDescent="0.2">
      <c r="A21392" t="s">
        <v>34</v>
      </c>
      <c r="B21392">
        <v>21.02</v>
      </c>
      <c r="C21392">
        <v>0.03</v>
      </c>
    </row>
    <row r="21393" spans="1:5" x14ac:dyDescent="0.2">
      <c r="A21393" t="s">
        <v>34</v>
      </c>
      <c r="B21393">
        <v>15.02</v>
      </c>
      <c r="C21393">
        <v>0.03</v>
      </c>
    </row>
    <row r="21394" spans="1:5" x14ac:dyDescent="0.2">
      <c r="A21394" t="s">
        <v>1693</v>
      </c>
      <c r="B21394" t="s">
        <v>1562</v>
      </c>
      <c r="C21394" t="s">
        <v>2921</v>
      </c>
      <c r="D21394" t="s">
        <v>1608</v>
      </c>
      <c r="E21394">
        <v>0.1</v>
      </c>
    </row>
    <row r="21395" spans="1:5" x14ac:dyDescent="0.2">
      <c r="A21395" t="s">
        <v>150</v>
      </c>
      <c r="B21395">
        <v>10.25</v>
      </c>
      <c r="C21395" t="s">
        <v>1608</v>
      </c>
      <c r="D21395">
        <v>0.15</v>
      </c>
    </row>
    <row r="21396" spans="1:5" x14ac:dyDescent="0.2">
      <c r="A21396" t="s">
        <v>47</v>
      </c>
      <c r="B21396">
        <v>2</v>
      </c>
      <c r="C21396" t="s">
        <v>1580</v>
      </c>
    </row>
    <row r="21397" spans="1:5" x14ac:dyDescent="0.2">
      <c r="A21397" t="s">
        <v>1684</v>
      </c>
      <c r="B21397">
        <v>7</v>
      </c>
      <c r="C21397" t="s">
        <v>1608</v>
      </c>
      <c r="D21397">
        <v>0.2</v>
      </c>
    </row>
    <row r="21398" spans="1:5" x14ac:dyDescent="0.2">
      <c r="A21398" t="s">
        <v>49</v>
      </c>
      <c r="B21398">
        <v>0.23</v>
      </c>
      <c r="C21398" t="s">
        <v>1589</v>
      </c>
    </row>
    <row r="21399" spans="1:5" x14ac:dyDescent="0.2">
      <c r="A21399" t="s">
        <v>49</v>
      </c>
      <c r="B21399">
        <v>0.4</v>
      </c>
      <c r="C21399" t="s">
        <v>1580</v>
      </c>
    </row>
    <row r="21400" spans="1:5" x14ac:dyDescent="0.2">
      <c r="A21400" t="s">
        <v>97</v>
      </c>
      <c r="B21400">
        <v>0.1</v>
      </c>
      <c r="C21400" t="s">
        <v>1567</v>
      </c>
      <c r="D21400" t="s">
        <v>1568</v>
      </c>
    </row>
    <row r="21401" spans="1:5" x14ac:dyDescent="0.2">
      <c r="A21401" t="s">
        <v>29</v>
      </c>
      <c r="B21401">
        <v>4.5</v>
      </c>
      <c r="C21401" t="s">
        <v>1580</v>
      </c>
    </row>
    <row r="21402" spans="1:5" x14ac:dyDescent="0.2">
      <c r="A21402" t="s">
        <v>2909</v>
      </c>
      <c r="B21402" t="s">
        <v>1608</v>
      </c>
      <c r="C21402">
        <v>0.05</v>
      </c>
    </row>
    <row r="21403" spans="1:5" x14ac:dyDescent="0.2">
      <c r="A21403" t="s">
        <v>2911</v>
      </c>
      <c r="B21403" t="s">
        <v>1608</v>
      </c>
      <c r="C21403">
        <v>0.1</v>
      </c>
    </row>
    <row r="21404" spans="1:5" x14ac:dyDescent="0.2">
      <c r="A21404" t="s">
        <v>177</v>
      </c>
      <c r="B21404">
        <v>13.1</v>
      </c>
      <c r="C21404" t="s">
        <v>1608</v>
      </c>
      <c r="D21404">
        <v>0.1</v>
      </c>
    </row>
    <row r="21405" spans="1:5" x14ac:dyDescent="0.2">
      <c r="A21405" t="s">
        <v>34</v>
      </c>
      <c r="B21405">
        <v>15.2</v>
      </c>
      <c r="C21405" t="s">
        <v>1608</v>
      </c>
      <c r="D21405">
        <v>0.02</v>
      </c>
    </row>
    <row r="21406" spans="1:5" x14ac:dyDescent="0.2">
      <c r="A21406" t="s">
        <v>29</v>
      </c>
      <c r="B21406">
        <v>17.600000000000001</v>
      </c>
      <c r="C21406" t="s">
        <v>1608</v>
      </c>
      <c r="D21406">
        <v>0.05</v>
      </c>
    </row>
    <row r="21407" spans="1:5" x14ac:dyDescent="0.2">
      <c r="A21407" t="s">
        <v>3134</v>
      </c>
      <c r="B21407" t="s">
        <v>1613</v>
      </c>
      <c r="C21407">
        <v>0.02</v>
      </c>
    </row>
    <row r="21408" spans="1:5" x14ac:dyDescent="0.2">
      <c r="A21408" t="s">
        <v>97</v>
      </c>
      <c r="B21408" t="s">
        <v>1545</v>
      </c>
      <c r="C21408">
        <v>0.03</v>
      </c>
      <c r="D21408" t="s">
        <v>2922</v>
      </c>
      <c r="E21408" t="s">
        <v>1568</v>
      </c>
    </row>
    <row r="21409" spans="1:4" x14ac:dyDescent="0.2">
      <c r="A21409" t="s">
        <v>92</v>
      </c>
      <c r="B21409">
        <v>0.05</v>
      </c>
      <c r="C21409" t="s">
        <v>1613</v>
      </c>
      <c r="D21409">
        <v>0.1</v>
      </c>
    </row>
    <row r="21410" spans="1:4" x14ac:dyDescent="0.2">
      <c r="A21410" t="s">
        <v>154</v>
      </c>
      <c r="B21410">
        <v>0.2</v>
      </c>
      <c r="C21410" t="s">
        <v>1613</v>
      </c>
      <c r="D21410">
        <v>0.1</v>
      </c>
    </row>
    <row r="21411" spans="1:4" x14ac:dyDescent="0.2">
      <c r="A21411" t="s">
        <v>146</v>
      </c>
    </row>
    <row r="21412" spans="1:4" x14ac:dyDescent="0.2">
      <c r="A21412" t="s">
        <v>87</v>
      </c>
    </row>
    <row r="21413" spans="1:4" x14ac:dyDescent="0.2">
      <c r="A21413" t="s">
        <v>1549</v>
      </c>
      <c r="B21413" t="s">
        <v>1550</v>
      </c>
      <c r="C21413" t="s">
        <v>1551</v>
      </c>
      <c r="D21413" t="s">
        <v>1552</v>
      </c>
    </row>
    <row r="21414" spans="1:4" x14ac:dyDescent="0.2">
      <c r="A21414" t="s">
        <v>859</v>
      </c>
      <c r="B21414" t="s">
        <v>1553</v>
      </c>
      <c r="C21414" t="s">
        <v>1554</v>
      </c>
    </row>
    <row r="21415" spans="1:4" x14ac:dyDescent="0.2">
      <c r="A21415" t="s">
        <v>153</v>
      </c>
      <c r="B21415">
        <v>10.5</v>
      </c>
      <c r="C21415" t="s">
        <v>1578</v>
      </c>
    </row>
    <row r="21416" spans="1:4" x14ac:dyDescent="0.2">
      <c r="A21416" t="s">
        <v>27</v>
      </c>
      <c r="B21416">
        <v>18.2</v>
      </c>
      <c r="C21416" t="s">
        <v>1608</v>
      </c>
      <c r="D21416">
        <v>0.05</v>
      </c>
    </row>
    <row r="21417" spans="1:4" x14ac:dyDescent="0.2">
      <c r="A21417" t="s">
        <v>29</v>
      </c>
      <c r="B21417">
        <v>7.7</v>
      </c>
      <c r="C21417" t="s">
        <v>1608</v>
      </c>
      <c r="D21417">
        <v>0.05</v>
      </c>
    </row>
    <row r="21418" spans="1:4" x14ac:dyDescent="0.2">
      <c r="A21418" t="s">
        <v>1579</v>
      </c>
      <c r="B21418">
        <v>12</v>
      </c>
      <c r="C21418" t="s">
        <v>1608</v>
      </c>
      <c r="D21418">
        <v>0.2</v>
      </c>
    </row>
    <row r="21419" spans="1:4" x14ac:dyDescent="0.2">
      <c r="A21419" t="s">
        <v>2918</v>
      </c>
      <c r="B21419">
        <v>12.2</v>
      </c>
      <c r="C21419">
        <v>0.2</v>
      </c>
    </row>
    <row r="21420" spans="1:4" x14ac:dyDescent="0.2">
      <c r="A21420" t="s">
        <v>1579</v>
      </c>
      <c r="B21420">
        <v>8.6999999999999993</v>
      </c>
      <c r="C21420" t="s">
        <v>1608</v>
      </c>
      <c r="D21420">
        <v>0.1</v>
      </c>
    </row>
    <row r="21421" spans="1:4" x14ac:dyDescent="0.2">
      <c r="A21421" t="s">
        <v>2919</v>
      </c>
      <c r="B21421" t="s">
        <v>1608</v>
      </c>
      <c r="C21421">
        <v>0.2</v>
      </c>
    </row>
    <row r="21422" spans="1:4" x14ac:dyDescent="0.2">
      <c r="A21422" t="s">
        <v>29</v>
      </c>
      <c r="B21422">
        <v>11.5</v>
      </c>
      <c r="C21422" t="s">
        <v>1608</v>
      </c>
      <c r="D21422">
        <v>0.05</v>
      </c>
    </row>
    <row r="21423" spans="1:4" x14ac:dyDescent="0.2">
      <c r="A21423" t="s">
        <v>2920</v>
      </c>
      <c r="B21423">
        <v>0.1</v>
      </c>
    </row>
    <row r="21424" spans="1:4" x14ac:dyDescent="0.2">
      <c r="A21424" t="s">
        <v>184</v>
      </c>
      <c r="B21424">
        <v>14.7</v>
      </c>
      <c r="C21424">
        <v>-0.2</v>
      </c>
    </row>
    <row r="21425" spans="1:5" x14ac:dyDescent="0.2">
      <c r="A21425" t="s">
        <v>34</v>
      </c>
      <c r="B21425">
        <v>21.02</v>
      </c>
      <c r="C21425">
        <v>0.03</v>
      </c>
    </row>
    <row r="21426" spans="1:5" x14ac:dyDescent="0.2">
      <c r="A21426" t="s">
        <v>34</v>
      </c>
      <c r="B21426">
        <v>15.02</v>
      </c>
      <c r="C21426">
        <v>0.03</v>
      </c>
    </row>
    <row r="21427" spans="1:5" x14ac:dyDescent="0.2">
      <c r="A21427" t="s">
        <v>1693</v>
      </c>
      <c r="B21427" t="s">
        <v>1562</v>
      </c>
      <c r="C21427" t="s">
        <v>2921</v>
      </c>
      <c r="D21427" t="s">
        <v>1608</v>
      </c>
      <c r="E21427">
        <v>0.1</v>
      </c>
    </row>
    <row r="21428" spans="1:5" x14ac:dyDescent="0.2">
      <c r="A21428" t="s">
        <v>150</v>
      </c>
      <c r="B21428">
        <v>10.25</v>
      </c>
      <c r="C21428" t="s">
        <v>1608</v>
      </c>
      <c r="D21428">
        <v>0.15</v>
      </c>
    </row>
    <row r="21429" spans="1:5" x14ac:dyDescent="0.2">
      <c r="A21429" t="s">
        <v>47</v>
      </c>
      <c r="B21429">
        <v>2</v>
      </c>
      <c r="C21429" t="s">
        <v>1580</v>
      </c>
    </row>
    <row r="21430" spans="1:5" x14ac:dyDescent="0.2">
      <c r="A21430" t="s">
        <v>1684</v>
      </c>
      <c r="B21430">
        <v>7</v>
      </c>
      <c r="C21430" t="s">
        <v>1608</v>
      </c>
      <c r="D21430">
        <v>0.2</v>
      </c>
    </row>
    <row r="21431" spans="1:5" x14ac:dyDescent="0.2">
      <c r="A21431" t="s">
        <v>49</v>
      </c>
      <c r="B21431">
        <v>0.23</v>
      </c>
      <c r="C21431" t="s">
        <v>1589</v>
      </c>
    </row>
    <row r="21432" spans="1:5" x14ac:dyDescent="0.2">
      <c r="A21432" t="s">
        <v>49</v>
      </c>
      <c r="B21432">
        <v>0.4</v>
      </c>
      <c r="C21432" t="s">
        <v>1580</v>
      </c>
    </row>
    <row r="21433" spans="1:5" x14ac:dyDescent="0.2">
      <c r="A21433" t="s">
        <v>97</v>
      </c>
      <c r="B21433">
        <v>0.1</v>
      </c>
      <c r="C21433" t="s">
        <v>1567</v>
      </c>
      <c r="D21433" t="s">
        <v>1568</v>
      </c>
    </row>
    <row r="21434" spans="1:5" x14ac:dyDescent="0.2">
      <c r="A21434" t="s">
        <v>29</v>
      </c>
      <c r="B21434">
        <v>4.5</v>
      </c>
      <c r="C21434" t="s">
        <v>1580</v>
      </c>
    </row>
    <row r="21435" spans="1:5" x14ac:dyDescent="0.2">
      <c r="A21435" t="s">
        <v>2909</v>
      </c>
      <c r="B21435" t="s">
        <v>1608</v>
      </c>
      <c r="C21435">
        <v>0.05</v>
      </c>
    </row>
    <row r="21436" spans="1:5" x14ac:dyDescent="0.2">
      <c r="A21436" t="s">
        <v>2911</v>
      </c>
      <c r="B21436" t="s">
        <v>1608</v>
      </c>
      <c r="C21436">
        <v>0.1</v>
      </c>
    </row>
    <row r="21437" spans="1:5" x14ac:dyDescent="0.2">
      <c r="A21437" t="s">
        <v>177</v>
      </c>
      <c r="B21437">
        <v>13.1</v>
      </c>
      <c r="C21437" t="s">
        <v>1608</v>
      </c>
      <c r="D21437">
        <v>0.1</v>
      </c>
    </row>
    <row r="21438" spans="1:5" x14ac:dyDescent="0.2">
      <c r="A21438" t="s">
        <v>29</v>
      </c>
      <c r="B21438">
        <v>17.600000000000001</v>
      </c>
      <c r="C21438" t="s">
        <v>1608</v>
      </c>
      <c r="D21438">
        <v>0.05</v>
      </c>
    </row>
    <row r="21439" spans="1:5" x14ac:dyDescent="0.2">
      <c r="A21439" t="s">
        <v>3134</v>
      </c>
      <c r="B21439" t="s">
        <v>1613</v>
      </c>
      <c r="C21439">
        <v>0.02</v>
      </c>
    </row>
    <row r="21440" spans="1:5" x14ac:dyDescent="0.2">
      <c r="A21440" t="s">
        <v>97</v>
      </c>
      <c r="B21440" t="s">
        <v>1545</v>
      </c>
      <c r="C21440">
        <v>0.03</v>
      </c>
      <c r="D21440" t="s">
        <v>2922</v>
      </c>
      <c r="E21440" t="s">
        <v>1568</v>
      </c>
    </row>
    <row r="21441" spans="1:4" x14ac:dyDescent="0.2">
      <c r="A21441" t="s">
        <v>92</v>
      </c>
      <c r="B21441">
        <v>0.05</v>
      </c>
      <c r="C21441" t="s">
        <v>1613</v>
      </c>
      <c r="D21441">
        <v>0.1</v>
      </c>
    </row>
    <row r="21442" spans="1:4" x14ac:dyDescent="0.2">
      <c r="A21442" t="s">
        <v>154</v>
      </c>
      <c r="B21442">
        <v>0.2</v>
      </c>
      <c r="C21442" t="s">
        <v>1613</v>
      </c>
      <c r="D21442">
        <v>0.1</v>
      </c>
    </row>
    <row r="21443" spans="1:4" x14ac:dyDescent="0.2">
      <c r="A21443" t="s">
        <v>146</v>
      </c>
    </row>
    <row r="21444" spans="1:4" x14ac:dyDescent="0.2">
      <c r="A21444" t="s">
        <v>87</v>
      </c>
    </row>
    <row r="21445" spans="1:4" x14ac:dyDescent="0.2">
      <c r="A21445" t="s">
        <v>1549</v>
      </c>
      <c r="B21445" t="s">
        <v>1550</v>
      </c>
      <c r="C21445" t="s">
        <v>1551</v>
      </c>
      <c r="D21445" t="s">
        <v>1552</v>
      </c>
    </row>
    <row r="21446" spans="1:4" x14ac:dyDescent="0.2">
      <c r="A21446" t="s">
        <v>859</v>
      </c>
      <c r="B21446" t="s">
        <v>1553</v>
      </c>
      <c r="C21446" t="s">
        <v>1554</v>
      </c>
    </row>
    <row r="21447" spans="1:4" x14ac:dyDescent="0.2">
      <c r="A21447" t="s">
        <v>153</v>
      </c>
      <c r="B21447">
        <v>10.5</v>
      </c>
      <c r="C21447" t="s">
        <v>1559</v>
      </c>
    </row>
    <row r="21448" spans="1:4" x14ac:dyDescent="0.2">
      <c r="A21448" t="s">
        <v>27</v>
      </c>
      <c r="B21448">
        <v>18</v>
      </c>
      <c r="C21448" t="s">
        <v>1557</v>
      </c>
    </row>
    <row r="21449" spans="1:4" x14ac:dyDescent="0.2">
      <c r="A21449" t="s">
        <v>29</v>
      </c>
      <c r="B21449">
        <v>7.7</v>
      </c>
      <c r="C21449" t="s">
        <v>1557</v>
      </c>
    </row>
    <row r="21450" spans="1:4" x14ac:dyDescent="0.2">
      <c r="A21450" t="s">
        <v>1579</v>
      </c>
      <c r="B21450">
        <v>12</v>
      </c>
      <c r="C21450" t="s">
        <v>1595</v>
      </c>
      <c r="D21450">
        <v>0.2</v>
      </c>
    </row>
    <row r="21451" spans="1:4" x14ac:dyDescent="0.2">
      <c r="A21451" t="s">
        <v>1579</v>
      </c>
      <c r="B21451">
        <v>8.6999999999999993</v>
      </c>
      <c r="C21451" t="s">
        <v>1558</v>
      </c>
    </row>
    <row r="21452" spans="1:4" x14ac:dyDescent="0.2">
      <c r="A21452" t="s">
        <v>47</v>
      </c>
      <c r="B21452">
        <v>13.5</v>
      </c>
      <c r="C21452" t="s">
        <v>1559</v>
      </c>
    </row>
    <row r="21453" spans="1:4" x14ac:dyDescent="0.2">
      <c r="A21453" t="s">
        <v>29</v>
      </c>
      <c r="B21453">
        <v>11.5</v>
      </c>
      <c r="C21453" t="s">
        <v>1557</v>
      </c>
    </row>
    <row r="21454" spans="1:4" x14ac:dyDescent="0.2">
      <c r="A21454" t="s">
        <v>2923</v>
      </c>
      <c r="B21454" t="s">
        <v>2223</v>
      </c>
    </row>
    <row r="21455" spans="1:4" x14ac:dyDescent="0.2">
      <c r="A21455" t="s">
        <v>184</v>
      </c>
      <c r="B21455">
        <v>14.7</v>
      </c>
      <c r="C21455">
        <v>-0.2</v>
      </c>
    </row>
    <row r="21456" spans="1:4" x14ac:dyDescent="0.2">
      <c r="A21456" t="s">
        <v>34</v>
      </c>
      <c r="B21456">
        <v>21.02</v>
      </c>
      <c r="C21456">
        <v>0.03</v>
      </c>
    </row>
    <row r="21457" spans="1:4" x14ac:dyDescent="0.2">
      <c r="A21457" t="s">
        <v>34</v>
      </c>
      <c r="B21457">
        <v>15.02</v>
      </c>
      <c r="C21457">
        <v>0.03</v>
      </c>
    </row>
    <row r="21458" spans="1:4" x14ac:dyDescent="0.2">
      <c r="A21458" t="s">
        <v>3162</v>
      </c>
      <c r="B21458" t="s">
        <v>1558</v>
      </c>
    </row>
    <row r="21459" spans="1:4" x14ac:dyDescent="0.2">
      <c r="A21459" t="s">
        <v>1817</v>
      </c>
      <c r="B21459">
        <v>10.25</v>
      </c>
      <c r="C21459" t="s">
        <v>1574</v>
      </c>
    </row>
    <row r="21460" spans="1:4" x14ac:dyDescent="0.2">
      <c r="A21460" t="s">
        <v>2925</v>
      </c>
      <c r="B21460" t="s">
        <v>1588</v>
      </c>
    </row>
    <row r="21461" spans="1:4" x14ac:dyDescent="0.2">
      <c r="A21461" t="s">
        <v>47</v>
      </c>
      <c r="B21461">
        <v>2</v>
      </c>
      <c r="C21461" t="s">
        <v>1558</v>
      </c>
    </row>
    <row r="21462" spans="1:4" x14ac:dyDescent="0.2">
      <c r="A21462" t="s">
        <v>1684</v>
      </c>
      <c r="B21462">
        <v>7</v>
      </c>
      <c r="C21462" t="s">
        <v>1559</v>
      </c>
    </row>
    <row r="21463" spans="1:4" x14ac:dyDescent="0.2">
      <c r="A21463" t="s">
        <v>49</v>
      </c>
      <c r="B21463">
        <v>0.4</v>
      </c>
      <c r="C21463" t="s">
        <v>1558</v>
      </c>
    </row>
    <row r="21464" spans="1:4" x14ac:dyDescent="0.2">
      <c r="A21464" t="s">
        <v>97</v>
      </c>
      <c r="B21464">
        <v>0.1</v>
      </c>
      <c r="C21464" t="s">
        <v>1567</v>
      </c>
      <c r="D21464" t="s">
        <v>1568</v>
      </c>
    </row>
    <row r="21465" spans="1:4" x14ac:dyDescent="0.2">
      <c r="A21465" t="s">
        <v>29</v>
      </c>
      <c r="B21465">
        <v>4.5</v>
      </c>
      <c r="C21465" t="s">
        <v>1558</v>
      </c>
    </row>
    <row r="21466" spans="1:4" x14ac:dyDescent="0.2">
      <c r="A21466" t="s">
        <v>29</v>
      </c>
      <c r="B21466">
        <v>14.5</v>
      </c>
      <c r="C21466" t="s">
        <v>1557</v>
      </c>
    </row>
    <row r="21467" spans="1:4" x14ac:dyDescent="0.2">
      <c r="A21467" t="s">
        <v>96</v>
      </c>
      <c r="B21467">
        <v>5.5</v>
      </c>
      <c r="C21467" t="s">
        <v>1559</v>
      </c>
    </row>
    <row r="21468" spans="1:4" x14ac:dyDescent="0.2">
      <c r="A21468" t="s">
        <v>29</v>
      </c>
      <c r="B21468">
        <v>3.4</v>
      </c>
      <c r="C21468" t="s">
        <v>1557</v>
      </c>
    </row>
    <row r="21469" spans="1:4" x14ac:dyDescent="0.2">
      <c r="A21469" t="s">
        <v>47</v>
      </c>
      <c r="B21469">
        <v>13</v>
      </c>
      <c r="C21469" t="s">
        <v>1558</v>
      </c>
    </row>
    <row r="21470" spans="1:4" x14ac:dyDescent="0.2">
      <c r="A21470" t="s">
        <v>48</v>
      </c>
      <c r="B21470">
        <v>12.2</v>
      </c>
      <c r="C21470">
        <v>0.2</v>
      </c>
    </row>
    <row r="21471" spans="1:4" x14ac:dyDescent="0.2">
      <c r="A21471" t="s">
        <v>29</v>
      </c>
      <c r="B21471">
        <v>0.4</v>
      </c>
      <c r="C21471" t="s">
        <v>1558</v>
      </c>
    </row>
    <row r="21472" spans="1:4" x14ac:dyDescent="0.2">
      <c r="A21472" t="s">
        <v>29</v>
      </c>
      <c r="B21472">
        <v>0.5</v>
      </c>
      <c r="C21472" t="s">
        <v>1557</v>
      </c>
    </row>
    <row r="21473" spans="1:5" x14ac:dyDescent="0.2">
      <c r="A21473" t="s">
        <v>29</v>
      </c>
      <c r="B21473">
        <v>4.9000000000000004</v>
      </c>
      <c r="C21473" t="s">
        <v>1558</v>
      </c>
    </row>
    <row r="21474" spans="1:5" x14ac:dyDescent="0.2">
      <c r="A21474" t="s">
        <v>29</v>
      </c>
      <c r="B21474">
        <v>9</v>
      </c>
      <c r="C21474" t="s">
        <v>1558</v>
      </c>
    </row>
    <row r="21475" spans="1:5" x14ac:dyDescent="0.2">
      <c r="A21475" t="s">
        <v>47</v>
      </c>
      <c r="B21475">
        <v>3.4</v>
      </c>
      <c r="C21475">
        <v>0.02</v>
      </c>
    </row>
    <row r="21476" spans="1:5" x14ac:dyDescent="0.2">
      <c r="A21476" t="s">
        <v>97</v>
      </c>
      <c r="B21476" t="s">
        <v>1545</v>
      </c>
      <c r="C21476">
        <v>0.03</v>
      </c>
      <c r="D21476" t="s">
        <v>1567</v>
      </c>
      <c r="E21476" t="s">
        <v>1568</v>
      </c>
    </row>
    <row r="21477" spans="1:5" x14ac:dyDescent="0.2">
      <c r="A21477" t="s">
        <v>92</v>
      </c>
      <c r="B21477">
        <v>0.05</v>
      </c>
      <c r="C21477" t="s">
        <v>1613</v>
      </c>
      <c r="D21477">
        <v>0.1</v>
      </c>
    </row>
    <row r="21478" spans="1:5" x14ac:dyDescent="0.2">
      <c r="A21478" t="s">
        <v>154</v>
      </c>
      <c r="B21478">
        <v>0.2</v>
      </c>
      <c r="C21478" t="s">
        <v>1613</v>
      </c>
      <c r="D21478">
        <v>0.1</v>
      </c>
    </row>
    <row r="21479" spans="1:5" x14ac:dyDescent="0.2">
      <c r="A21479" t="s">
        <v>153</v>
      </c>
      <c r="B21479">
        <v>15</v>
      </c>
      <c r="C21479" t="s">
        <v>1655</v>
      </c>
    </row>
    <row r="21480" spans="1:5" x14ac:dyDescent="0.2">
      <c r="A21480" t="s">
        <v>97</v>
      </c>
      <c r="B21480" t="s">
        <v>1545</v>
      </c>
      <c r="C21480">
        <v>0.05</v>
      </c>
      <c r="D21480" t="s">
        <v>1567</v>
      </c>
      <c r="E21480" t="s">
        <v>1568</v>
      </c>
    </row>
    <row r="21481" spans="1:5" x14ac:dyDescent="0.2">
      <c r="A21481" t="s">
        <v>133</v>
      </c>
      <c r="B21481" t="s">
        <v>1545</v>
      </c>
      <c r="C21481">
        <v>5.0000000000000001E-3</v>
      </c>
    </row>
    <row r="21482" spans="1:5" x14ac:dyDescent="0.2">
      <c r="A21482" t="s">
        <v>94</v>
      </c>
      <c r="B21482" t="s">
        <v>1545</v>
      </c>
      <c r="C21482">
        <v>0.02</v>
      </c>
      <c r="D21482" t="s">
        <v>1567</v>
      </c>
      <c r="E21482" t="s">
        <v>1568</v>
      </c>
    </row>
    <row r="21483" spans="1:5" x14ac:dyDescent="0.2">
      <c r="A21483" t="s">
        <v>1704</v>
      </c>
      <c r="B21483">
        <v>0.1</v>
      </c>
      <c r="C21483">
        <f>-0.015/0.035</f>
        <v>-0.42857142857142849</v>
      </c>
    </row>
    <row r="21484" spans="1:5" x14ac:dyDescent="0.2">
      <c r="A21484" t="s">
        <v>2917</v>
      </c>
      <c r="B21484" t="s">
        <v>1603</v>
      </c>
      <c r="C21484" t="s">
        <v>1796</v>
      </c>
    </row>
    <row r="21485" spans="1:5" x14ac:dyDescent="0.2">
      <c r="A21485" t="s">
        <v>146</v>
      </c>
    </row>
    <row r="21486" spans="1:5" x14ac:dyDescent="0.2">
      <c r="A21486" t="s">
        <v>87</v>
      </c>
    </row>
    <row r="21487" spans="1:5" x14ac:dyDescent="0.2">
      <c r="A21487" t="s">
        <v>1549</v>
      </c>
      <c r="B21487" t="s">
        <v>1550</v>
      </c>
      <c r="C21487" t="s">
        <v>1551</v>
      </c>
      <c r="D21487" t="s">
        <v>1552</v>
      </c>
    </row>
    <row r="21488" spans="1:5" x14ac:dyDescent="0.2">
      <c r="A21488" t="s">
        <v>859</v>
      </c>
      <c r="B21488" t="s">
        <v>1553</v>
      </c>
      <c r="C21488" t="s">
        <v>1554</v>
      </c>
    </row>
    <row r="21489" spans="1:4" x14ac:dyDescent="0.2">
      <c r="A21489" t="s">
        <v>153</v>
      </c>
      <c r="B21489">
        <v>10.5</v>
      </c>
      <c r="C21489" t="s">
        <v>1559</v>
      </c>
    </row>
    <row r="21490" spans="1:4" x14ac:dyDescent="0.2">
      <c r="A21490" t="s">
        <v>27</v>
      </c>
      <c r="B21490">
        <v>18</v>
      </c>
      <c r="C21490" t="s">
        <v>1557</v>
      </c>
    </row>
    <row r="21491" spans="1:4" x14ac:dyDescent="0.2">
      <c r="A21491" t="s">
        <v>29</v>
      </c>
      <c r="B21491">
        <v>7.7</v>
      </c>
      <c r="C21491" t="s">
        <v>1557</v>
      </c>
    </row>
    <row r="21492" spans="1:4" x14ac:dyDescent="0.2">
      <c r="A21492" t="s">
        <v>1579</v>
      </c>
      <c r="B21492">
        <v>12</v>
      </c>
      <c r="C21492" t="s">
        <v>1595</v>
      </c>
      <c r="D21492">
        <v>0.2</v>
      </c>
    </row>
    <row r="21493" spans="1:4" x14ac:dyDescent="0.2">
      <c r="A21493" t="s">
        <v>1579</v>
      </c>
      <c r="B21493">
        <v>8.6999999999999993</v>
      </c>
      <c r="C21493" t="s">
        <v>1558</v>
      </c>
    </row>
    <row r="21494" spans="1:4" x14ac:dyDescent="0.2">
      <c r="A21494" t="s">
        <v>47</v>
      </c>
      <c r="B21494">
        <v>13.5</v>
      </c>
      <c r="C21494" t="s">
        <v>1559</v>
      </c>
    </row>
    <row r="21495" spans="1:4" x14ac:dyDescent="0.2">
      <c r="A21495" t="s">
        <v>29</v>
      </c>
      <c r="B21495">
        <v>11.5</v>
      </c>
      <c r="C21495" t="s">
        <v>1557</v>
      </c>
    </row>
    <row r="21496" spans="1:4" x14ac:dyDescent="0.2">
      <c r="A21496" t="s">
        <v>184</v>
      </c>
      <c r="B21496">
        <v>14.7</v>
      </c>
      <c r="C21496">
        <v>-0.2</v>
      </c>
    </row>
    <row r="21497" spans="1:4" x14ac:dyDescent="0.2">
      <c r="A21497" t="s">
        <v>34</v>
      </c>
      <c r="B21497">
        <v>21.02</v>
      </c>
      <c r="C21497">
        <v>0.03</v>
      </c>
    </row>
    <row r="21498" spans="1:4" x14ac:dyDescent="0.2">
      <c r="A21498" t="s">
        <v>34</v>
      </c>
      <c r="B21498">
        <v>15.02</v>
      </c>
      <c r="C21498">
        <v>0.03</v>
      </c>
    </row>
    <row r="21499" spans="1:4" x14ac:dyDescent="0.2">
      <c r="A21499" t="s">
        <v>3162</v>
      </c>
      <c r="B21499" t="s">
        <v>1558</v>
      </c>
    </row>
    <row r="21500" spans="1:4" x14ac:dyDescent="0.2">
      <c r="A21500" t="s">
        <v>1817</v>
      </c>
      <c r="B21500">
        <v>10.25</v>
      </c>
      <c r="C21500" t="s">
        <v>1574</v>
      </c>
    </row>
    <row r="21501" spans="1:4" x14ac:dyDescent="0.2">
      <c r="A21501" t="s">
        <v>2925</v>
      </c>
      <c r="B21501" t="s">
        <v>1588</v>
      </c>
    </row>
    <row r="21502" spans="1:4" x14ac:dyDescent="0.2">
      <c r="A21502" t="s">
        <v>47</v>
      </c>
      <c r="B21502">
        <v>2</v>
      </c>
      <c r="C21502" t="s">
        <v>1558</v>
      </c>
    </row>
    <row r="21503" spans="1:4" x14ac:dyDescent="0.2">
      <c r="A21503" t="s">
        <v>1684</v>
      </c>
      <c r="B21503">
        <v>7</v>
      </c>
      <c r="C21503" t="s">
        <v>1559</v>
      </c>
    </row>
    <row r="21504" spans="1:4" x14ac:dyDescent="0.2">
      <c r="A21504" t="s">
        <v>49</v>
      </c>
      <c r="B21504">
        <v>0.4</v>
      </c>
      <c r="C21504" t="s">
        <v>1558</v>
      </c>
    </row>
    <row r="21505" spans="1:5" x14ac:dyDescent="0.2">
      <c r="A21505" t="s">
        <v>97</v>
      </c>
      <c r="B21505">
        <v>0.1</v>
      </c>
      <c r="C21505" t="s">
        <v>1567</v>
      </c>
      <c r="D21505" t="s">
        <v>1568</v>
      </c>
    </row>
    <row r="21506" spans="1:5" x14ac:dyDescent="0.2">
      <c r="A21506" t="s">
        <v>29</v>
      </c>
      <c r="B21506">
        <v>4.5</v>
      </c>
      <c r="C21506" t="s">
        <v>1558</v>
      </c>
    </row>
    <row r="21507" spans="1:5" x14ac:dyDescent="0.2">
      <c r="A21507" t="s">
        <v>29</v>
      </c>
      <c r="B21507">
        <v>14.41</v>
      </c>
      <c r="C21507" t="s">
        <v>1557</v>
      </c>
    </row>
    <row r="21508" spans="1:5" x14ac:dyDescent="0.2">
      <c r="A21508" t="s">
        <v>96</v>
      </c>
      <c r="B21508">
        <v>5.5</v>
      </c>
      <c r="C21508" t="s">
        <v>1559</v>
      </c>
    </row>
    <row r="21509" spans="1:5" x14ac:dyDescent="0.2">
      <c r="A21509" t="s">
        <v>29</v>
      </c>
      <c r="B21509">
        <v>3.4</v>
      </c>
      <c r="C21509" t="s">
        <v>1557</v>
      </c>
    </row>
    <row r="21510" spans="1:5" x14ac:dyDescent="0.2">
      <c r="A21510" t="s">
        <v>47</v>
      </c>
      <c r="B21510">
        <v>13</v>
      </c>
      <c r="C21510" t="s">
        <v>1558</v>
      </c>
    </row>
    <row r="21511" spans="1:5" x14ac:dyDescent="0.2">
      <c r="A21511" t="s">
        <v>48</v>
      </c>
      <c r="B21511">
        <v>12.2</v>
      </c>
      <c r="C21511">
        <v>0.2</v>
      </c>
    </row>
    <row r="21512" spans="1:5" x14ac:dyDescent="0.2">
      <c r="A21512" t="s">
        <v>29</v>
      </c>
      <c r="B21512">
        <v>0.1</v>
      </c>
      <c r="C21512" t="s">
        <v>1557</v>
      </c>
    </row>
    <row r="21513" spans="1:5" x14ac:dyDescent="0.2">
      <c r="A21513" t="s">
        <v>29</v>
      </c>
      <c r="B21513">
        <v>0.5</v>
      </c>
      <c r="C21513" t="s">
        <v>1557</v>
      </c>
    </row>
    <row r="21514" spans="1:5" x14ac:dyDescent="0.2">
      <c r="A21514" t="s">
        <v>29</v>
      </c>
      <c r="B21514">
        <v>4.9000000000000004</v>
      </c>
      <c r="C21514" t="s">
        <v>1558</v>
      </c>
    </row>
    <row r="21515" spans="1:5" x14ac:dyDescent="0.2">
      <c r="A21515" t="s">
        <v>29</v>
      </c>
      <c r="B21515">
        <v>9</v>
      </c>
      <c r="C21515" t="s">
        <v>1558</v>
      </c>
    </row>
    <row r="21516" spans="1:5" x14ac:dyDescent="0.2">
      <c r="A21516" t="s">
        <v>47</v>
      </c>
      <c r="B21516">
        <v>3.4</v>
      </c>
      <c r="C21516">
        <v>0.02</v>
      </c>
    </row>
    <row r="21517" spans="1:5" x14ac:dyDescent="0.2">
      <c r="A21517" t="s">
        <v>97</v>
      </c>
      <c r="B21517" t="s">
        <v>1545</v>
      </c>
      <c r="C21517">
        <v>0.03</v>
      </c>
      <c r="D21517" t="s">
        <v>1567</v>
      </c>
      <c r="E21517" t="s">
        <v>1568</v>
      </c>
    </row>
    <row r="21518" spans="1:5" x14ac:dyDescent="0.2">
      <c r="A21518" t="s">
        <v>92</v>
      </c>
      <c r="B21518">
        <v>0.05</v>
      </c>
      <c r="C21518" t="s">
        <v>1613</v>
      </c>
      <c r="D21518">
        <v>0.1</v>
      </c>
    </row>
    <row r="21519" spans="1:5" x14ac:dyDescent="0.2">
      <c r="A21519" t="s">
        <v>154</v>
      </c>
      <c r="B21519">
        <v>0.2</v>
      </c>
      <c r="C21519" t="s">
        <v>1613</v>
      </c>
      <c r="D21519">
        <v>0.1</v>
      </c>
    </row>
    <row r="21520" spans="1:5" x14ac:dyDescent="0.2">
      <c r="A21520" t="s">
        <v>153</v>
      </c>
      <c r="B21520">
        <v>15</v>
      </c>
      <c r="C21520" t="s">
        <v>1655</v>
      </c>
    </row>
    <row r="21521" spans="1:5" x14ac:dyDescent="0.2">
      <c r="A21521" t="s">
        <v>97</v>
      </c>
      <c r="B21521" t="s">
        <v>1545</v>
      </c>
      <c r="C21521">
        <v>0.05</v>
      </c>
      <c r="D21521" t="s">
        <v>1567</v>
      </c>
      <c r="E21521" t="s">
        <v>1568</v>
      </c>
    </row>
    <row r="21522" spans="1:5" x14ac:dyDescent="0.2">
      <c r="A21522" t="s">
        <v>133</v>
      </c>
      <c r="B21522" t="s">
        <v>1545</v>
      </c>
      <c r="C21522">
        <v>5.0000000000000001E-3</v>
      </c>
    </row>
    <row r="21523" spans="1:5" x14ac:dyDescent="0.2">
      <c r="A21523" t="s">
        <v>94</v>
      </c>
      <c r="B21523" t="s">
        <v>1545</v>
      </c>
      <c r="C21523">
        <v>0.02</v>
      </c>
      <c r="D21523" t="s">
        <v>1567</v>
      </c>
      <c r="E21523" t="s">
        <v>1568</v>
      </c>
    </row>
    <row r="21524" spans="1:5" x14ac:dyDescent="0.2">
      <c r="A21524" t="s">
        <v>1704</v>
      </c>
      <c r="B21524">
        <v>0.1</v>
      </c>
      <c r="C21524">
        <f>-0.015/0.035</f>
        <v>-0.42857142857142849</v>
      </c>
    </row>
    <row r="21525" spans="1:5" x14ac:dyDescent="0.2">
      <c r="A21525" t="s">
        <v>2917</v>
      </c>
      <c r="B21525" t="s">
        <v>1603</v>
      </c>
      <c r="C21525" t="s">
        <v>1796</v>
      </c>
    </row>
    <row r="21526" spans="1:5" x14ac:dyDescent="0.2">
      <c r="A21526" t="s">
        <v>146</v>
      </c>
    </row>
    <row r="21527" spans="1:5" x14ac:dyDescent="0.2">
      <c r="A21527" t="s">
        <v>87</v>
      </c>
    </row>
    <row r="21528" spans="1:5" x14ac:dyDescent="0.2">
      <c r="A21528" t="s">
        <v>1549</v>
      </c>
      <c r="B21528" t="s">
        <v>1550</v>
      </c>
      <c r="C21528" t="s">
        <v>1551</v>
      </c>
      <c r="D21528" t="s">
        <v>1552</v>
      </c>
    </row>
    <row r="21529" spans="1:5" x14ac:dyDescent="0.2">
      <c r="A21529" t="s">
        <v>859</v>
      </c>
      <c r="B21529" t="s">
        <v>1553</v>
      </c>
      <c r="C21529" t="s">
        <v>1554</v>
      </c>
    </row>
    <row r="21530" spans="1:5" x14ac:dyDescent="0.2">
      <c r="A21530" t="s">
        <v>1569</v>
      </c>
      <c r="B21530" t="s">
        <v>1570</v>
      </c>
      <c r="C21530" t="s">
        <v>1571</v>
      </c>
    </row>
    <row r="21531" spans="1:5" x14ac:dyDescent="0.2">
      <c r="A21531" t="s">
        <v>1569</v>
      </c>
      <c r="B21531" t="s">
        <v>1572</v>
      </c>
      <c r="C21531" t="s">
        <v>1573</v>
      </c>
      <c r="D21531" t="s">
        <v>1571</v>
      </c>
    </row>
    <row r="21532" spans="1:5" x14ac:dyDescent="0.2">
      <c r="A21532" t="s">
        <v>153</v>
      </c>
      <c r="B21532">
        <v>10.5</v>
      </c>
      <c r="C21532" t="s">
        <v>1559</v>
      </c>
    </row>
    <row r="21533" spans="1:5" x14ac:dyDescent="0.2">
      <c r="A21533" t="s">
        <v>27</v>
      </c>
      <c r="B21533">
        <v>18</v>
      </c>
      <c r="C21533" t="s">
        <v>1557</v>
      </c>
    </row>
    <row r="21534" spans="1:5" x14ac:dyDescent="0.2">
      <c r="A21534" t="s">
        <v>29</v>
      </c>
      <c r="B21534">
        <v>7.7</v>
      </c>
      <c r="C21534" t="s">
        <v>1557</v>
      </c>
    </row>
    <row r="21535" spans="1:5" x14ac:dyDescent="0.2">
      <c r="A21535" t="s">
        <v>1579</v>
      </c>
      <c r="B21535">
        <v>12</v>
      </c>
      <c r="C21535" t="s">
        <v>1595</v>
      </c>
      <c r="D21535">
        <v>0.2</v>
      </c>
    </row>
    <row r="21536" spans="1:5" x14ac:dyDescent="0.2">
      <c r="A21536" t="s">
        <v>1579</v>
      </c>
      <c r="B21536">
        <v>8.6999999999999993</v>
      </c>
      <c r="C21536" t="s">
        <v>1558</v>
      </c>
    </row>
    <row r="21537" spans="1:4" x14ac:dyDescent="0.2">
      <c r="A21537" t="s">
        <v>47</v>
      </c>
      <c r="B21537">
        <v>13.5</v>
      </c>
      <c r="C21537" t="s">
        <v>1559</v>
      </c>
    </row>
    <row r="21538" spans="1:4" x14ac:dyDescent="0.2">
      <c r="A21538" t="s">
        <v>29</v>
      </c>
      <c r="B21538">
        <v>11.5</v>
      </c>
      <c r="C21538" t="s">
        <v>1557</v>
      </c>
    </row>
    <row r="21539" spans="1:4" x14ac:dyDescent="0.2">
      <c r="A21539" t="s">
        <v>2923</v>
      </c>
      <c r="B21539" t="s">
        <v>2223</v>
      </c>
    </row>
    <row r="21540" spans="1:4" x14ac:dyDescent="0.2">
      <c r="A21540" t="s">
        <v>184</v>
      </c>
      <c r="B21540">
        <v>14.7</v>
      </c>
      <c r="C21540">
        <v>-0.2</v>
      </c>
    </row>
    <row r="21541" spans="1:4" x14ac:dyDescent="0.2">
      <c r="A21541" t="s">
        <v>34</v>
      </c>
      <c r="B21541">
        <v>21.02</v>
      </c>
      <c r="C21541">
        <v>0.03</v>
      </c>
    </row>
    <row r="21542" spans="1:4" x14ac:dyDescent="0.2">
      <c r="A21542" t="s">
        <v>34</v>
      </c>
      <c r="B21542">
        <v>15.02</v>
      </c>
      <c r="C21542">
        <v>0.03</v>
      </c>
    </row>
    <row r="21543" spans="1:4" x14ac:dyDescent="0.2">
      <c r="A21543" t="s">
        <v>3162</v>
      </c>
      <c r="B21543" t="s">
        <v>1558</v>
      </c>
    </row>
    <row r="21544" spans="1:4" x14ac:dyDescent="0.2">
      <c r="A21544" t="s">
        <v>1817</v>
      </c>
      <c r="B21544">
        <v>10.25</v>
      </c>
      <c r="C21544" t="s">
        <v>1574</v>
      </c>
    </row>
    <row r="21545" spans="1:4" x14ac:dyDescent="0.2">
      <c r="A21545" t="s">
        <v>2925</v>
      </c>
      <c r="B21545" t="s">
        <v>1588</v>
      </c>
    </row>
    <row r="21546" spans="1:4" x14ac:dyDescent="0.2">
      <c r="A21546" t="s">
        <v>47</v>
      </c>
      <c r="B21546">
        <v>2</v>
      </c>
      <c r="C21546" t="s">
        <v>1558</v>
      </c>
    </row>
    <row r="21547" spans="1:4" x14ac:dyDescent="0.2">
      <c r="A21547" t="s">
        <v>1684</v>
      </c>
      <c r="B21547">
        <v>7</v>
      </c>
      <c r="C21547" t="s">
        <v>1559</v>
      </c>
    </row>
    <row r="21548" spans="1:4" x14ac:dyDescent="0.2">
      <c r="A21548" t="s">
        <v>49</v>
      </c>
      <c r="B21548">
        <v>0.4</v>
      </c>
      <c r="C21548" t="s">
        <v>1558</v>
      </c>
    </row>
    <row r="21549" spans="1:4" x14ac:dyDescent="0.2">
      <c r="A21549" t="s">
        <v>97</v>
      </c>
      <c r="B21549">
        <v>0.1</v>
      </c>
      <c r="C21549" t="s">
        <v>1567</v>
      </c>
      <c r="D21549" t="s">
        <v>1568</v>
      </c>
    </row>
    <row r="21550" spans="1:4" x14ac:dyDescent="0.2">
      <c r="A21550" t="s">
        <v>29</v>
      </c>
      <c r="B21550">
        <v>4.5</v>
      </c>
      <c r="C21550" t="s">
        <v>1558</v>
      </c>
    </row>
    <row r="21551" spans="1:4" x14ac:dyDescent="0.2">
      <c r="A21551" t="s">
        <v>29</v>
      </c>
      <c r="B21551">
        <v>14.5</v>
      </c>
      <c r="C21551" t="s">
        <v>1557</v>
      </c>
    </row>
    <row r="21552" spans="1:4" x14ac:dyDescent="0.2">
      <c r="A21552" t="s">
        <v>96</v>
      </c>
      <c r="B21552">
        <v>5.5</v>
      </c>
      <c r="C21552" t="s">
        <v>1559</v>
      </c>
    </row>
    <row r="21553" spans="1:5" x14ac:dyDescent="0.2">
      <c r="A21553" t="s">
        <v>29</v>
      </c>
      <c r="B21553">
        <v>3.4</v>
      </c>
      <c r="C21553" t="s">
        <v>1557</v>
      </c>
    </row>
    <row r="21554" spans="1:5" x14ac:dyDescent="0.2">
      <c r="A21554" t="s">
        <v>47</v>
      </c>
      <c r="B21554">
        <v>13</v>
      </c>
      <c r="C21554" t="s">
        <v>1558</v>
      </c>
    </row>
    <row r="21555" spans="1:5" x14ac:dyDescent="0.2">
      <c r="A21555" t="s">
        <v>48</v>
      </c>
      <c r="B21555">
        <v>12.2</v>
      </c>
      <c r="C21555">
        <v>0.2</v>
      </c>
    </row>
    <row r="21556" spans="1:5" x14ac:dyDescent="0.2">
      <c r="A21556" t="s">
        <v>29</v>
      </c>
      <c r="B21556">
        <v>0.4</v>
      </c>
      <c r="C21556" t="s">
        <v>1558</v>
      </c>
    </row>
    <row r="21557" spans="1:5" x14ac:dyDescent="0.2">
      <c r="A21557" t="s">
        <v>29</v>
      </c>
      <c r="B21557">
        <v>0.5</v>
      </c>
      <c r="C21557" t="s">
        <v>1557</v>
      </c>
    </row>
    <row r="21558" spans="1:5" x14ac:dyDescent="0.2">
      <c r="A21558" t="s">
        <v>29</v>
      </c>
      <c r="B21558">
        <v>4.9000000000000004</v>
      </c>
      <c r="C21558" t="s">
        <v>1558</v>
      </c>
    </row>
    <row r="21559" spans="1:5" x14ac:dyDescent="0.2">
      <c r="A21559" t="s">
        <v>29</v>
      </c>
      <c r="B21559">
        <v>9</v>
      </c>
      <c r="C21559" t="s">
        <v>1558</v>
      </c>
    </row>
    <row r="21560" spans="1:5" x14ac:dyDescent="0.2">
      <c r="A21560" t="s">
        <v>47</v>
      </c>
      <c r="B21560">
        <v>3.4</v>
      </c>
      <c r="C21560">
        <v>0.02</v>
      </c>
    </row>
    <row r="21561" spans="1:5" x14ac:dyDescent="0.2">
      <c r="A21561" t="s">
        <v>97</v>
      </c>
      <c r="B21561" t="s">
        <v>1545</v>
      </c>
      <c r="C21561">
        <v>0.03</v>
      </c>
      <c r="D21561" t="s">
        <v>1567</v>
      </c>
      <c r="E21561" t="s">
        <v>1568</v>
      </c>
    </row>
    <row r="21562" spans="1:5" x14ac:dyDescent="0.2">
      <c r="A21562" t="s">
        <v>92</v>
      </c>
      <c r="B21562">
        <v>0.05</v>
      </c>
      <c r="C21562" t="s">
        <v>1613</v>
      </c>
      <c r="D21562">
        <v>0.1</v>
      </c>
    </row>
    <row r="21563" spans="1:5" x14ac:dyDescent="0.2">
      <c r="A21563" t="s">
        <v>154</v>
      </c>
      <c r="B21563">
        <v>0.2</v>
      </c>
      <c r="C21563" t="s">
        <v>1613</v>
      </c>
      <c r="D21563">
        <v>0.1</v>
      </c>
    </row>
    <row r="21564" spans="1:5" x14ac:dyDescent="0.2">
      <c r="A21564" t="s">
        <v>153</v>
      </c>
      <c r="B21564">
        <v>15</v>
      </c>
      <c r="C21564" t="s">
        <v>1655</v>
      </c>
    </row>
    <row r="21565" spans="1:5" x14ac:dyDescent="0.2">
      <c r="A21565" t="s">
        <v>97</v>
      </c>
      <c r="B21565" t="s">
        <v>1545</v>
      </c>
      <c r="C21565">
        <v>0.05</v>
      </c>
      <c r="D21565" t="s">
        <v>1567</v>
      </c>
      <c r="E21565" t="s">
        <v>1568</v>
      </c>
    </row>
    <row r="21566" spans="1:5" x14ac:dyDescent="0.2">
      <c r="A21566" t="s">
        <v>133</v>
      </c>
      <c r="B21566" t="s">
        <v>1545</v>
      </c>
      <c r="C21566">
        <v>5.0000000000000001E-3</v>
      </c>
    </row>
    <row r="21567" spans="1:5" x14ac:dyDescent="0.2">
      <c r="A21567" t="s">
        <v>94</v>
      </c>
      <c r="B21567" t="s">
        <v>1545</v>
      </c>
      <c r="C21567">
        <v>0.02</v>
      </c>
      <c r="D21567" t="s">
        <v>1567</v>
      </c>
      <c r="E21567" t="s">
        <v>1568</v>
      </c>
    </row>
    <row r="21568" spans="1:5" x14ac:dyDescent="0.2">
      <c r="A21568" t="s">
        <v>1704</v>
      </c>
      <c r="B21568">
        <v>0.1</v>
      </c>
      <c r="C21568">
        <f>-0.015/0.035</f>
        <v>-0.42857142857142849</v>
      </c>
    </row>
    <row r="21569" spans="1:4" x14ac:dyDescent="0.2">
      <c r="A21569" t="s">
        <v>2917</v>
      </c>
      <c r="B21569" t="s">
        <v>1603</v>
      </c>
      <c r="C21569" t="s">
        <v>1796</v>
      </c>
    </row>
    <row r="21570" spans="1:4" x14ac:dyDescent="0.2">
      <c r="A21570" t="s">
        <v>146</v>
      </c>
    </row>
    <row r="21571" spans="1:4" x14ac:dyDescent="0.2">
      <c r="A21571" t="s">
        <v>87</v>
      </c>
    </row>
    <row r="21572" spans="1:4" x14ac:dyDescent="0.2">
      <c r="A21572" t="s">
        <v>1549</v>
      </c>
      <c r="B21572" t="s">
        <v>1550</v>
      </c>
      <c r="C21572" t="s">
        <v>1551</v>
      </c>
      <c r="D21572" t="s">
        <v>1552</v>
      </c>
    </row>
    <row r="21573" spans="1:4" x14ac:dyDescent="0.2">
      <c r="A21573" t="s">
        <v>859</v>
      </c>
      <c r="B21573" t="s">
        <v>1553</v>
      </c>
      <c r="C21573" t="s">
        <v>1554</v>
      </c>
    </row>
    <row r="21574" spans="1:4" x14ac:dyDescent="0.2">
      <c r="A21574" t="s">
        <v>1569</v>
      </c>
      <c r="B21574" t="s">
        <v>1570</v>
      </c>
      <c r="C21574" t="s">
        <v>1571</v>
      </c>
    </row>
    <row r="21575" spans="1:4" x14ac:dyDescent="0.2">
      <c r="A21575" t="s">
        <v>1569</v>
      </c>
      <c r="B21575" t="s">
        <v>1572</v>
      </c>
      <c r="C21575" t="s">
        <v>1573</v>
      </c>
      <c r="D21575" t="s">
        <v>1571</v>
      </c>
    </row>
    <row r="21576" spans="1:4" x14ac:dyDescent="0.2">
      <c r="A21576" t="s">
        <v>27</v>
      </c>
      <c r="B21576">
        <v>56.3</v>
      </c>
      <c r="C21576">
        <v>0.1</v>
      </c>
    </row>
    <row r="21577" spans="1:4" x14ac:dyDescent="0.2">
      <c r="A21577" t="s">
        <v>29</v>
      </c>
      <c r="B21577" t="s">
        <v>2856</v>
      </c>
    </row>
    <row r="21578" spans="1:4" x14ac:dyDescent="0.2">
      <c r="A21578" t="s">
        <v>29</v>
      </c>
      <c r="B21578">
        <v>2.15</v>
      </c>
      <c r="C21578" t="s">
        <v>1630</v>
      </c>
    </row>
    <row r="21579" spans="1:4" x14ac:dyDescent="0.2">
      <c r="A21579" t="s">
        <v>29</v>
      </c>
      <c r="B21579">
        <v>41.3</v>
      </c>
      <c r="C21579" t="s">
        <v>1578</v>
      </c>
    </row>
    <row r="21580" spans="1:4" x14ac:dyDescent="0.2">
      <c r="A21580" t="s">
        <v>29</v>
      </c>
      <c r="B21580">
        <v>5.3</v>
      </c>
      <c r="C21580" t="s">
        <v>2791</v>
      </c>
    </row>
    <row r="21581" spans="1:4" x14ac:dyDescent="0.2">
      <c r="A21581" t="s">
        <v>48</v>
      </c>
      <c r="B21581">
        <v>8.6999999999999993</v>
      </c>
      <c r="C21581" t="s">
        <v>1580</v>
      </c>
    </row>
    <row r="21582" spans="1:4" x14ac:dyDescent="0.2">
      <c r="A21582" t="s">
        <v>2812</v>
      </c>
      <c r="B21582">
        <v>0.1</v>
      </c>
    </row>
    <row r="21583" spans="1:4" x14ac:dyDescent="0.2">
      <c r="A21583" t="s">
        <v>1770</v>
      </c>
      <c r="B21583" t="s">
        <v>1580</v>
      </c>
    </row>
    <row r="21584" spans="1:4" x14ac:dyDescent="0.2">
      <c r="A21584" t="s">
        <v>87</v>
      </c>
      <c r="B21584" t="s">
        <v>1698</v>
      </c>
    </row>
    <row r="21585" spans="1:5" x14ac:dyDescent="0.2">
      <c r="A21585" t="s">
        <v>3163</v>
      </c>
      <c r="B21585">
        <v>0.2</v>
      </c>
    </row>
    <row r="21586" spans="1:5" x14ac:dyDescent="0.2">
      <c r="A21586" t="s">
        <v>3164</v>
      </c>
      <c r="B21586" t="s">
        <v>1580</v>
      </c>
    </row>
    <row r="21587" spans="1:5" x14ac:dyDescent="0.2">
      <c r="A21587" t="s">
        <v>3165</v>
      </c>
      <c r="B21587">
        <v>0.2</v>
      </c>
    </row>
    <row r="21588" spans="1:5" x14ac:dyDescent="0.2">
      <c r="A21588" t="s">
        <v>3166</v>
      </c>
      <c r="B21588" t="s">
        <v>1630</v>
      </c>
    </row>
    <row r="21589" spans="1:5" x14ac:dyDescent="0.2">
      <c r="A21589" t="s">
        <v>3167</v>
      </c>
      <c r="B21589">
        <v>0.1</v>
      </c>
    </row>
    <row r="21590" spans="1:5" x14ac:dyDescent="0.2">
      <c r="A21590" t="s">
        <v>3168</v>
      </c>
      <c r="B21590" t="s">
        <v>1580</v>
      </c>
    </row>
    <row r="21591" spans="1:5" x14ac:dyDescent="0.2">
      <c r="A21591" t="s">
        <v>154</v>
      </c>
      <c r="B21591" t="s">
        <v>2860</v>
      </c>
    </row>
    <row r="21592" spans="1:5" x14ac:dyDescent="0.2">
      <c r="A21592" t="s">
        <v>95</v>
      </c>
      <c r="B21592" t="s">
        <v>3169</v>
      </c>
      <c r="C21592" t="s">
        <v>1594</v>
      </c>
      <c r="D21592" t="s">
        <v>1720</v>
      </c>
      <c r="E21592">
        <v>10</v>
      </c>
    </row>
    <row r="21593" spans="1:5" x14ac:dyDescent="0.2">
      <c r="A21593" t="s">
        <v>92</v>
      </c>
      <c r="B21593" t="s">
        <v>2786</v>
      </c>
      <c r="C21593" t="s">
        <v>1630</v>
      </c>
    </row>
    <row r="21594" spans="1:5" x14ac:dyDescent="0.2">
      <c r="A21594" t="s">
        <v>97</v>
      </c>
      <c r="B21594" t="s">
        <v>1545</v>
      </c>
      <c r="C21594">
        <v>0.1</v>
      </c>
    </row>
    <row r="21595" spans="1:5" x14ac:dyDescent="0.2">
      <c r="A21595" t="s">
        <v>97</v>
      </c>
      <c r="B21595" t="s">
        <v>1545</v>
      </c>
      <c r="C21595">
        <v>0.05</v>
      </c>
      <c r="D21595" t="s">
        <v>1567</v>
      </c>
      <c r="E21595" t="s">
        <v>1568</v>
      </c>
    </row>
    <row r="21596" spans="1:5" x14ac:dyDescent="0.2">
      <c r="A21596" t="s">
        <v>97</v>
      </c>
      <c r="B21596" t="s">
        <v>1545</v>
      </c>
      <c r="C21596">
        <v>0.05</v>
      </c>
      <c r="D21596" t="s">
        <v>1567</v>
      </c>
      <c r="E21596" t="s">
        <v>1568</v>
      </c>
    </row>
    <row r="21597" spans="1:5" x14ac:dyDescent="0.2">
      <c r="A21597" t="s">
        <v>94</v>
      </c>
      <c r="B21597" t="s">
        <v>1545</v>
      </c>
      <c r="C21597">
        <v>0.1</v>
      </c>
      <c r="D21597" t="s">
        <v>1567</v>
      </c>
      <c r="E21597" t="s">
        <v>1568</v>
      </c>
    </row>
    <row r="21598" spans="1:5" x14ac:dyDescent="0.2">
      <c r="A21598" t="s">
        <v>95</v>
      </c>
      <c r="B21598" t="s">
        <v>1629</v>
      </c>
      <c r="C21598">
        <v>12.5</v>
      </c>
    </row>
    <row r="21599" spans="1:5" x14ac:dyDescent="0.2">
      <c r="A21599" t="s">
        <v>95</v>
      </c>
      <c r="B21599" t="s">
        <v>1629</v>
      </c>
      <c r="C21599">
        <v>16</v>
      </c>
    </row>
    <row r="21600" spans="1:5" x14ac:dyDescent="0.2">
      <c r="A21600" t="s">
        <v>95</v>
      </c>
      <c r="B21600" t="s">
        <v>1629</v>
      </c>
      <c r="C21600">
        <v>25</v>
      </c>
    </row>
    <row r="21601" spans="1:4" x14ac:dyDescent="0.2">
      <c r="A21601" t="s">
        <v>98</v>
      </c>
      <c r="B21601" t="s">
        <v>1545</v>
      </c>
      <c r="C21601">
        <v>1.4999999999999999E-2</v>
      </c>
    </row>
    <row r="21602" spans="1:4" x14ac:dyDescent="0.2">
      <c r="A21602" t="s">
        <v>246</v>
      </c>
      <c r="B21602" t="s">
        <v>1545</v>
      </c>
      <c r="C21602">
        <v>0.03</v>
      </c>
    </row>
    <row r="21603" spans="1:4" x14ac:dyDescent="0.2">
      <c r="A21603" t="s">
        <v>1549</v>
      </c>
      <c r="B21603" t="s">
        <v>1550</v>
      </c>
      <c r="C21603" t="s">
        <v>1551</v>
      </c>
      <c r="D21603" t="s">
        <v>1552</v>
      </c>
    </row>
    <row r="21604" spans="1:4" x14ac:dyDescent="0.2">
      <c r="A21604" t="s">
        <v>859</v>
      </c>
      <c r="B21604" t="s">
        <v>1553</v>
      </c>
      <c r="C21604" t="s">
        <v>1554</v>
      </c>
    </row>
    <row r="21605" spans="1:4" x14ac:dyDescent="0.2">
      <c r="A21605" t="s">
        <v>1569</v>
      </c>
      <c r="B21605" t="s">
        <v>1570</v>
      </c>
      <c r="C21605" t="s">
        <v>1571</v>
      </c>
    </row>
    <row r="21606" spans="1:4" x14ac:dyDescent="0.2">
      <c r="A21606" t="s">
        <v>1569</v>
      </c>
      <c r="B21606" t="s">
        <v>1572</v>
      </c>
      <c r="C21606" t="s">
        <v>1573</v>
      </c>
      <c r="D21606" t="s">
        <v>1571</v>
      </c>
    </row>
    <row r="21607" spans="1:4" x14ac:dyDescent="0.2">
      <c r="A21607" t="s">
        <v>27</v>
      </c>
      <c r="B21607">
        <v>56.3</v>
      </c>
      <c r="C21607">
        <v>0.1</v>
      </c>
    </row>
    <row r="21608" spans="1:4" x14ac:dyDescent="0.2">
      <c r="A21608" t="s">
        <v>29</v>
      </c>
      <c r="B21608" t="s">
        <v>2856</v>
      </c>
    </row>
    <row r="21609" spans="1:4" x14ac:dyDescent="0.2">
      <c r="A21609" t="s">
        <v>29</v>
      </c>
      <c r="B21609">
        <v>2.15</v>
      </c>
      <c r="C21609" t="s">
        <v>1630</v>
      </c>
    </row>
    <row r="21610" spans="1:4" x14ac:dyDescent="0.2">
      <c r="A21610" t="s">
        <v>29</v>
      </c>
      <c r="B21610">
        <v>41.3</v>
      </c>
      <c r="C21610" t="s">
        <v>1578</v>
      </c>
    </row>
    <row r="21611" spans="1:4" x14ac:dyDescent="0.2">
      <c r="A21611" t="s">
        <v>29</v>
      </c>
      <c r="B21611">
        <v>5.3</v>
      </c>
      <c r="C21611" t="s">
        <v>2791</v>
      </c>
    </row>
    <row r="21612" spans="1:4" x14ac:dyDescent="0.2">
      <c r="A21612" t="s">
        <v>48</v>
      </c>
      <c r="B21612">
        <v>8.6999999999999993</v>
      </c>
      <c r="C21612" t="s">
        <v>1580</v>
      </c>
    </row>
    <row r="21613" spans="1:4" x14ac:dyDescent="0.2">
      <c r="A21613" t="s">
        <v>2989</v>
      </c>
      <c r="B21613">
        <v>0.1</v>
      </c>
    </row>
    <row r="21614" spans="1:4" x14ac:dyDescent="0.2">
      <c r="A21614" t="s">
        <v>1770</v>
      </c>
      <c r="B21614" t="s">
        <v>1580</v>
      </c>
    </row>
    <row r="21615" spans="1:4" x14ac:dyDescent="0.2">
      <c r="A21615" t="s">
        <v>87</v>
      </c>
      <c r="B21615" t="s">
        <v>1698</v>
      </c>
    </row>
    <row r="21616" spans="1:4" x14ac:dyDescent="0.2">
      <c r="A21616" t="s">
        <v>3163</v>
      </c>
      <c r="B21616">
        <v>0.2</v>
      </c>
    </row>
    <row r="21617" spans="1:5" x14ac:dyDescent="0.2">
      <c r="A21617" t="s">
        <v>3164</v>
      </c>
      <c r="B21617" t="s">
        <v>1580</v>
      </c>
    </row>
    <row r="21618" spans="1:5" x14ac:dyDescent="0.2">
      <c r="A21618" t="s">
        <v>3165</v>
      </c>
      <c r="B21618">
        <v>0.2</v>
      </c>
    </row>
    <row r="21619" spans="1:5" x14ac:dyDescent="0.2">
      <c r="A21619" t="s">
        <v>3166</v>
      </c>
      <c r="B21619" t="s">
        <v>1630</v>
      </c>
    </row>
    <row r="21620" spans="1:5" x14ac:dyDescent="0.2">
      <c r="A21620" t="s">
        <v>3167</v>
      </c>
      <c r="B21620">
        <v>0.1</v>
      </c>
    </row>
    <row r="21621" spans="1:5" x14ac:dyDescent="0.2">
      <c r="A21621" t="s">
        <v>3168</v>
      </c>
      <c r="B21621" t="s">
        <v>1580</v>
      </c>
    </row>
    <row r="21622" spans="1:5" x14ac:dyDescent="0.2">
      <c r="A21622" t="s">
        <v>154</v>
      </c>
      <c r="B21622" t="s">
        <v>2860</v>
      </c>
    </row>
    <row r="21623" spans="1:5" x14ac:dyDescent="0.2">
      <c r="A21623" t="s">
        <v>95</v>
      </c>
      <c r="B21623" t="s">
        <v>3169</v>
      </c>
      <c r="C21623" t="s">
        <v>1594</v>
      </c>
      <c r="D21623" t="s">
        <v>1720</v>
      </c>
      <c r="E21623">
        <v>10</v>
      </c>
    </row>
    <row r="21624" spans="1:5" x14ac:dyDescent="0.2">
      <c r="A21624" t="s">
        <v>92</v>
      </c>
      <c r="B21624" t="s">
        <v>2786</v>
      </c>
      <c r="C21624" t="s">
        <v>1630</v>
      </c>
    </row>
    <row r="21625" spans="1:5" x14ac:dyDescent="0.2">
      <c r="A21625" t="s">
        <v>97</v>
      </c>
      <c r="B21625" t="s">
        <v>1545</v>
      </c>
      <c r="C21625">
        <v>0.1</v>
      </c>
    </row>
    <row r="21626" spans="1:5" x14ac:dyDescent="0.2">
      <c r="A21626" t="s">
        <v>97</v>
      </c>
      <c r="B21626" t="s">
        <v>1545</v>
      </c>
      <c r="C21626">
        <v>0.05</v>
      </c>
      <c r="D21626" t="s">
        <v>1567</v>
      </c>
      <c r="E21626" t="s">
        <v>1568</v>
      </c>
    </row>
    <row r="21627" spans="1:5" x14ac:dyDescent="0.2">
      <c r="A21627" t="s">
        <v>97</v>
      </c>
      <c r="B21627" t="s">
        <v>1545</v>
      </c>
      <c r="C21627">
        <v>0.05</v>
      </c>
      <c r="D21627" t="s">
        <v>1567</v>
      </c>
      <c r="E21627" t="s">
        <v>1568</v>
      </c>
    </row>
    <row r="21628" spans="1:5" x14ac:dyDescent="0.2">
      <c r="A21628" t="s">
        <v>94</v>
      </c>
      <c r="B21628" t="s">
        <v>1545</v>
      </c>
      <c r="C21628">
        <v>0.1</v>
      </c>
      <c r="D21628" t="s">
        <v>1567</v>
      </c>
      <c r="E21628" t="s">
        <v>1568</v>
      </c>
    </row>
    <row r="21629" spans="1:5" x14ac:dyDescent="0.2">
      <c r="A21629" t="s">
        <v>95</v>
      </c>
      <c r="B21629" t="s">
        <v>1629</v>
      </c>
      <c r="C21629">
        <v>12.5</v>
      </c>
    </row>
    <row r="21630" spans="1:5" x14ac:dyDescent="0.2">
      <c r="A21630" t="s">
        <v>95</v>
      </c>
      <c r="B21630" t="s">
        <v>1629</v>
      </c>
      <c r="C21630">
        <v>16</v>
      </c>
    </row>
    <row r="21631" spans="1:5" x14ac:dyDescent="0.2">
      <c r="A21631" t="s">
        <v>95</v>
      </c>
      <c r="B21631" t="s">
        <v>1629</v>
      </c>
      <c r="C21631">
        <v>25</v>
      </c>
    </row>
    <row r="21632" spans="1:5" x14ac:dyDescent="0.2">
      <c r="A21632" t="s">
        <v>98</v>
      </c>
      <c r="B21632" t="s">
        <v>1545</v>
      </c>
      <c r="C21632">
        <v>1.4999999999999999E-2</v>
      </c>
    </row>
    <row r="21633" spans="1:4" x14ac:dyDescent="0.2">
      <c r="A21633" t="s">
        <v>246</v>
      </c>
      <c r="B21633" t="s">
        <v>1545</v>
      </c>
      <c r="C21633">
        <v>0.03</v>
      </c>
    </row>
    <row r="21634" spans="1:4" x14ac:dyDescent="0.2">
      <c r="A21634" t="s">
        <v>1549</v>
      </c>
      <c r="B21634" t="s">
        <v>1550</v>
      </c>
      <c r="C21634" t="s">
        <v>1551</v>
      </c>
      <c r="D21634" t="s">
        <v>1552</v>
      </c>
    </row>
    <row r="21635" spans="1:4" x14ac:dyDescent="0.2">
      <c r="A21635" t="s">
        <v>859</v>
      </c>
      <c r="B21635" t="s">
        <v>1553</v>
      </c>
      <c r="C21635" t="s">
        <v>1554</v>
      </c>
    </row>
    <row r="21636" spans="1:4" x14ac:dyDescent="0.2">
      <c r="A21636" t="s">
        <v>1569</v>
      </c>
      <c r="B21636" t="s">
        <v>1570</v>
      </c>
      <c r="C21636" t="s">
        <v>1571</v>
      </c>
    </row>
    <row r="21637" spans="1:4" x14ac:dyDescent="0.2">
      <c r="A21637" t="s">
        <v>1569</v>
      </c>
      <c r="B21637" t="s">
        <v>1572</v>
      </c>
      <c r="C21637" t="s">
        <v>1573</v>
      </c>
      <c r="D21637" t="s">
        <v>1571</v>
      </c>
    </row>
    <row r="21638" spans="1:4" x14ac:dyDescent="0.2">
      <c r="A21638" t="s">
        <v>27</v>
      </c>
      <c r="B21638">
        <v>55.5</v>
      </c>
      <c r="C21638">
        <v>0.1</v>
      </c>
    </row>
    <row r="21639" spans="1:4" x14ac:dyDescent="0.2">
      <c r="A21639" t="s">
        <v>29</v>
      </c>
      <c r="B21639" t="s">
        <v>2856</v>
      </c>
    </row>
    <row r="21640" spans="1:4" x14ac:dyDescent="0.2">
      <c r="A21640" t="s">
        <v>29</v>
      </c>
      <c r="B21640" t="s">
        <v>3170</v>
      </c>
    </row>
    <row r="21641" spans="1:4" x14ac:dyDescent="0.2">
      <c r="A21641" t="s">
        <v>29</v>
      </c>
      <c r="B21641">
        <v>41.3</v>
      </c>
      <c r="C21641" t="s">
        <v>1578</v>
      </c>
    </row>
    <row r="21642" spans="1:4" x14ac:dyDescent="0.2">
      <c r="A21642" t="s">
        <v>29</v>
      </c>
      <c r="B21642">
        <v>4.5</v>
      </c>
      <c r="C21642" t="s">
        <v>2791</v>
      </c>
    </row>
    <row r="21643" spans="1:4" x14ac:dyDescent="0.2">
      <c r="A21643" t="s">
        <v>48</v>
      </c>
      <c r="B21643">
        <v>8.6999999999999993</v>
      </c>
      <c r="C21643" t="s">
        <v>1580</v>
      </c>
    </row>
    <row r="21644" spans="1:4" x14ac:dyDescent="0.2">
      <c r="A21644" t="s">
        <v>2794</v>
      </c>
      <c r="B21644">
        <v>0.1</v>
      </c>
    </row>
    <row r="21645" spans="1:4" x14ac:dyDescent="0.2">
      <c r="A21645" t="s">
        <v>1770</v>
      </c>
      <c r="B21645" t="s">
        <v>1580</v>
      </c>
    </row>
    <row r="21646" spans="1:4" x14ac:dyDescent="0.2">
      <c r="A21646" t="s">
        <v>87</v>
      </c>
      <c r="B21646" t="s">
        <v>1698</v>
      </c>
    </row>
    <row r="21647" spans="1:4" x14ac:dyDescent="0.2">
      <c r="A21647" t="s">
        <v>3163</v>
      </c>
      <c r="B21647">
        <v>0.2</v>
      </c>
    </row>
    <row r="21648" spans="1:4" x14ac:dyDescent="0.2">
      <c r="A21648" t="s">
        <v>3164</v>
      </c>
      <c r="B21648" t="s">
        <v>1580</v>
      </c>
    </row>
    <row r="21649" spans="1:5" x14ac:dyDescent="0.2">
      <c r="A21649" t="s">
        <v>3165</v>
      </c>
      <c r="B21649">
        <v>0.2</v>
      </c>
    </row>
    <row r="21650" spans="1:5" x14ac:dyDescent="0.2">
      <c r="A21650" t="s">
        <v>3166</v>
      </c>
      <c r="B21650" t="s">
        <v>1630</v>
      </c>
    </row>
    <row r="21651" spans="1:5" x14ac:dyDescent="0.2">
      <c r="A21651" t="s">
        <v>3167</v>
      </c>
      <c r="B21651">
        <v>0.1</v>
      </c>
    </row>
    <row r="21652" spans="1:5" x14ac:dyDescent="0.2">
      <c r="A21652" t="s">
        <v>3168</v>
      </c>
      <c r="B21652" t="s">
        <v>1580</v>
      </c>
    </row>
    <row r="21653" spans="1:5" x14ac:dyDescent="0.2">
      <c r="A21653" t="s">
        <v>154</v>
      </c>
      <c r="B21653" t="s">
        <v>2860</v>
      </c>
    </row>
    <row r="21654" spans="1:5" x14ac:dyDescent="0.2">
      <c r="A21654" t="s">
        <v>95</v>
      </c>
      <c r="B21654" t="s">
        <v>3169</v>
      </c>
      <c r="C21654" t="s">
        <v>1594</v>
      </c>
      <c r="D21654" t="s">
        <v>1720</v>
      </c>
      <c r="E21654">
        <v>10</v>
      </c>
    </row>
    <row r="21655" spans="1:5" x14ac:dyDescent="0.2">
      <c r="A21655" t="s">
        <v>92</v>
      </c>
      <c r="B21655" t="s">
        <v>2786</v>
      </c>
      <c r="C21655" t="s">
        <v>1630</v>
      </c>
    </row>
    <row r="21656" spans="1:5" x14ac:dyDescent="0.2">
      <c r="A21656" t="s">
        <v>97</v>
      </c>
      <c r="B21656" t="s">
        <v>1545</v>
      </c>
      <c r="C21656">
        <v>0.1</v>
      </c>
    </row>
    <row r="21657" spans="1:5" x14ac:dyDescent="0.2">
      <c r="A21657" t="s">
        <v>97</v>
      </c>
      <c r="B21657" t="s">
        <v>1545</v>
      </c>
      <c r="C21657">
        <v>0.05</v>
      </c>
      <c r="D21657" t="s">
        <v>1567</v>
      </c>
      <c r="E21657" t="s">
        <v>1568</v>
      </c>
    </row>
    <row r="21658" spans="1:5" x14ac:dyDescent="0.2">
      <c r="A21658" t="s">
        <v>97</v>
      </c>
      <c r="B21658" t="s">
        <v>1545</v>
      </c>
      <c r="C21658">
        <v>0.05</v>
      </c>
      <c r="D21658" t="s">
        <v>1567</v>
      </c>
      <c r="E21658" t="s">
        <v>1568</v>
      </c>
    </row>
    <row r="21659" spans="1:5" x14ac:dyDescent="0.2">
      <c r="A21659" t="s">
        <v>94</v>
      </c>
      <c r="B21659" t="s">
        <v>1545</v>
      </c>
      <c r="C21659">
        <v>0.1</v>
      </c>
      <c r="D21659" t="s">
        <v>1567</v>
      </c>
      <c r="E21659" t="s">
        <v>1568</v>
      </c>
    </row>
    <row r="21660" spans="1:5" x14ac:dyDescent="0.2">
      <c r="A21660" t="s">
        <v>95</v>
      </c>
      <c r="B21660" t="s">
        <v>1629</v>
      </c>
      <c r="C21660">
        <v>12.5</v>
      </c>
    </row>
    <row r="21661" spans="1:5" x14ac:dyDescent="0.2">
      <c r="A21661" t="s">
        <v>95</v>
      </c>
      <c r="B21661" t="s">
        <v>1629</v>
      </c>
      <c r="C21661">
        <v>16</v>
      </c>
    </row>
    <row r="21662" spans="1:5" x14ac:dyDescent="0.2">
      <c r="A21662" t="s">
        <v>95</v>
      </c>
      <c r="B21662" t="s">
        <v>1629</v>
      </c>
      <c r="C21662">
        <v>25</v>
      </c>
    </row>
    <row r="21663" spans="1:5" x14ac:dyDescent="0.2">
      <c r="A21663" t="s">
        <v>98</v>
      </c>
      <c r="B21663" t="s">
        <v>1545</v>
      </c>
      <c r="C21663">
        <v>1.4999999999999999E-2</v>
      </c>
    </row>
    <row r="21664" spans="1:5" x14ac:dyDescent="0.2">
      <c r="A21664" t="s">
        <v>246</v>
      </c>
      <c r="B21664" t="s">
        <v>1545</v>
      </c>
      <c r="C21664">
        <v>0.03</v>
      </c>
    </row>
    <row r="21665" spans="1:4" x14ac:dyDescent="0.2">
      <c r="A21665" t="s">
        <v>1549</v>
      </c>
      <c r="B21665" t="s">
        <v>1550</v>
      </c>
      <c r="C21665" t="s">
        <v>1551</v>
      </c>
      <c r="D21665" t="s">
        <v>1552</v>
      </c>
    </row>
    <row r="21666" spans="1:4" x14ac:dyDescent="0.2">
      <c r="A21666" t="s">
        <v>859</v>
      </c>
      <c r="B21666" t="s">
        <v>1553</v>
      </c>
      <c r="C21666" t="s">
        <v>1554</v>
      </c>
    </row>
    <row r="21667" spans="1:4" x14ac:dyDescent="0.2">
      <c r="A21667" t="s">
        <v>1555</v>
      </c>
      <c r="B21667" t="s">
        <v>1550</v>
      </c>
      <c r="C21667" t="s">
        <v>1551</v>
      </c>
      <c r="D21667" t="s">
        <v>1556</v>
      </c>
    </row>
    <row r="21668" spans="1:4" x14ac:dyDescent="0.2">
      <c r="A21668" t="s">
        <v>1569</v>
      </c>
      <c r="B21668" t="s">
        <v>1570</v>
      </c>
      <c r="C21668" t="s">
        <v>1571</v>
      </c>
    </row>
    <row r="21669" spans="1:4" x14ac:dyDescent="0.2">
      <c r="A21669" t="s">
        <v>1569</v>
      </c>
      <c r="B21669" t="s">
        <v>1572</v>
      </c>
      <c r="C21669" t="s">
        <v>1573</v>
      </c>
      <c r="D21669" t="s">
        <v>1571</v>
      </c>
    </row>
    <row r="21670" spans="1:4" x14ac:dyDescent="0.2">
      <c r="A21670" t="s">
        <v>27</v>
      </c>
      <c r="B21670" t="s">
        <v>3171</v>
      </c>
    </row>
    <row r="21671" spans="1:4" x14ac:dyDescent="0.2">
      <c r="A21671" t="s">
        <v>29</v>
      </c>
      <c r="B21671" t="s">
        <v>2856</v>
      </c>
    </row>
    <row r="21672" spans="1:4" x14ac:dyDescent="0.2">
      <c r="A21672" t="s">
        <v>29</v>
      </c>
      <c r="B21672">
        <v>2.15</v>
      </c>
      <c r="C21672" t="s">
        <v>1630</v>
      </c>
    </row>
    <row r="21673" spans="1:4" x14ac:dyDescent="0.2">
      <c r="A21673" t="s">
        <v>29</v>
      </c>
      <c r="B21673">
        <v>41.3</v>
      </c>
      <c r="C21673" t="s">
        <v>1578</v>
      </c>
    </row>
    <row r="21674" spans="1:4" x14ac:dyDescent="0.2">
      <c r="A21674" t="s">
        <v>29</v>
      </c>
      <c r="B21674">
        <v>5.3</v>
      </c>
      <c r="C21674" t="s">
        <v>2791</v>
      </c>
    </row>
    <row r="21675" spans="1:4" x14ac:dyDescent="0.2">
      <c r="A21675" t="s">
        <v>48</v>
      </c>
      <c r="B21675">
        <v>8.6999999999999993</v>
      </c>
      <c r="C21675" t="s">
        <v>1580</v>
      </c>
    </row>
    <row r="21676" spans="1:4" x14ac:dyDescent="0.2">
      <c r="A21676" t="s">
        <v>2812</v>
      </c>
      <c r="B21676">
        <v>0.1</v>
      </c>
    </row>
    <row r="21677" spans="1:4" x14ac:dyDescent="0.2">
      <c r="A21677" t="s">
        <v>1770</v>
      </c>
      <c r="B21677" t="s">
        <v>1580</v>
      </c>
    </row>
    <row r="21678" spans="1:4" x14ac:dyDescent="0.2">
      <c r="A21678" t="s">
        <v>87</v>
      </c>
      <c r="B21678" t="s">
        <v>1698</v>
      </c>
    </row>
    <row r="21679" spans="1:4" x14ac:dyDescent="0.2">
      <c r="A21679" t="s">
        <v>3163</v>
      </c>
      <c r="B21679">
        <v>0.2</v>
      </c>
    </row>
    <row r="21680" spans="1:4" x14ac:dyDescent="0.2">
      <c r="A21680" t="s">
        <v>3164</v>
      </c>
      <c r="B21680" t="s">
        <v>1580</v>
      </c>
    </row>
    <row r="21681" spans="1:5" x14ac:dyDescent="0.2">
      <c r="A21681" t="s">
        <v>3165</v>
      </c>
      <c r="B21681">
        <v>0.2</v>
      </c>
    </row>
    <row r="21682" spans="1:5" x14ac:dyDescent="0.2">
      <c r="A21682" t="s">
        <v>3166</v>
      </c>
      <c r="B21682" t="s">
        <v>1630</v>
      </c>
    </row>
    <row r="21683" spans="1:5" x14ac:dyDescent="0.2">
      <c r="A21683" t="s">
        <v>3167</v>
      </c>
      <c r="B21683">
        <v>0.1</v>
      </c>
    </row>
    <row r="21684" spans="1:5" x14ac:dyDescent="0.2">
      <c r="A21684" t="s">
        <v>3168</v>
      </c>
      <c r="B21684" t="s">
        <v>1580</v>
      </c>
    </row>
    <row r="21685" spans="1:5" x14ac:dyDescent="0.2">
      <c r="A21685" t="s">
        <v>154</v>
      </c>
      <c r="B21685" t="s">
        <v>2860</v>
      </c>
    </row>
    <row r="21686" spans="1:5" x14ac:dyDescent="0.2">
      <c r="A21686" t="s">
        <v>95</v>
      </c>
      <c r="B21686" t="s">
        <v>3169</v>
      </c>
      <c r="C21686" t="s">
        <v>1594</v>
      </c>
      <c r="D21686" t="s">
        <v>1720</v>
      </c>
      <c r="E21686">
        <v>10</v>
      </c>
    </row>
    <row r="21687" spans="1:5" x14ac:dyDescent="0.2">
      <c r="A21687" t="s">
        <v>92</v>
      </c>
      <c r="B21687" t="s">
        <v>2786</v>
      </c>
      <c r="C21687" t="s">
        <v>1630</v>
      </c>
    </row>
    <row r="21688" spans="1:5" x14ac:dyDescent="0.2">
      <c r="A21688" t="s">
        <v>97</v>
      </c>
      <c r="B21688" t="s">
        <v>1545</v>
      </c>
      <c r="C21688">
        <v>0.1</v>
      </c>
    </row>
    <row r="21689" spans="1:5" x14ac:dyDescent="0.2">
      <c r="A21689" t="s">
        <v>97</v>
      </c>
      <c r="B21689" t="s">
        <v>1545</v>
      </c>
      <c r="C21689">
        <v>0.05</v>
      </c>
      <c r="D21689" t="s">
        <v>1567</v>
      </c>
      <c r="E21689" t="s">
        <v>1568</v>
      </c>
    </row>
    <row r="21690" spans="1:5" x14ac:dyDescent="0.2">
      <c r="A21690" t="s">
        <v>97</v>
      </c>
      <c r="B21690" t="s">
        <v>1545</v>
      </c>
      <c r="C21690">
        <v>0.05</v>
      </c>
      <c r="D21690" t="s">
        <v>1567</v>
      </c>
      <c r="E21690" t="s">
        <v>1568</v>
      </c>
    </row>
    <row r="21691" spans="1:5" x14ac:dyDescent="0.2">
      <c r="A21691" t="s">
        <v>94</v>
      </c>
      <c r="B21691" t="s">
        <v>1545</v>
      </c>
      <c r="C21691">
        <v>0.1</v>
      </c>
      <c r="D21691" t="s">
        <v>1567</v>
      </c>
      <c r="E21691" t="s">
        <v>1568</v>
      </c>
    </row>
    <row r="21692" spans="1:5" x14ac:dyDescent="0.2">
      <c r="A21692" t="s">
        <v>95</v>
      </c>
      <c r="B21692" t="s">
        <v>1629</v>
      </c>
      <c r="C21692">
        <v>12.5</v>
      </c>
    </row>
    <row r="21693" spans="1:5" x14ac:dyDescent="0.2">
      <c r="A21693" t="s">
        <v>95</v>
      </c>
      <c r="B21693" t="s">
        <v>1629</v>
      </c>
      <c r="C21693">
        <v>16</v>
      </c>
    </row>
    <row r="21694" spans="1:5" x14ac:dyDescent="0.2">
      <c r="A21694" t="s">
        <v>95</v>
      </c>
      <c r="B21694" t="s">
        <v>1629</v>
      </c>
      <c r="C21694">
        <v>25</v>
      </c>
    </row>
    <row r="21695" spans="1:5" x14ac:dyDescent="0.2">
      <c r="A21695" t="s">
        <v>98</v>
      </c>
      <c r="B21695" t="s">
        <v>1545</v>
      </c>
      <c r="C21695">
        <v>1.4999999999999999E-2</v>
      </c>
    </row>
    <row r="21696" spans="1:5" x14ac:dyDescent="0.2">
      <c r="A21696" t="s">
        <v>246</v>
      </c>
      <c r="B21696" t="s">
        <v>1545</v>
      </c>
      <c r="C21696">
        <v>0.03</v>
      </c>
    </row>
    <row r="21697" spans="1:4" x14ac:dyDescent="0.2">
      <c r="A21697" t="s">
        <v>1549</v>
      </c>
      <c r="B21697" t="s">
        <v>1550</v>
      </c>
      <c r="C21697" t="s">
        <v>1551</v>
      </c>
      <c r="D21697" t="s">
        <v>1552</v>
      </c>
    </row>
    <row r="21698" spans="1:4" x14ac:dyDescent="0.2">
      <c r="A21698" t="s">
        <v>859</v>
      </c>
      <c r="B21698" t="s">
        <v>1553</v>
      </c>
      <c r="C21698" t="s">
        <v>1554</v>
      </c>
    </row>
    <row r="21699" spans="1:4" x14ac:dyDescent="0.2">
      <c r="A21699" t="s">
        <v>1569</v>
      </c>
      <c r="B21699" t="s">
        <v>1570</v>
      </c>
      <c r="C21699" t="s">
        <v>1571</v>
      </c>
    </row>
    <row r="21700" spans="1:4" x14ac:dyDescent="0.2">
      <c r="A21700" t="s">
        <v>1569</v>
      </c>
      <c r="B21700" t="s">
        <v>1572</v>
      </c>
      <c r="C21700" t="s">
        <v>1573</v>
      </c>
      <c r="D21700" t="s">
        <v>1571</v>
      </c>
    </row>
    <row r="21701" spans="1:4" x14ac:dyDescent="0.2">
      <c r="A21701" t="s">
        <v>2600</v>
      </c>
      <c r="B21701">
        <v>0.05</v>
      </c>
    </row>
    <row r="21702" spans="1:4" x14ac:dyDescent="0.2">
      <c r="A21702" t="s">
        <v>2600</v>
      </c>
      <c r="B21702">
        <v>0.05</v>
      </c>
    </row>
    <row r="21703" spans="1:4" x14ac:dyDescent="0.2">
      <c r="A21703" t="s">
        <v>29</v>
      </c>
      <c r="B21703">
        <v>5.8</v>
      </c>
      <c r="C21703" t="s">
        <v>1580</v>
      </c>
    </row>
    <row r="21704" spans="1:4" x14ac:dyDescent="0.2">
      <c r="A21704" t="s">
        <v>47</v>
      </c>
      <c r="B21704">
        <v>8.5</v>
      </c>
      <c r="C21704">
        <v>0.2</v>
      </c>
    </row>
    <row r="21705" spans="1:4" x14ac:dyDescent="0.2">
      <c r="A21705" t="s">
        <v>3032</v>
      </c>
      <c r="B21705">
        <v>-0.1</v>
      </c>
    </row>
    <row r="21706" spans="1:4" x14ac:dyDescent="0.2">
      <c r="A21706" t="s">
        <v>48</v>
      </c>
      <c r="B21706">
        <v>48.5</v>
      </c>
      <c r="C21706" t="s">
        <v>1580</v>
      </c>
    </row>
    <row r="21707" spans="1:4" x14ac:dyDescent="0.2">
      <c r="A21707" t="s">
        <v>48</v>
      </c>
      <c r="B21707">
        <v>43.5</v>
      </c>
      <c r="C21707">
        <v>0.3</v>
      </c>
    </row>
    <row r="21708" spans="1:4" x14ac:dyDescent="0.2">
      <c r="A21708" t="s">
        <v>47</v>
      </c>
      <c r="B21708">
        <v>33.1</v>
      </c>
      <c r="C21708">
        <v>-0.2</v>
      </c>
    </row>
    <row r="21709" spans="1:4" x14ac:dyDescent="0.2">
      <c r="A21709" t="s">
        <v>47</v>
      </c>
      <c r="B21709" t="s">
        <v>2571</v>
      </c>
    </row>
    <row r="21710" spans="1:4" x14ac:dyDescent="0.2">
      <c r="A21710" t="s">
        <v>29</v>
      </c>
      <c r="B21710">
        <v>2.65</v>
      </c>
      <c r="C21710" t="s">
        <v>1630</v>
      </c>
    </row>
    <row r="21711" spans="1:4" x14ac:dyDescent="0.2">
      <c r="A21711" t="s">
        <v>97</v>
      </c>
      <c r="B21711">
        <v>0.1</v>
      </c>
    </row>
    <row r="21712" spans="1:4" x14ac:dyDescent="0.2">
      <c r="A21712" t="s">
        <v>97</v>
      </c>
      <c r="B21712">
        <v>0.05</v>
      </c>
      <c r="C21712" t="s">
        <v>1567</v>
      </c>
      <c r="D21712" t="s">
        <v>1568</v>
      </c>
    </row>
    <row r="21713" spans="1:6" x14ac:dyDescent="0.2">
      <c r="A21713" t="s">
        <v>97</v>
      </c>
      <c r="B21713">
        <v>0.05</v>
      </c>
      <c r="C21713" t="s">
        <v>1567</v>
      </c>
      <c r="D21713" t="s">
        <v>1568</v>
      </c>
    </row>
    <row r="21714" spans="1:6" x14ac:dyDescent="0.2">
      <c r="A21714" t="s">
        <v>95</v>
      </c>
      <c r="B21714" t="s">
        <v>1629</v>
      </c>
      <c r="C21714">
        <v>12.5</v>
      </c>
    </row>
    <row r="21715" spans="1:6" x14ac:dyDescent="0.2">
      <c r="A21715" t="s">
        <v>95</v>
      </c>
      <c r="B21715" t="s">
        <v>1629</v>
      </c>
      <c r="C21715">
        <v>16</v>
      </c>
    </row>
    <row r="21716" spans="1:6" x14ac:dyDescent="0.2">
      <c r="A21716" t="s">
        <v>95</v>
      </c>
      <c r="B21716" t="s">
        <v>1629</v>
      </c>
      <c r="C21716">
        <v>25</v>
      </c>
    </row>
    <row r="21717" spans="1:6" x14ac:dyDescent="0.2">
      <c r="A21717" t="s">
        <v>95</v>
      </c>
      <c r="B21717" t="s">
        <v>1629</v>
      </c>
      <c r="C21717">
        <v>30</v>
      </c>
    </row>
    <row r="21718" spans="1:6" x14ac:dyDescent="0.2">
      <c r="A21718" t="s">
        <v>87</v>
      </c>
    </row>
    <row r="21719" spans="1:6" x14ac:dyDescent="0.2">
      <c r="A21719" t="s">
        <v>29</v>
      </c>
      <c r="B21719" t="s">
        <v>2653</v>
      </c>
      <c r="C21719">
        <v>0.5</v>
      </c>
    </row>
    <row r="21720" spans="1:6" x14ac:dyDescent="0.2">
      <c r="A21720" t="s">
        <v>556</v>
      </c>
      <c r="B21720">
        <v>36</v>
      </c>
      <c r="C21720">
        <f>-0.2/-0.05</f>
        <v>4</v>
      </c>
      <c r="D21720" t="s">
        <v>2809</v>
      </c>
      <c r="E21720" t="s">
        <v>2810</v>
      </c>
      <c r="F21720" t="s">
        <v>2811</v>
      </c>
    </row>
    <row r="21721" spans="1:6" x14ac:dyDescent="0.2">
      <c r="A21721" t="s">
        <v>95</v>
      </c>
      <c r="B21721" t="s">
        <v>2787</v>
      </c>
      <c r="C21721">
        <v>10</v>
      </c>
    </row>
    <row r="21722" spans="1:6" x14ac:dyDescent="0.2">
      <c r="A21722" t="s">
        <v>2590</v>
      </c>
      <c r="B21722">
        <f>-0.2/-0.05</f>
        <v>4</v>
      </c>
    </row>
    <row r="21723" spans="1:6" x14ac:dyDescent="0.2">
      <c r="A21723" t="s">
        <v>29</v>
      </c>
      <c r="B21723">
        <v>3</v>
      </c>
      <c r="C21723">
        <v>0.1</v>
      </c>
    </row>
    <row r="21724" spans="1:6" x14ac:dyDescent="0.2">
      <c r="A21724" t="s">
        <v>29</v>
      </c>
      <c r="B21724">
        <v>1</v>
      </c>
      <c r="C21724" t="s">
        <v>1578</v>
      </c>
    </row>
    <row r="21725" spans="1:6" x14ac:dyDescent="0.2">
      <c r="A21725" t="s">
        <v>2812</v>
      </c>
      <c r="B21725">
        <v>0.1</v>
      </c>
    </row>
    <row r="21726" spans="1:6" x14ac:dyDescent="0.2">
      <c r="A21726" t="s">
        <v>49</v>
      </c>
      <c r="B21726">
        <v>0.5</v>
      </c>
      <c r="C21726" t="s">
        <v>1578</v>
      </c>
    </row>
    <row r="21727" spans="1:6" x14ac:dyDescent="0.2">
      <c r="A21727" t="s">
        <v>92</v>
      </c>
      <c r="B21727">
        <v>2</v>
      </c>
      <c r="C21727" t="s">
        <v>1630</v>
      </c>
    </row>
    <row r="21728" spans="1:6" x14ac:dyDescent="0.2">
      <c r="A21728" t="s">
        <v>98</v>
      </c>
      <c r="B21728">
        <v>8.0000000000000002E-3</v>
      </c>
    </row>
    <row r="21729" spans="1:6" x14ac:dyDescent="0.2">
      <c r="A21729" t="s">
        <v>246</v>
      </c>
      <c r="B21729">
        <v>1.4999999999999999E-2</v>
      </c>
    </row>
    <row r="21730" spans="1:6" x14ac:dyDescent="0.2">
      <c r="A21730" t="s">
        <v>3033</v>
      </c>
      <c r="B21730" t="s">
        <v>3034</v>
      </c>
      <c r="C21730">
        <v>-0.2</v>
      </c>
      <c r="D21730" t="s">
        <v>2165</v>
      </c>
      <c r="E21730" t="s">
        <v>3035</v>
      </c>
      <c r="F21730">
        <v>0.25</v>
      </c>
    </row>
    <row r="21731" spans="1:6" x14ac:dyDescent="0.2">
      <c r="A21731" t="s">
        <v>1549</v>
      </c>
      <c r="B21731" t="s">
        <v>1550</v>
      </c>
      <c r="C21731" t="s">
        <v>1551</v>
      </c>
      <c r="D21731" t="s">
        <v>1552</v>
      </c>
    </row>
    <row r="21732" spans="1:6" x14ac:dyDescent="0.2">
      <c r="A21732" t="s">
        <v>859</v>
      </c>
      <c r="B21732" t="s">
        <v>1553</v>
      </c>
      <c r="C21732" t="s">
        <v>1554</v>
      </c>
    </row>
    <row r="21733" spans="1:6" x14ac:dyDescent="0.2">
      <c r="A21733" t="s">
        <v>1569</v>
      </c>
      <c r="B21733" t="s">
        <v>1570</v>
      </c>
      <c r="C21733" t="s">
        <v>1571</v>
      </c>
    </row>
    <row r="21734" spans="1:6" x14ac:dyDescent="0.2">
      <c r="A21734" t="s">
        <v>1569</v>
      </c>
      <c r="B21734" t="s">
        <v>1572</v>
      </c>
      <c r="C21734" t="s">
        <v>1573</v>
      </c>
      <c r="D21734" t="s">
        <v>1571</v>
      </c>
    </row>
    <row r="21735" spans="1:6" x14ac:dyDescent="0.2">
      <c r="A21735" t="s">
        <v>2600</v>
      </c>
      <c r="B21735">
        <v>0.05</v>
      </c>
    </row>
    <row r="21736" spans="1:6" x14ac:dyDescent="0.2">
      <c r="A21736" t="s">
        <v>29</v>
      </c>
      <c r="B21736">
        <v>5.8</v>
      </c>
      <c r="C21736" t="s">
        <v>1580</v>
      </c>
    </row>
    <row r="21737" spans="1:6" x14ac:dyDescent="0.2">
      <c r="A21737" t="s">
        <v>47</v>
      </c>
      <c r="B21737">
        <v>8.5</v>
      </c>
      <c r="C21737">
        <v>0.2</v>
      </c>
    </row>
    <row r="21738" spans="1:6" x14ac:dyDescent="0.2">
      <c r="A21738" t="s">
        <v>47</v>
      </c>
      <c r="B21738">
        <v>11.7</v>
      </c>
      <c r="C21738">
        <v>-0.1</v>
      </c>
    </row>
    <row r="21739" spans="1:6" x14ac:dyDescent="0.2">
      <c r="A21739" t="s">
        <v>48</v>
      </c>
      <c r="B21739">
        <v>48.5</v>
      </c>
      <c r="C21739" t="s">
        <v>1580</v>
      </c>
    </row>
    <row r="21740" spans="1:6" x14ac:dyDescent="0.2">
      <c r="A21740" t="s">
        <v>48</v>
      </c>
      <c r="B21740">
        <v>43.5</v>
      </c>
      <c r="C21740">
        <v>0.3</v>
      </c>
    </row>
    <row r="21741" spans="1:6" x14ac:dyDescent="0.2">
      <c r="A21741" t="s">
        <v>47</v>
      </c>
      <c r="B21741">
        <v>33.1</v>
      </c>
      <c r="C21741">
        <v>-0.2</v>
      </c>
    </row>
    <row r="21742" spans="1:6" x14ac:dyDescent="0.2">
      <c r="A21742" t="s">
        <v>47</v>
      </c>
      <c r="B21742" t="s">
        <v>2571</v>
      </c>
    </row>
    <row r="21743" spans="1:6" x14ac:dyDescent="0.2">
      <c r="A21743" t="s">
        <v>97</v>
      </c>
      <c r="B21743">
        <v>0.1</v>
      </c>
      <c r="C21743" t="s">
        <v>1698</v>
      </c>
    </row>
    <row r="21744" spans="1:6" x14ac:dyDescent="0.2">
      <c r="A21744" t="s">
        <v>97</v>
      </c>
      <c r="B21744">
        <v>0.05</v>
      </c>
      <c r="C21744" t="s">
        <v>1567</v>
      </c>
      <c r="D21744" t="s">
        <v>1568</v>
      </c>
    </row>
    <row r="21745" spans="1:6" x14ac:dyDescent="0.2">
      <c r="A21745" t="s">
        <v>95</v>
      </c>
      <c r="B21745" t="s">
        <v>1629</v>
      </c>
      <c r="C21745">
        <v>30</v>
      </c>
    </row>
    <row r="21746" spans="1:6" x14ac:dyDescent="0.2">
      <c r="A21746" t="s">
        <v>87</v>
      </c>
    </row>
    <row r="21747" spans="1:6" x14ac:dyDescent="0.2">
      <c r="A21747" t="s">
        <v>29</v>
      </c>
      <c r="B21747" t="s">
        <v>2653</v>
      </c>
      <c r="C21747">
        <v>0.5</v>
      </c>
    </row>
    <row r="21748" spans="1:6" x14ac:dyDescent="0.2">
      <c r="A21748" t="s">
        <v>556</v>
      </c>
      <c r="B21748">
        <v>36</v>
      </c>
      <c r="C21748">
        <f>-0.2/-0.05</f>
        <v>4</v>
      </c>
      <c r="D21748" t="s">
        <v>2809</v>
      </c>
      <c r="E21748" t="s">
        <v>2810</v>
      </c>
      <c r="F21748" t="s">
        <v>2811</v>
      </c>
    </row>
    <row r="21749" spans="1:6" x14ac:dyDescent="0.2">
      <c r="A21749" t="s">
        <v>95</v>
      </c>
      <c r="B21749" t="s">
        <v>2787</v>
      </c>
      <c r="C21749">
        <v>10</v>
      </c>
    </row>
    <row r="21750" spans="1:6" x14ac:dyDescent="0.2">
      <c r="A21750" t="s">
        <v>92</v>
      </c>
      <c r="B21750" t="s">
        <v>2786</v>
      </c>
      <c r="C21750" t="s">
        <v>1630</v>
      </c>
    </row>
    <row r="21751" spans="1:6" x14ac:dyDescent="0.2">
      <c r="A21751" t="s">
        <v>2590</v>
      </c>
      <c r="B21751">
        <f>-0.2/-0.05</f>
        <v>4</v>
      </c>
    </row>
    <row r="21752" spans="1:6" x14ac:dyDescent="0.2">
      <c r="A21752" t="s">
        <v>29</v>
      </c>
      <c r="B21752">
        <v>3</v>
      </c>
      <c r="C21752">
        <v>0.1</v>
      </c>
    </row>
    <row r="21753" spans="1:6" x14ac:dyDescent="0.2">
      <c r="A21753" t="s">
        <v>29</v>
      </c>
      <c r="B21753">
        <v>1</v>
      </c>
      <c r="C21753">
        <v>0.2</v>
      </c>
    </row>
    <row r="21754" spans="1:6" x14ac:dyDescent="0.2">
      <c r="A21754" t="s">
        <v>29</v>
      </c>
      <c r="B21754">
        <v>2.65</v>
      </c>
      <c r="C21754" t="s">
        <v>1630</v>
      </c>
    </row>
    <row r="21755" spans="1:6" x14ac:dyDescent="0.2">
      <c r="A21755" t="s">
        <v>2812</v>
      </c>
      <c r="B21755">
        <v>0.1</v>
      </c>
    </row>
    <row r="21756" spans="1:6" x14ac:dyDescent="0.2">
      <c r="A21756" t="s">
        <v>49</v>
      </c>
      <c r="B21756">
        <v>0.5</v>
      </c>
      <c r="C21756" t="s">
        <v>1578</v>
      </c>
    </row>
    <row r="21757" spans="1:6" x14ac:dyDescent="0.2">
      <c r="A21757" t="s">
        <v>98</v>
      </c>
      <c r="B21757">
        <v>8.0000000000000002E-3</v>
      </c>
    </row>
    <row r="21758" spans="1:6" x14ac:dyDescent="0.2">
      <c r="A21758" t="s">
        <v>246</v>
      </c>
      <c r="B21758">
        <v>1.4999999999999999E-2</v>
      </c>
    </row>
    <row r="21759" spans="1:6" x14ac:dyDescent="0.2">
      <c r="A21759" t="s">
        <v>94</v>
      </c>
      <c r="B21759">
        <v>0.1</v>
      </c>
      <c r="C21759" t="s">
        <v>1698</v>
      </c>
    </row>
    <row r="21760" spans="1:6" x14ac:dyDescent="0.2">
      <c r="A21760" t="s">
        <v>95</v>
      </c>
      <c r="B21760" t="s">
        <v>1629</v>
      </c>
      <c r="C21760">
        <v>12.5</v>
      </c>
    </row>
    <row r="21761" spans="1:4" x14ac:dyDescent="0.2">
      <c r="A21761" t="s">
        <v>95</v>
      </c>
      <c r="B21761" t="s">
        <v>1629</v>
      </c>
      <c r="C21761">
        <v>16</v>
      </c>
    </row>
    <row r="21762" spans="1:4" x14ac:dyDescent="0.2">
      <c r="A21762" t="s">
        <v>95</v>
      </c>
      <c r="B21762" t="s">
        <v>1629</v>
      </c>
      <c r="C21762">
        <v>25</v>
      </c>
    </row>
    <row r="21763" spans="1:4" x14ac:dyDescent="0.2">
      <c r="A21763" t="s">
        <v>2593</v>
      </c>
      <c r="B21763">
        <v>0.05</v>
      </c>
    </row>
    <row r="21764" spans="1:4" x14ac:dyDescent="0.2">
      <c r="A21764" t="s">
        <v>1549</v>
      </c>
      <c r="B21764" t="s">
        <v>1550</v>
      </c>
      <c r="C21764" t="s">
        <v>1551</v>
      </c>
      <c r="D21764" t="s">
        <v>1552</v>
      </c>
    </row>
    <row r="21765" spans="1:4" x14ac:dyDescent="0.2">
      <c r="A21765" t="s">
        <v>859</v>
      </c>
      <c r="B21765" t="s">
        <v>1553</v>
      </c>
      <c r="C21765" t="s">
        <v>1554</v>
      </c>
    </row>
    <row r="21766" spans="1:4" x14ac:dyDescent="0.2">
      <c r="A21766" t="s">
        <v>1569</v>
      </c>
      <c r="B21766" t="s">
        <v>1570</v>
      </c>
      <c r="C21766" t="s">
        <v>1571</v>
      </c>
    </row>
    <row r="21767" spans="1:4" x14ac:dyDescent="0.2">
      <c r="A21767" t="s">
        <v>1569</v>
      </c>
      <c r="B21767" t="s">
        <v>1572</v>
      </c>
      <c r="C21767" t="s">
        <v>1573</v>
      </c>
      <c r="D21767" t="s">
        <v>1571</v>
      </c>
    </row>
    <row r="21768" spans="1:4" x14ac:dyDescent="0.2">
      <c r="A21768" t="s">
        <v>27</v>
      </c>
      <c r="B21768">
        <v>54.6</v>
      </c>
      <c r="C21768">
        <v>0.1</v>
      </c>
    </row>
    <row r="21769" spans="1:4" x14ac:dyDescent="0.2">
      <c r="A21769" t="s">
        <v>29</v>
      </c>
      <c r="B21769">
        <v>6.8</v>
      </c>
      <c r="C21769" t="s">
        <v>1580</v>
      </c>
    </row>
    <row r="21770" spans="1:4" x14ac:dyDescent="0.2">
      <c r="A21770" t="s">
        <v>1766</v>
      </c>
      <c r="B21770" t="s">
        <v>1618</v>
      </c>
      <c r="C21770">
        <v>33</v>
      </c>
      <c r="D21770" t="s">
        <v>1667</v>
      </c>
    </row>
    <row r="21771" spans="1:4" x14ac:dyDescent="0.2">
      <c r="A21771" t="s">
        <v>1579</v>
      </c>
      <c r="B21771">
        <v>8.6999999999999993</v>
      </c>
      <c r="C21771" t="s">
        <v>1608</v>
      </c>
      <c r="D21771">
        <v>0.1</v>
      </c>
    </row>
    <row r="21772" spans="1:4" x14ac:dyDescent="0.2">
      <c r="A21772" t="s">
        <v>1766</v>
      </c>
      <c r="B21772" t="s">
        <v>1618</v>
      </c>
      <c r="C21772">
        <v>32.700000000000003</v>
      </c>
      <c r="D21772" t="s">
        <v>1667</v>
      </c>
    </row>
    <row r="21773" spans="1:4" x14ac:dyDescent="0.2">
      <c r="A21773" t="s">
        <v>29</v>
      </c>
      <c r="B21773">
        <v>41.3</v>
      </c>
      <c r="C21773" t="s">
        <v>1608</v>
      </c>
      <c r="D21773">
        <v>0.2</v>
      </c>
    </row>
    <row r="21774" spans="1:4" x14ac:dyDescent="0.2">
      <c r="A21774" t="s">
        <v>96</v>
      </c>
      <c r="B21774">
        <v>30.9</v>
      </c>
      <c r="C21774">
        <v>0.1</v>
      </c>
    </row>
    <row r="21775" spans="1:4" x14ac:dyDescent="0.2">
      <c r="A21775" t="s">
        <v>96</v>
      </c>
      <c r="B21775">
        <v>29.9</v>
      </c>
      <c r="C21775">
        <v>0.1</v>
      </c>
    </row>
    <row r="21776" spans="1:4" x14ac:dyDescent="0.2">
      <c r="A21776" t="s">
        <v>47</v>
      </c>
      <c r="B21776">
        <v>30</v>
      </c>
      <c r="C21776">
        <v>0.2</v>
      </c>
    </row>
    <row r="21777" spans="1:5" x14ac:dyDescent="0.2">
      <c r="A21777" t="s">
        <v>47</v>
      </c>
      <c r="B21777">
        <v>29.5</v>
      </c>
      <c r="C21777" t="s">
        <v>1580</v>
      </c>
    </row>
    <row r="21778" spans="1:5" x14ac:dyDescent="0.2">
      <c r="A21778" t="s">
        <v>47</v>
      </c>
      <c r="B21778">
        <v>9.5</v>
      </c>
      <c r="C21778" t="s">
        <v>1580</v>
      </c>
    </row>
    <row r="21779" spans="1:5" x14ac:dyDescent="0.2">
      <c r="A21779" t="s">
        <v>97</v>
      </c>
      <c r="B21779" t="s">
        <v>1545</v>
      </c>
      <c r="C21779">
        <v>0.1</v>
      </c>
    </row>
    <row r="21780" spans="1:5" x14ac:dyDescent="0.2">
      <c r="A21780" t="s">
        <v>34</v>
      </c>
      <c r="B21780">
        <v>34</v>
      </c>
      <c r="C21780" t="s">
        <v>1580</v>
      </c>
    </row>
    <row r="21781" spans="1:5" x14ac:dyDescent="0.2">
      <c r="A21781" t="s">
        <v>97</v>
      </c>
      <c r="B21781" t="s">
        <v>1767</v>
      </c>
      <c r="C21781" t="s">
        <v>1768</v>
      </c>
      <c r="D21781" t="s">
        <v>1568</v>
      </c>
    </row>
    <row r="21782" spans="1:5" x14ac:dyDescent="0.2">
      <c r="A21782" t="s">
        <v>95</v>
      </c>
      <c r="B21782" t="s">
        <v>1629</v>
      </c>
      <c r="C21782">
        <v>25</v>
      </c>
    </row>
    <row r="21783" spans="1:5" x14ac:dyDescent="0.2">
      <c r="A21783" t="s">
        <v>34</v>
      </c>
      <c r="B21783" t="s">
        <v>1545</v>
      </c>
      <c r="C21783">
        <v>20</v>
      </c>
    </row>
    <row r="21784" spans="1:5" x14ac:dyDescent="0.2">
      <c r="A21784" t="s">
        <v>29</v>
      </c>
      <c r="B21784" t="s">
        <v>1545</v>
      </c>
      <c r="C21784">
        <v>0.2</v>
      </c>
    </row>
    <row r="21785" spans="1:5" x14ac:dyDescent="0.2">
      <c r="A21785" t="s">
        <v>133</v>
      </c>
      <c r="B21785">
        <v>0.03</v>
      </c>
    </row>
    <row r="21786" spans="1:5" x14ac:dyDescent="0.2">
      <c r="A21786" t="s">
        <v>87</v>
      </c>
      <c r="B21786" t="s">
        <v>1698</v>
      </c>
      <c r="C21786" t="s">
        <v>3172</v>
      </c>
      <c r="D21786" t="s">
        <v>1809</v>
      </c>
      <c r="E21786" t="s">
        <v>3173</v>
      </c>
    </row>
    <row r="21787" spans="1:5" x14ac:dyDescent="0.2">
      <c r="A21787" t="s">
        <v>1549</v>
      </c>
      <c r="B21787" t="s">
        <v>1550</v>
      </c>
      <c r="C21787" t="s">
        <v>1551</v>
      </c>
      <c r="D21787" t="s">
        <v>1552</v>
      </c>
    </row>
    <row r="21788" spans="1:5" x14ac:dyDescent="0.2">
      <c r="A21788" t="s">
        <v>859</v>
      </c>
      <c r="B21788" t="s">
        <v>1553</v>
      </c>
      <c r="C21788" t="s">
        <v>1554</v>
      </c>
    </row>
    <row r="21789" spans="1:5" x14ac:dyDescent="0.2">
      <c r="A21789" t="s">
        <v>1555</v>
      </c>
      <c r="B21789" t="s">
        <v>1550</v>
      </c>
      <c r="C21789" t="s">
        <v>1551</v>
      </c>
      <c r="D21789" t="s">
        <v>1556</v>
      </c>
    </row>
    <row r="21790" spans="1:5" x14ac:dyDescent="0.2">
      <c r="A21790" t="s">
        <v>91</v>
      </c>
      <c r="B21790">
        <v>54.5</v>
      </c>
      <c r="C21790" t="s">
        <v>1557</v>
      </c>
    </row>
    <row r="21791" spans="1:5" x14ac:dyDescent="0.2">
      <c r="A21791" t="s">
        <v>48</v>
      </c>
      <c r="B21791">
        <v>48</v>
      </c>
      <c r="C21791" t="s">
        <v>1557</v>
      </c>
    </row>
    <row r="21792" spans="1:5" x14ac:dyDescent="0.2">
      <c r="A21792" t="s">
        <v>2552</v>
      </c>
      <c r="B21792">
        <v>6.5</v>
      </c>
      <c r="C21792" t="s">
        <v>1558</v>
      </c>
    </row>
    <row r="21793" spans="1:6" x14ac:dyDescent="0.2">
      <c r="A21793" t="s">
        <v>48</v>
      </c>
      <c r="B21793">
        <v>41.3</v>
      </c>
      <c r="C21793" t="s">
        <v>1559</v>
      </c>
    </row>
    <row r="21794" spans="1:6" x14ac:dyDescent="0.2">
      <c r="A21794" t="s">
        <v>32</v>
      </c>
      <c r="B21794">
        <v>37.5</v>
      </c>
      <c r="C21794" t="s">
        <v>1562</v>
      </c>
      <c r="D21794">
        <v>39.5</v>
      </c>
    </row>
    <row r="21795" spans="1:6" x14ac:dyDescent="0.2">
      <c r="A21795" t="s">
        <v>47</v>
      </c>
      <c r="B21795">
        <v>29.8</v>
      </c>
      <c r="C21795">
        <v>-0.05</v>
      </c>
    </row>
    <row r="21796" spans="1:6" x14ac:dyDescent="0.2">
      <c r="A21796" t="s">
        <v>154</v>
      </c>
      <c r="B21796">
        <v>0.2</v>
      </c>
      <c r="C21796" t="s">
        <v>1558</v>
      </c>
    </row>
    <row r="21797" spans="1:6" x14ac:dyDescent="0.2">
      <c r="A21797" t="s">
        <v>1776</v>
      </c>
      <c r="B21797" t="s">
        <v>1635</v>
      </c>
      <c r="C21797" t="s">
        <v>1775</v>
      </c>
    </row>
    <row r="21798" spans="1:6" x14ac:dyDescent="0.2">
      <c r="A21798" t="s">
        <v>1776</v>
      </c>
      <c r="B21798" t="s">
        <v>1635</v>
      </c>
      <c r="C21798" t="s">
        <v>1777</v>
      </c>
      <c r="D21798" t="s">
        <v>1778</v>
      </c>
      <c r="E21798" t="s">
        <v>1758</v>
      </c>
      <c r="F21798" t="s">
        <v>1779</v>
      </c>
    </row>
    <row r="21799" spans="1:6" x14ac:dyDescent="0.2">
      <c r="A21799" t="s">
        <v>95</v>
      </c>
      <c r="B21799" t="s">
        <v>1545</v>
      </c>
      <c r="C21799" t="s">
        <v>1584</v>
      </c>
      <c r="D21799">
        <v>12</v>
      </c>
    </row>
    <row r="21800" spans="1:6" x14ac:dyDescent="0.2">
      <c r="A21800" t="s">
        <v>36</v>
      </c>
      <c r="B21800" t="s">
        <v>1780</v>
      </c>
      <c r="C21800" t="s">
        <v>1100</v>
      </c>
      <c r="D21800">
        <v>1</v>
      </c>
      <c r="E21800" t="s">
        <v>1562</v>
      </c>
      <c r="F21800" t="s">
        <v>1782</v>
      </c>
    </row>
    <row r="21801" spans="1:6" x14ac:dyDescent="0.2">
      <c r="A21801" t="s">
        <v>87</v>
      </c>
    </row>
    <row r="21802" spans="1:6" x14ac:dyDescent="0.2">
      <c r="A21802" t="s">
        <v>97</v>
      </c>
      <c r="B21802" t="s">
        <v>1545</v>
      </c>
      <c r="C21802">
        <v>0.05</v>
      </c>
      <c r="D21802" t="s">
        <v>1567</v>
      </c>
      <c r="E21802" t="s">
        <v>1568</v>
      </c>
    </row>
    <row r="21803" spans="1:6" x14ac:dyDescent="0.2">
      <c r="A21803" t="s">
        <v>97</v>
      </c>
      <c r="B21803" t="s">
        <v>1545</v>
      </c>
      <c r="C21803">
        <v>0.05</v>
      </c>
      <c r="D21803" t="s">
        <v>1567</v>
      </c>
      <c r="E21803" t="s">
        <v>1568</v>
      </c>
    </row>
    <row r="21804" spans="1:6" x14ac:dyDescent="0.2">
      <c r="A21804" t="s">
        <v>97</v>
      </c>
      <c r="B21804" t="s">
        <v>1545</v>
      </c>
      <c r="C21804">
        <v>0.05</v>
      </c>
      <c r="D21804" t="s">
        <v>1567</v>
      </c>
      <c r="E21804" t="s">
        <v>1633</v>
      </c>
    </row>
    <row r="21805" spans="1:6" x14ac:dyDescent="0.2">
      <c r="A21805" t="s">
        <v>87</v>
      </c>
      <c r="B21805" t="s">
        <v>1546</v>
      </c>
      <c r="C21805" t="s">
        <v>1547</v>
      </c>
      <c r="D21805" t="s">
        <v>1548</v>
      </c>
    </row>
    <row r="21806" spans="1:6" x14ac:dyDescent="0.2">
      <c r="A21806" t="s">
        <v>1549</v>
      </c>
      <c r="B21806" t="s">
        <v>1550</v>
      </c>
      <c r="C21806" t="s">
        <v>1551</v>
      </c>
      <c r="D21806" t="s">
        <v>1552</v>
      </c>
    </row>
    <row r="21807" spans="1:6" x14ac:dyDescent="0.2">
      <c r="A21807" t="s">
        <v>859</v>
      </c>
      <c r="B21807" t="s">
        <v>1553</v>
      </c>
      <c r="C21807" t="s">
        <v>1554</v>
      </c>
    </row>
    <row r="21808" spans="1:6" x14ac:dyDescent="0.2">
      <c r="A21808" t="s">
        <v>464</v>
      </c>
      <c r="B21808" t="s">
        <v>1550</v>
      </c>
      <c r="C21808" t="s">
        <v>1551</v>
      </c>
      <c r="D21808" s="7">
        <v>37415</v>
      </c>
    </row>
    <row r="21809" spans="1:4" x14ac:dyDescent="0.2">
      <c r="A21809" t="s">
        <v>2600</v>
      </c>
      <c r="B21809">
        <v>0.05</v>
      </c>
    </row>
    <row r="21810" spans="1:4" x14ac:dyDescent="0.2">
      <c r="A21810" t="s">
        <v>2600</v>
      </c>
      <c r="B21810">
        <v>0.05</v>
      </c>
    </row>
    <row r="21811" spans="1:4" x14ac:dyDescent="0.2">
      <c r="A21811" t="s">
        <v>29</v>
      </c>
      <c r="B21811">
        <v>5.8</v>
      </c>
      <c r="C21811" t="s">
        <v>1580</v>
      </c>
    </row>
    <row r="21812" spans="1:4" x14ac:dyDescent="0.2">
      <c r="A21812" t="s">
        <v>47</v>
      </c>
      <c r="B21812">
        <v>8.5</v>
      </c>
      <c r="C21812">
        <v>0.2</v>
      </c>
    </row>
    <row r="21813" spans="1:4" x14ac:dyDescent="0.2">
      <c r="A21813" t="s">
        <v>1634</v>
      </c>
      <c r="B21813">
        <v>-0.1</v>
      </c>
    </row>
    <row r="21814" spans="1:4" x14ac:dyDescent="0.2">
      <c r="A21814" t="s">
        <v>48</v>
      </c>
      <c r="B21814">
        <v>48.5</v>
      </c>
      <c r="C21814" t="s">
        <v>1580</v>
      </c>
    </row>
    <row r="21815" spans="1:4" x14ac:dyDescent="0.2">
      <c r="A21815" t="s">
        <v>48</v>
      </c>
      <c r="B21815">
        <v>43.5</v>
      </c>
      <c r="C21815">
        <v>0.3</v>
      </c>
    </row>
    <row r="21816" spans="1:4" x14ac:dyDescent="0.2">
      <c r="A21816" t="s">
        <v>47</v>
      </c>
      <c r="B21816">
        <v>33.1</v>
      </c>
      <c r="C21816">
        <v>-0.2</v>
      </c>
    </row>
    <row r="21817" spans="1:4" x14ac:dyDescent="0.2">
      <c r="A21817" t="s">
        <v>47</v>
      </c>
      <c r="B21817" t="s">
        <v>2571</v>
      </c>
    </row>
    <row r="21818" spans="1:4" x14ac:dyDescent="0.2">
      <c r="A21818" t="s">
        <v>29</v>
      </c>
      <c r="B21818">
        <v>2.65</v>
      </c>
      <c r="C21818" t="s">
        <v>1630</v>
      </c>
    </row>
    <row r="21819" spans="1:4" x14ac:dyDescent="0.2">
      <c r="A21819" t="s">
        <v>97</v>
      </c>
      <c r="B21819">
        <v>0.1</v>
      </c>
    </row>
    <row r="21820" spans="1:4" x14ac:dyDescent="0.2">
      <c r="A21820" t="s">
        <v>97</v>
      </c>
      <c r="B21820">
        <v>0.05</v>
      </c>
      <c r="C21820" t="s">
        <v>1567</v>
      </c>
      <c r="D21820" t="s">
        <v>1568</v>
      </c>
    </row>
    <row r="21821" spans="1:4" x14ac:dyDescent="0.2">
      <c r="A21821" t="s">
        <v>97</v>
      </c>
      <c r="B21821">
        <v>0.05</v>
      </c>
      <c r="C21821" t="s">
        <v>1567</v>
      </c>
      <c r="D21821" t="s">
        <v>1568</v>
      </c>
    </row>
    <row r="21822" spans="1:4" x14ac:dyDescent="0.2">
      <c r="A21822" t="s">
        <v>95</v>
      </c>
      <c r="B21822" t="s">
        <v>1629</v>
      </c>
      <c r="C21822">
        <v>12.5</v>
      </c>
    </row>
    <row r="21823" spans="1:4" x14ac:dyDescent="0.2">
      <c r="A21823" t="s">
        <v>95</v>
      </c>
      <c r="B21823" t="s">
        <v>1629</v>
      </c>
      <c r="C21823">
        <v>16</v>
      </c>
    </row>
    <row r="21824" spans="1:4" x14ac:dyDescent="0.2">
      <c r="A21824" t="s">
        <v>95</v>
      </c>
      <c r="B21824" t="s">
        <v>1629</v>
      </c>
      <c r="C21824">
        <v>25</v>
      </c>
    </row>
    <row r="21825" spans="1:6" x14ac:dyDescent="0.2">
      <c r="A21825" t="s">
        <v>95</v>
      </c>
      <c r="B21825" t="s">
        <v>1629</v>
      </c>
      <c r="C21825">
        <v>30</v>
      </c>
    </row>
    <row r="21826" spans="1:6" x14ac:dyDescent="0.2">
      <c r="A21826" t="s">
        <v>87</v>
      </c>
    </row>
    <row r="21827" spans="1:6" x14ac:dyDescent="0.2">
      <c r="A21827" t="s">
        <v>29</v>
      </c>
      <c r="B21827" t="s">
        <v>2653</v>
      </c>
      <c r="C21827">
        <v>0.5</v>
      </c>
    </row>
    <row r="21828" spans="1:6" x14ac:dyDescent="0.2">
      <c r="A21828" t="s">
        <v>556</v>
      </c>
      <c r="B21828">
        <v>36</v>
      </c>
      <c r="C21828">
        <f>-0.2/-0.05</f>
        <v>4</v>
      </c>
      <c r="D21828" t="s">
        <v>2809</v>
      </c>
      <c r="E21828" t="s">
        <v>2810</v>
      </c>
      <c r="F21828" t="s">
        <v>2811</v>
      </c>
    </row>
    <row r="21829" spans="1:6" x14ac:dyDescent="0.2">
      <c r="A21829" t="s">
        <v>95</v>
      </c>
      <c r="B21829" t="s">
        <v>2787</v>
      </c>
      <c r="C21829">
        <v>10</v>
      </c>
    </row>
    <row r="21830" spans="1:6" x14ac:dyDescent="0.2">
      <c r="A21830" t="s">
        <v>2590</v>
      </c>
      <c r="B21830">
        <f>-0.2/-0.05</f>
        <v>4</v>
      </c>
    </row>
    <row r="21831" spans="1:6" x14ac:dyDescent="0.2">
      <c r="A21831" t="s">
        <v>29</v>
      </c>
      <c r="B21831">
        <v>3</v>
      </c>
      <c r="C21831">
        <v>0.1</v>
      </c>
    </row>
    <row r="21832" spans="1:6" x14ac:dyDescent="0.2">
      <c r="A21832" t="s">
        <v>29</v>
      </c>
      <c r="B21832">
        <v>1</v>
      </c>
      <c r="C21832">
        <v>0.2</v>
      </c>
    </row>
    <row r="21833" spans="1:6" x14ac:dyDescent="0.2">
      <c r="A21833" t="s">
        <v>2989</v>
      </c>
      <c r="B21833">
        <v>0.1</v>
      </c>
    </row>
    <row r="21834" spans="1:6" x14ac:dyDescent="0.2">
      <c r="A21834" t="s">
        <v>49</v>
      </c>
      <c r="B21834">
        <v>0.5</v>
      </c>
      <c r="C21834" t="s">
        <v>1578</v>
      </c>
    </row>
    <row r="21835" spans="1:6" x14ac:dyDescent="0.2">
      <c r="A21835" t="s">
        <v>92</v>
      </c>
      <c r="B21835">
        <v>2</v>
      </c>
      <c r="C21835" t="s">
        <v>1630</v>
      </c>
    </row>
    <row r="21836" spans="1:6" x14ac:dyDescent="0.2">
      <c r="A21836" t="s">
        <v>98</v>
      </c>
      <c r="B21836">
        <v>8.0000000000000002E-3</v>
      </c>
    </row>
    <row r="21837" spans="1:6" x14ac:dyDescent="0.2">
      <c r="A21837" t="s">
        <v>246</v>
      </c>
      <c r="B21837">
        <v>1.4999999999999999E-2</v>
      </c>
    </row>
    <row r="21838" spans="1:6" x14ac:dyDescent="0.2">
      <c r="A21838" t="s">
        <v>3033</v>
      </c>
      <c r="B21838" t="s">
        <v>3034</v>
      </c>
      <c r="C21838">
        <v>-0.2</v>
      </c>
      <c r="D21838" t="s">
        <v>2165</v>
      </c>
      <c r="E21838" t="s">
        <v>3035</v>
      </c>
      <c r="F21838">
        <v>0.25</v>
      </c>
    </row>
    <row r="21839" spans="1:6" x14ac:dyDescent="0.2">
      <c r="A21839" t="s">
        <v>1549</v>
      </c>
      <c r="B21839" t="s">
        <v>1550</v>
      </c>
      <c r="C21839" t="s">
        <v>1551</v>
      </c>
      <c r="D21839" t="s">
        <v>1552</v>
      </c>
    </row>
    <row r="21840" spans="1:6" x14ac:dyDescent="0.2">
      <c r="A21840" t="s">
        <v>859</v>
      </c>
    </row>
    <row r="21841" spans="1:6" x14ac:dyDescent="0.2">
      <c r="A21841" t="s">
        <v>1569</v>
      </c>
      <c r="B21841" t="s">
        <v>1570</v>
      </c>
      <c r="C21841" t="s">
        <v>1571</v>
      </c>
    </row>
    <row r="21842" spans="1:6" x14ac:dyDescent="0.2">
      <c r="A21842" t="s">
        <v>1569</v>
      </c>
      <c r="B21842" t="s">
        <v>1572</v>
      </c>
      <c r="C21842" t="s">
        <v>1573</v>
      </c>
      <c r="D21842" t="s">
        <v>1571</v>
      </c>
    </row>
    <row r="21843" spans="1:6" x14ac:dyDescent="0.2">
      <c r="A21843" t="s">
        <v>2600</v>
      </c>
      <c r="B21843">
        <v>0.05</v>
      </c>
    </row>
    <row r="21844" spans="1:6" x14ac:dyDescent="0.2">
      <c r="A21844" t="s">
        <v>29</v>
      </c>
      <c r="B21844">
        <v>5.8</v>
      </c>
      <c r="C21844" t="s">
        <v>1580</v>
      </c>
    </row>
    <row r="21845" spans="1:6" x14ac:dyDescent="0.2">
      <c r="A21845" t="s">
        <v>47</v>
      </c>
      <c r="B21845">
        <v>8.5</v>
      </c>
      <c r="C21845">
        <v>0.2</v>
      </c>
    </row>
    <row r="21846" spans="1:6" x14ac:dyDescent="0.2">
      <c r="A21846" t="s">
        <v>47</v>
      </c>
      <c r="B21846">
        <v>17</v>
      </c>
      <c r="C21846">
        <v>-0.1</v>
      </c>
    </row>
    <row r="21847" spans="1:6" x14ac:dyDescent="0.2">
      <c r="A21847" t="s">
        <v>48</v>
      </c>
      <c r="B21847">
        <v>48.5</v>
      </c>
      <c r="C21847" t="s">
        <v>1580</v>
      </c>
    </row>
    <row r="21848" spans="1:6" x14ac:dyDescent="0.2">
      <c r="A21848" t="s">
        <v>48</v>
      </c>
      <c r="B21848">
        <v>43.5</v>
      </c>
      <c r="C21848">
        <v>0.3</v>
      </c>
    </row>
    <row r="21849" spans="1:6" x14ac:dyDescent="0.2">
      <c r="A21849" t="s">
        <v>47</v>
      </c>
      <c r="B21849">
        <v>33.1</v>
      </c>
      <c r="C21849">
        <v>-0.2</v>
      </c>
    </row>
    <row r="21850" spans="1:6" x14ac:dyDescent="0.2">
      <c r="A21850" t="s">
        <v>47</v>
      </c>
      <c r="B21850" t="s">
        <v>2571</v>
      </c>
    </row>
    <row r="21851" spans="1:6" x14ac:dyDescent="0.2">
      <c r="A21851" t="s">
        <v>97</v>
      </c>
      <c r="B21851">
        <v>0.1</v>
      </c>
      <c r="C21851" t="s">
        <v>1698</v>
      </c>
    </row>
    <row r="21852" spans="1:6" x14ac:dyDescent="0.2">
      <c r="A21852" t="s">
        <v>95</v>
      </c>
      <c r="B21852" t="s">
        <v>1629</v>
      </c>
      <c r="C21852">
        <v>30</v>
      </c>
    </row>
    <row r="21853" spans="1:6" x14ac:dyDescent="0.2">
      <c r="A21853" t="s">
        <v>87</v>
      </c>
    </row>
    <row r="21854" spans="1:6" x14ac:dyDescent="0.2">
      <c r="A21854" t="s">
        <v>29</v>
      </c>
      <c r="B21854" t="s">
        <v>2653</v>
      </c>
      <c r="C21854">
        <v>0.5</v>
      </c>
    </row>
    <row r="21855" spans="1:6" x14ac:dyDescent="0.2">
      <c r="A21855" t="s">
        <v>556</v>
      </c>
      <c r="B21855">
        <v>36</v>
      </c>
      <c r="C21855">
        <f>-0.2/-0.05</f>
        <v>4</v>
      </c>
      <c r="D21855" t="s">
        <v>2809</v>
      </c>
      <c r="E21855" t="s">
        <v>2810</v>
      </c>
      <c r="F21855" t="s">
        <v>2811</v>
      </c>
    </row>
    <row r="21856" spans="1:6" x14ac:dyDescent="0.2">
      <c r="A21856" t="s">
        <v>95</v>
      </c>
      <c r="B21856" t="s">
        <v>2787</v>
      </c>
      <c r="C21856">
        <v>10</v>
      </c>
    </row>
    <row r="21857" spans="1:4" x14ac:dyDescent="0.2">
      <c r="A21857" t="s">
        <v>2590</v>
      </c>
      <c r="B21857">
        <f>-0.2/-0.05</f>
        <v>4</v>
      </c>
    </row>
    <row r="21858" spans="1:4" x14ac:dyDescent="0.2">
      <c r="A21858" t="s">
        <v>29</v>
      </c>
      <c r="B21858">
        <v>3</v>
      </c>
      <c r="C21858">
        <v>0.1</v>
      </c>
    </row>
    <row r="21859" spans="1:4" x14ac:dyDescent="0.2">
      <c r="A21859" t="s">
        <v>29</v>
      </c>
      <c r="B21859">
        <v>1</v>
      </c>
      <c r="C21859">
        <v>0.2</v>
      </c>
    </row>
    <row r="21860" spans="1:4" x14ac:dyDescent="0.2">
      <c r="A21860" t="s">
        <v>29</v>
      </c>
      <c r="B21860">
        <v>2.65</v>
      </c>
      <c r="C21860" t="s">
        <v>1630</v>
      </c>
    </row>
    <row r="21861" spans="1:4" x14ac:dyDescent="0.2">
      <c r="A21861" t="s">
        <v>2989</v>
      </c>
      <c r="B21861">
        <v>0.1</v>
      </c>
    </row>
    <row r="21862" spans="1:4" x14ac:dyDescent="0.2">
      <c r="A21862" t="s">
        <v>49</v>
      </c>
      <c r="B21862">
        <v>0.5</v>
      </c>
      <c r="C21862" t="s">
        <v>1578</v>
      </c>
    </row>
    <row r="21863" spans="1:4" x14ac:dyDescent="0.2">
      <c r="A21863" t="s">
        <v>98</v>
      </c>
      <c r="B21863">
        <v>8.0000000000000002E-3</v>
      </c>
    </row>
    <row r="21864" spans="1:4" x14ac:dyDescent="0.2">
      <c r="A21864" t="s">
        <v>246</v>
      </c>
      <c r="B21864">
        <v>1.4999999999999999E-2</v>
      </c>
    </row>
    <row r="21865" spans="1:4" x14ac:dyDescent="0.2">
      <c r="A21865" t="s">
        <v>94</v>
      </c>
      <c r="B21865">
        <v>0.1</v>
      </c>
      <c r="C21865" t="s">
        <v>1698</v>
      </c>
    </row>
    <row r="21866" spans="1:4" x14ac:dyDescent="0.2">
      <c r="A21866" t="s">
        <v>97</v>
      </c>
      <c r="B21866">
        <v>0.05</v>
      </c>
      <c r="C21866" t="s">
        <v>1567</v>
      </c>
      <c r="D21866" t="s">
        <v>1568</v>
      </c>
    </row>
    <row r="21867" spans="1:4" x14ac:dyDescent="0.2">
      <c r="A21867" t="s">
        <v>95</v>
      </c>
      <c r="B21867" t="s">
        <v>1629</v>
      </c>
      <c r="C21867">
        <v>12.5</v>
      </c>
    </row>
    <row r="21868" spans="1:4" x14ac:dyDescent="0.2">
      <c r="A21868" t="s">
        <v>95</v>
      </c>
      <c r="B21868" t="s">
        <v>1629</v>
      </c>
      <c r="C21868">
        <v>16</v>
      </c>
    </row>
    <row r="21869" spans="1:4" x14ac:dyDescent="0.2">
      <c r="A21869" t="s">
        <v>95</v>
      </c>
      <c r="B21869" t="s">
        <v>1629</v>
      </c>
      <c r="C21869">
        <v>25</v>
      </c>
    </row>
    <row r="21870" spans="1:4" x14ac:dyDescent="0.2">
      <c r="A21870" t="s">
        <v>2593</v>
      </c>
      <c r="B21870">
        <v>0.05</v>
      </c>
    </row>
    <row r="21871" spans="1:4" x14ac:dyDescent="0.2">
      <c r="A21871" t="s">
        <v>1549</v>
      </c>
      <c r="B21871" t="s">
        <v>1550</v>
      </c>
      <c r="C21871" t="s">
        <v>1551</v>
      </c>
      <c r="D21871" t="s">
        <v>1552</v>
      </c>
    </row>
    <row r="21872" spans="1:4" x14ac:dyDescent="0.2">
      <c r="A21872" t="s">
        <v>859</v>
      </c>
      <c r="B21872" t="s">
        <v>1553</v>
      </c>
      <c r="C21872" t="s">
        <v>1554</v>
      </c>
    </row>
    <row r="21873" spans="1:4" x14ac:dyDescent="0.2">
      <c r="A21873" t="s">
        <v>1569</v>
      </c>
      <c r="B21873" t="s">
        <v>1570</v>
      </c>
      <c r="C21873" t="s">
        <v>1571</v>
      </c>
    </row>
    <row r="21874" spans="1:4" x14ac:dyDescent="0.2">
      <c r="A21874" t="s">
        <v>1569</v>
      </c>
      <c r="B21874" t="s">
        <v>1572</v>
      </c>
      <c r="C21874" t="s">
        <v>1573</v>
      </c>
      <c r="D21874" t="s">
        <v>1571</v>
      </c>
    </row>
    <row r="21875" spans="1:4" x14ac:dyDescent="0.2">
      <c r="A21875" t="s">
        <v>87</v>
      </c>
      <c r="B21875" t="s">
        <v>1698</v>
      </c>
    </row>
    <row r="21876" spans="1:4" x14ac:dyDescent="0.2">
      <c r="A21876" t="s">
        <v>47</v>
      </c>
      <c r="B21876">
        <v>21.51</v>
      </c>
      <c r="C21876">
        <v>0.02</v>
      </c>
    </row>
    <row r="21877" spans="1:4" x14ac:dyDescent="0.2">
      <c r="A21877" t="s">
        <v>29</v>
      </c>
      <c r="B21877">
        <v>2</v>
      </c>
      <c r="C21877" t="s">
        <v>1558</v>
      </c>
    </row>
    <row r="21878" spans="1:4" x14ac:dyDescent="0.2">
      <c r="A21878" t="s">
        <v>48</v>
      </c>
      <c r="B21878">
        <v>6.6</v>
      </c>
      <c r="C21878" t="s">
        <v>1558</v>
      </c>
    </row>
    <row r="21879" spans="1:4" x14ac:dyDescent="0.2">
      <c r="A21879" t="s">
        <v>48</v>
      </c>
      <c r="B21879">
        <v>3.9</v>
      </c>
      <c r="C21879" t="s">
        <v>2628</v>
      </c>
    </row>
    <row r="21880" spans="1:4" x14ac:dyDescent="0.2">
      <c r="A21880" t="s">
        <v>29</v>
      </c>
      <c r="B21880">
        <v>2.5</v>
      </c>
      <c r="C21880" t="s">
        <v>1558</v>
      </c>
    </row>
    <row r="21881" spans="1:4" x14ac:dyDescent="0.2">
      <c r="A21881" t="s">
        <v>47</v>
      </c>
      <c r="B21881">
        <v>19.68</v>
      </c>
      <c r="C21881">
        <v>0.02</v>
      </c>
    </row>
    <row r="21882" spans="1:4" x14ac:dyDescent="0.2">
      <c r="A21882" t="s">
        <v>47</v>
      </c>
      <c r="B21882">
        <v>30.9</v>
      </c>
      <c r="C21882" t="s">
        <v>1595</v>
      </c>
      <c r="D21882">
        <v>0.1</v>
      </c>
    </row>
    <row r="21883" spans="1:4" x14ac:dyDescent="0.2">
      <c r="A21883" t="s">
        <v>95</v>
      </c>
      <c r="B21883" t="s">
        <v>1545</v>
      </c>
      <c r="C21883" t="s">
        <v>1629</v>
      </c>
      <c r="D21883">
        <v>10</v>
      </c>
    </row>
    <row r="21884" spans="1:4" x14ac:dyDescent="0.2">
      <c r="A21884" t="s">
        <v>29</v>
      </c>
      <c r="B21884">
        <v>16.399999999999999</v>
      </c>
      <c r="C21884" t="s">
        <v>1642</v>
      </c>
    </row>
    <row r="21885" spans="1:4" x14ac:dyDescent="0.2">
      <c r="A21885" t="s">
        <v>2328</v>
      </c>
      <c r="B21885" t="s">
        <v>1790</v>
      </c>
      <c r="C21885" t="s">
        <v>2629</v>
      </c>
      <c r="D21885">
        <v>200508</v>
      </c>
    </row>
    <row r="21886" spans="1:4" x14ac:dyDescent="0.2">
      <c r="A21886" t="s">
        <v>1549</v>
      </c>
      <c r="B21886" t="s">
        <v>1550</v>
      </c>
      <c r="C21886" t="s">
        <v>1551</v>
      </c>
      <c r="D21886" t="s">
        <v>1552</v>
      </c>
    </row>
    <row r="21887" spans="1:4" x14ac:dyDescent="0.2">
      <c r="A21887" t="s">
        <v>859</v>
      </c>
      <c r="B21887" t="s">
        <v>1553</v>
      </c>
      <c r="C21887" t="s">
        <v>1554</v>
      </c>
    </row>
    <row r="21888" spans="1:4" x14ac:dyDescent="0.2">
      <c r="A21888" t="s">
        <v>1555</v>
      </c>
      <c r="B21888" t="s">
        <v>1550</v>
      </c>
      <c r="C21888" t="s">
        <v>1551</v>
      </c>
      <c r="D21888" t="s">
        <v>1556</v>
      </c>
    </row>
    <row r="21889" spans="1:6" x14ac:dyDescent="0.2">
      <c r="A21889" t="s">
        <v>464</v>
      </c>
      <c r="B21889" t="s">
        <v>1550</v>
      </c>
      <c r="C21889" t="s">
        <v>1551</v>
      </c>
      <c r="D21889" s="7">
        <v>37415</v>
      </c>
    </row>
    <row r="21890" spans="1:6" x14ac:dyDescent="0.2">
      <c r="A21890" t="s">
        <v>29</v>
      </c>
      <c r="B21890">
        <v>1.5</v>
      </c>
      <c r="C21890" t="s">
        <v>1613</v>
      </c>
      <c r="D21890">
        <v>0.15</v>
      </c>
      <c r="E21890" t="s">
        <v>1594</v>
      </c>
      <c r="F21890">
        <v>-0.05</v>
      </c>
    </row>
    <row r="21891" spans="1:6" x14ac:dyDescent="0.2">
      <c r="A21891" t="s">
        <v>47</v>
      </c>
      <c r="B21891">
        <v>2.2999999999999998</v>
      </c>
      <c r="C21891" t="s">
        <v>1608</v>
      </c>
      <c r="D21891" t="s">
        <v>1894</v>
      </c>
    </row>
    <row r="21892" spans="1:6" x14ac:dyDescent="0.2">
      <c r="A21892" t="s">
        <v>174</v>
      </c>
      <c r="B21892" t="s">
        <v>1545</v>
      </c>
      <c r="C21892">
        <v>0.5</v>
      </c>
    </row>
    <row r="21893" spans="1:6" x14ac:dyDescent="0.2">
      <c r="A21893" t="s">
        <v>2328</v>
      </c>
      <c r="B21893" t="s">
        <v>1790</v>
      </c>
      <c r="C21893" t="s">
        <v>2329</v>
      </c>
      <c r="D21893" t="s">
        <v>1562</v>
      </c>
      <c r="E21893" t="s">
        <v>2330</v>
      </c>
      <c r="F21893" t="s">
        <v>2331</v>
      </c>
    </row>
    <row r="21894" spans="1:6" x14ac:dyDescent="0.2">
      <c r="A21894" t="s">
        <v>34</v>
      </c>
      <c r="B21894">
        <v>13</v>
      </c>
      <c r="C21894" t="s">
        <v>2332</v>
      </c>
    </row>
    <row r="21895" spans="1:6" x14ac:dyDescent="0.2">
      <c r="A21895" t="s">
        <v>29</v>
      </c>
      <c r="B21895">
        <v>11.95</v>
      </c>
      <c r="C21895" t="s">
        <v>1608</v>
      </c>
      <c r="D21895">
        <v>2.5000000000000001E-2</v>
      </c>
    </row>
    <row r="21896" spans="1:6" x14ac:dyDescent="0.2">
      <c r="A21896" t="s">
        <v>150</v>
      </c>
      <c r="B21896">
        <v>7.7</v>
      </c>
      <c r="C21896" t="s">
        <v>1613</v>
      </c>
      <c r="D21896" t="s">
        <v>1894</v>
      </c>
    </row>
    <row r="21897" spans="1:6" x14ac:dyDescent="0.2">
      <c r="A21897" t="s">
        <v>48</v>
      </c>
      <c r="B21897">
        <v>8.5</v>
      </c>
      <c r="C21897" t="s">
        <v>1608</v>
      </c>
      <c r="D21897">
        <v>2.5000000000000001E-2</v>
      </c>
    </row>
    <row r="21898" spans="1:6" x14ac:dyDescent="0.2">
      <c r="A21898" t="s">
        <v>29</v>
      </c>
      <c r="B21898">
        <v>1.5</v>
      </c>
      <c r="C21898" t="s">
        <v>1608</v>
      </c>
      <c r="D21898">
        <v>0.1</v>
      </c>
    </row>
    <row r="21899" spans="1:6" x14ac:dyDescent="0.2">
      <c r="A21899" t="s">
        <v>47</v>
      </c>
      <c r="B21899">
        <v>8.5</v>
      </c>
      <c r="C21899" t="s">
        <v>1608</v>
      </c>
      <c r="D21899">
        <v>0.1</v>
      </c>
    </row>
    <row r="21900" spans="1:6" x14ac:dyDescent="0.2">
      <c r="A21900" t="s">
        <v>47</v>
      </c>
      <c r="B21900">
        <v>9</v>
      </c>
      <c r="C21900" t="s">
        <v>1562</v>
      </c>
      <c r="D21900">
        <v>0.3</v>
      </c>
    </row>
    <row r="21901" spans="1:6" x14ac:dyDescent="0.2">
      <c r="A21901" t="s">
        <v>47</v>
      </c>
      <c r="B21901">
        <v>37.1</v>
      </c>
      <c r="C21901" t="s">
        <v>1562</v>
      </c>
      <c r="D21901">
        <v>0.2</v>
      </c>
    </row>
    <row r="21902" spans="1:6" x14ac:dyDescent="0.2">
      <c r="A21902" t="s">
        <v>47</v>
      </c>
      <c r="B21902">
        <v>2.2999999999999998</v>
      </c>
      <c r="C21902" t="s">
        <v>1608</v>
      </c>
      <c r="D21902">
        <v>0.1</v>
      </c>
    </row>
    <row r="21903" spans="1:6" x14ac:dyDescent="0.2">
      <c r="A21903" t="s">
        <v>47</v>
      </c>
      <c r="B21903">
        <v>5.0999999999999996</v>
      </c>
      <c r="C21903" t="s">
        <v>1562</v>
      </c>
      <c r="D21903">
        <v>0.3</v>
      </c>
    </row>
    <row r="21904" spans="1:6" x14ac:dyDescent="0.2">
      <c r="A21904" t="s">
        <v>29</v>
      </c>
      <c r="B21904">
        <v>0.2</v>
      </c>
      <c r="C21904" t="s">
        <v>1613</v>
      </c>
      <c r="D21904">
        <v>0.05</v>
      </c>
    </row>
    <row r="21905" spans="1:5" x14ac:dyDescent="0.2">
      <c r="A21905" t="s">
        <v>29</v>
      </c>
      <c r="B21905">
        <v>2.9</v>
      </c>
      <c r="C21905" t="s">
        <v>1562</v>
      </c>
      <c r="D21905">
        <v>0.1</v>
      </c>
    </row>
    <row r="21906" spans="1:5" x14ac:dyDescent="0.2">
      <c r="A21906" t="s">
        <v>184</v>
      </c>
      <c r="B21906">
        <v>5.8</v>
      </c>
      <c r="C21906">
        <v>0.2</v>
      </c>
      <c r="D21906" t="s">
        <v>1594</v>
      </c>
      <c r="E21906">
        <v>-0.1</v>
      </c>
    </row>
    <row r="21907" spans="1:5" x14ac:dyDescent="0.2">
      <c r="A21907" t="s">
        <v>34</v>
      </c>
      <c r="B21907">
        <v>19</v>
      </c>
      <c r="C21907" t="s">
        <v>1608</v>
      </c>
      <c r="D21907">
        <v>0.05</v>
      </c>
    </row>
    <row r="21908" spans="1:5" x14ac:dyDescent="0.2">
      <c r="A21908" t="s">
        <v>34</v>
      </c>
      <c r="B21908">
        <v>45.2</v>
      </c>
      <c r="C21908" t="s">
        <v>1608</v>
      </c>
      <c r="D21908">
        <v>0.01</v>
      </c>
    </row>
    <row r="21909" spans="1:5" x14ac:dyDescent="0.2">
      <c r="A21909" t="s">
        <v>29</v>
      </c>
      <c r="B21909">
        <v>3</v>
      </c>
      <c r="C21909" t="s">
        <v>1608</v>
      </c>
      <c r="D21909">
        <v>0.05</v>
      </c>
    </row>
    <row r="21910" spans="1:5" x14ac:dyDescent="0.2">
      <c r="A21910" t="s">
        <v>153</v>
      </c>
      <c r="B21910">
        <v>19.899999999999999</v>
      </c>
      <c r="C21910" t="s">
        <v>1608</v>
      </c>
      <c r="D21910">
        <v>0.01</v>
      </c>
    </row>
    <row r="21911" spans="1:5" x14ac:dyDescent="0.2">
      <c r="A21911" t="s">
        <v>29</v>
      </c>
      <c r="B21911">
        <v>2.15</v>
      </c>
      <c r="C21911" t="s">
        <v>1608</v>
      </c>
      <c r="D21911">
        <v>0.01</v>
      </c>
    </row>
    <row r="21912" spans="1:5" x14ac:dyDescent="0.2">
      <c r="A21912" t="s">
        <v>184</v>
      </c>
      <c r="B21912">
        <v>31</v>
      </c>
      <c r="C21912" t="s">
        <v>1562</v>
      </c>
      <c r="D21912">
        <v>0.1</v>
      </c>
    </row>
    <row r="21913" spans="1:5" x14ac:dyDescent="0.2">
      <c r="A21913" t="s">
        <v>29</v>
      </c>
      <c r="B21913">
        <v>0.4</v>
      </c>
      <c r="C21913" t="s">
        <v>1608</v>
      </c>
      <c r="D21913">
        <v>0.05</v>
      </c>
    </row>
    <row r="21914" spans="1:5" x14ac:dyDescent="0.2">
      <c r="A21914" t="s">
        <v>29</v>
      </c>
      <c r="B21914">
        <v>3.8</v>
      </c>
      <c r="C21914" t="s">
        <v>1562</v>
      </c>
      <c r="D21914">
        <v>0.1</v>
      </c>
    </row>
    <row r="21915" spans="1:5" x14ac:dyDescent="0.2">
      <c r="A21915" t="s">
        <v>29</v>
      </c>
      <c r="B21915">
        <v>3.05</v>
      </c>
      <c r="C21915" t="s">
        <v>1608</v>
      </c>
      <c r="D21915">
        <v>0.05</v>
      </c>
    </row>
    <row r="21916" spans="1:5" x14ac:dyDescent="0.2">
      <c r="A21916" t="s">
        <v>29</v>
      </c>
      <c r="B21916">
        <v>0.05</v>
      </c>
      <c r="C21916" t="s">
        <v>1608</v>
      </c>
      <c r="D21916">
        <v>0.01</v>
      </c>
    </row>
    <row r="21917" spans="1:5" x14ac:dyDescent="0.2">
      <c r="A21917" t="s">
        <v>29</v>
      </c>
      <c r="B21917">
        <v>0.8</v>
      </c>
      <c r="C21917" t="s">
        <v>1562</v>
      </c>
      <c r="D21917">
        <v>0.05</v>
      </c>
    </row>
    <row r="21918" spans="1:5" x14ac:dyDescent="0.2">
      <c r="A21918" t="s">
        <v>34</v>
      </c>
      <c r="B21918">
        <v>33.1</v>
      </c>
      <c r="C21918">
        <v>-0.05</v>
      </c>
    </row>
    <row r="21919" spans="1:5" x14ac:dyDescent="0.2">
      <c r="A21919" t="s">
        <v>29</v>
      </c>
      <c r="B21919">
        <v>5.0999999999999996</v>
      </c>
      <c r="C21919" t="s">
        <v>1608</v>
      </c>
      <c r="D21919">
        <v>0.05</v>
      </c>
    </row>
    <row r="21920" spans="1:5" x14ac:dyDescent="0.2">
      <c r="A21920" t="s">
        <v>153</v>
      </c>
      <c r="B21920" t="s">
        <v>2605</v>
      </c>
      <c r="C21920">
        <v>0.03</v>
      </c>
    </row>
    <row r="21921" spans="1:4" x14ac:dyDescent="0.2">
      <c r="A21921" t="s">
        <v>47</v>
      </c>
      <c r="B21921">
        <v>1.8</v>
      </c>
      <c r="C21921" t="s">
        <v>1608</v>
      </c>
      <c r="D21921">
        <v>0.1</v>
      </c>
    </row>
    <row r="21922" spans="1:4" x14ac:dyDescent="0.2">
      <c r="A21922" t="s">
        <v>34</v>
      </c>
      <c r="B21922">
        <v>33.5</v>
      </c>
      <c r="C21922" t="s">
        <v>1562</v>
      </c>
      <c r="D21922">
        <v>0.04</v>
      </c>
    </row>
    <row r="21923" spans="1:4" x14ac:dyDescent="0.2">
      <c r="A21923" t="s">
        <v>3174</v>
      </c>
      <c r="B21923" t="s">
        <v>1562</v>
      </c>
      <c r="C21923">
        <v>0.04</v>
      </c>
    </row>
    <row r="21924" spans="1:4" x14ac:dyDescent="0.2">
      <c r="A21924" t="s">
        <v>47</v>
      </c>
      <c r="B21924">
        <v>2</v>
      </c>
      <c r="C21924" t="s">
        <v>1608</v>
      </c>
      <c r="D21924">
        <v>0.1</v>
      </c>
    </row>
    <row r="21925" spans="1:4" x14ac:dyDescent="0.2">
      <c r="A21925" t="s">
        <v>34</v>
      </c>
      <c r="B21925">
        <v>33.56</v>
      </c>
      <c r="C21925" t="s">
        <v>1562</v>
      </c>
      <c r="D21925">
        <v>0.03</v>
      </c>
    </row>
    <row r="21926" spans="1:4" x14ac:dyDescent="0.2">
      <c r="A21926" t="s">
        <v>2606</v>
      </c>
      <c r="B21926" t="s">
        <v>1608</v>
      </c>
      <c r="C21926">
        <v>0.05</v>
      </c>
    </row>
    <row r="21927" spans="1:4" x14ac:dyDescent="0.2">
      <c r="A21927" t="s">
        <v>47</v>
      </c>
      <c r="B21927">
        <v>18.2</v>
      </c>
      <c r="C21927" t="s">
        <v>1613</v>
      </c>
      <c r="D21927">
        <v>0.03</v>
      </c>
    </row>
    <row r="21928" spans="1:4" x14ac:dyDescent="0.2">
      <c r="A21928" t="s">
        <v>47</v>
      </c>
      <c r="B21928">
        <v>17.399999999999999</v>
      </c>
      <c r="C21928" t="s">
        <v>1608</v>
      </c>
      <c r="D21928">
        <v>0.1</v>
      </c>
    </row>
    <row r="21929" spans="1:4" x14ac:dyDescent="0.2">
      <c r="A21929" t="s">
        <v>47</v>
      </c>
      <c r="B21929">
        <v>8.85</v>
      </c>
      <c r="C21929" t="s">
        <v>1608</v>
      </c>
      <c r="D21929">
        <v>2.5000000000000001E-2</v>
      </c>
    </row>
    <row r="21930" spans="1:4" x14ac:dyDescent="0.2">
      <c r="A21930" t="s">
        <v>108</v>
      </c>
      <c r="B21930">
        <v>1.5</v>
      </c>
      <c r="C21930" t="s">
        <v>1613</v>
      </c>
      <c r="D21930">
        <v>0.05</v>
      </c>
    </row>
    <row r="21931" spans="1:4" x14ac:dyDescent="0.2">
      <c r="A21931" t="s">
        <v>29</v>
      </c>
      <c r="B21931">
        <v>1.6</v>
      </c>
      <c r="C21931" t="s">
        <v>1613</v>
      </c>
      <c r="D21931">
        <v>0.1</v>
      </c>
    </row>
    <row r="21932" spans="1:4" x14ac:dyDescent="0.2">
      <c r="A21932" t="s">
        <v>29</v>
      </c>
      <c r="B21932">
        <v>2.2000000000000002</v>
      </c>
      <c r="C21932" t="s">
        <v>1608</v>
      </c>
      <c r="D21932">
        <v>0.05</v>
      </c>
    </row>
    <row r="21933" spans="1:4" x14ac:dyDescent="0.2">
      <c r="A21933" t="s">
        <v>873</v>
      </c>
      <c r="B21933" t="s">
        <v>3175</v>
      </c>
      <c r="C21933" t="s">
        <v>1608</v>
      </c>
      <c r="D21933">
        <v>0.1</v>
      </c>
    </row>
    <row r="21934" spans="1:4" x14ac:dyDescent="0.2">
      <c r="A21934" t="s">
        <v>29</v>
      </c>
      <c r="B21934">
        <v>0.1</v>
      </c>
      <c r="C21934" t="s">
        <v>1608</v>
      </c>
      <c r="D21934">
        <v>0.05</v>
      </c>
    </row>
    <row r="21935" spans="1:4" x14ac:dyDescent="0.2">
      <c r="A21935" t="s">
        <v>97</v>
      </c>
      <c r="B21935">
        <v>0.1</v>
      </c>
    </row>
    <row r="21936" spans="1:4" x14ac:dyDescent="0.2">
      <c r="A21936" t="s">
        <v>96</v>
      </c>
      <c r="B21936">
        <v>27.7</v>
      </c>
      <c r="C21936" t="s">
        <v>1608</v>
      </c>
      <c r="D21936">
        <v>0.05</v>
      </c>
    </row>
    <row r="21937" spans="1:6" x14ac:dyDescent="0.2">
      <c r="A21937" t="s">
        <v>27</v>
      </c>
      <c r="B21937">
        <v>8.9499999999999993</v>
      </c>
      <c r="C21937" t="s">
        <v>1608</v>
      </c>
      <c r="D21937">
        <v>0.05</v>
      </c>
    </row>
    <row r="21938" spans="1:6" x14ac:dyDescent="0.2">
      <c r="A21938" t="s">
        <v>95</v>
      </c>
      <c r="B21938" t="s">
        <v>2607</v>
      </c>
    </row>
    <row r="21939" spans="1:6" x14ac:dyDescent="0.2">
      <c r="A21939" t="s">
        <v>95</v>
      </c>
      <c r="B21939" t="s">
        <v>2608</v>
      </c>
    </row>
    <row r="21940" spans="1:6" x14ac:dyDescent="0.2">
      <c r="A21940" t="s">
        <v>95</v>
      </c>
      <c r="B21940" t="s">
        <v>2609</v>
      </c>
      <c r="C21940" t="s">
        <v>92</v>
      </c>
      <c r="D21940" t="s">
        <v>1619</v>
      </c>
      <c r="E21940" t="s">
        <v>2610</v>
      </c>
    </row>
    <row r="21941" spans="1:6" x14ac:dyDescent="0.2">
      <c r="A21941" t="s">
        <v>92</v>
      </c>
      <c r="B21941">
        <v>0.2</v>
      </c>
      <c r="C21941" t="s">
        <v>1608</v>
      </c>
      <c r="D21941">
        <v>0.1</v>
      </c>
    </row>
    <row r="21942" spans="1:6" x14ac:dyDescent="0.2">
      <c r="A21942" t="s">
        <v>49</v>
      </c>
      <c r="B21942">
        <v>0.3</v>
      </c>
      <c r="C21942" t="s">
        <v>1608</v>
      </c>
      <c r="D21942">
        <v>0.05</v>
      </c>
      <c r="E21942" t="s">
        <v>1100</v>
      </c>
      <c r="F21942" t="s">
        <v>2611</v>
      </c>
    </row>
    <row r="21943" spans="1:6" x14ac:dyDescent="0.2">
      <c r="A21943" t="s">
        <v>97</v>
      </c>
      <c r="B21943">
        <v>0.02</v>
      </c>
      <c r="C21943" t="s">
        <v>1567</v>
      </c>
      <c r="D21943" t="s">
        <v>2513</v>
      </c>
      <c r="E21943" t="s">
        <v>2612</v>
      </c>
      <c r="F21943" t="s">
        <v>2613</v>
      </c>
    </row>
    <row r="21944" spans="1:6" x14ac:dyDescent="0.2">
      <c r="A21944" t="s">
        <v>97</v>
      </c>
      <c r="B21944">
        <v>0.03</v>
      </c>
      <c r="C21944" t="s">
        <v>1567</v>
      </c>
      <c r="D21944" t="s">
        <v>2513</v>
      </c>
      <c r="E21944" t="s">
        <v>2612</v>
      </c>
      <c r="F21944" t="s">
        <v>2614</v>
      </c>
    </row>
    <row r="21945" spans="1:6" x14ac:dyDescent="0.2">
      <c r="A21945" t="s">
        <v>97</v>
      </c>
      <c r="B21945">
        <v>0.03</v>
      </c>
      <c r="C21945" t="s">
        <v>1567</v>
      </c>
      <c r="D21945" t="s">
        <v>2513</v>
      </c>
      <c r="E21945" t="s">
        <v>2612</v>
      </c>
      <c r="F21945" t="s">
        <v>2615</v>
      </c>
    </row>
    <row r="21946" spans="1:6" x14ac:dyDescent="0.2">
      <c r="A21946" t="s">
        <v>38</v>
      </c>
      <c r="B21946">
        <v>0.03</v>
      </c>
      <c r="C21946" t="s">
        <v>1567</v>
      </c>
      <c r="D21946" t="s">
        <v>1660</v>
      </c>
    </row>
    <row r="21947" spans="1:6" x14ac:dyDescent="0.2">
      <c r="A21947" t="s">
        <v>2297</v>
      </c>
      <c r="B21947" t="s">
        <v>3176</v>
      </c>
      <c r="C21947" t="s">
        <v>2803</v>
      </c>
      <c r="D21947" t="s">
        <v>1548</v>
      </c>
      <c r="E21947" t="s">
        <v>133</v>
      </c>
      <c r="F21947">
        <v>0.04</v>
      </c>
    </row>
    <row r="21948" spans="1:6" x14ac:dyDescent="0.2">
      <c r="A21948" t="s">
        <v>87</v>
      </c>
    </row>
    <row r="21949" spans="1:6" x14ac:dyDescent="0.2">
      <c r="A21949">
        <v>1</v>
      </c>
      <c r="B21949" t="s">
        <v>2616</v>
      </c>
      <c r="C21949" t="s">
        <v>1779</v>
      </c>
    </row>
    <row r="21950" spans="1:6" x14ac:dyDescent="0.2">
      <c r="A21950" t="s">
        <v>2617</v>
      </c>
      <c r="B21950" t="s">
        <v>2618</v>
      </c>
      <c r="C21950" t="s">
        <v>2619</v>
      </c>
      <c r="D21950" t="s">
        <v>2620</v>
      </c>
      <c r="E21950" t="s">
        <v>2604</v>
      </c>
    </row>
    <row r="21951" spans="1:6" x14ac:dyDescent="0.2">
      <c r="A21951" t="s">
        <v>1549</v>
      </c>
      <c r="B21951" t="s">
        <v>1550</v>
      </c>
      <c r="C21951" t="s">
        <v>1551</v>
      </c>
      <c r="D21951" t="s">
        <v>1552</v>
      </c>
    </row>
    <row r="21952" spans="1:6" x14ac:dyDescent="0.2">
      <c r="A21952" t="s">
        <v>859</v>
      </c>
      <c r="B21952" t="s">
        <v>1553</v>
      </c>
      <c r="C21952" t="s">
        <v>1554</v>
      </c>
    </row>
    <row r="21953" spans="1:4" x14ac:dyDescent="0.2">
      <c r="A21953" t="s">
        <v>29</v>
      </c>
      <c r="B21953">
        <v>3</v>
      </c>
      <c r="C21953" t="s">
        <v>1608</v>
      </c>
      <c r="D21953">
        <v>0.05</v>
      </c>
    </row>
    <row r="21954" spans="1:4" x14ac:dyDescent="0.2">
      <c r="A21954" t="s">
        <v>153</v>
      </c>
      <c r="B21954">
        <v>19.899999999999999</v>
      </c>
      <c r="C21954" t="s">
        <v>1608</v>
      </c>
      <c r="D21954">
        <v>0.01</v>
      </c>
    </row>
    <row r="21955" spans="1:4" x14ac:dyDescent="0.2">
      <c r="A21955" t="s">
        <v>29</v>
      </c>
      <c r="B21955">
        <v>2.15</v>
      </c>
      <c r="C21955" t="s">
        <v>1608</v>
      </c>
      <c r="D21955">
        <v>0.01</v>
      </c>
    </row>
    <row r="21956" spans="1:4" x14ac:dyDescent="0.2">
      <c r="A21956" t="s">
        <v>184</v>
      </c>
      <c r="B21956">
        <v>31</v>
      </c>
      <c r="C21956" t="s">
        <v>1562</v>
      </c>
      <c r="D21956">
        <v>0.1</v>
      </c>
    </row>
    <row r="21957" spans="1:4" x14ac:dyDescent="0.2">
      <c r="A21957" t="s">
        <v>29</v>
      </c>
      <c r="B21957">
        <v>0.4</v>
      </c>
      <c r="C21957" t="s">
        <v>1608</v>
      </c>
      <c r="D21957">
        <v>0.05</v>
      </c>
    </row>
    <row r="21958" spans="1:4" x14ac:dyDescent="0.2">
      <c r="A21958" t="s">
        <v>29</v>
      </c>
      <c r="B21958">
        <v>3.8</v>
      </c>
      <c r="C21958" t="s">
        <v>1562</v>
      </c>
      <c r="D21958">
        <v>0.1</v>
      </c>
    </row>
    <row r="21959" spans="1:4" x14ac:dyDescent="0.2">
      <c r="A21959" t="s">
        <v>29</v>
      </c>
      <c r="B21959">
        <v>3.05</v>
      </c>
      <c r="C21959" t="s">
        <v>1608</v>
      </c>
      <c r="D21959">
        <v>0.05</v>
      </c>
    </row>
    <row r="21960" spans="1:4" x14ac:dyDescent="0.2">
      <c r="A21960" t="s">
        <v>29</v>
      </c>
      <c r="B21960">
        <v>0.05</v>
      </c>
      <c r="C21960" t="s">
        <v>1608</v>
      </c>
      <c r="D21960">
        <v>0.01</v>
      </c>
    </row>
    <row r="21961" spans="1:4" x14ac:dyDescent="0.2">
      <c r="A21961" t="s">
        <v>29</v>
      </c>
      <c r="B21961">
        <v>0.8</v>
      </c>
      <c r="C21961" t="s">
        <v>1562</v>
      </c>
      <c r="D21961">
        <v>0.05</v>
      </c>
    </row>
    <row r="21962" spans="1:4" x14ac:dyDescent="0.2">
      <c r="A21962" t="s">
        <v>34</v>
      </c>
      <c r="B21962">
        <v>33.1</v>
      </c>
      <c r="C21962">
        <v>-0.05</v>
      </c>
    </row>
    <row r="21963" spans="1:4" x14ac:dyDescent="0.2">
      <c r="A21963" t="s">
        <v>29</v>
      </c>
      <c r="B21963">
        <v>5.0999999999999996</v>
      </c>
      <c r="C21963" t="s">
        <v>1608</v>
      </c>
      <c r="D21963">
        <v>0.05</v>
      </c>
    </row>
    <row r="21964" spans="1:4" x14ac:dyDescent="0.2">
      <c r="A21964" t="s">
        <v>153</v>
      </c>
      <c r="B21964" t="s">
        <v>2605</v>
      </c>
      <c r="C21964">
        <v>0.03</v>
      </c>
    </row>
    <row r="21965" spans="1:4" x14ac:dyDescent="0.2">
      <c r="A21965" t="s">
        <v>47</v>
      </c>
      <c r="B21965">
        <v>1.8</v>
      </c>
      <c r="C21965" t="s">
        <v>1608</v>
      </c>
      <c r="D21965">
        <v>0.1</v>
      </c>
    </row>
    <row r="21966" spans="1:4" x14ac:dyDescent="0.2">
      <c r="A21966" t="s">
        <v>34</v>
      </c>
      <c r="B21966">
        <v>33.5</v>
      </c>
      <c r="C21966" t="s">
        <v>1562</v>
      </c>
      <c r="D21966">
        <v>0.04</v>
      </c>
    </row>
    <row r="21967" spans="1:4" x14ac:dyDescent="0.2">
      <c r="A21967" t="s">
        <v>3174</v>
      </c>
      <c r="B21967" t="s">
        <v>1562</v>
      </c>
      <c r="C21967">
        <v>0.04</v>
      </c>
    </row>
    <row r="21968" spans="1:4" x14ac:dyDescent="0.2">
      <c r="A21968" t="s">
        <v>47</v>
      </c>
      <c r="B21968">
        <v>2</v>
      </c>
      <c r="C21968" t="s">
        <v>1608</v>
      </c>
      <c r="D21968">
        <v>0.1</v>
      </c>
    </row>
    <row r="21969" spans="1:5" x14ac:dyDescent="0.2">
      <c r="A21969" t="s">
        <v>34</v>
      </c>
      <c r="B21969">
        <v>33.56</v>
      </c>
      <c r="C21969" t="s">
        <v>1562</v>
      </c>
      <c r="D21969">
        <v>0.03</v>
      </c>
    </row>
    <row r="21970" spans="1:5" x14ac:dyDescent="0.2">
      <c r="A21970" t="s">
        <v>2606</v>
      </c>
      <c r="B21970" t="s">
        <v>1608</v>
      </c>
      <c r="C21970">
        <v>0.05</v>
      </c>
    </row>
    <row r="21971" spans="1:5" x14ac:dyDescent="0.2">
      <c r="A21971" t="s">
        <v>47</v>
      </c>
      <c r="B21971">
        <v>18.2</v>
      </c>
      <c r="C21971" t="s">
        <v>1613</v>
      </c>
      <c r="D21971">
        <v>0.03</v>
      </c>
    </row>
    <row r="21972" spans="1:5" x14ac:dyDescent="0.2">
      <c r="A21972" t="s">
        <v>47</v>
      </c>
      <c r="B21972">
        <v>17.399999999999999</v>
      </c>
      <c r="C21972" t="s">
        <v>1608</v>
      </c>
      <c r="D21972">
        <v>0.1</v>
      </c>
    </row>
    <row r="21973" spans="1:5" x14ac:dyDescent="0.2">
      <c r="A21973" t="s">
        <v>47</v>
      </c>
      <c r="B21973">
        <v>8.85</v>
      </c>
      <c r="C21973" t="s">
        <v>1608</v>
      </c>
      <c r="D21973">
        <v>2.5000000000000001E-2</v>
      </c>
    </row>
    <row r="21974" spans="1:5" x14ac:dyDescent="0.2">
      <c r="A21974" t="s">
        <v>108</v>
      </c>
      <c r="B21974">
        <v>1.5</v>
      </c>
      <c r="C21974" t="s">
        <v>1613</v>
      </c>
      <c r="D21974">
        <v>0.05</v>
      </c>
    </row>
    <row r="21975" spans="1:5" x14ac:dyDescent="0.2">
      <c r="A21975" t="s">
        <v>29</v>
      </c>
      <c r="B21975">
        <v>1.6</v>
      </c>
      <c r="C21975" t="s">
        <v>1613</v>
      </c>
      <c r="D21975">
        <v>0.1</v>
      </c>
    </row>
    <row r="21976" spans="1:5" x14ac:dyDescent="0.2">
      <c r="A21976" t="s">
        <v>29</v>
      </c>
      <c r="B21976">
        <v>2.2000000000000002</v>
      </c>
      <c r="C21976" t="s">
        <v>1608</v>
      </c>
      <c r="D21976">
        <v>0.05</v>
      </c>
    </row>
    <row r="21977" spans="1:5" x14ac:dyDescent="0.2">
      <c r="A21977" t="s">
        <v>873</v>
      </c>
      <c r="B21977" t="s">
        <v>3175</v>
      </c>
      <c r="C21977" t="s">
        <v>1608</v>
      </c>
      <c r="D21977">
        <v>0.1</v>
      </c>
    </row>
    <row r="21978" spans="1:5" x14ac:dyDescent="0.2">
      <c r="A21978" t="s">
        <v>29</v>
      </c>
      <c r="B21978">
        <v>0.1</v>
      </c>
      <c r="C21978" t="s">
        <v>1608</v>
      </c>
      <c r="D21978">
        <v>0.05</v>
      </c>
    </row>
    <row r="21979" spans="1:5" x14ac:dyDescent="0.2">
      <c r="A21979" t="s">
        <v>97</v>
      </c>
      <c r="B21979">
        <v>0.1</v>
      </c>
    </row>
    <row r="21980" spans="1:5" x14ac:dyDescent="0.2">
      <c r="A21980" t="s">
        <v>96</v>
      </c>
      <c r="B21980">
        <v>27.7</v>
      </c>
      <c r="C21980" t="s">
        <v>1608</v>
      </c>
      <c r="D21980">
        <v>0.05</v>
      </c>
    </row>
    <row r="21981" spans="1:5" x14ac:dyDescent="0.2">
      <c r="A21981" t="s">
        <v>27</v>
      </c>
      <c r="B21981">
        <v>8.9499999999999993</v>
      </c>
      <c r="C21981" t="s">
        <v>1608</v>
      </c>
      <c r="D21981">
        <v>0.05</v>
      </c>
    </row>
    <row r="21982" spans="1:5" x14ac:dyDescent="0.2">
      <c r="A21982" t="s">
        <v>95</v>
      </c>
      <c r="B21982" t="s">
        <v>2607</v>
      </c>
    </row>
    <row r="21983" spans="1:5" x14ac:dyDescent="0.2">
      <c r="A21983" t="s">
        <v>95</v>
      </c>
      <c r="B21983" t="s">
        <v>2608</v>
      </c>
    </row>
    <row r="21984" spans="1:5" x14ac:dyDescent="0.2">
      <c r="A21984" t="s">
        <v>95</v>
      </c>
      <c r="B21984" t="s">
        <v>2609</v>
      </c>
      <c r="C21984" t="s">
        <v>92</v>
      </c>
      <c r="D21984" t="s">
        <v>1619</v>
      </c>
      <c r="E21984" t="s">
        <v>2610</v>
      </c>
    </row>
    <row r="21985" spans="1:6" x14ac:dyDescent="0.2">
      <c r="A21985" t="s">
        <v>92</v>
      </c>
      <c r="B21985">
        <v>0.2</v>
      </c>
      <c r="C21985" t="s">
        <v>1608</v>
      </c>
      <c r="D21985">
        <v>0.1</v>
      </c>
    </row>
    <row r="21986" spans="1:6" x14ac:dyDescent="0.2">
      <c r="A21986" t="s">
        <v>49</v>
      </c>
      <c r="B21986">
        <v>0.3</v>
      </c>
      <c r="C21986" t="s">
        <v>1608</v>
      </c>
      <c r="D21986">
        <v>0.05</v>
      </c>
      <c r="E21986" t="s">
        <v>1100</v>
      </c>
      <c r="F21986" t="s">
        <v>2611</v>
      </c>
    </row>
    <row r="21987" spans="1:6" x14ac:dyDescent="0.2">
      <c r="A21987" t="s">
        <v>97</v>
      </c>
      <c r="B21987">
        <v>0.02</v>
      </c>
      <c r="C21987" t="s">
        <v>1567</v>
      </c>
      <c r="D21987" t="s">
        <v>2513</v>
      </c>
      <c r="E21987" t="s">
        <v>2612</v>
      </c>
      <c r="F21987" t="s">
        <v>2613</v>
      </c>
    </row>
    <row r="21988" spans="1:6" x14ac:dyDescent="0.2">
      <c r="A21988" t="s">
        <v>97</v>
      </c>
      <c r="B21988">
        <v>0.03</v>
      </c>
      <c r="C21988" t="s">
        <v>1567</v>
      </c>
      <c r="D21988" t="s">
        <v>2513</v>
      </c>
      <c r="E21988" t="s">
        <v>2612</v>
      </c>
      <c r="F21988" t="s">
        <v>2614</v>
      </c>
    </row>
    <row r="21989" spans="1:6" x14ac:dyDescent="0.2">
      <c r="A21989" t="s">
        <v>97</v>
      </c>
      <c r="B21989">
        <v>0.03</v>
      </c>
      <c r="C21989" t="s">
        <v>1567</v>
      </c>
      <c r="D21989" t="s">
        <v>2513</v>
      </c>
      <c r="E21989" t="s">
        <v>2612</v>
      </c>
      <c r="F21989" t="s">
        <v>2615</v>
      </c>
    </row>
    <row r="21990" spans="1:6" x14ac:dyDescent="0.2">
      <c r="A21990" t="s">
        <v>38</v>
      </c>
      <c r="B21990">
        <v>0.03</v>
      </c>
      <c r="C21990" t="s">
        <v>1567</v>
      </c>
      <c r="D21990" t="s">
        <v>1660</v>
      </c>
    </row>
    <row r="21991" spans="1:6" x14ac:dyDescent="0.2">
      <c r="A21991" t="s">
        <v>2297</v>
      </c>
      <c r="B21991" t="s">
        <v>3176</v>
      </c>
      <c r="C21991" t="s">
        <v>2803</v>
      </c>
      <c r="D21991" t="s">
        <v>1548</v>
      </c>
      <c r="E21991" t="s">
        <v>133</v>
      </c>
      <c r="F21991">
        <v>0.04</v>
      </c>
    </row>
    <row r="21992" spans="1:6" x14ac:dyDescent="0.2">
      <c r="A21992" t="s">
        <v>87</v>
      </c>
    </row>
    <row r="21993" spans="1:6" x14ac:dyDescent="0.2">
      <c r="A21993">
        <v>1</v>
      </c>
      <c r="B21993" t="s">
        <v>2616</v>
      </c>
      <c r="C21993" t="s">
        <v>1779</v>
      </c>
    </row>
    <row r="21994" spans="1:6" x14ac:dyDescent="0.2">
      <c r="A21994" t="s">
        <v>2617</v>
      </c>
      <c r="B21994" t="s">
        <v>2618</v>
      </c>
      <c r="C21994" t="s">
        <v>2619</v>
      </c>
      <c r="D21994" t="s">
        <v>2620</v>
      </c>
      <c r="E21994" t="s">
        <v>2604</v>
      </c>
    </row>
    <row r="21995" spans="1:6" x14ac:dyDescent="0.2">
      <c r="A21995" t="s">
        <v>1549</v>
      </c>
      <c r="B21995" t="s">
        <v>1550</v>
      </c>
      <c r="C21995" t="s">
        <v>1551</v>
      </c>
      <c r="D21995" t="s">
        <v>1552</v>
      </c>
    </row>
    <row r="21996" spans="1:6" x14ac:dyDescent="0.2">
      <c r="A21996" t="s">
        <v>859</v>
      </c>
      <c r="B21996" t="s">
        <v>1553</v>
      </c>
      <c r="C21996" t="s">
        <v>1554</v>
      </c>
    </row>
    <row r="21997" spans="1:6" x14ac:dyDescent="0.2">
      <c r="A21997" t="s">
        <v>91</v>
      </c>
      <c r="B21997">
        <v>6.5</v>
      </c>
      <c r="C21997" t="s">
        <v>1562</v>
      </c>
      <c r="D21997">
        <v>0.1</v>
      </c>
    </row>
    <row r="21998" spans="1:6" x14ac:dyDescent="0.2">
      <c r="A21998" t="s">
        <v>91</v>
      </c>
      <c r="B21998">
        <v>6</v>
      </c>
      <c r="C21998" t="s">
        <v>1608</v>
      </c>
      <c r="D21998">
        <v>0.1</v>
      </c>
    </row>
    <row r="21999" spans="1:6" x14ac:dyDescent="0.2">
      <c r="A21999" t="s">
        <v>29</v>
      </c>
      <c r="B21999">
        <v>3.1</v>
      </c>
      <c r="C21999" t="s">
        <v>1613</v>
      </c>
      <c r="D21999">
        <v>0.1</v>
      </c>
    </row>
    <row r="22000" spans="1:6" x14ac:dyDescent="0.2">
      <c r="A22000" t="s">
        <v>29</v>
      </c>
      <c r="B22000">
        <v>4.2</v>
      </c>
      <c r="C22000" t="s">
        <v>1613</v>
      </c>
      <c r="D22000">
        <v>0.1</v>
      </c>
    </row>
    <row r="22001" spans="1:5" x14ac:dyDescent="0.2">
      <c r="A22001" t="s">
        <v>29</v>
      </c>
      <c r="B22001">
        <v>1.8</v>
      </c>
      <c r="C22001" t="s">
        <v>1608</v>
      </c>
      <c r="D22001">
        <v>0.05</v>
      </c>
    </row>
    <row r="22002" spans="1:5" x14ac:dyDescent="0.2">
      <c r="A22002" t="s">
        <v>29</v>
      </c>
      <c r="B22002">
        <v>0.8</v>
      </c>
      <c r="C22002" t="s">
        <v>1608</v>
      </c>
      <c r="D22002">
        <v>0.1</v>
      </c>
    </row>
    <row r="22003" spans="1:5" x14ac:dyDescent="0.2">
      <c r="A22003" t="s">
        <v>48</v>
      </c>
      <c r="B22003">
        <v>0.4</v>
      </c>
      <c r="C22003" t="s">
        <v>2351</v>
      </c>
    </row>
    <row r="22004" spans="1:5" x14ac:dyDescent="0.2">
      <c r="A22004" t="s">
        <v>48</v>
      </c>
      <c r="B22004">
        <v>0.25</v>
      </c>
      <c r="C22004" t="s">
        <v>1608</v>
      </c>
      <c r="D22004">
        <v>0.05</v>
      </c>
    </row>
    <row r="22005" spans="1:5" x14ac:dyDescent="0.2">
      <c r="A22005" t="s">
        <v>2492</v>
      </c>
      <c r="B22005" t="s">
        <v>1608</v>
      </c>
      <c r="C22005">
        <v>0.05</v>
      </c>
    </row>
    <row r="22006" spans="1:5" x14ac:dyDescent="0.2">
      <c r="A22006" t="s">
        <v>34</v>
      </c>
      <c r="B22006">
        <v>-19</v>
      </c>
      <c r="C22006">
        <v>0.1</v>
      </c>
    </row>
    <row r="22007" spans="1:5" x14ac:dyDescent="0.2">
      <c r="A22007" t="s">
        <v>34</v>
      </c>
      <c r="B22007" t="s">
        <v>2493</v>
      </c>
    </row>
    <row r="22008" spans="1:5" x14ac:dyDescent="0.2">
      <c r="A22008" t="s">
        <v>34</v>
      </c>
      <c r="B22008">
        <v>15.95</v>
      </c>
      <c r="C22008" t="s">
        <v>1562</v>
      </c>
      <c r="D22008">
        <v>0.05</v>
      </c>
    </row>
    <row r="22009" spans="1:5" x14ac:dyDescent="0.2">
      <c r="A22009" t="s">
        <v>184</v>
      </c>
      <c r="B22009">
        <v>12.8</v>
      </c>
      <c r="C22009" t="s">
        <v>1630</v>
      </c>
    </row>
    <row r="22010" spans="1:5" x14ac:dyDescent="0.2">
      <c r="A22010" t="s">
        <v>96</v>
      </c>
      <c r="B22010">
        <v>16</v>
      </c>
      <c r="C22010" t="s">
        <v>1613</v>
      </c>
      <c r="D22010">
        <v>0.15</v>
      </c>
    </row>
    <row r="22011" spans="1:5" x14ac:dyDescent="0.2">
      <c r="A22011" t="s">
        <v>96</v>
      </c>
      <c r="B22011">
        <v>17.100000000000001</v>
      </c>
      <c r="C22011" t="s">
        <v>1608</v>
      </c>
      <c r="D22011">
        <v>0.05</v>
      </c>
    </row>
    <row r="22012" spans="1:5" x14ac:dyDescent="0.2">
      <c r="A22012" t="s">
        <v>1766</v>
      </c>
      <c r="B22012" t="s">
        <v>1618</v>
      </c>
      <c r="C22012">
        <v>17.899999999999999</v>
      </c>
      <c r="D22012" t="s">
        <v>1562</v>
      </c>
      <c r="E22012">
        <v>0.1</v>
      </c>
    </row>
    <row r="22013" spans="1:5" x14ac:dyDescent="0.2">
      <c r="A22013" t="s">
        <v>96</v>
      </c>
      <c r="B22013">
        <v>6.8</v>
      </c>
      <c r="C22013" t="s">
        <v>1608</v>
      </c>
      <c r="D22013">
        <v>0.05</v>
      </c>
    </row>
    <row r="22014" spans="1:5" x14ac:dyDescent="0.2">
      <c r="A22014" t="s">
        <v>96</v>
      </c>
      <c r="B22014">
        <v>5.0199999999999996</v>
      </c>
      <c r="C22014" t="s">
        <v>1613</v>
      </c>
      <c r="D22014">
        <v>0.05</v>
      </c>
    </row>
    <row r="22015" spans="1:5" x14ac:dyDescent="0.2">
      <c r="A22015" t="s">
        <v>36</v>
      </c>
      <c r="B22015" t="s">
        <v>2494</v>
      </c>
    </row>
    <row r="22016" spans="1:5" x14ac:dyDescent="0.2">
      <c r="A22016" t="s">
        <v>47</v>
      </c>
      <c r="B22016">
        <v>2.2000000000000002</v>
      </c>
      <c r="C22016" t="s">
        <v>1608</v>
      </c>
      <c r="D22016">
        <v>0.03</v>
      </c>
    </row>
    <row r="22017" spans="1:5" x14ac:dyDescent="0.2">
      <c r="A22017" t="s">
        <v>1607</v>
      </c>
      <c r="B22017">
        <v>2.1</v>
      </c>
      <c r="C22017" t="s">
        <v>1613</v>
      </c>
      <c r="D22017">
        <v>0.1</v>
      </c>
    </row>
    <row r="22018" spans="1:5" x14ac:dyDescent="0.2">
      <c r="A22018" t="s">
        <v>108</v>
      </c>
      <c r="B22018">
        <v>2.5</v>
      </c>
      <c r="C22018" t="s">
        <v>1613</v>
      </c>
      <c r="D22018">
        <v>0.1</v>
      </c>
    </row>
    <row r="22019" spans="1:5" x14ac:dyDescent="0.2">
      <c r="A22019" t="s">
        <v>95</v>
      </c>
      <c r="B22019" t="s">
        <v>2495</v>
      </c>
      <c r="C22019" t="s">
        <v>1584</v>
      </c>
      <c r="D22019">
        <v>7</v>
      </c>
    </row>
    <row r="22020" spans="1:5" x14ac:dyDescent="0.2">
      <c r="A22020" t="s">
        <v>56</v>
      </c>
    </row>
    <row r="22021" spans="1:5" x14ac:dyDescent="0.2">
      <c r="A22021" t="s">
        <v>47</v>
      </c>
      <c r="B22021">
        <v>3.3</v>
      </c>
      <c r="C22021">
        <v>0.1</v>
      </c>
    </row>
    <row r="22022" spans="1:5" x14ac:dyDescent="0.2">
      <c r="A22022" t="s">
        <v>873</v>
      </c>
      <c r="B22022" t="s">
        <v>1618</v>
      </c>
      <c r="C22022">
        <v>9.5</v>
      </c>
      <c r="D22022" t="s">
        <v>1608</v>
      </c>
      <c r="E22022">
        <v>0.1</v>
      </c>
    </row>
    <row r="22023" spans="1:5" x14ac:dyDescent="0.2">
      <c r="A22023" t="s">
        <v>29</v>
      </c>
      <c r="B22023">
        <v>0.1</v>
      </c>
      <c r="C22023" t="s">
        <v>1613</v>
      </c>
      <c r="D22023">
        <v>0.1</v>
      </c>
    </row>
    <row r="22024" spans="1:5" x14ac:dyDescent="0.2">
      <c r="A22024" t="s">
        <v>29</v>
      </c>
      <c r="B22024">
        <v>0.5</v>
      </c>
      <c r="C22024" t="s">
        <v>1608</v>
      </c>
      <c r="D22024">
        <v>0.05</v>
      </c>
    </row>
    <row r="22025" spans="1:5" x14ac:dyDescent="0.2">
      <c r="A22025" t="s">
        <v>48</v>
      </c>
      <c r="B22025">
        <v>1.8</v>
      </c>
      <c r="C22025" t="s">
        <v>1613</v>
      </c>
      <c r="D22025">
        <v>0.2</v>
      </c>
    </row>
    <row r="22026" spans="1:5" x14ac:dyDescent="0.2">
      <c r="A22026" t="s">
        <v>189</v>
      </c>
      <c r="B22026">
        <v>0.02</v>
      </c>
      <c r="C22026" t="s">
        <v>1567</v>
      </c>
      <c r="D22026" t="s">
        <v>1660</v>
      </c>
    </row>
    <row r="22027" spans="1:5" x14ac:dyDescent="0.2">
      <c r="A22027" t="s">
        <v>133</v>
      </c>
      <c r="B22027">
        <v>0.04</v>
      </c>
    </row>
    <row r="22028" spans="1:5" x14ac:dyDescent="0.2">
      <c r="A22028" t="s">
        <v>49</v>
      </c>
      <c r="B22028">
        <v>0.5</v>
      </c>
      <c r="C22028" t="s">
        <v>1580</v>
      </c>
    </row>
    <row r="22029" spans="1:5" x14ac:dyDescent="0.2">
      <c r="A22029" t="s">
        <v>95</v>
      </c>
      <c r="B22029" t="s">
        <v>2496</v>
      </c>
    </row>
    <row r="22030" spans="1:5" x14ac:dyDescent="0.2">
      <c r="A22030" t="s">
        <v>95</v>
      </c>
      <c r="B22030" t="s">
        <v>2233</v>
      </c>
    </row>
    <row r="22031" spans="1:5" x14ac:dyDescent="0.2">
      <c r="A22031" t="s">
        <v>97</v>
      </c>
      <c r="B22031">
        <v>0.1</v>
      </c>
    </row>
    <row r="22032" spans="1:5" x14ac:dyDescent="0.2">
      <c r="A22032" t="s">
        <v>97</v>
      </c>
      <c r="B22032">
        <v>0.03</v>
      </c>
      <c r="C22032" t="s">
        <v>1567</v>
      </c>
      <c r="D22032" t="s">
        <v>1633</v>
      </c>
    </row>
    <row r="22033" spans="1:4" x14ac:dyDescent="0.2">
      <c r="A22033" t="s">
        <v>97</v>
      </c>
      <c r="B22033">
        <v>0.05</v>
      </c>
      <c r="C22033" t="s">
        <v>1567</v>
      </c>
      <c r="D22033" t="s">
        <v>1633</v>
      </c>
    </row>
    <row r="22034" spans="1:4" x14ac:dyDescent="0.2">
      <c r="A22034" t="s">
        <v>873</v>
      </c>
      <c r="B22034" t="s">
        <v>2500</v>
      </c>
      <c r="C22034" t="s">
        <v>2996</v>
      </c>
    </row>
    <row r="22035" spans="1:4" x14ac:dyDescent="0.2">
      <c r="A22035" t="s">
        <v>49</v>
      </c>
      <c r="B22035" t="s">
        <v>2498</v>
      </c>
      <c r="C22035">
        <v>0.2</v>
      </c>
    </row>
    <row r="22036" spans="1:4" x14ac:dyDescent="0.2">
      <c r="A22036" t="s">
        <v>94</v>
      </c>
      <c r="B22036">
        <v>0.02</v>
      </c>
      <c r="C22036" t="s">
        <v>2501</v>
      </c>
      <c r="D22036" t="s">
        <v>2327</v>
      </c>
    </row>
    <row r="22037" spans="1:4" x14ac:dyDescent="0.2">
      <c r="A22037" t="s">
        <v>47</v>
      </c>
      <c r="B22037">
        <v>10.5</v>
      </c>
      <c r="C22037" t="s">
        <v>1580</v>
      </c>
    </row>
    <row r="22038" spans="1:4" x14ac:dyDescent="0.2">
      <c r="A22038" t="s">
        <v>29</v>
      </c>
      <c r="B22038">
        <v>2.7</v>
      </c>
      <c r="C22038" t="s">
        <v>1608</v>
      </c>
      <c r="D22038">
        <v>0.1</v>
      </c>
    </row>
    <row r="22039" spans="1:4" x14ac:dyDescent="0.2">
      <c r="A22039" t="s">
        <v>789</v>
      </c>
    </row>
    <row r="22040" spans="1:4" x14ac:dyDescent="0.2">
      <c r="A22040" t="s">
        <v>49</v>
      </c>
      <c r="B22040" t="s">
        <v>2997</v>
      </c>
    </row>
    <row r="22041" spans="1:4" x14ac:dyDescent="0.2">
      <c r="A22041" t="s">
        <v>1549</v>
      </c>
      <c r="B22041" t="s">
        <v>1550</v>
      </c>
      <c r="C22041" t="s">
        <v>1551</v>
      </c>
      <c r="D22041" t="s">
        <v>1552</v>
      </c>
    </row>
    <row r="22042" spans="1:4" x14ac:dyDescent="0.2">
      <c r="A22042" t="s">
        <v>859</v>
      </c>
      <c r="B22042" t="s">
        <v>1553</v>
      </c>
      <c r="C22042" t="s">
        <v>1554</v>
      </c>
    </row>
    <row r="22043" spans="1:4" x14ac:dyDescent="0.2">
      <c r="A22043" t="s">
        <v>1555</v>
      </c>
      <c r="B22043" t="s">
        <v>1550</v>
      </c>
      <c r="C22043" t="s">
        <v>1551</v>
      </c>
      <c r="D22043" t="s">
        <v>1556</v>
      </c>
    </row>
    <row r="22044" spans="1:4" x14ac:dyDescent="0.2">
      <c r="A22044" t="s">
        <v>91</v>
      </c>
      <c r="B22044">
        <v>6.5</v>
      </c>
      <c r="C22044" t="s">
        <v>1562</v>
      </c>
      <c r="D22044">
        <v>0.1</v>
      </c>
    </row>
    <row r="22045" spans="1:4" x14ac:dyDescent="0.2">
      <c r="A22045" t="s">
        <v>91</v>
      </c>
      <c r="B22045">
        <v>6</v>
      </c>
      <c r="C22045" t="s">
        <v>1608</v>
      </c>
      <c r="D22045">
        <v>0.1</v>
      </c>
    </row>
    <row r="22046" spans="1:4" x14ac:dyDescent="0.2">
      <c r="A22046" t="s">
        <v>29</v>
      </c>
      <c r="B22046">
        <v>3.1</v>
      </c>
      <c r="C22046" t="s">
        <v>1613</v>
      </c>
      <c r="D22046">
        <v>0.1</v>
      </c>
    </row>
    <row r="22047" spans="1:4" x14ac:dyDescent="0.2">
      <c r="A22047" t="s">
        <v>29</v>
      </c>
      <c r="B22047">
        <v>4.2</v>
      </c>
      <c r="C22047" t="s">
        <v>1613</v>
      </c>
      <c r="D22047">
        <v>0.1</v>
      </c>
    </row>
    <row r="22048" spans="1:4" x14ac:dyDescent="0.2">
      <c r="A22048" t="s">
        <v>29</v>
      </c>
      <c r="B22048">
        <v>1.8</v>
      </c>
      <c r="C22048" t="s">
        <v>1608</v>
      </c>
      <c r="D22048">
        <v>0.05</v>
      </c>
    </row>
    <row r="22049" spans="1:5" x14ac:dyDescent="0.2">
      <c r="A22049" t="s">
        <v>29</v>
      </c>
      <c r="B22049">
        <v>0.8</v>
      </c>
      <c r="C22049" t="s">
        <v>1608</v>
      </c>
      <c r="D22049">
        <v>0.1</v>
      </c>
    </row>
    <row r="22050" spans="1:5" x14ac:dyDescent="0.2">
      <c r="A22050" t="s">
        <v>48</v>
      </c>
      <c r="B22050">
        <v>0.4</v>
      </c>
      <c r="C22050" t="s">
        <v>2351</v>
      </c>
    </row>
    <row r="22051" spans="1:5" x14ac:dyDescent="0.2">
      <c r="A22051" t="s">
        <v>48</v>
      </c>
      <c r="B22051">
        <v>0.25</v>
      </c>
      <c r="C22051" t="s">
        <v>1608</v>
      </c>
      <c r="D22051">
        <v>0.05</v>
      </c>
    </row>
    <row r="22052" spans="1:5" x14ac:dyDescent="0.2">
      <c r="A22052" t="s">
        <v>2492</v>
      </c>
      <c r="B22052" t="s">
        <v>1608</v>
      </c>
      <c r="C22052">
        <v>0.05</v>
      </c>
    </row>
    <row r="22053" spans="1:5" x14ac:dyDescent="0.2">
      <c r="A22053" t="s">
        <v>34</v>
      </c>
      <c r="B22053">
        <v>-19</v>
      </c>
      <c r="C22053">
        <v>0.1</v>
      </c>
    </row>
    <row r="22054" spans="1:5" x14ac:dyDescent="0.2">
      <c r="A22054" t="s">
        <v>34</v>
      </c>
      <c r="B22054" t="s">
        <v>2493</v>
      </c>
    </row>
    <row r="22055" spans="1:5" x14ac:dyDescent="0.2">
      <c r="A22055" t="s">
        <v>34</v>
      </c>
      <c r="B22055">
        <v>15.95</v>
      </c>
      <c r="C22055" t="s">
        <v>1562</v>
      </c>
      <c r="D22055">
        <v>0.05</v>
      </c>
    </row>
    <row r="22056" spans="1:5" x14ac:dyDescent="0.2">
      <c r="A22056" t="s">
        <v>184</v>
      </c>
      <c r="B22056">
        <v>12.8</v>
      </c>
      <c r="C22056" t="s">
        <v>1630</v>
      </c>
    </row>
    <row r="22057" spans="1:5" x14ac:dyDescent="0.2">
      <c r="A22057" t="s">
        <v>96</v>
      </c>
      <c r="B22057">
        <v>16</v>
      </c>
      <c r="C22057" t="s">
        <v>1613</v>
      </c>
      <c r="D22057">
        <v>0.15</v>
      </c>
    </row>
    <row r="22058" spans="1:5" x14ac:dyDescent="0.2">
      <c r="A22058" t="s">
        <v>96</v>
      </c>
      <c r="B22058">
        <v>17.100000000000001</v>
      </c>
      <c r="C22058" t="s">
        <v>1608</v>
      </c>
      <c r="D22058">
        <v>0.05</v>
      </c>
    </row>
    <row r="22059" spans="1:5" x14ac:dyDescent="0.2">
      <c r="A22059" t="s">
        <v>1766</v>
      </c>
      <c r="B22059" t="s">
        <v>1618</v>
      </c>
      <c r="C22059">
        <v>17.899999999999999</v>
      </c>
      <c r="D22059" t="s">
        <v>1562</v>
      </c>
      <c r="E22059">
        <v>0.15</v>
      </c>
    </row>
    <row r="22060" spans="1:5" x14ac:dyDescent="0.2">
      <c r="A22060" t="s">
        <v>96</v>
      </c>
      <c r="B22060">
        <v>6.8</v>
      </c>
      <c r="C22060" t="s">
        <v>1608</v>
      </c>
      <c r="D22060">
        <v>0.05</v>
      </c>
    </row>
    <row r="22061" spans="1:5" x14ac:dyDescent="0.2">
      <c r="A22061" t="s">
        <v>96</v>
      </c>
      <c r="B22061">
        <v>5.0199999999999996</v>
      </c>
      <c r="C22061" t="s">
        <v>1613</v>
      </c>
      <c r="D22061">
        <v>0.05</v>
      </c>
    </row>
    <row r="22062" spans="1:5" x14ac:dyDescent="0.2">
      <c r="A22062" t="s">
        <v>36</v>
      </c>
      <c r="B22062" t="s">
        <v>2494</v>
      </c>
    </row>
    <row r="22063" spans="1:5" x14ac:dyDescent="0.2">
      <c r="A22063" t="s">
        <v>47</v>
      </c>
      <c r="B22063">
        <v>2.2000000000000002</v>
      </c>
      <c r="C22063" t="s">
        <v>1608</v>
      </c>
      <c r="D22063">
        <v>0.03</v>
      </c>
    </row>
    <row r="22064" spans="1:5" x14ac:dyDescent="0.2">
      <c r="A22064" t="s">
        <v>1607</v>
      </c>
      <c r="B22064">
        <v>2.1</v>
      </c>
      <c r="C22064" t="s">
        <v>1613</v>
      </c>
      <c r="D22064">
        <v>0.1</v>
      </c>
    </row>
    <row r="22065" spans="1:5" x14ac:dyDescent="0.2">
      <c r="A22065" t="s">
        <v>108</v>
      </c>
      <c r="B22065">
        <v>2.5</v>
      </c>
      <c r="C22065" t="s">
        <v>1613</v>
      </c>
      <c r="D22065">
        <v>0.1</v>
      </c>
    </row>
    <row r="22066" spans="1:5" x14ac:dyDescent="0.2">
      <c r="A22066" t="s">
        <v>95</v>
      </c>
      <c r="B22066" t="s">
        <v>2495</v>
      </c>
      <c r="C22066" t="s">
        <v>1584</v>
      </c>
      <c r="D22066">
        <v>7</v>
      </c>
    </row>
    <row r="22067" spans="1:5" x14ac:dyDescent="0.2">
      <c r="A22067" t="s">
        <v>56</v>
      </c>
    </row>
    <row r="22068" spans="1:5" x14ac:dyDescent="0.2">
      <c r="A22068" t="s">
        <v>47</v>
      </c>
      <c r="B22068">
        <v>3.3</v>
      </c>
      <c r="C22068">
        <v>0.1</v>
      </c>
    </row>
    <row r="22069" spans="1:5" x14ac:dyDescent="0.2">
      <c r="A22069" t="s">
        <v>873</v>
      </c>
      <c r="B22069" t="s">
        <v>1618</v>
      </c>
      <c r="C22069">
        <v>9.5</v>
      </c>
      <c r="D22069" t="s">
        <v>1608</v>
      </c>
      <c r="E22069">
        <v>0.1</v>
      </c>
    </row>
    <row r="22070" spans="1:5" x14ac:dyDescent="0.2">
      <c r="A22070" t="s">
        <v>29</v>
      </c>
      <c r="B22070">
        <v>0.1</v>
      </c>
      <c r="C22070" t="s">
        <v>1613</v>
      </c>
      <c r="D22070">
        <v>0.1</v>
      </c>
    </row>
    <row r="22071" spans="1:5" x14ac:dyDescent="0.2">
      <c r="A22071" t="s">
        <v>29</v>
      </c>
      <c r="B22071">
        <v>0.5</v>
      </c>
      <c r="C22071" t="s">
        <v>1608</v>
      </c>
      <c r="D22071">
        <v>0.05</v>
      </c>
    </row>
    <row r="22072" spans="1:5" x14ac:dyDescent="0.2">
      <c r="A22072" t="s">
        <v>48</v>
      </c>
      <c r="B22072">
        <v>1.8</v>
      </c>
      <c r="C22072" t="s">
        <v>1613</v>
      </c>
      <c r="D22072">
        <v>0.2</v>
      </c>
    </row>
    <row r="22073" spans="1:5" x14ac:dyDescent="0.2">
      <c r="A22073" t="s">
        <v>189</v>
      </c>
      <c r="B22073">
        <v>0.02</v>
      </c>
      <c r="C22073" t="s">
        <v>1567</v>
      </c>
      <c r="D22073" t="s">
        <v>1660</v>
      </c>
    </row>
    <row r="22074" spans="1:5" x14ac:dyDescent="0.2">
      <c r="A22074" t="s">
        <v>133</v>
      </c>
      <c r="B22074">
        <v>0.04</v>
      </c>
    </row>
    <row r="22075" spans="1:5" x14ac:dyDescent="0.2">
      <c r="A22075" t="s">
        <v>49</v>
      </c>
      <c r="B22075">
        <v>0.5</v>
      </c>
      <c r="C22075" t="s">
        <v>1580</v>
      </c>
    </row>
    <row r="22076" spans="1:5" x14ac:dyDescent="0.2">
      <c r="A22076" t="s">
        <v>95</v>
      </c>
      <c r="B22076" t="s">
        <v>2496</v>
      </c>
    </row>
    <row r="22077" spans="1:5" x14ac:dyDescent="0.2">
      <c r="A22077" t="s">
        <v>95</v>
      </c>
      <c r="B22077" t="s">
        <v>2233</v>
      </c>
    </row>
    <row r="22078" spans="1:5" x14ac:dyDescent="0.2">
      <c r="A22078" t="s">
        <v>97</v>
      </c>
      <c r="B22078">
        <v>0.1</v>
      </c>
    </row>
    <row r="22079" spans="1:5" x14ac:dyDescent="0.2">
      <c r="A22079" t="s">
        <v>97</v>
      </c>
      <c r="B22079">
        <v>0.03</v>
      </c>
      <c r="C22079" t="s">
        <v>1567</v>
      </c>
      <c r="D22079" t="s">
        <v>1633</v>
      </c>
    </row>
    <row r="22080" spans="1:5" x14ac:dyDescent="0.2">
      <c r="A22080" t="s">
        <v>97</v>
      </c>
      <c r="B22080">
        <v>0.05</v>
      </c>
      <c r="C22080" t="s">
        <v>1567</v>
      </c>
      <c r="D22080" t="s">
        <v>1633</v>
      </c>
    </row>
    <row r="22081" spans="1:4" x14ac:dyDescent="0.2">
      <c r="A22081" t="s">
        <v>873</v>
      </c>
      <c r="B22081" t="s">
        <v>2500</v>
      </c>
      <c r="C22081" t="s">
        <v>2996</v>
      </c>
    </row>
    <row r="22082" spans="1:4" x14ac:dyDescent="0.2">
      <c r="A22082" t="s">
        <v>49</v>
      </c>
      <c r="B22082" t="s">
        <v>2498</v>
      </c>
      <c r="C22082">
        <v>0.2</v>
      </c>
    </row>
    <row r="22083" spans="1:4" x14ac:dyDescent="0.2">
      <c r="A22083" t="s">
        <v>94</v>
      </c>
      <c r="B22083">
        <v>0.02</v>
      </c>
      <c r="C22083" t="s">
        <v>2501</v>
      </c>
      <c r="D22083" t="s">
        <v>2327</v>
      </c>
    </row>
    <row r="22084" spans="1:4" x14ac:dyDescent="0.2">
      <c r="A22084" t="s">
        <v>47</v>
      </c>
      <c r="B22084">
        <v>10.5</v>
      </c>
      <c r="C22084" t="s">
        <v>1580</v>
      </c>
    </row>
    <row r="22085" spans="1:4" x14ac:dyDescent="0.2">
      <c r="A22085" t="s">
        <v>29</v>
      </c>
      <c r="B22085">
        <v>2.7</v>
      </c>
      <c r="C22085" t="s">
        <v>1608</v>
      </c>
      <c r="D22085">
        <v>0.1</v>
      </c>
    </row>
    <row r="22086" spans="1:4" x14ac:dyDescent="0.2">
      <c r="A22086" t="s">
        <v>789</v>
      </c>
    </row>
    <row r="22087" spans="1:4" x14ac:dyDescent="0.2">
      <c r="A22087" t="s">
        <v>49</v>
      </c>
      <c r="B22087" t="s">
        <v>2997</v>
      </c>
    </row>
    <row r="22088" spans="1:4" x14ac:dyDescent="0.2">
      <c r="A22088" t="s">
        <v>1549</v>
      </c>
      <c r="B22088" t="s">
        <v>1550</v>
      </c>
      <c r="C22088" t="s">
        <v>1551</v>
      </c>
      <c r="D22088" t="s">
        <v>1552</v>
      </c>
    </row>
    <row r="22089" spans="1:4" x14ac:dyDescent="0.2">
      <c r="A22089" t="s">
        <v>859</v>
      </c>
      <c r="B22089" t="s">
        <v>1553</v>
      </c>
      <c r="C22089" t="s">
        <v>1554</v>
      </c>
    </row>
    <row r="22090" spans="1:4" x14ac:dyDescent="0.2">
      <c r="A22090" t="s">
        <v>1555</v>
      </c>
      <c r="B22090" t="s">
        <v>1550</v>
      </c>
      <c r="C22090" t="s">
        <v>1551</v>
      </c>
      <c r="D22090" t="s">
        <v>1556</v>
      </c>
    </row>
    <row r="22091" spans="1:4" x14ac:dyDescent="0.2">
      <c r="A22091" t="s">
        <v>3177</v>
      </c>
      <c r="B22091" t="s">
        <v>1562</v>
      </c>
      <c r="C22091">
        <v>0.02</v>
      </c>
    </row>
    <row r="22092" spans="1:4" x14ac:dyDescent="0.2">
      <c r="A22092" t="s">
        <v>3178</v>
      </c>
      <c r="B22092" t="s">
        <v>1613</v>
      </c>
      <c r="C22092">
        <v>0.03</v>
      </c>
    </row>
    <row r="22093" spans="1:4" x14ac:dyDescent="0.2">
      <c r="A22093" t="s">
        <v>2901</v>
      </c>
      <c r="B22093" t="s">
        <v>1608</v>
      </c>
      <c r="C22093">
        <v>0.05</v>
      </c>
    </row>
    <row r="22094" spans="1:4" x14ac:dyDescent="0.2">
      <c r="A22094" t="s">
        <v>3179</v>
      </c>
      <c r="B22094" t="s">
        <v>1608</v>
      </c>
      <c r="C22094">
        <v>2.5000000000000001E-2</v>
      </c>
    </row>
    <row r="22095" spans="1:4" x14ac:dyDescent="0.2">
      <c r="A22095" t="s">
        <v>2194</v>
      </c>
      <c r="B22095" t="s">
        <v>1613</v>
      </c>
      <c r="C22095">
        <v>0.2</v>
      </c>
    </row>
    <row r="22096" spans="1:4" x14ac:dyDescent="0.2">
      <c r="A22096" t="s">
        <v>3180</v>
      </c>
      <c r="B22096" t="s">
        <v>1613</v>
      </c>
      <c r="C22096">
        <v>0.05</v>
      </c>
    </row>
    <row r="22097" spans="1:4" x14ac:dyDescent="0.2">
      <c r="A22097" t="s">
        <v>3181</v>
      </c>
      <c r="B22097" t="s">
        <v>1608</v>
      </c>
      <c r="C22097">
        <v>0.1</v>
      </c>
    </row>
    <row r="22098" spans="1:4" x14ac:dyDescent="0.2">
      <c r="A22098" t="s">
        <v>150</v>
      </c>
      <c r="B22098">
        <v>8.6999999999999993</v>
      </c>
      <c r="C22098" t="s">
        <v>1608</v>
      </c>
      <c r="D22098">
        <v>0.1</v>
      </c>
    </row>
    <row r="22099" spans="1:4" x14ac:dyDescent="0.2">
      <c r="A22099" t="s">
        <v>177</v>
      </c>
      <c r="B22099">
        <v>0.8</v>
      </c>
      <c r="C22099" t="s">
        <v>1608</v>
      </c>
      <c r="D22099">
        <v>0.05</v>
      </c>
    </row>
    <row r="22100" spans="1:4" x14ac:dyDescent="0.2">
      <c r="A22100" t="s">
        <v>29</v>
      </c>
      <c r="B22100">
        <v>0.5</v>
      </c>
      <c r="C22100" t="s">
        <v>1608</v>
      </c>
      <c r="D22100">
        <v>0.1</v>
      </c>
    </row>
    <row r="22101" spans="1:4" x14ac:dyDescent="0.2">
      <c r="A22101" t="s">
        <v>29</v>
      </c>
      <c r="B22101">
        <v>2.7</v>
      </c>
      <c r="C22101" t="s">
        <v>1608</v>
      </c>
      <c r="D22101">
        <v>0.05</v>
      </c>
    </row>
    <row r="22102" spans="1:4" x14ac:dyDescent="0.2">
      <c r="A22102" t="s">
        <v>29</v>
      </c>
      <c r="B22102">
        <v>4.5</v>
      </c>
      <c r="C22102" t="s">
        <v>1608</v>
      </c>
      <c r="D22102">
        <v>0.03</v>
      </c>
    </row>
    <row r="22103" spans="1:4" x14ac:dyDescent="0.2">
      <c r="A22103" t="s">
        <v>48</v>
      </c>
      <c r="B22103">
        <v>1.2</v>
      </c>
      <c r="C22103" t="s">
        <v>1608</v>
      </c>
      <c r="D22103">
        <v>0.02</v>
      </c>
    </row>
    <row r="22104" spans="1:4" x14ac:dyDescent="0.2">
      <c r="A22104" t="s">
        <v>48</v>
      </c>
      <c r="B22104">
        <v>5</v>
      </c>
      <c r="C22104" t="s">
        <v>1608</v>
      </c>
      <c r="D22104">
        <v>0.1</v>
      </c>
    </row>
    <row r="22105" spans="1:4" x14ac:dyDescent="0.2">
      <c r="A22105" t="s">
        <v>95</v>
      </c>
      <c r="B22105" t="s">
        <v>1584</v>
      </c>
      <c r="C22105">
        <v>6</v>
      </c>
    </row>
    <row r="22106" spans="1:4" x14ac:dyDescent="0.2">
      <c r="A22106" t="s">
        <v>95</v>
      </c>
      <c r="B22106" t="s">
        <v>1762</v>
      </c>
      <c r="C22106">
        <v>4</v>
      </c>
    </row>
    <row r="22107" spans="1:4" x14ac:dyDescent="0.2">
      <c r="A22107" t="s">
        <v>3182</v>
      </c>
      <c r="B22107" t="s">
        <v>1608</v>
      </c>
      <c r="C22107">
        <v>0.03</v>
      </c>
    </row>
    <row r="22108" spans="1:4" x14ac:dyDescent="0.2">
      <c r="A22108" t="s">
        <v>3183</v>
      </c>
      <c r="B22108" t="s">
        <v>1613</v>
      </c>
      <c r="C22108">
        <v>0.03</v>
      </c>
    </row>
    <row r="22109" spans="1:4" x14ac:dyDescent="0.2">
      <c r="A22109" t="s">
        <v>3184</v>
      </c>
      <c r="B22109" t="s">
        <v>1608</v>
      </c>
      <c r="C22109">
        <v>0.03</v>
      </c>
    </row>
    <row r="22110" spans="1:4" x14ac:dyDescent="0.2">
      <c r="A22110" t="s">
        <v>108</v>
      </c>
      <c r="B22110">
        <v>0.65</v>
      </c>
      <c r="C22110" t="s">
        <v>1608</v>
      </c>
      <c r="D22110">
        <v>0.03</v>
      </c>
    </row>
    <row r="22111" spans="1:4" x14ac:dyDescent="0.2">
      <c r="A22111" t="s">
        <v>29</v>
      </c>
      <c r="B22111">
        <v>3</v>
      </c>
      <c r="C22111" t="s">
        <v>1608</v>
      </c>
      <c r="D22111">
        <v>0.05</v>
      </c>
    </row>
    <row r="22112" spans="1:4" x14ac:dyDescent="0.2">
      <c r="A22112" t="s">
        <v>29</v>
      </c>
      <c r="B22112">
        <v>0.05</v>
      </c>
      <c r="C22112" t="s">
        <v>1608</v>
      </c>
      <c r="D22112">
        <v>0.01</v>
      </c>
    </row>
    <row r="22113" spans="1:4" x14ac:dyDescent="0.2">
      <c r="A22113" t="s">
        <v>91</v>
      </c>
      <c r="B22113">
        <v>8.4</v>
      </c>
      <c r="C22113" t="s">
        <v>1608</v>
      </c>
      <c r="D22113">
        <v>0.05</v>
      </c>
    </row>
    <row r="22114" spans="1:4" x14ac:dyDescent="0.2">
      <c r="A22114" t="s">
        <v>97</v>
      </c>
      <c r="B22114" t="s">
        <v>1619</v>
      </c>
      <c r="C22114">
        <v>0.1</v>
      </c>
    </row>
    <row r="22115" spans="1:4" x14ac:dyDescent="0.2">
      <c r="A22115" t="s">
        <v>1549</v>
      </c>
      <c r="B22115" t="s">
        <v>1550</v>
      </c>
      <c r="C22115" t="s">
        <v>1551</v>
      </c>
      <c r="D22115" t="s">
        <v>1552</v>
      </c>
    </row>
    <row r="22116" spans="1:4" x14ac:dyDescent="0.2">
      <c r="A22116" t="s">
        <v>859</v>
      </c>
      <c r="B22116" t="s">
        <v>1553</v>
      </c>
      <c r="C22116" t="s">
        <v>1554</v>
      </c>
    </row>
    <row r="22117" spans="1:4" x14ac:dyDescent="0.2">
      <c r="A22117" t="s">
        <v>3177</v>
      </c>
      <c r="B22117" t="s">
        <v>1562</v>
      </c>
      <c r="C22117">
        <v>0.02</v>
      </c>
    </row>
    <row r="22118" spans="1:4" x14ac:dyDescent="0.2">
      <c r="A22118" t="s">
        <v>3178</v>
      </c>
      <c r="B22118" t="s">
        <v>1613</v>
      </c>
      <c r="C22118">
        <v>0.03</v>
      </c>
    </row>
    <row r="22119" spans="1:4" x14ac:dyDescent="0.2">
      <c r="A22119" t="s">
        <v>2901</v>
      </c>
      <c r="B22119" t="s">
        <v>1608</v>
      </c>
      <c r="C22119">
        <v>0.05</v>
      </c>
    </row>
    <row r="22120" spans="1:4" x14ac:dyDescent="0.2">
      <c r="A22120" t="s">
        <v>3179</v>
      </c>
      <c r="B22120" t="s">
        <v>1608</v>
      </c>
      <c r="C22120">
        <v>2.5000000000000001E-2</v>
      </c>
    </row>
    <row r="22121" spans="1:4" x14ac:dyDescent="0.2">
      <c r="A22121" t="s">
        <v>2194</v>
      </c>
      <c r="B22121" t="s">
        <v>1613</v>
      </c>
      <c r="C22121">
        <v>0.2</v>
      </c>
    </row>
    <row r="22122" spans="1:4" x14ac:dyDescent="0.2">
      <c r="A22122" t="s">
        <v>3180</v>
      </c>
      <c r="B22122" t="s">
        <v>1613</v>
      </c>
      <c r="C22122">
        <v>0.05</v>
      </c>
    </row>
    <row r="22123" spans="1:4" x14ac:dyDescent="0.2">
      <c r="A22123" t="s">
        <v>3181</v>
      </c>
      <c r="B22123" t="s">
        <v>1608</v>
      </c>
      <c r="C22123">
        <v>0.1</v>
      </c>
    </row>
    <row r="22124" spans="1:4" x14ac:dyDescent="0.2">
      <c r="A22124" t="s">
        <v>150</v>
      </c>
      <c r="B22124">
        <v>8.6999999999999993</v>
      </c>
      <c r="C22124" t="s">
        <v>1608</v>
      </c>
      <c r="D22124">
        <v>0.1</v>
      </c>
    </row>
    <row r="22125" spans="1:4" x14ac:dyDescent="0.2">
      <c r="A22125" t="s">
        <v>177</v>
      </c>
      <c r="B22125">
        <v>0.8</v>
      </c>
      <c r="C22125" t="s">
        <v>1608</v>
      </c>
      <c r="D22125">
        <v>0.05</v>
      </c>
    </row>
    <row r="22126" spans="1:4" x14ac:dyDescent="0.2">
      <c r="A22126" t="s">
        <v>29</v>
      </c>
      <c r="B22126">
        <v>0.5</v>
      </c>
      <c r="C22126" t="s">
        <v>1608</v>
      </c>
      <c r="D22126">
        <v>0.1</v>
      </c>
    </row>
    <row r="22127" spans="1:4" x14ac:dyDescent="0.2">
      <c r="A22127" t="s">
        <v>29</v>
      </c>
      <c r="B22127">
        <v>2.7</v>
      </c>
      <c r="C22127" t="s">
        <v>1608</v>
      </c>
      <c r="D22127">
        <v>0.05</v>
      </c>
    </row>
    <row r="22128" spans="1:4" x14ac:dyDescent="0.2">
      <c r="A22128" t="s">
        <v>29</v>
      </c>
      <c r="B22128">
        <v>4.5</v>
      </c>
      <c r="C22128" t="s">
        <v>1608</v>
      </c>
      <c r="D22128">
        <v>0.03</v>
      </c>
    </row>
    <row r="22129" spans="1:4" x14ac:dyDescent="0.2">
      <c r="A22129" t="s">
        <v>48</v>
      </c>
      <c r="B22129">
        <v>1.2</v>
      </c>
      <c r="C22129" t="s">
        <v>1608</v>
      </c>
      <c r="D22129">
        <v>0.02</v>
      </c>
    </row>
    <row r="22130" spans="1:4" x14ac:dyDescent="0.2">
      <c r="A22130" t="s">
        <v>48</v>
      </c>
      <c r="B22130">
        <v>5</v>
      </c>
      <c r="C22130" t="s">
        <v>1608</v>
      </c>
      <c r="D22130">
        <v>0.1</v>
      </c>
    </row>
    <row r="22131" spans="1:4" x14ac:dyDescent="0.2">
      <c r="A22131" t="s">
        <v>95</v>
      </c>
      <c r="B22131" t="s">
        <v>1584</v>
      </c>
      <c r="C22131">
        <v>6</v>
      </c>
    </row>
    <row r="22132" spans="1:4" x14ac:dyDescent="0.2">
      <c r="A22132" t="s">
        <v>95</v>
      </c>
      <c r="B22132" t="s">
        <v>1762</v>
      </c>
      <c r="C22132">
        <v>4</v>
      </c>
    </row>
    <row r="22133" spans="1:4" x14ac:dyDescent="0.2">
      <c r="A22133" t="s">
        <v>3182</v>
      </c>
      <c r="B22133" t="s">
        <v>1608</v>
      </c>
      <c r="C22133">
        <v>0.03</v>
      </c>
    </row>
    <row r="22134" spans="1:4" x14ac:dyDescent="0.2">
      <c r="A22134" t="s">
        <v>3183</v>
      </c>
      <c r="B22134" t="s">
        <v>1613</v>
      </c>
      <c r="C22134">
        <v>0.03</v>
      </c>
    </row>
    <row r="22135" spans="1:4" x14ac:dyDescent="0.2">
      <c r="A22135" t="s">
        <v>3184</v>
      </c>
      <c r="B22135" t="s">
        <v>1608</v>
      </c>
      <c r="C22135">
        <v>0.03</v>
      </c>
    </row>
    <row r="22136" spans="1:4" x14ac:dyDescent="0.2">
      <c r="A22136" t="s">
        <v>108</v>
      </c>
      <c r="B22136">
        <v>0.65</v>
      </c>
      <c r="C22136" t="s">
        <v>1608</v>
      </c>
      <c r="D22136">
        <v>0.03</v>
      </c>
    </row>
    <row r="22137" spans="1:4" x14ac:dyDescent="0.2">
      <c r="A22137" t="s">
        <v>29</v>
      </c>
      <c r="B22137">
        <v>3</v>
      </c>
      <c r="C22137" t="s">
        <v>1608</v>
      </c>
      <c r="D22137">
        <v>0.05</v>
      </c>
    </row>
    <row r="22138" spans="1:4" x14ac:dyDescent="0.2">
      <c r="A22138" t="s">
        <v>29</v>
      </c>
      <c r="B22138">
        <v>0.05</v>
      </c>
      <c r="C22138" t="s">
        <v>1608</v>
      </c>
      <c r="D22138">
        <v>0.01</v>
      </c>
    </row>
    <row r="22139" spans="1:4" x14ac:dyDescent="0.2">
      <c r="A22139" t="s">
        <v>91</v>
      </c>
      <c r="B22139">
        <v>8.4</v>
      </c>
      <c r="C22139" t="s">
        <v>1608</v>
      </c>
      <c r="D22139">
        <v>0.05</v>
      </c>
    </row>
    <row r="22140" spans="1:4" x14ac:dyDescent="0.2">
      <c r="A22140" t="s">
        <v>97</v>
      </c>
      <c r="B22140" t="s">
        <v>1619</v>
      </c>
      <c r="C22140">
        <v>0.1</v>
      </c>
    </row>
    <row r="22141" spans="1:4" x14ac:dyDescent="0.2">
      <c r="A22141" t="s">
        <v>1549</v>
      </c>
      <c r="B22141" t="s">
        <v>1550</v>
      </c>
      <c r="C22141" t="s">
        <v>1551</v>
      </c>
      <c r="D22141" t="s">
        <v>1552</v>
      </c>
    </row>
    <row r="22142" spans="1:4" x14ac:dyDescent="0.2">
      <c r="A22142" t="s">
        <v>859</v>
      </c>
      <c r="B22142" t="s">
        <v>1553</v>
      </c>
      <c r="C22142" t="s">
        <v>1554</v>
      </c>
    </row>
    <row r="22143" spans="1:4" x14ac:dyDescent="0.2">
      <c r="A22143" t="s">
        <v>47</v>
      </c>
      <c r="B22143">
        <v>20</v>
      </c>
      <c r="C22143">
        <v>-0.05</v>
      </c>
    </row>
    <row r="22144" spans="1:4" x14ac:dyDescent="0.2">
      <c r="A22144" t="s">
        <v>29</v>
      </c>
      <c r="B22144">
        <v>13</v>
      </c>
      <c r="C22144" t="s">
        <v>1578</v>
      </c>
    </row>
    <row r="22145" spans="1:4" x14ac:dyDescent="0.2">
      <c r="A22145" t="s">
        <v>29</v>
      </c>
      <c r="B22145">
        <v>1.5</v>
      </c>
      <c r="C22145" t="s">
        <v>1580</v>
      </c>
    </row>
    <row r="22146" spans="1:4" x14ac:dyDescent="0.2">
      <c r="A22146" t="s">
        <v>29</v>
      </c>
      <c r="B22146">
        <v>2.5</v>
      </c>
      <c r="C22146" t="s">
        <v>1580</v>
      </c>
    </row>
    <row r="22147" spans="1:4" x14ac:dyDescent="0.2">
      <c r="A22147" t="s">
        <v>29</v>
      </c>
      <c r="B22147">
        <v>7.5</v>
      </c>
      <c r="C22147" t="s">
        <v>1667</v>
      </c>
    </row>
    <row r="22148" spans="1:4" x14ac:dyDescent="0.2">
      <c r="A22148" t="s">
        <v>548</v>
      </c>
    </row>
    <row r="22149" spans="1:4" x14ac:dyDescent="0.2">
      <c r="A22149" t="s">
        <v>34</v>
      </c>
      <c r="B22149">
        <v>30.6</v>
      </c>
      <c r="C22149" t="s">
        <v>1608</v>
      </c>
      <c r="D22149">
        <v>0.05</v>
      </c>
    </row>
    <row r="22150" spans="1:4" x14ac:dyDescent="0.2">
      <c r="A22150" t="s">
        <v>549</v>
      </c>
    </row>
    <row r="22151" spans="1:4" x14ac:dyDescent="0.2">
      <c r="A22151" t="s">
        <v>550</v>
      </c>
    </row>
    <row r="22152" spans="1:4" x14ac:dyDescent="0.2">
      <c r="A22152" t="s">
        <v>97</v>
      </c>
      <c r="B22152">
        <v>0.05</v>
      </c>
      <c r="C22152" t="s">
        <v>1567</v>
      </c>
      <c r="D22152" t="s">
        <v>1568</v>
      </c>
    </row>
    <row r="22153" spans="1:4" x14ac:dyDescent="0.2">
      <c r="A22153" t="s">
        <v>154</v>
      </c>
      <c r="B22153">
        <v>0.86</v>
      </c>
      <c r="C22153" t="s">
        <v>1608</v>
      </c>
      <c r="D22153">
        <v>0.2</v>
      </c>
    </row>
    <row r="22154" spans="1:4" x14ac:dyDescent="0.2">
      <c r="A22154" t="s">
        <v>154</v>
      </c>
      <c r="B22154">
        <v>0.6</v>
      </c>
      <c r="C22154" t="s">
        <v>1613</v>
      </c>
      <c r="D22154">
        <v>0.2</v>
      </c>
    </row>
    <row r="22155" spans="1:4" x14ac:dyDescent="0.2">
      <c r="A22155" t="s">
        <v>154</v>
      </c>
      <c r="B22155">
        <v>2</v>
      </c>
      <c r="C22155" t="s">
        <v>1608</v>
      </c>
      <c r="D22155">
        <v>0.2</v>
      </c>
    </row>
    <row r="22156" spans="1:4" x14ac:dyDescent="0.2">
      <c r="A22156" t="s">
        <v>551</v>
      </c>
      <c r="B22156">
        <v>0.05</v>
      </c>
    </row>
    <row r="22157" spans="1:4" x14ac:dyDescent="0.2">
      <c r="A22157" t="s">
        <v>56</v>
      </c>
      <c r="B22157">
        <v>-0.03</v>
      </c>
      <c r="C22157">
        <v>0.3</v>
      </c>
    </row>
    <row r="22158" spans="1:4" x14ac:dyDescent="0.2">
      <c r="A22158" t="s">
        <v>56</v>
      </c>
      <c r="B22158" t="s">
        <v>1545</v>
      </c>
      <c r="C22158">
        <v>0.1</v>
      </c>
    </row>
    <row r="22159" spans="1:4" x14ac:dyDescent="0.2">
      <c r="A22159" t="s">
        <v>95</v>
      </c>
      <c r="B22159" t="s">
        <v>1629</v>
      </c>
      <c r="C22159">
        <v>20</v>
      </c>
    </row>
    <row r="22160" spans="1:4" x14ac:dyDescent="0.2">
      <c r="A22160" t="s">
        <v>95</v>
      </c>
      <c r="B22160" t="s">
        <v>1629</v>
      </c>
      <c r="C22160">
        <v>40</v>
      </c>
    </row>
    <row r="22161" spans="1:4" x14ac:dyDescent="0.2">
      <c r="A22161" t="s">
        <v>87</v>
      </c>
      <c r="B22161" t="s">
        <v>1698</v>
      </c>
    </row>
    <row r="22162" spans="1:4" x14ac:dyDescent="0.2">
      <c r="A22162" t="s">
        <v>1549</v>
      </c>
      <c r="B22162" t="s">
        <v>1550</v>
      </c>
      <c r="C22162" t="s">
        <v>1551</v>
      </c>
      <c r="D22162" t="s">
        <v>1552</v>
      </c>
    </row>
    <row r="22163" spans="1:4" x14ac:dyDescent="0.2">
      <c r="A22163" t="s">
        <v>859</v>
      </c>
      <c r="B22163" t="s">
        <v>1553</v>
      </c>
      <c r="C22163" t="s">
        <v>1554</v>
      </c>
    </row>
    <row r="22164" spans="1:4" x14ac:dyDescent="0.2">
      <c r="A22164" t="s">
        <v>1555</v>
      </c>
      <c r="B22164" t="s">
        <v>1550</v>
      </c>
      <c r="C22164" t="s">
        <v>1551</v>
      </c>
      <c r="D22164" t="s">
        <v>1556</v>
      </c>
    </row>
    <row r="22165" spans="1:4" x14ac:dyDescent="0.2">
      <c r="A22165" t="s">
        <v>464</v>
      </c>
      <c r="B22165" t="s">
        <v>1550</v>
      </c>
      <c r="C22165" t="s">
        <v>1551</v>
      </c>
      <c r="D22165" s="7">
        <v>37415</v>
      </c>
    </row>
    <row r="22166" spans="1:4" x14ac:dyDescent="0.2">
      <c r="A22166" t="s">
        <v>1569</v>
      </c>
      <c r="B22166" t="s">
        <v>1570</v>
      </c>
      <c r="C22166" t="s">
        <v>1571</v>
      </c>
    </row>
    <row r="22167" spans="1:4" x14ac:dyDescent="0.2">
      <c r="A22167" t="s">
        <v>1569</v>
      </c>
      <c r="B22167" t="s">
        <v>1572</v>
      </c>
      <c r="C22167" t="s">
        <v>1573</v>
      </c>
      <c r="D22167" t="s">
        <v>1571</v>
      </c>
    </row>
    <row r="22168" spans="1:4" x14ac:dyDescent="0.2">
      <c r="A22168" t="s">
        <v>29</v>
      </c>
      <c r="B22168">
        <v>8</v>
      </c>
      <c r="C22168">
        <v>0.1</v>
      </c>
    </row>
    <row r="22169" spans="1:4" x14ac:dyDescent="0.2">
      <c r="A22169" t="s">
        <v>29</v>
      </c>
      <c r="B22169">
        <v>7</v>
      </c>
      <c r="C22169" t="s">
        <v>1608</v>
      </c>
      <c r="D22169">
        <v>1.4999999999999999E-2</v>
      </c>
    </row>
    <row r="22170" spans="1:4" x14ac:dyDescent="0.2">
      <c r="A22170" t="s">
        <v>29</v>
      </c>
      <c r="B22170">
        <v>0.7</v>
      </c>
      <c r="C22170">
        <v>0.2</v>
      </c>
    </row>
    <row r="22171" spans="1:4" x14ac:dyDescent="0.2">
      <c r="A22171" t="s">
        <v>29</v>
      </c>
      <c r="B22171">
        <v>1</v>
      </c>
      <c r="C22171">
        <v>0.1</v>
      </c>
    </row>
    <row r="22172" spans="1:4" x14ac:dyDescent="0.2">
      <c r="A22172" t="s">
        <v>29</v>
      </c>
      <c r="B22172">
        <v>2</v>
      </c>
      <c r="C22172" t="s">
        <v>1608</v>
      </c>
      <c r="D22172">
        <v>0.1</v>
      </c>
    </row>
    <row r="22173" spans="1:4" x14ac:dyDescent="0.2">
      <c r="A22173" t="s">
        <v>96</v>
      </c>
      <c r="B22173">
        <v>17.5</v>
      </c>
      <c r="C22173">
        <v>-0.05</v>
      </c>
    </row>
    <row r="22174" spans="1:4" x14ac:dyDescent="0.2">
      <c r="A22174" t="s">
        <v>34</v>
      </c>
      <c r="B22174">
        <v>18.5</v>
      </c>
      <c r="C22174">
        <v>0.05</v>
      </c>
    </row>
    <row r="22175" spans="1:4" x14ac:dyDescent="0.2">
      <c r="A22175" t="s">
        <v>34</v>
      </c>
      <c r="B22175">
        <v>20</v>
      </c>
      <c r="C22175" t="s">
        <v>1608</v>
      </c>
      <c r="D22175">
        <v>0.05</v>
      </c>
    </row>
    <row r="22176" spans="1:4" x14ac:dyDescent="0.2">
      <c r="A22176" t="s">
        <v>34</v>
      </c>
      <c r="B22176">
        <v>24</v>
      </c>
      <c r="C22176">
        <f>-0.01/-0.035</f>
        <v>0.2857142857142857</v>
      </c>
    </row>
    <row r="22177" spans="1:4" x14ac:dyDescent="0.2">
      <c r="A22177" t="s">
        <v>34</v>
      </c>
      <c r="B22177">
        <v>32.549999999999997</v>
      </c>
      <c r="C22177" t="s">
        <v>1608</v>
      </c>
      <c r="D22177">
        <v>0.05</v>
      </c>
    </row>
    <row r="22178" spans="1:4" x14ac:dyDescent="0.2">
      <c r="A22178" t="s">
        <v>34</v>
      </c>
      <c r="B22178">
        <v>32.549999999999997</v>
      </c>
      <c r="C22178" t="s">
        <v>1608</v>
      </c>
      <c r="D22178">
        <v>0.05</v>
      </c>
    </row>
    <row r="22179" spans="1:4" x14ac:dyDescent="0.2">
      <c r="A22179" t="s">
        <v>96</v>
      </c>
      <c r="B22179">
        <v>30.05</v>
      </c>
      <c r="C22179" t="s">
        <v>1608</v>
      </c>
      <c r="D22179">
        <v>0.05</v>
      </c>
    </row>
    <row r="22180" spans="1:4" x14ac:dyDescent="0.2">
      <c r="A22180" t="s">
        <v>2880</v>
      </c>
      <c r="B22180" t="s">
        <v>36</v>
      </c>
      <c r="C22180" t="s">
        <v>1815</v>
      </c>
      <c r="D22180" t="s">
        <v>3185</v>
      </c>
    </row>
    <row r="22181" spans="1:4" x14ac:dyDescent="0.2">
      <c r="A22181" t="s">
        <v>29</v>
      </c>
      <c r="B22181">
        <v>5.96</v>
      </c>
      <c r="C22181" t="s">
        <v>1608</v>
      </c>
      <c r="D22181">
        <v>0.2</v>
      </c>
    </row>
    <row r="22182" spans="1:4" x14ac:dyDescent="0.2">
      <c r="A22182" t="s">
        <v>1549</v>
      </c>
      <c r="B22182" t="s">
        <v>1550</v>
      </c>
      <c r="C22182" t="s">
        <v>1551</v>
      </c>
      <c r="D22182" t="s">
        <v>1552</v>
      </c>
    </row>
    <row r="22183" spans="1:4" x14ac:dyDescent="0.2">
      <c r="A22183" t="s">
        <v>859</v>
      </c>
      <c r="B22183" t="s">
        <v>1553</v>
      </c>
      <c r="C22183" t="s">
        <v>1554</v>
      </c>
    </row>
    <row r="22184" spans="1:4" x14ac:dyDescent="0.2">
      <c r="A22184" t="s">
        <v>1555</v>
      </c>
      <c r="B22184" t="s">
        <v>1550</v>
      </c>
      <c r="C22184" t="s">
        <v>1551</v>
      </c>
      <c r="D22184" t="s">
        <v>1556</v>
      </c>
    </row>
    <row r="22185" spans="1:4" x14ac:dyDescent="0.2">
      <c r="A22185" t="s">
        <v>1569</v>
      </c>
      <c r="B22185" t="s">
        <v>1570</v>
      </c>
      <c r="C22185" t="s">
        <v>1571</v>
      </c>
    </row>
    <row r="22186" spans="1:4" x14ac:dyDescent="0.2">
      <c r="A22186" t="s">
        <v>1569</v>
      </c>
      <c r="B22186" t="s">
        <v>1572</v>
      </c>
      <c r="C22186" t="s">
        <v>1573</v>
      </c>
      <c r="D22186" t="s">
        <v>1571</v>
      </c>
    </row>
    <row r="22187" spans="1:4" x14ac:dyDescent="0.2">
      <c r="A22187" t="s">
        <v>91</v>
      </c>
      <c r="B22187">
        <v>9.35</v>
      </c>
      <c r="C22187" t="s">
        <v>1608</v>
      </c>
      <c r="D22187">
        <v>2.5000000000000001E-2</v>
      </c>
    </row>
    <row r="22188" spans="1:4" x14ac:dyDescent="0.2">
      <c r="A22188" t="s">
        <v>3186</v>
      </c>
      <c r="B22188" t="s">
        <v>1608</v>
      </c>
      <c r="C22188">
        <v>0.01</v>
      </c>
    </row>
    <row r="22189" spans="1:4" x14ac:dyDescent="0.2">
      <c r="A22189" t="s">
        <v>3187</v>
      </c>
      <c r="B22189" t="s">
        <v>1608</v>
      </c>
      <c r="C22189">
        <v>0.01</v>
      </c>
    </row>
    <row r="22190" spans="1:4" x14ac:dyDescent="0.2">
      <c r="A22190" t="s">
        <v>3188</v>
      </c>
      <c r="B22190" t="s">
        <v>1608</v>
      </c>
      <c r="C22190">
        <v>0.1</v>
      </c>
    </row>
    <row r="22191" spans="1:4" x14ac:dyDescent="0.2">
      <c r="A22191" t="s">
        <v>36</v>
      </c>
      <c r="B22191" t="s">
        <v>3189</v>
      </c>
    </row>
    <row r="22192" spans="1:4" x14ac:dyDescent="0.2">
      <c r="A22192" t="s">
        <v>3190</v>
      </c>
      <c r="B22192" t="s">
        <v>1608</v>
      </c>
      <c r="C22192">
        <v>0.01</v>
      </c>
    </row>
    <row r="22193" spans="1:5" x14ac:dyDescent="0.2">
      <c r="A22193" t="s">
        <v>29</v>
      </c>
      <c r="B22193">
        <v>6.35</v>
      </c>
      <c r="C22193" t="s">
        <v>1608</v>
      </c>
      <c r="D22193">
        <v>0.05</v>
      </c>
    </row>
    <row r="22194" spans="1:5" x14ac:dyDescent="0.2">
      <c r="A22194" t="s">
        <v>97</v>
      </c>
      <c r="B22194" t="s">
        <v>1619</v>
      </c>
      <c r="C22194">
        <v>0.02</v>
      </c>
    </row>
    <row r="22195" spans="1:5" x14ac:dyDescent="0.2">
      <c r="A22195" t="s">
        <v>220</v>
      </c>
      <c r="B22195" t="s">
        <v>1619</v>
      </c>
      <c r="C22195">
        <v>0.02</v>
      </c>
      <c r="D22195" t="s">
        <v>1567</v>
      </c>
      <c r="E22195" t="s">
        <v>1568</v>
      </c>
    </row>
    <row r="22196" spans="1:5" x14ac:dyDescent="0.2">
      <c r="A22196" t="s">
        <v>32</v>
      </c>
      <c r="B22196">
        <v>3</v>
      </c>
      <c r="C22196">
        <f>0.5/-0.1</f>
        <v>-5</v>
      </c>
    </row>
    <row r="22197" spans="1:5" x14ac:dyDescent="0.2">
      <c r="A22197" t="s">
        <v>1549</v>
      </c>
      <c r="B22197" t="s">
        <v>1550</v>
      </c>
      <c r="C22197" t="s">
        <v>1551</v>
      </c>
      <c r="D22197" t="s">
        <v>1552</v>
      </c>
    </row>
    <row r="22198" spans="1:5" x14ac:dyDescent="0.2">
      <c r="A22198" t="s">
        <v>859</v>
      </c>
      <c r="B22198" t="s">
        <v>1553</v>
      </c>
      <c r="C22198" t="s">
        <v>1554</v>
      </c>
    </row>
    <row r="22199" spans="1:5" x14ac:dyDescent="0.2">
      <c r="A22199" t="s">
        <v>1555</v>
      </c>
      <c r="B22199" t="s">
        <v>1550</v>
      </c>
      <c r="C22199" t="s">
        <v>1551</v>
      </c>
      <c r="D22199" t="s">
        <v>1556</v>
      </c>
    </row>
    <row r="22200" spans="1:5" x14ac:dyDescent="0.2">
      <c r="A22200" t="s">
        <v>34</v>
      </c>
      <c r="B22200">
        <v>22.035</v>
      </c>
      <c r="C22200">
        <f>-0.01/-0.023</f>
        <v>0.43478260869565222</v>
      </c>
    </row>
    <row r="22201" spans="1:5" x14ac:dyDescent="0.2">
      <c r="A22201" t="s">
        <v>34</v>
      </c>
      <c r="B22201">
        <v>10.1</v>
      </c>
      <c r="C22201">
        <v>0.1</v>
      </c>
    </row>
    <row r="22202" spans="1:5" x14ac:dyDescent="0.2">
      <c r="A22202" t="s">
        <v>34</v>
      </c>
      <c r="B22202">
        <v>21.5</v>
      </c>
      <c r="C22202">
        <v>0.05</v>
      </c>
    </row>
    <row r="22203" spans="1:5" x14ac:dyDescent="0.2">
      <c r="A22203" t="s">
        <v>47</v>
      </c>
      <c r="B22203">
        <v>5</v>
      </c>
      <c r="C22203">
        <v>0.03</v>
      </c>
    </row>
    <row r="22204" spans="1:5" x14ac:dyDescent="0.2">
      <c r="A22204" t="s">
        <v>47</v>
      </c>
      <c r="B22204">
        <v>8</v>
      </c>
      <c r="C22204" t="s">
        <v>1557</v>
      </c>
    </row>
    <row r="22205" spans="1:5" x14ac:dyDescent="0.2">
      <c r="A22205" t="s">
        <v>47</v>
      </c>
      <c r="B22205">
        <v>18</v>
      </c>
      <c r="C22205" t="s">
        <v>1559</v>
      </c>
    </row>
    <row r="22206" spans="1:5" x14ac:dyDescent="0.2">
      <c r="A22206" t="s">
        <v>3191</v>
      </c>
      <c r="B22206" t="s">
        <v>1592</v>
      </c>
    </row>
    <row r="22207" spans="1:5" x14ac:dyDescent="0.2">
      <c r="A22207" t="s">
        <v>96</v>
      </c>
      <c r="B22207">
        <v>20.5</v>
      </c>
      <c r="C22207">
        <v>-0.05</v>
      </c>
    </row>
    <row r="22208" spans="1:5" x14ac:dyDescent="0.2">
      <c r="A22208" t="s">
        <v>96</v>
      </c>
      <c r="B22208">
        <v>16.5</v>
      </c>
      <c r="C22208" t="s">
        <v>1558</v>
      </c>
    </row>
    <row r="22209" spans="1:7" x14ac:dyDescent="0.2">
      <c r="A22209" t="s">
        <v>91</v>
      </c>
      <c r="B22209">
        <v>8.9</v>
      </c>
      <c r="C22209" t="s">
        <v>1655</v>
      </c>
    </row>
    <row r="22210" spans="1:7" x14ac:dyDescent="0.2">
      <c r="A22210" t="s">
        <v>29</v>
      </c>
      <c r="B22210">
        <v>1.1000000000000001</v>
      </c>
      <c r="C22210">
        <v>0.05</v>
      </c>
    </row>
    <row r="22211" spans="1:7" x14ac:dyDescent="0.2">
      <c r="A22211" t="s">
        <v>48</v>
      </c>
      <c r="B22211">
        <v>0.7</v>
      </c>
      <c r="C22211">
        <v>0.1</v>
      </c>
    </row>
    <row r="22212" spans="1:7" x14ac:dyDescent="0.2">
      <c r="A22212" t="s">
        <v>48</v>
      </c>
      <c r="B22212">
        <v>0.2</v>
      </c>
      <c r="C22212" t="s">
        <v>1655</v>
      </c>
    </row>
    <row r="22213" spans="1:7" x14ac:dyDescent="0.2">
      <c r="A22213" t="s">
        <v>48</v>
      </c>
      <c r="B22213">
        <v>0.5</v>
      </c>
      <c r="C22213">
        <v>0.1</v>
      </c>
    </row>
    <row r="22214" spans="1:7" x14ac:dyDescent="0.2">
      <c r="A22214" t="s">
        <v>48</v>
      </c>
      <c r="B22214">
        <v>5.95</v>
      </c>
      <c r="C22214" t="s">
        <v>1558</v>
      </c>
    </row>
    <row r="22215" spans="1:7" x14ac:dyDescent="0.2">
      <c r="A22215" t="s">
        <v>48</v>
      </c>
      <c r="B22215">
        <v>0.38</v>
      </c>
      <c r="C22215" t="s">
        <v>2830</v>
      </c>
    </row>
    <row r="22216" spans="1:7" x14ac:dyDescent="0.2">
      <c r="A22216" t="s">
        <v>95</v>
      </c>
      <c r="B22216" t="s">
        <v>1545</v>
      </c>
      <c r="C22216" t="s">
        <v>1629</v>
      </c>
      <c r="D22216">
        <v>1.5</v>
      </c>
    </row>
    <row r="22217" spans="1:7" x14ac:dyDescent="0.2">
      <c r="A22217" t="s">
        <v>95</v>
      </c>
      <c r="B22217" t="s">
        <v>1545</v>
      </c>
      <c r="C22217" t="s">
        <v>2508</v>
      </c>
      <c r="D22217">
        <v>1</v>
      </c>
    </row>
    <row r="22218" spans="1:7" x14ac:dyDescent="0.2">
      <c r="A22218" t="s">
        <v>2546</v>
      </c>
      <c r="B22218" t="s">
        <v>1545</v>
      </c>
      <c r="C22218">
        <v>0.02</v>
      </c>
      <c r="D22218" t="s">
        <v>1567</v>
      </c>
      <c r="E22218" t="s">
        <v>1568</v>
      </c>
      <c r="F22218" t="s">
        <v>3192</v>
      </c>
      <c r="G22218" t="s">
        <v>3193</v>
      </c>
    </row>
    <row r="22219" spans="1:7" x14ac:dyDescent="0.2">
      <c r="A22219" t="s">
        <v>3194</v>
      </c>
      <c r="B22219" t="s">
        <v>1545</v>
      </c>
      <c r="C22219">
        <v>0.02</v>
      </c>
      <c r="D22219" t="s">
        <v>1567</v>
      </c>
      <c r="E22219" t="s">
        <v>1568</v>
      </c>
      <c r="F22219" t="s">
        <v>3195</v>
      </c>
      <c r="G22219" t="s">
        <v>2974</v>
      </c>
    </row>
    <row r="22220" spans="1:7" x14ac:dyDescent="0.2">
      <c r="A22220" t="s">
        <v>1549</v>
      </c>
      <c r="B22220" t="s">
        <v>1550</v>
      </c>
      <c r="C22220" t="s">
        <v>1551</v>
      </c>
      <c r="D22220" t="s">
        <v>1552</v>
      </c>
    </row>
    <row r="22221" spans="1:7" x14ac:dyDescent="0.2">
      <c r="A22221" t="s">
        <v>859</v>
      </c>
      <c r="B22221" t="s">
        <v>1553</v>
      </c>
      <c r="C22221" t="s">
        <v>1554</v>
      </c>
    </row>
    <row r="22222" spans="1:7" x14ac:dyDescent="0.2">
      <c r="A22222" t="s">
        <v>34</v>
      </c>
      <c r="B22222">
        <v>22.035</v>
      </c>
      <c r="C22222">
        <f>-0.01/-0.023</f>
        <v>0.43478260869565222</v>
      </c>
    </row>
    <row r="22223" spans="1:7" x14ac:dyDescent="0.2">
      <c r="A22223" t="s">
        <v>34</v>
      </c>
      <c r="B22223">
        <v>10.1</v>
      </c>
      <c r="C22223">
        <v>0.1</v>
      </c>
    </row>
    <row r="22224" spans="1:7" x14ac:dyDescent="0.2">
      <c r="A22224" t="s">
        <v>34</v>
      </c>
      <c r="B22224">
        <v>21.5</v>
      </c>
      <c r="C22224">
        <v>0.05</v>
      </c>
    </row>
    <row r="22225" spans="1:7" x14ac:dyDescent="0.2">
      <c r="A22225" t="s">
        <v>47</v>
      </c>
      <c r="B22225">
        <v>5</v>
      </c>
      <c r="C22225">
        <v>0.03</v>
      </c>
    </row>
    <row r="22226" spans="1:7" x14ac:dyDescent="0.2">
      <c r="A22226" t="s">
        <v>47</v>
      </c>
      <c r="B22226">
        <v>8</v>
      </c>
      <c r="C22226" t="s">
        <v>1557</v>
      </c>
    </row>
    <row r="22227" spans="1:7" x14ac:dyDescent="0.2">
      <c r="A22227" t="s">
        <v>47</v>
      </c>
      <c r="B22227">
        <v>18</v>
      </c>
      <c r="C22227" t="s">
        <v>1559</v>
      </c>
    </row>
    <row r="22228" spans="1:7" x14ac:dyDescent="0.2">
      <c r="A22228" t="s">
        <v>3191</v>
      </c>
      <c r="B22228" t="s">
        <v>1592</v>
      </c>
    </row>
    <row r="22229" spans="1:7" x14ac:dyDescent="0.2">
      <c r="A22229" t="s">
        <v>96</v>
      </c>
      <c r="B22229">
        <v>20.5</v>
      </c>
      <c r="C22229">
        <v>-0.05</v>
      </c>
    </row>
    <row r="22230" spans="1:7" x14ac:dyDescent="0.2">
      <c r="A22230" t="s">
        <v>96</v>
      </c>
      <c r="B22230">
        <v>16.5</v>
      </c>
      <c r="C22230" t="s">
        <v>1558</v>
      </c>
    </row>
    <row r="22231" spans="1:7" x14ac:dyDescent="0.2">
      <c r="A22231" t="s">
        <v>91</v>
      </c>
      <c r="B22231">
        <v>8.9</v>
      </c>
      <c r="C22231" t="s">
        <v>1655</v>
      </c>
    </row>
    <row r="22232" spans="1:7" x14ac:dyDescent="0.2">
      <c r="A22232" t="s">
        <v>29</v>
      </c>
      <c r="B22232">
        <v>1.1000000000000001</v>
      </c>
      <c r="C22232">
        <v>0.05</v>
      </c>
    </row>
    <row r="22233" spans="1:7" x14ac:dyDescent="0.2">
      <c r="A22233" t="s">
        <v>48</v>
      </c>
      <c r="B22233">
        <v>0.7</v>
      </c>
      <c r="C22233">
        <v>0.1</v>
      </c>
    </row>
    <row r="22234" spans="1:7" x14ac:dyDescent="0.2">
      <c r="A22234" t="s">
        <v>48</v>
      </c>
      <c r="B22234">
        <v>0.2</v>
      </c>
      <c r="C22234" t="s">
        <v>1655</v>
      </c>
    </row>
    <row r="22235" spans="1:7" x14ac:dyDescent="0.2">
      <c r="A22235" t="s">
        <v>48</v>
      </c>
      <c r="B22235">
        <v>0.5</v>
      </c>
      <c r="C22235">
        <v>0.1</v>
      </c>
    </row>
    <row r="22236" spans="1:7" x14ac:dyDescent="0.2">
      <c r="A22236" t="s">
        <v>48</v>
      </c>
      <c r="B22236">
        <v>5.95</v>
      </c>
      <c r="C22236" t="s">
        <v>1558</v>
      </c>
    </row>
    <row r="22237" spans="1:7" x14ac:dyDescent="0.2">
      <c r="A22237" t="s">
        <v>48</v>
      </c>
      <c r="B22237">
        <v>0.38</v>
      </c>
      <c r="C22237" t="s">
        <v>2830</v>
      </c>
    </row>
    <row r="22238" spans="1:7" x14ac:dyDescent="0.2">
      <c r="A22238" t="s">
        <v>95</v>
      </c>
      <c r="B22238" t="s">
        <v>1545</v>
      </c>
      <c r="C22238" t="s">
        <v>1629</v>
      </c>
      <c r="D22238">
        <v>1.5</v>
      </c>
    </row>
    <row r="22239" spans="1:7" x14ac:dyDescent="0.2">
      <c r="A22239" t="s">
        <v>95</v>
      </c>
      <c r="B22239" t="s">
        <v>1545</v>
      </c>
      <c r="C22239" t="s">
        <v>2508</v>
      </c>
      <c r="D22239">
        <v>1</v>
      </c>
    </row>
    <row r="22240" spans="1:7" x14ac:dyDescent="0.2">
      <c r="A22240" t="s">
        <v>2546</v>
      </c>
      <c r="B22240" t="s">
        <v>1545</v>
      </c>
      <c r="C22240">
        <v>0.02</v>
      </c>
      <c r="D22240" t="s">
        <v>1567</v>
      </c>
      <c r="E22240" t="s">
        <v>1568</v>
      </c>
      <c r="F22240" t="s">
        <v>3192</v>
      </c>
      <c r="G22240" t="s">
        <v>3193</v>
      </c>
    </row>
    <row r="22241" spans="1:7" x14ac:dyDescent="0.2">
      <c r="A22241" t="s">
        <v>3194</v>
      </c>
      <c r="B22241" t="s">
        <v>1545</v>
      </c>
      <c r="C22241">
        <v>0.02</v>
      </c>
      <c r="D22241" t="s">
        <v>1567</v>
      </c>
      <c r="E22241" t="s">
        <v>1568</v>
      </c>
      <c r="F22241" t="s">
        <v>3195</v>
      </c>
      <c r="G22241" t="s">
        <v>2974</v>
      </c>
    </row>
    <row r="22242" spans="1:7" x14ac:dyDescent="0.2">
      <c r="A22242" t="s">
        <v>1549</v>
      </c>
      <c r="B22242" t="s">
        <v>1550</v>
      </c>
      <c r="C22242" t="s">
        <v>1551</v>
      </c>
      <c r="D22242" t="s">
        <v>1552</v>
      </c>
    </row>
    <row r="22243" spans="1:7" x14ac:dyDescent="0.2">
      <c r="A22243" t="s">
        <v>859</v>
      </c>
      <c r="B22243" t="s">
        <v>1553</v>
      </c>
      <c r="C22243" t="s">
        <v>1554</v>
      </c>
    </row>
    <row r="22244" spans="1:7" x14ac:dyDescent="0.2">
      <c r="A22244" t="s">
        <v>34</v>
      </c>
      <c r="B22244">
        <v>22.035</v>
      </c>
      <c r="C22244">
        <f>-0.01/-0.023</f>
        <v>0.43478260869565222</v>
      </c>
    </row>
    <row r="22245" spans="1:7" x14ac:dyDescent="0.2">
      <c r="A22245" t="s">
        <v>34</v>
      </c>
      <c r="B22245">
        <v>10.1</v>
      </c>
      <c r="C22245">
        <v>0.1</v>
      </c>
    </row>
    <row r="22246" spans="1:7" x14ac:dyDescent="0.2">
      <c r="A22246" t="s">
        <v>34</v>
      </c>
      <c r="B22246">
        <v>21.5</v>
      </c>
      <c r="C22246">
        <v>0.05</v>
      </c>
    </row>
    <row r="22247" spans="1:7" x14ac:dyDescent="0.2">
      <c r="A22247" t="s">
        <v>47</v>
      </c>
      <c r="B22247">
        <v>5</v>
      </c>
      <c r="C22247">
        <v>0.03</v>
      </c>
    </row>
    <row r="22248" spans="1:7" x14ac:dyDescent="0.2">
      <c r="A22248" t="s">
        <v>47</v>
      </c>
      <c r="B22248">
        <v>8</v>
      </c>
      <c r="C22248" t="s">
        <v>1557</v>
      </c>
    </row>
    <row r="22249" spans="1:7" x14ac:dyDescent="0.2">
      <c r="A22249" t="s">
        <v>47</v>
      </c>
      <c r="B22249">
        <v>18</v>
      </c>
      <c r="C22249" t="s">
        <v>1559</v>
      </c>
    </row>
    <row r="22250" spans="1:7" x14ac:dyDescent="0.2">
      <c r="A22250" t="s">
        <v>3191</v>
      </c>
      <c r="B22250" t="s">
        <v>1592</v>
      </c>
    </row>
    <row r="22251" spans="1:7" x14ac:dyDescent="0.2">
      <c r="A22251" t="s">
        <v>96</v>
      </c>
      <c r="B22251">
        <v>20.5</v>
      </c>
      <c r="C22251">
        <v>-0.05</v>
      </c>
    </row>
    <row r="22252" spans="1:7" x14ac:dyDescent="0.2">
      <c r="A22252" t="s">
        <v>96</v>
      </c>
      <c r="B22252">
        <v>16.5</v>
      </c>
      <c r="C22252" t="s">
        <v>1558</v>
      </c>
    </row>
    <row r="22253" spans="1:7" x14ac:dyDescent="0.2">
      <c r="A22253" t="s">
        <v>91</v>
      </c>
      <c r="B22253">
        <v>8.9</v>
      </c>
      <c r="C22253" t="s">
        <v>1655</v>
      </c>
    </row>
    <row r="22254" spans="1:7" x14ac:dyDescent="0.2">
      <c r="A22254" t="s">
        <v>29</v>
      </c>
      <c r="B22254">
        <v>1.1000000000000001</v>
      </c>
      <c r="C22254">
        <v>0.05</v>
      </c>
    </row>
    <row r="22255" spans="1:7" x14ac:dyDescent="0.2">
      <c r="A22255" t="s">
        <v>48</v>
      </c>
      <c r="B22255">
        <v>0.7</v>
      </c>
      <c r="C22255">
        <v>0.1</v>
      </c>
    </row>
    <row r="22256" spans="1:7" x14ac:dyDescent="0.2">
      <c r="A22256" t="s">
        <v>48</v>
      </c>
      <c r="B22256">
        <v>0.2</v>
      </c>
      <c r="C22256" t="s">
        <v>1655</v>
      </c>
    </row>
    <row r="22257" spans="1:7" x14ac:dyDescent="0.2">
      <c r="A22257" t="s">
        <v>48</v>
      </c>
      <c r="B22257">
        <v>0.5</v>
      </c>
      <c r="C22257">
        <v>0.1</v>
      </c>
    </row>
    <row r="22258" spans="1:7" x14ac:dyDescent="0.2">
      <c r="A22258" t="s">
        <v>48</v>
      </c>
      <c r="B22258">
        <v>5.95</v>
      </c>
      <c r="C22258" t="s">
        <v>1558</v>
      </c>
    </row>
    <row r="22259" spans="1:7" x14ac:dyDescent="0.2">
      <c r="A22259" t="s">
        <v>48</v>
      </c>
      <c r="B22259">
        <v>0.38</v>
      </c>
      <c r="C22259" t="s">
        <v>2830</v>
      </c>
    </row>
    <row r="22260" spans="1:7" x14ac:dyDescent="0.2">
      <c r="A22260" t="s">
        <v>95</v>
      </c>
      <c r="B22260" t="s">
        <v>1545</v>
      </c>
      <c r="C22260" t="s">
        <v>1629</v>
      </c>
      <c r="D22260">
        <v>1.5</v>
      </c>
    </row>
    <row r="22261" spans="1:7" x14ac:dyDescent="0.2">
      <c r="A22261" t="s">
        <v>95</v>
      </c>
      <c r="B22261" t="s">
        <v>1545</v>
      </c>
      <c r="C22261" t="s">
        <v>2508</v>
      </c>
      <c r="D22261">
        <v>1</v>
      </c>
    </row>
    <row r="22262" spans="1:7" x14ac:dyDescent="0.2">
      <c r="A22262" t="s">
        <v>2546</v>
      </c>
      <c r="B22262" t="s">
        <v>1545</v>
      </c>
      <c r="C22262">
        <v>0.02</v>
      </c>
      <c r="D22262" t="s">
        <v>1567</v>
      </c>
      <c r="E22262" t="s">
        <v>1568</v>
      </c>
      <c r="F22262" t="s">
        <v>3192</v>
      </c>
      <c r="G22262" t="s">
        <v>3193</v>
      </c>
    </row>
    <row r="22263" spans="1:7" x14ac:dyDescent="0.2">
      <c r="A22263" t="s">
        <v>3194</v>
      </c>
      <c r="B22263" t="s">
        <v>1545</v>
      </c>
      <c r="C22263">
        <v>0.02</v>
      </c>
      <c r="D22263" t="s">
        <v>1567</v>
      </c>
      <c r="E22263" t="s">
        <v>1568</v>
      </c>
      <c r="F22263" t="s">
        <v>3195</v>
      </c>
      <c r="G22263" t="s">
        <v>2974</v>
      </c>
    </row>
    <row r="22264" spans="1:7" x14ac:dyDescent="0.2">
      <c r="A22264" t="s">
        <v>1549</v>
      </c>
      <c r="B22264" t="s">
        <v>1550</v>
      </c>
      <c r="C22264" t="s">
        <v>1551</v>
      </c>
      <c r="D22264" t="s">
        <v>1552</v>
      </c>
    </row>
    <row r="22265" spans="1:7" x14ac:dyDescent="0.2">
      <c r="A22265" t="s">
        <v>859</v>
      </c>
      <c r="B22265" t="s">
        <v>1553</v>
      </c>
      <c r="C22265" t="s">
        <v>1554</v>
      </c>
    </row>
    <row r="22266" spans="1:7" x14ac:dyDescent="0.2">
      <c r="A22266" t="s">
        <v>3196</v>
      </c>
      <c r="B22266" t="s">
        <v>1635</v>
      </c>
      <c r="C22266" t="s">
        <v>3197</v>
      </c>
      <c r="D22266" t="s">
        <v>1613</v>
      </c>
      <c r="E22266" t="s">
        <v>2477</v>
      </c>
      <c r="F22266" t="s">
        <v>3036</v>
      </c>
      <c r="G22266" t="s">
        <v>2673</v>
      </c>
    </row>
    <row r="22267" spans="1:7" x14ac:dyDescent="0.2">
      <c r="A22267" t="s">
        <v>3196</v>
      </c>
      <c r="B22267">
        <v>0.03</v>
      </c>
      <c r="C22267" t="s">
        <v>1594</v>
      </c>
      <c r="D22267">
        <v>0.06</v>
      </c>
    </row>
    <row r="22268" spans="1:7" x14ac:dyDescent="0.2">
      <c r="A22268" t="s">
        <v>3198</v>
      </c>
      <c r="B22268" t="s">
        <v>1635</v>
      </c>
      <c r="C22268">
        <v>2.1000000000000001E-2</v>
      </c>
    </row>
    <row r="22269" spans="1:7" x14ac:dyDescent="0.2">
      <c r="A22269" t="s">
        <v>3198</v>
      </c>
      <c r="B22269" t="s">
        <v>1608</v>
      </c>
      <c r="C22269">
        <v>0.05</v>
      </c>
    </row>
    <row r="22270" spans="1:7" x14ac:dyDescent="0.2">
      <c r="A22270" t="s">
        <v>3199</v>
      </c>
      <c r="B22270" t="s">
        <v>1635</v>
      </c>
      <c r="C22270">
        <v>1.7999999999999999E-2</v>
      </c>
    </row>
    <row r="22271" spans="1:7" x14ac:dyDescent="0.2">
      <c r="A22271" t="s">
        <v>3200</v>
      </c>
      <c r="B22271" t="s">
        <v>1608</v>
      </c>
      <c r="C22271">
        <v>0.02</v>
      </c>
    </row>
    <row r="22272" spans="1:7" x14ac:dyDescent="0.2">
      <c r="A22272" t="s">
        <v>3201</v>
      </c>
      <c r="B22272" t="s">
        <v>1608</v>
      </c>
      <c r="C22272">
        <v>0.05</v>
      </c>
    </row>
    <row r="22273" spans="1:4" x14ac:dyDescent="0.2">
      <c r="A22273" t="s">
        <v>3198</v>
      </c>
      <c r="B22273" t="s">
        <v>1608</v>
      </c>
      <c r="C22273">
        <v>2.5000000000000001E-2</v>
      </c>
    </row>
    <row r="22274" spans="1:4" x14ac:dyDescent="0.2">
      <c r="A22274" t="s">
        <v>3202</v>
      </c>
      <c r="B22274" t="s">
        <v>1608</v>
      </c>
      <c r="C22274">
        <v>0.1</v>
      </c>
    </row>
    <row r="22275" spans="1:4" x14ac:dyDescent="0.2">
      <c r="A22275" t="s">
        <v>2226</v>
      </c>
      <c r="B22275" t="s">
        <v>1608</v>
      </c>
      <c r="C22275">
        <v>0.1</v>
      </c>
    </row>
    <row r="22276" spans="1:4" x14ac:dyDescent="0.2">
      <c r="A22276" t="s">
        <v>2900</v>
      </c>
      <c r="B22276">
        <f>0.051+0.072</f>
        <v>0.123</v>
      </c>
      <c r="C22276" t="s">
        <v>1613</v>
      </c>
      <c r="D22276" t="s">
        <v>142</v>
      </c>
    </row>
    <row r="22277" spans="1:4" x14ac:dyDescent="0.2">
      <c r="A22277" t="s">
        <v>2575</v>
      </c>
      <c r="B22277" t="s">
        <v>3203</v>
      </c>
      <c r="C22277">
        <v>0.05</v>
      </c>
    </row>
    <row r="22278" spans="1:4" x14ac:dyDescent="0.2">
      <c r="A22278" t="s">
        <v>557</v>
      </c>
      <c r="B22278">
        <v>14.1</v>
      </c>
      <c r="C22278">
        <v>-0.15</v>
      </c>
    </row>
    <row r="22279" spans="1:4" x14ac:dyDescent="0.2">
      <c r="A22279" t="s">
        <v>29</v>
      </c>
      <c r="B22279" t="s">
        <v>3204</v>
      </c>
    </row>
    <row r="22280" spans="1:4" x14ac:dyDescent="0.2">
      <c r="A22280" t="s">
        <v>150</v>
      </c>
      <c r="B22280">
        <v>3.15</v>
      </c>
      <c r="C22280" t="s">
        <v>1608</v>
      </c>
      <c r="D22280">
        <v>0.05</v>
      </c>
    </row>
    <row r="22281" spans="1:4" x14ac:dyDescent="0.2">
      <c r="A22281" t="s">
        <v>48</v>
      </c>
      <c r="B22281">
        <v>3.35</v>
      </c>
      <c r="C22281" t="s">
        <v>1608</v>
      </c>
      <c r="D22281">
        <v>0.05</v>
      </c>
    </row>
    <row r="22282" spans="1:4" x14ac:dyDescent="0.2">
      <c r="A22282" t="s">
        <v>48</v>
      </c>
      <c r="B22282">
        <v>1.35</v>
      </c>
      <c r="C22282" t="s">
        <v>1608</v>
      </c>
      <c r="D22282">
        <v>0.05</v>
      </c>
    </row>
    <row r="22283" spans="1:4" x14ac:dyDescent="0.2">
      <c r="A22283" t="s">
        <v>29</v>
      </c>
      <c r="B22283">
        <v>4.95</v>
      </c>
      <c r="C22283" t="s">
        <v>1608</v>
      </c>
      <c r="D22283">
        <v>0.05</v>
      </c>
    </row>
    <row r="22284" spans="1:4" x14ac:dyDescent="0.2">
      <c r="A22284" t="s">
        <v>29</v>
      </c>
      <c r="B22284" t="s">
        <v>3205</v>
      </c>
    </row>
    <row r="22285" spans="1:4" x14ac:dyDescent="0.2">
      <c r="A22285" t="s">
        <v>29</v>
      </c>
      <c r="B22285">
        <v>0.6</v>
      </c>
      <c r="C22285" t="s">
        <v>1608</v>
      </c>
      <c r="D22285">
        <v>1.4999999999999999E-2</v>
      </c>
    </row>
    <row r="22286" spans="1:4" x14ac:dyDescent="0.2">
      <c r="A22286" t="s">
        <v>29</v>
      </c>
      <c r="B22286">
        <v>0.55000000000000004</v>
      </c>
      <c r="C22286">
        <v>0.1</v>
      </c>
    </row>
    <row r="22287" spans="1:4" x14ac:dyDescent="0.2">
      <c r="A22287" t="s">
        <v>29</v>
      </c>
      <c r="B22287" t="s">
        <v>3206</v>
      </c>
      <c r="C22287">
        <v>0.1</v>
      </c>
    </row>
    <row r="22288" spans="1:4" x14ac:dyDescent="0.2">
      <c r="A22288" t="s">
        <v>3207</v>
      </c>
      <c r="B22288" t="s">
        <v>1608</v>
      </c>
      <c r="C22288">
        <v>0.1</v>
      </c>
    </row>
    <row r="22289" spans="1:5" x14ac:dyDescent="0.2">
      <c r="A22289" t="s">
        <v>3208</v>
      </c>
      <c r="B22289">
        <v>-0.1</v>
      </c>
    </row>
    <row r="22290" spans="1:5" x14ac:dyDescent="0.2">
      <c r="A22290" t="s">
        <v>95</v>
      </c>
      <c r="B22290" t="s">
        <v>1629</v>
      </c>
      <c r="C22290">
        <v>1.5</v>
      </c>
    </row>
    <row r="22291" spans="1:5" x14ac:dyDescent="0.2">
      <c r="A22291" t="s">
        <v>95</v>
      </c>
      <c r="B22291" t="s">
        <v>2508</v>
      </c>
      <c r="C22291">
        <v>1</v>
      </c>
    </row>
    <row r="22292" spans="1:5" x14ac:dyDescent="0.2">
      <c r="A22292" t="s">
        <v>95</v>
      </c>
      <c r="B22292" t="s">
        <v>3209</v>
      </c>
    </row>
    <row r="22293" spans="1:5" x14ac:dyDescent="0.2">
      <c r="A22293" t="s">
        <v>95</v>
      </c>
      <c r="B22293" t="s">
        <v>3210</v>
      </c>
      <c r="C22293" t="s">
        <v>1715</v>
      </c>
      <c r="D22293" t="s">
        <v>1548</v>
      </c>
      <c r="E22293" t="s">
        <v>1572</v>
      </c>
    </row>
    <row r="22294" spans="1:5" x14ac:dyDescent="0.2">
      <c r="A22294" t="s">
        <v>97</v>
      </c>
      <c r="B22294">
        <v>0.03</v>
      </c>
      <c r="C22294" t="s">
        <v>1567</v>
      </c>
      <c r="D22294" t="s">
        <v>1568</v>
      </c>
    </row>
    <row r="22295" spans="1:5" x14ac:dyDescent="0.2">
      <c r="A22295" t="s">
        <v>94</v>
      </c>
      <c r="B22295">
        <v>0.02</v>
      </c>
      <c r="C22295" t="s">
        <v>1567</v>
      </c>
      <c r="D22295" t="s">
        <v>1568</v>
      </c>
    </row>
    <row r="22296" spans="1:5" x14ac:dyDescent="0.2">
      <c r="A22296" t="s">
        <v>94</v>
      </c>
      <c r="B22296">
        <v>0.02</v>
      </c>
      <c r="C22296" t="s">
        <v>1567</v>
      </c>
      <c r="D22296" t="s">
        <v>1633</v>
      </c>
    </row>
    <row r="22297" spans="1:5" x14ac:dyDescent="0.2">
      <c r="A22297" t="s">
        <v>133</v>
      </c>
      <c r="B22297">
        <v>0.02</v>
      </c>
    </row>
    <row r="22298" spans="1:5" x14ac:dyDescent="0.2">
      <c r="A22298" t="s">
        <v>3211</v>
      </c>
      <c r="B22298" t="s">
        <v>3212</v>
      </c>
      <c r="C22298" t="s">
        <v>3213</v>
      </c>
    </row>
    <row r="22299" spans="1:5" x14ac:dyDescent="0.2">
      <c r="A22299" t="s">
        <v>1549</v>
      </c>
      <c r="B22299" t="s">
        <v>1550</v>
      </c>
      <c r="C22299" t="s">
        <v>1551</v>
      </c>
      <c r="D22299" t="s">
        <v>1552</v>
      </c>
    </row>
    <row r="22300" spans="1:5" x14ac:dyDescent="0.2">
      <c r="A22300" t="s">
        <v>859</v>
      </c>
      <c r="B22300" t="s">
        <v>1553</v>
      </c>
      <c r="C22300" t="s">
        <v>1554</v>
      </c>
    </row>
    <row r="22301" spans="1:5" x14ac:dyDescent="0.2">
      <c r="A22301" t="s">
        <v>29</v>
      </c>
      <c r="B22301">
        <v>14.1</v>
      </c>
      <c r="C22301">
        <v>-0.15</v>
      </c>
    </row>
    <row r="22302" spans="1:5" x14ac:dyDescent="0.2">
      <c r="A22302" t="s">
        <v>27</v>
      </c>
      <c r="B22302">
        <v>19.55</v>
      </c>
      <c r="C22302" t="s">
        <v>1608</v>
      </c>
      <c r="D22302">
        <v>0.05</v>
      </c>
    </row>
    <row r="22303" spans="1:5" x14ac:dyDescent="0.2">
      <c r="A22303" t="s">
        <v>29</v>
      </c>
      <c r="B22303">
        <v>15.8</v>
      </c>
      <c r="C22303" t="s">
        <v>1608</v>
      </c>
      <c r="D22303">
        <v>0.1</v>
      </c>
    </row>
    <row r="22304" spans="1:5" x14ac:dyDescent="0.2">
      <c r="A22304" t="s">
        <v>150</v>
      </c>
      <c r="B22304">
        <v>3.15</v>
      </c>
      <c r="C22304" t="s">
        <v>1608</v>
      </c>
      <c r="D22304">
        <v>0.05</v>
      </c>
    </row>
    <row r="22305" spans="1:4" x14ac:dyDescent="0.2">
      <c r="A22305" t="s">
        <v>29</v>
      </c>
      <c r="B22305">
        <v>5.9</v>
      </c>
      <c r="C22305" t="s">
        <v>1562</v>
      </c>
      <c r="D22305">
        <v>0.1</v>
      </c>
    </row>
    <row r="22306" spans="1:4" x14ac:dyDescent="0.2">
      <c r="A22306" t="s">
        <v>29</v>
      </c>
      <c r="B22306">
        <v>13.9</v>
      </c>
      <c r="C22306" t="s">
        <v>1608</v>
      </c>
      <c r="D22306">
        <v>0.05</v>
      </c>
    </row>
    <row r="22307" spans="1:4" x14ac:dyDescent="0.2">
      <c r="A22307" t="s">
        <v>29</v>
      </c>
      <c r="B22307">
        <v>5.2</v>
      </c>
      <c r="C22307" t="s">
        <v>1562</v>
      </c>
      <c r="D22307">
        <v>0.1</v>
      </c>
    </row>
    <row r="22308" spans="1:4" x14ac:dyDescent="0.2">
      <c r="A22308" t="s">
        <v>3208</v>
      </c>
      <c r="B22308" t="s">
        <v>1562</v>
      </c>
      <c r="C22308">
        <v>0.1</v>
      </c>
    </row>
    <row r="22309" spans="1:4" x14ac:dyDescent="0.2">
      <c r="A22309" t="s">
        <v>177</v>
      </c>
      <c r="B22309">
        <v>0.55000000000000004</v>
      </c>
      <c r="C22309" t="s">
        <v>1613</v>
      </c>
      <c r="D22309">
        <v>0.1</v>
      </c>
    </row>
    <row r="22310" spans="1:4" x14ac:dyDescent="0.2">
      <c r="A22310" t="s">
        <v>177</v>
      </c>
      <c r="B22310">
        <v>0.6</v>
      </c>
      <c r="C22310" t="s">
        <v>1608</v>
      </c>
      <c r="D22310">
        <v>1.4999999999999999E-2</v>
      </c>
    </row>
    <row r="22311" spans="1:4" x14ac:dyDescent="0.2">
      <c r="A22311" t="s">
        <v>29</v>
      </c>
      <c r="B22311">
        <v>4.95</v>
      </c>
      <c r="C22311" t="s">
        <v>1608</v>
      </c>
      <c r="D22311">
        <v>0.1</v>
      </c>
    </row>
    <row r="22312" spans="1:4" x14ac:dyDescent="0.2">
      <c r="A22312" t="s">
        <v>48</v>
      </c>
      <c r="B22312">
        <v>1.35</v>
      </c>
      <c r="C22312" t="s">
        <v>1608</v>
      </c>
      <c r="D22312">
        <v>0.05</v>
      </c>
    </row>
    <row r="22313" spans="1:4" x14ac:dyDescent="0.2">
      <c r="A22313" t="s">
        <v>48</v>
      </c>
      <c r="B22313">
        <v>3.35</v>
      </c>
      <c r="C22313" t="s">
        <v>1608</v>
      </c>
      <c r="D22313">
        <v>0.05</v>
      </c>
    </row>
    <row r="22314" spans="1:4" x14ac:dyDescent="0.2">
      <c r="A22314" t="s">
        <v>3214</v>
      </c>
      <c r="B22314" t="s">
        <v>1635</v>
      </c>
      <c r="C22314" t="s">
        <v>3215</v>
      </c>
    </row>
    <row r="22315" spans="1:4" x14ac:dyDescent="0.2">
      <c r="A22315" t="s">
        <v>3216</v>
      </c>
      <c r="B22315" t="s">
        <v>3217</v>
      </c>
    </row>
    <row r="22316" spans="1:4" x14ac:dyDescent="0.2">
      <c r="A22316" t="s">
        <v>3218</v>
      </c>
      <c r="B22316">
        <f>0.06/0.03</f>
        <v>2</v>
      </c>
    </row>
    <row r="22317" spans="1:4" x14ac:dyDescent="0.2">
      <c r="A22317" t="s">
        <v>3219</v>
      </c>
      <c r="B22317" t="s">
        <v>3217</v>
      </c>
    </row>
    <row r="22318" spans="1:4" x14ac:dyDescent="0.2">
      <c r="A22318" t="s">
        <v>3220</v>
      </c>
      <c r="B22318" t="s">
        <v>1608</v>
      </c>
      <c r="C22318">
        <v>0.05</v>
      </c>
    </row>
    <row r="22319" spans="1:4" x14ac:dyDescent="0.2">
      <c r="A22319" t="s">
        <v>2226</v>
      </c>
      <c r="B22319" t="s">
        <v>1608</v>
      </c>
      <c r="C22319">
        <v>0.1</v>
      </c>
    </row>
    <row r="22320" spans="1:4" x14ac:dyDescent="0.2">
      <c r="A22320" t="s">
        <v>184</v>
      </c>
      <c r="B22320">
        <v>27</v>
      </c>
      <c r="C22320" t="s">
        <v>1608</v>
      </c>
      <c r="D22320">
        <v>0.1</v>
      </c>
    </row>
    <row r="22321" spans="1:5" x14ac:dyDescent="0.2">
      <c r="A22321" t="s">
        <v>153</v>
      </c>
      <c r="B22321" t="s">
        <v>2827</v>
      </c>
      <c r="C22321" t="s">
        <v>1608</v>
      </c>
      <c r="D22321">
        <v>0.05</v>
      </c>
    </row>
    <row r="22322" spans="1:5" x14ac:dyDescent="0.2">
      <c r="A22322" t="s">
        <v>3221</v>
      </c>
      <c r="B22322" t="s">
        <v>1608</v>
      </c>
      <c r="C22322">
        <v>2.5000000000000001E-2</v>
      </c>
    </row>
    <row r="22323" spans="1:5" x14ac:dyDescent="0.2">
      <c r="A22323" t="s">
        <v>2900</v>
      </c>
      <c r="B22323">
        <v>7.1999999999999995E-2</v>
      </c>
      <c r="C22323">
        <v>5.0999999999999997E-2</v>
      </c>
    </row>
    <row r="22324" spans="1:5" x14ac:dyDescent="0.2">
      <c r="A22324" t="s">
        <v>3222</v>
      </c>
      <c r="B22324" t="s">
        <v>1608</v>
      </c>
      <c r="C22324">
        <v>0.02</v>
      </c>
    </row>
    <row r="22325" spans="1:5" x14ac:dyDescent="0.2">
      <c r="A22325" t="s">
        <v>3222</v>
      </c>
      <c r="B22325" t="s">
        <v>1608</v>
      </c>
      <c r="C22325">
        <v>0.05</v>
      </c>
    </row>
    <row r="22326" spans="1:5" x14ac:dyDescent="0.2">
      <c r="A22326" t="s">
        <v>97</v>
      </c>
      <c r="B22326">
        <v>0.03</v>
      </c>
      <c r="C22326" t="s">
        <v>1567</v>
      </c>
      <c r="D22326" t="s">
        <v>1568</v>
      </c>
    </row>
    <row r="22327" spans="1:5" x14ac:dyDescent="0.2">
      <c r="A22327" t="s">
        <v>97</v>
      </c>
    </row>
    <row r="22328" spans="1:5" x14ac:dyDescent="0.2">
      <c r="A22328" t="s">
        <v>92</v>
      </c>
      <c r="B22328">
        <v>0.3</v>
      </c>
      <c r="C22328" t="s">
        <v>1595</v>
      </c>
      <c r="D22328">
        <v>0.05</v>
      </c>
    </row>
    <row r="22329" spans="1:5" x14ac:dyDescent="0.2">
      <c r="A22329" t="s">
        <v>95</v>
      </c>
      <c r="B22329" t="s">
        <v>1629</v>
      </c>
      <c r="C22329">
        <v>1.5</v>
      </c>
    </row>
    <row r="22330" spans="1:5" x14ac:dyDescent="0.2">
      <c r="A22330" t="s">
        <v>95</v>
      </c>
      <c r="B22330" t="s">
        <v>2508</v>
      </c>
      <c r="C22330">
        <v>1</v>
      </c>
    </row>
    <row r="22331" spans="1:5" x14ac:dyDescent="0.2">
      <c r="A22331" t="s">
        <v>95</v>
      </c>
      <c r="B22331" t="s">
        <v>1629</v>
      </c>
      <c r="C22331">
        <v>6.3</v>
      </c>
    </row>
    <row r="22332" spans="1:5" x14ac:dyDescent="0.2">
      <c r="A22332" t="s">
        <v>95</v>
      </c>
      <c r="B22332" t="s">
        <v>1629</v>
      </c>
      <c r="C22332">
        <v>10</v>
      </c>
    </row>
    <row r="22333" spans="1:5" x14ac:dyDescent="0.2">
      <c r="A22333" t="s">
        <v>97</v>
      </c>
      <c r="B22333">
        <v>0.03</v>
      </c>
      <c r="C22333" t="s">
        <v>1567</v>
      </c>
      <c r="D22333" t="s">
        <v>1568</v>
      </c>
    </row>
    <row r="22334" spans="1:5" x14ac:dyDescent="0.2">
      <c r="A22334" t="s">
        <v>94</v>
      </c>
      <c r="B22334">
        <v>0.02</v>
      </c>
      <c r="C22334" t="s">
        <v>1567</v>
      </c>
      <c r="D22334" t="s">
        <v>1568</v>
      </c>
      <c r="E22334" t="s">
        <v>2401</v>
      </c>
    </row>
    <row r="22335" spans="1:5" x14ac:dyDescent="0.2">
      <c r="A22335" t="s">
        <v>94</v>
      </c>
      <c r="B22335">
        <v>0.02</v>
      </c>
      <c r="C22335" t="s">
        <v>1567</v>
      </c>
      <c r="D22335" t="s">
        <v>1633</v>
      </c>
    </row>
    <row r="22336" spans="1:5" x14ac:dyDescent="0.2">
      <c r="A22336" t="s">
        <v>133</v>
      </c>
      <c r="B22336">
        <v>0.02</v>
      </c>
      <c r="C22336" t="s">
        <v>3223</v>
      </c>
    </row>
    <row r="22337" spans="1:4" x14ac:dyDescent="0.2">
      <c r="A22337" t="s">
        <v>1549</v>
      </c>
      <c r="B22337" t="s">
        <v>1550</v>
      </c>
      <c r="C22337" t="s">
        <v>1551</v>
      </c>
      <c r="D22337" t="s">
        <v>1552</v>
      </c>
    </row>
    <row r="22338" spans="1:4" x14ac:dyDescent="0.2">
      <c r="A22338" t="s">
        <v>859</v>
      </c>
      <c r="B22338" t="s">
        <v>1553</v>
      </c>
      <c r="C22338" t="s">
        <v>1554</v>
      </c>
    </row>
    <row r="22339" spans="1:4" x14ac:dyDescent="0.2">
      <c r="A22339" t="s">
        <v>1569</v>
      </c>
      <c r="B22339" t="s">
        <v>1570</v>
      </c>
      <c r="C22339" t="s">
        <v>1571</v>
      </c>
    </row>
    <row r="22340" spans="1:4" x14ac:dyDescent="0.2">
      <c r="A22340" t="s">
        <v>1569</v>
      </c>
      <c r="B22340" t="s">
        <v>1572</v>
      </c>
      <c r="C22340" t="s">
        <v>1573</v>
      </c>
      <c r="D22340" t="s">
        <v>1571</v>
      </c>
    </row>
    <row r="22341" spans="1:4" x14ac:dyDescent="0.2">
      <c r="A22341" t="s">
        <v>2697</v>
      </c>
      <c r="B22341" t="s">
        <v>1613</v>
      </c>
      <c r="C22341">
        <v>0.01</v>
      </c>
    </row>
    <row r="22342" spans="1:4" x14ac:dyDescent="0.2">
      <c r="A22342" t="s">
        <v>27</v>
      </c>
      <c r="B22342">
        <v>24.65</v>
      </c>
      <c r="C22342" t="s">
        <v>1608</v>
      </c>
      <c r="D22342">
        <v>0.1</v>
      </c>
    </row>
    <row r="22343" spans="1:4" x14ac:dyDescent="0.2">
      <c r="A22343" t="s">
        <v>48</v>
      </c>
      <c r="B22343">
        <v>18.350000000000001</v>
      </c>
      <c r="C22343" t="s">
        <v>1608</v>
      </c>
      <c r="D22343">
        <v>0.05</v>
      </c>
    </row>
    <row r="22344" spans="1:4" x14ac:dyDescent="0.2">
      <c r="A22344" t="s">
        <v>29</v>
      </c>
      <c r="B22344">
        <v>23.2</v>
      </c>
      <c r="C22344" t="s">
        <v>1608</v>
      </c>
      <c r="D22344">
        <v>0.1</v>
      </c>
    </row>
    <row r="22345" spans="1:4" x14ac:dyDescent="0.2">
      <c r="A22345" t="s">
        <v>29</v>
      </c>
      <c r="B22345">
        <v>10</v>
      </c>
      <c r="C22345" t="s">
        <v>1608</v>
      </c>
      <c r="D22345">
        <v>0.2</v>
      </c>
    </row>
    <row r="22346" spans="1:4" x14ac:dyDescent="0.2">
      <c r="A22346" t="s">
        <v>29</v>
      </c>
      <c r="B22346">
        <v>13</v>
      </c>
      <c r="C22346" t="s">
        <v>1608</v>
      </c>
      <c r="D22346">
        <v>0.14000000000000001</v>
      </c>
    </row>
    <row r="22347" spans="1:4" x14ac:dyDescent="0.2">
      <c r="A22347" t="s">
        <v>29</v>
      </c>
      <c r="B22347">
        <v>6.6</v>
      </c>
      <c r="C22347" t="s">
        <v>1608</v>
      </c>
      <c r="D22347">
        <v>0.1</v>
      </c>
    </row>
    <row r="22348" spans="1:4" x14ac:dyDescent="0.2">
      <c r="A22348" t="s">
        <v>3224</v>
      </c>
      <c r="B22348" t="s">
        <v>1608</v>
      </c>
      <c r="C22348">
        <v>0.1</v>
      </c>
    </row>
    <row r="22349" spans="1:4" x14ac:dyDescent="0.2">
      <c r="A22349" t="s">
        <v>3225</v>
      </c>
      <c r="B22349" t="s">
        <v>1608</v>
      </c>
      <c r="C22349">
        <v>0.05</v>
      </c>
    </row>
    <row r="22350" spans="1:4" x14ac:dyDescent="0.2">
      <c r="A22350" t="s">
        <v>3226</v>
      </c>
      <c r="B22350" t="s">
        <v>1562</v>
      </c>
      <c r="C22350">
        <v>0.1</v>
      </c>
    </row>
    <row r="22351" spans="1:4" x14ac:dyDescent="0.2">
      <c r="A22351" t="s">
        <v>3227</v>
      </c>
      <c r="B22351" t="s">
        <v>1613</v>
      </c>
      <c r="C22351">
        <v>0.1</v>
      </c>
    </row>
    <row r="22352" spans="1:4" x14ac:dyDescent="0.2">
      <c r="A22352" t="s">
        <v>3228</v>
      </c>
      <c r="B22352">
        <f>0.06/0.03</f>
        <v>2</v>
      </c>
    </row>
    <row r="22353" spans="1:5" x14ac:dyDescent="0.2">
      <c r="A22353" t="s">
        <v>3229</v>
      </c>
      <c r="B22353">
        <f>0.04/0.01</f>
        <v>4</v>
      </c>
    </row>
    <row r="22354" spans="1:5" x14ac:dyDescent="0.2">
      <c r="A22354" t="s">
        <v>3230</v>
      </c>
      <c r="B22354" t="s">
        <v>1608</v>
      </c>
      <c r="C22354">
        <v>0.05</v>
      </c>
    </row>
    <row r="22355" spans="1:5" x14ac:dyDescent="0.2">
      <c r="A22355" t="s">
        <v>108</v>
      </c>
      <c r="B22355">
        <v>2.6</v>
      </c>
      <c r="C22355" t="s">
        <v>1608</v>
      </c>
      <c r="D22355">
        <v>0.1</v>
      </c>
    </row>
    <row r="22356" spans="1:5" x14ac:dyDescent="0.2">
      <c r="A22356" t="s">
        <v>108</v>
      </c>
      <c r="B22356">
        <v>1.3</v>
      </c>
      <c r="C22356" t="s">
        <v>1613</v>
      </c>
      <c r="D22356">
        <v>0.15</v>
      </c>
    </row>
    <row r="22357" spans="1:5" x14ac:dyDescent="0.2">
      <c r="A22357" t="s">
        <v>2902</v>
      </c>
      <c r="B22357" t="s">
        <v>1608</v>
      </c>
      <c r="C22357">
        <v>0.05</v>
      </c>
    </row>
    <row r="22358" spans="1:5" x14ac:dyDescent="0.2">
      <c r="A22358" t="s">
        <v>150</v>
      </c>
      <c r="B22358">
        <v>2.4500000000000002</v>
      </c>
      <c r="C22358" t="s">
        <v>1608</v>
      </c>
      <c r="D22358">
        <v>0.05</v>
      </c>
    </row>
    <row r="22359" spans="1:5" x14ac:dyDescent="0.2">
      <c r="A22359" t="s">
        <v>2169</v>
      </c>
      <c r="B22359">
        <v>36</v>
      </c>
      <c r="C22359" t="s">
        <v>1608</v>
      </c>
      <c r="D22359">
        <v>0.1</v>
      </c>
    </row>
    <row r="22360" spans="1:5" x14ac:dyDescent="0.2">
      <c r="A22360" t="s">
        <v>29</v>
      </c>
      <c r="B22360">
        <v>35.6</v>
      </c>
      <c r="C22360" t="s">
        <v>1608</v>
      </c>
      <c r="D22360">
        <v>0.3</v>
      </c>
    </row>
    <row r="22361" spans="1:5" x14ac:dyDescent="0.2">
      <c r="A22361" t="s">
        <v>48</v>
      </c>
      <c r="B22361">
        <v>10</v>
      </c>
      <c r="C22361" t="s">
        <v>1608</v>
      </c>
      <c r="D22361">
        <v>0.1</v>
      </c>
    </row>
    <row r="22362" spans="1:5" x14ac:dyDescent="0.2">
      <c r="A22362" t="s">
        <v>97</v>
      </c>
      <c r="B22362" t="s">
        <v>1619</v>
      </c>
      <c r="C22362">
        <v>0.05</v>
      </c>
      <c r="D22362" t="s">
        <v>1567</v>
      </c>
      <c r="E22362" t="s">
        <v>1568</v>
      </c>
    </row>
    <row r="22363" spans="1:5" x14ac:dyDescent="0.2">
      <c r="A22363" t="s">
        <v>95</v>
      </c>
      <c r="B22363" t="s">
        <v>1629</v>
      </c>
      <c r="C22363">
        <v>6.3</v>
      </c>
    </row>
    <row r="22364" spans="1:5" x14ac:dyDescent="0.2">
      <c r="A22364" t="s">
        <v>95</v>
      </c>
      <c r="B22364" t="s">
        <v>1629</v>
      </c>
      <c r="C22364">
        <v>10</v>
      </c>
    </row>
    <row r="22365" spans="1:5" x14ac:dyDescent="0.2">
      <c r="A22365" t="s">
        <v>1549</v>
      </c>
      <c r="B22365" t="s">
        <v>1550</v>
      </c>
      <c r="C22365" t="s">
        <v>1551</v>
      </c>
      <c r="D22365" t="s">
        <v>1552</v>
      </c>
    </row>
    <row r="22366" spans="1:5" x14ac:dyDescent="0.2">
      <c r="A22366" t="s">
        <v>859</v>
      </c>
      <c r="B22366" t="s">
        <v>1553</v>
      </c>
      <c r="C22366" t="s">
        <v>1554</v>
      </c>
    </row>
    <row r="22367" spans="1:5" x14ac:dyDescent="0.2">
      <c r="A22367" t="s">
        <v>1555</v>
      </c>
      <c r="B22367" t="s">
        <v>1550</v>
      </c>
      <c r="C22367" t="s">
        <v>1551</v>
      </c>
      <c r="D22367" t="s">
        <v>1556</v>
      </c>
    </row>
    <row r="22368" spans="1:5" x14ac:dyDescent="0.2">
      <c r="A22368" t="s">
        <v>29</v>
      </c>
      <c r="B22368">
        <v>2.5</v>
      </c>
      <c r="C22368" t="s">
        <v>1608</v>
      </c>
      <c r="D22368">
        <v>2.5000000000000001E-2</v>
      </c>
    </row>
    <row r="22369" spans="1:5" x14ac:dyDescent="0.2">
      <c r="A22369" t="s">
        <v>29</v>
      </c>
      <c r="B22369">
        <v>3.55</v>
      </c>
      <c r="C22369" t="s">
        <v>1608</v>
      </c>
      <c r="D22369">
        <v>1.4999999999999999E-2</v>
      </c>
    </row>
    <row r="22370" spans="1:5" x14ac:dyDescent="0.2">
      <c r="A22370" t="s">
        <v>34</v>
      </c>
      <c r="B22370">
        <v>9.9499999999999993</v>
      </c>
      <c r="C22370">
        <f>-0.005/-0.02</f>
        <v>0.25</v>
      </c>
    </row>
    <row r="22371" spans="1:5" x14ac:dyDescent="0.2">
      <c r="A22371" t="s">
        <v>47</v>
      </c>
      <c r="B22371">
        <v>4.5</v>
      </c>
      <c r="C22371" t="s">
        <v>1613</v>
      </c>
      <c r="D22371">
        <v>8.0000000000000002E-3</v>
      </c>
    </row>
    <row r="22372" spans="1:5" x14ac:dyDescent="0.2">
      <c r="A22372" t="s">
        <v>150</v>
      </c>
      <c r="B22372" t="s">
        <v>1562</v>
      </c>
      <c r="C22372" t="s">
        <v>1618</v>
      </c>
      <c r="D22372">
        <v>8</v>
      </c>
      <c r="E22372">
        <v>0.1</v>
      </c>
    </row>
    <row r="22373" spans="1:5" x14ac:dyDescent="0.2">
      <c r="A22373" t="s">
        <v>48</v>
      </c>
      <c r="B22373">
        <v>2</v>
      </c>
      <c r="C22373" t="s">
        <v>1608</v>
      </c>
      <c r="D22373">
        <v>0.1</v>
      </c>
    </row>
    <row r="22374" spans="1:5" x14ac:dyDescent="0.2">
      <c r="A22374" t="s">
        <v>47</v>
      </c>
      <c r="B22374">
        <v>1</v>
      </c>
      <c r="C22374">
        <v>0.1</v>
      </c>
    </row>
    <row r="22375" spans="1:5" x14ac:dyDescent="0.2">
      <c r="A22375" t="s">
        <v>3231</v>
      </c>
      <c r="B22375" t="s">
        <v>3232</v>
      </c>
    </row>
    <row r="22376" spans="1:5" x14ac:dyDescent="0.2">
      <c r="A22376" t="s">
        <v>1549</v>
      </c>
      <c r="B22376" t="s">
        <v>1550</v>
      </c>
      <c r="C22376" t="s">
        <v>1551</v>
      </c>
      <c r="D22376" t="s">
        <v>1552</v>
      </c>
    </row>
    <row r="22377" spans="1:5" x14ac:dyDescent="0.2">
      <c r="A22377" t="s">
        <v>859</v>
      </c>
      <c r="B22377" t="s">
        <v>1553</v>
      </c>
      <c r="C22377" t="s">
        <v>1554</v>
      </c>
    </row>
    <row r="22378" spans="1:5" x14ac:dyDescent="0.2">
      <c r="A22378" t="s">
        <v>1555</v>
      </c>
      <c r="B22378" t="s">
        <v>1550</v>
      </c>
      <c r="C22378" t="s">
        <v>1551</v>
      </c>
      <c r="D22378" t="s">
        <v>1556</v>
      </c>
    </row>
    <row r="22379" spans="1:5" x14ac:dyDescent="0.2">
      <c r="A22379" t="s">
        <v>3233</v>
      </c>
      <c r="B22379" t="s">
        <v>1608</v>
      </c>
      <c r="C22379">
        <v>0.05</v>
      </c>
    </row>
    <row r="22380" spans="1:5" x14ac:dyDescent="0.2">
      <c r="A22380" t="s">
        <v>3234</v>
      </c>
      <c r="B22380" t="s">
        <v>1635</v>
      </c>
      <c r="C22380">
        <v>1.7999999999999999E-2</v>
      </c>
    </row>
    <row r="22381" spans="1:5" x14ac:dyDescent="0.2">
      <c r="A22381" t="s">
        <v>3235</v>
      </c>
      <c r="B22381" t="s">
        <v>1608</v>
      </c>
      <c r="C22381">
        <v>0.2</v>
      </c>
    </row>
    <row r="22382" spans="1:5" x14ac:dyDescent="0.2">
      <c r="A22382" t="s">
        <v>29</v>
      </c>
      <c r="B22382">
        <v>3</v>
      </c>
      <c r="C22382" t="s">
        <v>1608</v>
      </c>
      <c r="D22382">
        <v>0.05</v>
      </c>
    </row>
    <row r="22383" spans="1:5" x14ac:dyDescent="0.2">
      <c r="A22383" t="s">
        <v>29</v>
      </c>
      <c r="B22383">
        <v>7.15</v>
      </c>
      <c r="C22383" t="s">
        <v>1608</v>
      </c>
      <c r="D22383">
        <v>0.03</v>
      </c>
    </row>
    <row r="22384" spans="1:5" x14ac:dyDescent="0.2">
      <c r="A22384" t="s">
        <v>29</v>
      </c>
      <c r="B22384">
        <v>2</v>
      </c>
      <c r="C22384" t="s">
        <v>1608</v>
      </c>
      <c r="D22384">
        <v>0.05</v>
      </c>
    </row>
    <row r="22385" spans="1:4" x14ac:dyDescent="0.2">
      <c r="A22385" t="s">
        <v>1549</v>
      </c>
      <c r="B22385" t="s">
        <v>1550</v>
      </c>
      <c r="C22385" t="s">
        <v>1551</v>
      </c>
      <c r="D22385" t="s">
        <v>1552</v>
      </c>
    </row>
    <row r="22386" spans="1:4" x14ac:dyDescent="0.2">
      <c r="A22386" t="s">
        <v>859</v>
      </c>
      <c r="B22386" t="s">
        <v>1553</v>
      </c>
      <c r="C22386" t="s">
        <v>1554</v>
      </c>
    </row>
    <row r="22387" spans="1:4" x14ac:dyDescent="0.2">
      <c r="A22387" t="s">
        <v>1555</v>
      </c>
      <c r="B22387" t="s">
        <v>1550</v>
      </c>
      <c r="C22387" t="s">
        <v>1551</v>
      </c>
      <c r="D22387" t="s">
        <v>1556</v>
      </c>
    </row>
    <row r="22388" spans="1:4" x14ac:dyDescent="0.2">
      <c r="A22388" t="s">
        <v>464</v>
      </c>
      <c r="B22388" t="s">
        <v>1550</v>
      </c>
      <c r="C22388" t="s">
        <v>1551</v>
      </c>
      <c r="D22388" s="7">
        <v>37415</v>
      </c>
    </row>
    <row r="22389" spans="1:4" x14ac:dyDescent="0.2">
      <c r="A22389" t="s">
        <v>29</v>
      </c>
      <c r="B22389">
        <v>0.75</v>
      </c>
      <c r="C22389" t="s">
        <v>1665</v>
      </c>
    </row>
    <row r="22390" spans="1:4" x14ac:dyDescent="0.2">
      <c r="A22390" t="s">
        <v>29</v>
      </c>
      <c r="B22390">
        <v>0.4</v>
      </c>
      <c r="C22390">
        <v>0.1</v>
      </c>
    </row>
    <row r="22391" spans="1:4" x14ac:dyDescent="0.2">
      <c r="A22391" t="s">
        <v>29</v>
      </c>
      <c r="B22391">
        <v>0.85</v>
      </c>
      <c r="C22391">
        <v>0.1</v>
      </c>
    </row>
    <row r="22392" spans="1:4" x14ac:dyDescent="0.2">
      <c r="A22392" t="s">
        <v>205</v>
      </c>
      <c r="B22392">
        <v>2.15</v>
      </c>
      <c r="C22392" t="s">
        <v>1557</v>
      </c>
    </row>
    <row r="22393" spans="1:4" x14ac:dyDescent="0.2">
      <c r="A22393" t="s">
        <v>177</v>
      </c>
      <c r="B22393">
        <v>4.0999999999999996</v>
      </c>
      <c r="C22393" t="s">
        <v>1582</v>
      </c>
    </row>
    <row r="22394" spans="1:4" x14ac:dyDescent="0.2">
      <c r="A22394" t="s">
        <v>177</v>
      </c>
      <c r="B22394">
        <v>6.05</v>
      </c>
      <c r="C22394" t="s">
        <v>3236</v>
      </c>
    </row>
    <row r="22395" spans="1:4" x14ac:dyDescent="0.2">
      <c r="A22395" t="s">
        <v>29</v>
      </c>
      <c r="B22395">
        <v>4.75</v>
      </c>
      <c r="C22395" t="s">
        <v>1632</v>
      </c>
    </row>
    <row r="22396" spans="1:4" x14ac:dyDescent="0.2">
      <c r="A22396" t="s">
        <v>34</v>
      </c>
      <c r="B22396">
        <v>33.799999999999997</v>
      </c>
      <c r="C22396">
        <f>-0.01/-0.05</f>
        <v>0.19999999999999998</v>
      </c>
    </row>
    <row r="22397" spans="1:4" x14ac:dyDescent="0.2">
      <c r="A22397" t="s">
        <v>184</v>
      </c>
      <c r="B22397">
        <v>31.6</v>
      </c>
      <c r="C22397" t="s">
        <v>1632</v>
      </c>
    </row>
    <row r="22398" spans="1:4" x14ac:dyDescent="0.2">
      <c r="A22398" t="s">
        <v>34</v>
      </c>
      <c r="B22398">
        <v>12.7</v>
      </c>
      <c r="C22398">
        <f>0.015/0.03</f>
        <v>0.5</v>
      </c>
    </row>
    <row r="22399" spans="1:4" x14ac:dyDescent="0.2">
      <c r="A22399" t="s">
        <v>47</v>
      </c>
      <c r="B22399">
        <v>9.6999999999999993</v>
      </c>
      <c r="C22399">
        <v>-0.05</v>
      </c>
    </row>
    <row r="22400" spans="1:4" x14ac:dyDescent="0.2">
      <c r="A22400" t="s">
        <v>47</v>
      </c>
      <c r="B22400">
        <v>16.5</v>
      </c>
      <c r="C22400" t="s">
        <v>1632</v>
      </c>
    </row>
    <row r="22401" spans="1:4" x14ac:dyDescent="0.2">
      <c r="A22401" t="s">
        <v>108</v>
      </c>
      <c r="B22401">
        <v>2.25</v>
      </c>
      <c r="C22401" t="s">
        <v>1632</v>
      </c>
    </row>
    <row r="22402" spans="1:4" x14ac:dyDescent="0.2">
      <c r="A22402" t="s">
        <v>184</v>
      </c>
      <c r="B22402">
        <v>26</v>
      </c>
      <c r="C22402" t="s">
        <v>1655</v>
      </c>
    </row>
    <row r="22403" spans="1:4" x14ac:dyDescent="0.2">
      <c r="A22403" t="s">
        <v>184</v>
      </c>
      <c r="B22403">
        <v>20</v>
      </c>
      <c r="C22403" t="s">
        <v>1655</v>
      </c>
    </row>
    <row r="22404" spans="1:4" x14ac:dyDescent="0.2">
      <c r="A22404" t="s">
        <v>1549</v>
      </c>
      <c r="B22404" t="s">
        <v>1550</v>
      </c>
      <c r="C22404" t="s">
        <v>1551</v>
      </c>
      <c r="D22404" t="s">
        <v>1552</v>
      </c>
    </row>
    <row r="22405" spans="1:4" x14ac:dyDescent="0.2">
      <c r="A22405" t="s">
        <v>859</v>
      </c>
      <c r="B22405" t="s">
        <v>1553</v>
      </c>
      <c r="C22405" t="s">
        <v>1554</v>
      </c>
    </row>
    <row r="22406" spans="1:4" x14ac:dyDescent="0.2">
      <c r="A22406" t="s">
        <v>1555</v>
      </c>
      <c r="B22406" t="s">
        <v>1550</v>
      </c>
      <c r="C22406" t="s">
        <v>1551</v>
      </c>
      <c r="D22406" t="s">
        <v>1556</v>
      </c>
    </row>
    <row r="22407" spans="1:4" x14ac:dyDescent="0.2">
      <c r="A22407" t="s">
        <v>393</v>
      </c>
      <c r="B22407">
        <v>16.350000000000001</v>
      </c>
      <c r="C22407" t="s">
        <v>1608</v>
      </c>
      <c r="D22407">
        <v>0.05</v>
      </c>
    </row>
    <row r="22408" spans="1:4" x14ac:dyDescent="0.2">
      <c r="A22408" t="s">
        <v>29</v>
      </c>
      <c r="B22408">
        <v>13.67</v>
      </c>
      <c r="C22408" t="s">
        <v>1608</v>
      </c>
      <c r="D22408">
        <v>0.03</v>
      </c>
    </row>
    <row r="22409" spans="1:4" x14ac:dyDescent="0.2">
      <c r="A22409" t="s">
        <v>29</v>
      </c>
      <c r="B22409">
        <v>10.35</v>
      </c>
      <c r="C22409" t="s">
        <v>1608</v>
      </c>
      <c r="D22409">
        <v>0.05</v>
      </c>
    </row>
    <row r="22410" spans="1:4" x14ac:dyDescent="0.2">
      <c r="A22410" t="s">
        <v>29</v>
      </c>
      <c r="B22410">
        <v>5.12</v>
      </c>
      <c r="C22410" t="s">
        <v>1608</v>
      </c>
      <c r="D22410">
        <v>0.05</v>
      </c>
    </row>
    <row r="22411" spans="1:4" x14ac:dyDescent="0.2">
      <c r="A22411" t="s">
        <v>29</v>
      </c>
      <c r="B22411">
        <v>3.5</v>
      </c>
      <c r="C22411" t="s">
        <v>1608</v>
      </c>
      <c r="D22411">
        <v>0.05</v>
      </c>
    </row>
    <row r="22412" spans="1:4" x14ac:dyDescent="0.2">
      <c r="A22412" t="s">
        <v>34</v>
      </c>
      <c r="B22412">
        <v>14.1</v>
      </c>
      <c r="C22412" t="s">
        <v>1608</v>
      </c>
      <c r="D22412">
        <v>0.05</v>
      </c>
    </row>
    <row r="22413" spans="1:4" x14ac:dyDescent="0.2">
      <c r="A22413" t="s">
        <v>34</v>
      </c>
      <c r="B22413">
        <v>12.7</v>
      </c>
      <c r="C22413">
        <f>0.015/0.03</f>
        <v>0.5</v>
      </c>
    </row>
    <row r="22414" spans="1:4" x14ac:dyDescent="0.2">
      <c r="A22414" t="s">
        <v>34</v>
      </c>
      <c r="B22414">
        <v>12</v>
      </c>
      <c r="C22414" t="s">
        <v>3237</v>
      </c>
      <c r="D22414">
        <v>-0.04</v>
      </c>
    </row>
    <row r="22415" spans="1:4" x14ac:dyDescent="0.2">
      <c r="A22415" t="s">
        <v>96</v>
      </c>
      <c r="B22415">
        <v>9.6999999999999993</v>
      </c>
      <c r="C22415" t="s">
        <v>1608</v>
      </c>
      <c r="D22415">
        <v>0.03</v>
      </c>
    </row>
    <row r="22416" spans="1:4" x14ac:dyDescent="0.2">
      <c r="A22416" t="s">
        <v>96</v>
      </c>
      <c r="B22416">
        <v>4.3</v>
      </c>
      <c r="C22416" t="s">
        <v>1608</v>
      </c>
      <c r="D22416">
        <v>0.05</v>
      </c>
    </row>
    <row r="22417" spans="1:4" x14ac:dyDescent="0.2">
      <c r="A22417" t="s">
        <v>117</v>
      </c>
      <c r="B22417">
        <v>4.7</v>
      </c>
      <c r="C22417" t="s">
        <v>1608</v>
      </c>
      <c r="D22417">
        <v>0.05</v>
      </c>
    </row>
    <row r="22418" spans="1:4" x14ac:dyDescent="0.2">
      <c r="A22418" t="s">
        <v>1549</v>
      </c>
      <c r="B22418" t="s">
        <v>1550</v>
      </c>
      <c r="C22418" t="s">
        <v>1551</v>
      </c>
      <c r="D22418" t="s">
        <v>1552</v>
      </c>
    </row>
    <row r="22419" spans="1:4" x14ac:dyDescent="0.2">
      <c r="A22419" t="s">
        <v>859</v>
      </c>
      <c r="B22419" t="s">
        <v>1553</v>
      </c>
      <c r="C22419" t="s">
        <v>1554</v>
      </c>
    </row>
    <row r="22420" spans="1:4" x14ac:dyDescent="0.2">
      <c r="A22420" t="s">
        <v>1555</v>
      </c>
      <c r="B22420" t="s">
        <v>1550</v>
      </c>
      <c r="C22420" t="s">
        <v>1551</v>
      </c>
      <c r="D22420" t="s">
        <v>1556</v>
      </c>
    </row>
    <row r="22421" spans="1:4" x14ac:dyDescent="0.2">
      <c r="A22421" t="s">
        <v>29</v>
      </c>
      <c r="B22421">
        <v>5.4</v>
      </c>
      <c r="C22421" t="s">
        <v>1557</v>
      </c>
    </row>
    <row r="22422" spans="1:4" x14ac:dyDescent="0.2">
      <c r="A22422" t="s">
        <v>48</v>
      </c>
      <c r="B22422">
        <v>0.75</v>
      </c>
      <c r="C22422" t="s">
        <v>1665</v>
      </c>
    </row>
    <row r="22423" spans="1:4" x14ac:dyDescent="0.2">
      <c r="A22423" t="s">
        <v>48</v>
      </c>
      <c r="B22423">
        <v>1.3</v>
      </c>
      <c r="C22423" t="s">
        <v>1557</v>
      </c>
    </row>
    <row r="22424" spans="1:4" x14ac:dyDescent="0.2">
      <c r="A22424" t="s">
        <v>48</v>
      </c>
      <c r="B22424">
        <v>3.35</v>
      </c>
      <c r="C22424" t="s">
        <v>1582</v>
      </c>
    </row>
    <row r="22425" spans="1:4" x14ac:dyDescent="0.2">
      <c r="A22425" t="s">
        <v>150</v>
      </c>
      <c r="B22425">
        <v>0.4</v>
      </c>
      <c r="C22425">
        <v>0.1</v>
      </c>
    </row>
    <row r="22426" spans="1:4" x14ac:dyDescent="0.2">
      <c r="A22426" t="s">
        <v>150</v>
      </c>
      <c r="B22426">
        <v>0.85</v>
      </c>
      <c r="C22426">
        <v>0.1</v>
      </c>
    </row>
    <row r="22427" spans="1:4" x14ac:dyDescent="0.2">
      <c r="A22427" t="s">
        <v>47</v>
      </c>
      <c r="B22427">
        <v>4.5</v>
      </c>
      <c r="C22427" t="s">
        <v>1819</v>
      </c>
      <c r="D22427" t="s">
        <v>3238</v>
      </c>
    </row>
    <row r="22428" spans="1:4" x14ac:dyDescent="0.2">
      <c r="A22428" t="s">
        <v>47</v>
      </c>
      <c r="B22428">
        <v>9.9499999999999993</v>
      </c>
      <c r="C22428" t="s">
        <v>1635</v>
      </c>
      <c r="D22428" t="s">
        <v>2202</v>
      </c>
    </row>
    <row r="22429" spans="1:4" x14ac:dyDescent="0.2">
      <c r="A22429" t="s">
        <v>47</v>
      </c>
      <c r="B22429">
        <v>16.5</v>
      </c>
      <c r="C22429" t="s">
        <v>1632</v>
      </c>
    </row>
    <row r="22430" spans="1:4" x14ac:dyDescent="0.2">
      <c r="A22430" t="s">
        <v>153</v>
      </c>
      <c r="B22430">
        <v>10.5</v>
      </c>
      <c r="C22430" t="s">
        <v>1578</v>
      </c>
    </row>
    <row r="22431" spans="1:4" x14ac:dyDescent="0.2">
      <c r="A22431" t="s">
        <v>27</v>
      </c>
      <c r="B22431">
        <v>17.3</v>
      </c>
      <c r="C22431" t="s">
        <v>1630</v>
      </c>
    </row>
    <row r="22432" spans="1:4" x14ac:dyDescent="0.2">
      <c r="A22432" t="s">
        <v>29</v>
      </c>
      <c r="B22432">
        <v>5.9</v>
      </c>
      <c r="C22432" t="s">
        <v>1630</v>
      </c>
    </row>
    <row r="22433" spans="1:3" x14ac:dyDescent="0.2">
      <c r="A22433" t="s">
        <v>29</v>
      </c>
      <c r="B22433">
        <v>8.3000000000000007</v>
      </c>
      <c r="C22433">
        <v>-0.1</v>
      </c>
    </row>
    <row r="22434" spans="1:3" x14ac:dyDescent="0.2">
      <c r="A22434" t="s">
        <v>1579</v>
      </c>
      <c r="B22434">
        <v>11</v>
      </c>
      <c r="C22434" t="s">
        <v>1578</v>
      </c>
    </row>
    <row r="22435" spans="1:3" x14ac:dyDescent="0.2">
      <c r="A22435" t="s">
        <v>1579</v>
      </c>
      <c r="B22435">
        <v>6.65</v>
      </c>
      <c r="C22435">
        <v>0.1</v>
      </c>
    </row>
    <row r="22436" spans="1:3" x14ac:dyDescent="0.2">
      <c r="A22436" t="s">
        <v>1579</v>
      </c>
      <c r="B22436">
        <v>4.5999999999999996</v>
      </c>
      <c r="C22436" t="s">
        <v>1630</v>
      </c>
    </row>
    <row r="22437" spans="1:3" x14ac:dyDescent="0.2">
      <c r="A22437" t="s">
        <v>1579</v>
      </c>
      <c r="B22437" t="s">
        <v>1683</v>
      </c>
    </row>
    <row r="22438" spans="1:3" x14ac:dyDescent="0.2">
      <c r="A22438" t="s">
        <v>47</v>
      </c>
      <c r="B22438" t="s">
        <v>1689</v>
      </c>
    </row>
    <row r="22439" spans="1:3" x14ac:dyDescent="0.2">
      <c r="A22439" t="s">
        <v>47</v>
      </c>
      <c r="B22439">
        <v>13</v>
      </c>
      <c r="C22439" t="s">
        <v>1580</v>
      </c>
    </row>
    <row r="22440" spans="1:3" x14ac:dyDescent="0.2">
      <c r="A22440" t="s">
        <v>29</v>
      </c>
      <c r="B22440">
        <v>10.8</v>
      </c>
      <c r="C22440">
        <v>0.15</v>
      </c>
    </row>
    <row r="22441" spans="1:3" x14ac:dyDescent="0.2">
      <c r="A22441" t="s">
        <v>47</v>
      </c>
      <c r="B22441">
        <v>3</v>
      </c>
      <c r="C22441">
        <v>-0.1</v>
      </c>
    </row>
    <row r="22442" spans="1:3" x14ac:dyDescent="0.2">
      <c r="A22442" t="s">
        <v>47</v>
      </c>
      <c r="B22442" t="s">
        <v>2949</v>
      </c>
    </row>
    <row r="22443" spans="1:3" x14ac:dyDescent="0.2">
      <c r="A22443" t="s">
        <v>1686</v>
      </c>
      <c r="B22443" t="s">
        <v>1691</v>
      </c>
      <c r="C22443" t="s">
        <v>1687</v>
      </c>
    </row>
    <row r="22444" spans="1:3" x14ac:dyDescent="0.2">
      <c r="A22444" t="s">
        <v>47</v>
      </c>
      <c r="B22444">
        <v>14</v>
      </c>
      <c r="C22444" t="s">
        <v>1580</v>
      </c>
    </row>
    <row r="22445" spans="1:3" x14ac:dyDescent="0.2">
      <c r="A22445" t="s">
        <v>184</v>
      </c>
      <c r="B22445">
        <v>14.7</v>
      </c>
      <c r="C22445">
        <v>-0.2</v>
      </c>
    </row>
    <row r="22446" spans="1:3" x14ac:dyDescent="0.2">
      <c r="A22446" t="s">
        <v>34</v>
      </c>
      <c r="B22446">
        <v>21.02</v>
      </c>
      <c r="C22446">
        <v>0.03</v>
      </c>
    </row>
    <row r="22447" spans="1:3" x14ac:dyDescent="0.2">
      <c r="A22447" t="s">
        <v>34</v>
      </c>
      <c r="B22447">
        <v>15.02</v>
      </c>
      <c r="C22447">
        <v>0.03</v>
      </c>
    </row>
    <row r="22448" spans="1:3" x14ac:dyDescent="0.2">
      <c r="A22448" t="s">
        <v>34</v>
      </c>
      <c r="B22448">
        <v>18.3</v>
      </c>
      <c r="C22448" t="s">
        <v>1630</v>
      </c>
    </row>
    <row r="22449" spans="1:4" x14ac:dyDescent="0.2">
      <c r="A22449" t="s">
        <v>150</v>
      </c>
      <c r="B22449" t="s">
        <v>1692</v>
      </c>
    </row>
    <row r="22450" spans="1:4" x14ac:dyDescent="0.2">
      <c r="A22450" t="s">
        <v>47</v>
      </c>
      <c r="B22450">
        <v>2</v>
      </c>
      <c r="C22450" t="s">
        <v>1580</v>
      </c>
    </row>
    <row r="22451" spans="1:4" x14ac:dyDescent="0.2">
      <c r="A22451" t="s">
        <v>1693</v>
      </c>
      <c r="B22451" t="s">
        <v>1618</v>
      </c>
      <c r="C22451">
        <v>8</v>
      </c>
      <c r="D22451" t="s">
        <v>1578</v>
      </c>
    </row>
    <row r="22452" spans="1:4" x14ac:dyDescent="0.2">
      <c r="A22452" t="s">
        <v>97</v>
      </c>
      <c r="B22452" t="s">
        <v>1545</v>
      </c>
      <c r="C22452">
        <v>0.1</v>
      </c>
    </row>
    <row r="22453" spans="1:4" x14ac:dyDescent="0.2">
      <c r="A22453" t="s">
        <v>97</v>
      </c>
      <c r="B22453" t="s">
        <v>1545</v>
      </c>
      <c r="C22453">
        <v>0.04</v>
      </c>
    </row>
    <row r="22454" spans="1:4" x14ac:dyDescent="0.2">
      <c r="A22454" t="s">
        <v>1579</v>
      </c>
      <c r="B22454">
        <v>1.2</v>
      </c>
      <c r="C22454">
        <v>0.2</v>
      </c>
    </row>
    <row r="22455" spans="1:4" x14ac:dyDescent="0.2">
      <c r="A22455" t="s">
        <v>49</v>
      </c>
      <c r="B22455">
        <v>0.23</v>
      </c>
      <c r="C22455" t="s">
        <v>1589</v>
      </c>
    </row>
    <row r="22456" spans="1:4" x14ac:dyDescent="0.2">
      <c r="A22456" t="s">
        <v>49</v>
      </c>
      <c r="B22456">
        <v>0.4</v>
      </c>
      <c r="C22456" t="s">
        <v>1580</v>
      </c>
    </row>
    <row r="22457" spans="1:4" x14ac:dyDescent="0.2">
      <c r="A22457" t="s">
        <v>49</v>
      </c>
      <c r="B22457">
        <v>0.2</v>
      </c>
      <c r="C22457">
        <v>0.2</v>
      </c>
    </row>
    <row r="22458" spans="1:4" x14ac:dyDescent="0.2">
      <c r="A22458" t="s">
        <v>49</v>
      </c>
      <c r="B22458" t="s">
        <v>1545</v>
      </c>
      <c r="C22458">
        <v>0.1</v>
      </c>
    </row>
    <row r="22459" spans="1:4" x14ac:dyDescent="0.2">
      <c r="A22459" t="s">
        <v>97</v>
      </c>
      <c r="B22459">
        <v>0.1</v>
      </c>
      <c r="C22459" t="s">
        <v>1567</v>
      </c>
      <c r="D22459" t="s">
        <v>1568</v>
      </c>
    </row>
    <row r="22460" spans="1:4" x14ac:dyDescent="0.2">
      <c r="A22460" t="s">
        <v>29</v>
      </c>
      <c r="B22460">
        <v>2.2000000000000002</v>
      </c>
      <c r="C22460" t="s">
        <v>1630</v>
      </c>
    </row>
    <row r="22461" spans="1:4" x14ac:dyDescent="0.2">
      <c r="A22461" t="s">
        <v>146</v>
      </c>
    </row>
    <row r="22462" spans="1:4" x14ac:dyDescent="0.2">
      <c r="A22462" t="s">
        <v>87</v>
      </c>
    </row>
    <row r="22463" spans="1:4" x14ac:dyDescent="0.2">
      <c r="A22463" t="s">
        <v>87</v>
      </c>
    </row>
    <row r="22464" spans="1:4" x14ac:dyDescent="0.2">
      <c r="A22464" t="s">
        <v>1549</v>
      </c>
      <c r="B22464" t="s">
        <v>1550</v>
      </c>
      <c r="C22464" t="s">
        <v>1551</v>
      </c>
      <c r="D22464" t="s">
        <v>1552</v>
      </c>
    </row>
    <row r="22465" spans="1:4" x14ac:dyDescent="0.2">
      <c r="A22465" t="s">
        <v>859</v>
      </c>
      <c r="B22465" t="s">
        <v>1553</v>
      </c>
      <c r="C22465" t="s">
        <v>1554</v>
      </c>
    </row>
    <row r="22466" spans="1:4" x14ac:dyDescent="0.2">
      <c r="A22466" t="s">
        <v>1555</v>
      </c>
      <c r="B22466" t="s">
        <v>1550</v>
      </c>
      <c r="C22466" t="s">
        <v>1551</v>
      </c>
      <c r="D22466" t="s">
        <v>1556</v>
      </c>
    </row>
    <row r="22467" spans="1:4" x14ac:dyDescent="0.2">
      <c r="A22467" t="s">
        <v>27</v>
      </c>
      <c r="B22467">
        <v>205</v>
      </c>
      <c r="C22467">
        <f>0.1/-0.3</f>
        <v>-0.33333333333333337</v>
      </c>
    </row>
    <row r="22468" spans="1:4" x14ac:dyDescent="0.2">
      <c r="A22468" t="s">
        <v>29</v>
      </c>
      <c r="B22468">
        <v>159.6</v>
      </c>
      <c r="C22468" t="s">
        <v>1559</v>
      </c>
    </row>
    <row r="22469" spans="1:4" x14ac:dyDescent="0.2">
      <c r="A22469" t="s">
        <v>3239</v>
      </c>
      <c r="B22469" t="s">
        <v>1559</v>
      </c>
    </row>
    <row r="22470" spans="1:4" x14ac:dyDescent="0.2">
      <c r="A22470" t="s">
        <v>3240</v>
      </c>
      <c r="B22470" t="s">
        <v>1557</v>
      </c>
    </row>
    <row r="22471" spans="1:4" x14ac:dyDescent="0.2">
      <c r="A22471" t="s">
        <v>3241</v>
      </c>
      <c r="B22471">
        <v>-7.0000000000000007E-2</v>
      </c>
    </row>
    <row r="22472" spans="1:4" x14ac:dyDescent="0.2">
      <c r="A22472" t="s">
        <v>3242</v>
      </c>
      <c r="B22472" t="s">
        <v>1545</v>
      </c>
      <c r="C22472">
        <v>6.7</v>
      </c>
    </row>
    <row r="22473" spans="1:4" x14ac:dyDescent="0.2">
      <c r="A22473" t="s">
        <v>91</v>
      </c>
      <c r="B22473">
        <v>-19.899999999999999</v>
      </c>
      <c r="C22473">
        <v>0.2</v>
      </c>
    </row>
    <row r="22474" spans="1:4" x14ac:dyDescent="0.2">
      <c r="A22474" t="s">
        <v>1055</v>
      </c>
      <c r="B22474">
        <v>10.3</v>
      </c>
      <c r="C22474">
        <v>0.2</v>
      </c>
    </row>
    <row r="22475" spans="1:4" x14ac:dyDescent="0.2">
      <c r="A22475" t="s">
        <v>178</v>
      </c>
      <c r="B22475">
        <v>4.7</v>
      </c>
      <c r="C22475" t="s">
        <v>1559</v>
      </c>
    </row>
    <row r="22476" spans="1:4" x14ac:dyDescent="0.2">
      <c r="A22476" t="s">
        <v>150</v>
      </c>
      <c r="B22476">
        <v>9.5</v>
      </c>
      <c r="C22476">
        <v>-0.4</v>
      </c>
    </row>
    <row r="22477" spans="1:4" x14ac:dyDescent="0.2">
      <c r="A22477" t="s">
        <v>557</v>
      </c>
      <c r="B22477">
        <v>23.5</v>
      </c>
      <c r="C22477" t="s">
        <v>1559</v>
      </c>
    </row>
    <row r="22478" spans="1:4" x14ac:dyDescent="0.2">
      <c r="A22478" t="s">
        <v>557</v>
      </c>
      <c r="B22478">
        <v>25</v>
      </c>
      <c r="C22478" t="s">
        <v>1559</v>
      </c>
    </row>
    <row r="22479" spans="1:4" x14ac:dyDescent="0.2">
      <c r="A22479" t="s">
        <v>47</v>
      </c>
      <c r="B22479">
        <v>8</v>
      </c>
      <c r="C22479">
        <f>0.104/0.052</f>
        <v>2</v>
      </c>
    </row>
    <row r="22480" spans="1:4" x14ac:dyDescent="0.2">
      <c r="A22480" t="s">
        <v>551</v>
      </c>
      <c r="B22480" t="s">
        <v>1545</v>
      </c>
      <c r="C22480">
        <v>0.1</v>
      </c>
    </row>
    <row r="22481" spans="1:4" x14ac:dyDescent="0.2">
      <c r="A22481" t="s">
        <v>174</v>
      </c>
      <c r="B22481" t="s">
        <v>1545</v>
      </c>
      <c r="C22481">
        <v>0.2</v>
      </c>
    </row>
    <row r="22482" spans="1:4" x14ac:dyDescent="0.2">
      <c r="A22482" t="s">
        <v>56</v>
      </c>
    </row>
    <row r="22483" spans="1:4" x14ac:dyDescent="0.2">
      <c r="A22483" t="s">
        <v>1549</v>
      </c>
      <c r="B22483" t="s">
        <v>1550</v>
      </c>
      <c r="C22483" t="s">
        <v>1551</v>
      </c>
      <c r="D22483" t="s">
        <v>1552</v>
      </c>
    </row>
    <row r="22484" spans="1:4" x14ac:dyDescent="0.2">
      <c r="A22484" t="s">
        <v>859</v>
      </c>
      <c r="B22484" t="s">
        <v>1553</v>
      </c>
      <c r="C22484" t="s">
        <v>1554</v>
      </c>
    </row>
    <row r="22485" spans="1:4" x14ac:dyDescent="0.2">
      <c r="A22485" t="s">
        <v>1555</v>
      </c>
      <c r="B22485" t="s">
        <v>1550</v>
      </c>
      <c r="C22485" t="s">
        <v>1551</v>
      </c>
      <c r="D22485" t="s">
        <v>1556</v>
      </c>
    </row>
    <row r="22486" spans="1:4" x14ac:dyDescent="0.2">
      <c r="A22486" t="s">
        <v>1569</v>
      </c>
      <c r="B22486" t="s">
        <v>1570</v>
      </c>
      <c r="C22486" t="s">
        <v>1571</v>
      </c>
    </row>
    <row r="22487" spans="1:4" x14ac:dyDescent="0.2">
      <c r="A22487" t="s">
        <v>1569</v>
      </c>
      <c r="B22487" t="s">
        <v>1572</v>
      </c>
      <c r="C22487" t="s">
        <v>1573</v>
      </c>
      <c r="D22487" t="s">
        <v>1571</v>
      </c>
    </row>
    <row r="22488" spans="1:4" x14ac:dyDescent="0.2">
      <c r="A22488" t="s">
        <v>3243</v>
      </c>
      <c r="B22488" t="s">
        <v>1742</v>
      </c>
      <c r="C22488" t="s">
        <v>3244</v>
      </c>
      <c r="D22488" t="s">
        <v>3245</v>
      </c>
    </row>
    <row r="22489" spans="1:4" x14ac:dyDescent="0.2">
      <c r="A22489" t="s">
        <v>1549</v>
      </c>
      <c r="B22489" t="s">
        <v>1550</v>
      </c>
      <c r="C22489" t="s">
        <v>1551</v>
      </c>
      <c r="D22489" t="s">
        <v>1552</v>
      </c>
    </row>
    <row r="22490" spans="1:4" x14ac:dyDescent="0.2">
      <c r="A22490" t="s">
        <v>859</v>
      </c>
      <c r="B22490" t="s">
        <v>1553</v>
      </c>
      <c r="C22490" t="s">
        <v>1554</v>
      </c>
    </row>
    <row r="22491" spans="1:4" x14ac:dyDescent="0.2">
      <c r="A22491" t="s">
        <v>1555</v>
      </c>
      <c r="B22491" t="s">
        <v>1550</v>
      </c>
      <c r="C22491" t="s">
        <v>1551</v>
      </c>
      <c r="D22491" t="s">
        <v>1556</v>
      </c>
    </row>
    <row r="22492" spans="1:4" x14ac:dyDescent="0.2">
      <c r="A22492" t="s">
        <v>1569</v>
      </c>
      <c r="B22492" t="s">
        <v>1570</v>
      </c>
      <c r="C22492" t="s">
        <v>1571</v>
      </c>
    </row>
    <row r="22493" spans="1:4" x14ac:dyDescent="0.2">
      <c r="A22493" t="s">
        <v>1569</v>
      </c>
      <c r="B22493" t="s">
        <v>1572</v>
      </c>
      <c r="C22493" t="s">
        <v>1573</v>
      </c>
      <c r="D22493" t="s">
        <v>1571</v>
      </c>
    </row>
    <row r="22494" spans="1:4" x14ac:dyDescent="0.2">
      <c r="A22494" t="s">
        <v>91</v>
      </c>
      <c r="B22494">
        <v>12.9</v>
      </c>
      <c r="C22494" t="s">
        <v>1557</v>
      </c>
    </row>
    <row r="22495" spans="1:4" x14ac:dyDescent="0.2">
      <c r="A22495" t="s">
        <v>29</v>
      </c>
      <c r="B22495">
        <v>6.3</v>
      </c>
      <c r="C22495" t="s">
        <v>1558</v>
      </c>
    </row>
    <row r="22496" spans="1:4" x14ac:dyDescent="0.2">
      <c r="A22496" t="s">
        <v>48</v>
      </c>
      <c r="B22496">
        <v>1.8</v>
      </c>
      <c r="C22496" t="s">
        <v>1558</v>
      </c>
    </row>
    <row r="22497" spans="1:5" x14ac:dyDescent="0.2">
      <c r="A22497" t="s">
        <v>34</v>
      </c>
      <c r="B22497">
        <v>5.7850000000000001</v>
      </c>
      <c r="C22497">
        <v>-1.4999999999999999E-2</v>
      </c>
    </row>
    <row r="22498" spans="1:5" x14ac:dyDescent="0.2">
      <c r="A22498" t="s">
        <v>34</v>
      </c>
      <c r="B22498">
        <v>19.98</v>
      </c>
      <c r="C22498">
        <v>-0.02</v>
      </c>
    </row>
    <row r="22499" spans="1:5" x14ac:dyDescent="0.2">
      <c r="A22499" t="s">
        <v>34</v>
      </c>
      <c r="B22499">
        <v>19.899999999999999</v>
      </c>
      <c r="C22499">
        <v>-0.1</v>
      </c>
    </row>
    <row r="22500" spans="1:5" x14ac:dyDescent="0.2">
      <c r="A22500" t="s">
        <v>34</v>
      </c>
      <c r="B22500">
        <v>19.600000000000001</v>
      </c>
      <c r="C22500">
        <v>-0.1</v>
      </c>
    </row>
    <row r="22501" spans="1:5" x14ac:dyDescent="0.2">
      <c r="A22501" t="s">
        <v>184</v>
      </c>
      <c r="B22501">
        <v>17.3</v>
      </c>
      <c r="C22501">
        <v>-0.05</v>
      </c>
    </row>
    <row r="22502" spans="1:5" x14ac:dyDescent="0.2">
      <c r="A22502" t="s">
        <v>1607</v>
      </c>
      <c r="B22502">
        <v>5.7</v>
      </c>
      <c r="C22502" t="s">
        <v>1558</v>
      </c>
    </row>
    <row r="22503" spans="1:5" x14ac:dyDescent="0.2">
      <c r="A22503" t="s">
        <v>108</v>
      </c>
      <c r="B22503">
        <v>1.6</v>
      </c>
      <c r="C22503">
        <v>0.05</v>
      </c>
    </row>
    <row r="22504" spans="1:5" x14ac:dyDescent="0.2">
      <c r="A22504" t="s">
        <v>47</v>
      </c>
      <c r="B22504">
        <v>3</v>
      </c>
      <c r="C22504" t="s">
        <v>1814</v>
      </c>
    </row>
    <row r="22505" spans="1:5" x14ac:dyDescent="0.2">
      <c r="A22505" t="s">
        <v>97</v>
      </c>
      <c r="B22505" t="s">
        <v>3052</v>
      </c>
      <c r="C22505" t="s">
        <v>1567</v>
      </c>
      <c r="D22505" t="s">
        <v>1568</v>
      </c>
    </row>
    <row r="22506" spans="1:5" x14ac:dyDescent="0.2">
      <c r="A22506" t="s">
        <v>92</v>
      </c>
      <c r="B22506">
        <v>0.1</v>
      </c>
      <c r="C22506" t="s">
        <v>1557</v>
      </c>
    </row>
    <row r="22507" spans="1:5" x14ac:dyDescent="0.2">
      <c r="A22507" t="s">
        <v>94</v>
      </c>
      <c r="B22507" t="s">
        <v>1545</v>
      </c>
      <c r="C22507">
        <v>0.02</v>
      </c>
      <c r="D22507" t="s">
        <v>1567</v>
      </c>
      <c r="E22507" t="s">
        <v>1568</v>
      </c>
    </row>
    <row r="22508" spans="1:5" x14ac:dyDescent="0.2">
      <c r="A22508" t="s">
        <v>95</v>
      </c>
      <c r="B22508" t="s">
        <v>1545</v>
      </c>
      <c r="C22508" t="s">
        <v>1614</v>
      </c>
      <c r="D22508">
        <v>1.5</v>
      </c>
    </row>
    <row r="22509" spans="1:5" x14ac:dyDescent="0.2">
      <c r="A22509" t="s">
        <v>1549</v>
      </c>
      <c r="B22509" t="s">
        <v>1550</v>
      </c>
      <c r="C22509" t="s">
        <v>1551</v>
      </c>
      <c r="D22509" t="s">
        <v>1552</v>
      </c>
    </row>
    <row r="22510" spans="1:5" x14ac:dyDescent="0.2">
      <c r="A22510" t="s">
        <v>859</v>
      </c>
      <c r="B22510" t="s">
        <v>1553</v>
      </c>
      <c r="C22510" t="s">
        <v>1554</v>
      </c>
    </row>
    <row r="22511" spans="1:5" x14ac:dyDescent="0.2">
      <c r="A22511" t="s">
        <v>1555</v>
      </c>
      <c r="B22511" t="s">
        <v>1550</v>
      </c>
      <c r="C22511" t="s">
        <v>1551</v>
      </c>
      <c r="D22511" t="s">
        <v>1556</v>
      </c>
    </row>
    <row r="22512" spans="1:5" x14ac:dyDescent="0.2">
      <c r="A22512" t="s">
        <v>91</v>
      </c>
      <c r="B22512">
        <v>12.9</v>
      </c>
      <c r="C22512" t="s">
        <v>1557</v>
      </c>
    </row>
    <row r="22513" spans="1:5" x14ac:dyDescent="0.2">
      <c r="A22513" t="s">
        <v>29</v>
      </c>
      <c r="B22513">
        <v>6.3</v>
      </c>
      <c r="C22513" t="s">
        <v>1558</v>
      </c>
    </row>
    <row r="22514" spans="1:5" x14ac:dyDescent="0.2">
      <c r="A22514" t="s">
        <v>48</v>
      </c>
      <c r="B22514">
        <v>1.8</v>
      </c>
      <c r="C22514" t="s">
        <v>1558</v>
      </c>
    </row>
    <row r="22515" spans="1:5" x14ac:dyDescent="0.2">
      <c r="A22515" t="s">
        <v>34</v>
      </c>
      <c r="B22515">
        <v>5.7850000000000001</v>
      </c>
      <c r="C22515">
        <v>-1.4999999999999999E-2</v>
      </c>
    </row>
    <row r="22516" spans="1:5" x14ac:dyDescent="0.2">
      <c r="A22516" t="s">
        <v>34</v>
      </c>
      <c r="B22516">
        <v>19.98</v>
      </c>
      <c r="C22516">
        <v>-0.02</v>
      </c>
    </row>
    <row r="22517" spans="1:5" x14ac:dyDescent="0.2">
      <c r="A22517" t="s">
        <v>34</v>
      </c>
      <c r="B22517">
        <v>19.899999999999999</v>
      </c>
      <c r="C22517">
        <v>-0.1</v>
      </c>
    </row>
    <row r="22518" spans="1:5" x14ac:dyDescent="0.2">
      <c r="A22518" t="s">
        <v>34</v>
      </c>
      <c r="B22518">
        <v>19.600000000000001</v>
      </c>
      <c r="C22518">
        <v>-0.1</v>
      </c>
    </row>
    <row r="22519" spans="1:5" x14ac:dyDescent="0.2">
      <c r="A22519" t="s">
        <v>184</v>
      </c>
      <c r="B22519">
        <v>17.3</v>
      </c>
      <c r="C22519">
        <v>-0.05</v>
      </c>
    </row>
    <row r="22520" spans="1:5" x14ac:dyDescent="0.2">
      <c r="A22520" t="s">
        <v>1607</v>
      </c>
      <c r="B22520">
        <v>5.7</v>
      </c>
      <c r="C22520" t="s">
        <v>1558</v>
      </c>
    </row>
    <row r="22521" spans="1:5" x14ac:dyDescent="0.2">
      <c r="A22521" t="s">
        <v>108</v>
      </c>
      <c r="B22521">
        <v>1.6</v>
      </c>
      <c r="C22521">
        <v>0.05</v>
      </c>
    </row>
    <row r="22522" spans="1:5" x14ac:dyDescent="0.2">
      <c r="A22522" t="s">
        <v>47</v>
      </c>
      <c r="B22522">
        <v>4</v>
      </c>
      <c r="C22522" t="s">
        <v>1595</v>
      </c>
      <c r="D22522">
        <v>0.01</v>
      </c>
    </row>
    <row r="22523" spans="1:5" x14ac:dyDescent="0.2">
      <c r="A22523" t="s">
        <v>97</v>
      </c>
      <c r="B22523" t="s">
        <v>3052</v>
      </c>
      <c r="C22523" t="s">
        <v>1567</v>
      </c>
      <c r="D22523" t="s">
        <v>1568</v>
      </c>
    </row>
    <row r="22524" spans="1:5" x14ac:dyDescent="0.2">
      <c r="A22524" t="s">
        <v>92</v>
      </c>
      <c r="B22524">
        <v>0.1</v>
      </c>
      <c r="C22524" t="s">
        <v>1557</v>
      </c>
    </row>
    <row r="22525" spans="1:5" x14ac:dyDescent="0.2">
      <c r="A22525" t="s">
        <v>94</v>
      </c>
      <c r="B22525" t="s">
        <v>1545</v>
      </c>
      <c r="C22525">
        <v>0.02</v>
      </c>
      <c r="D22525" t="s">
        <v>1567</v>
      </c>
      <c r="E22525" t="s">
        <v>1568</v>
      </c>
    </row>
    <row r="22526" spans="1:5" x14ac:dyDescent="0.2">
      <c r="A22526" t="s">
        <v>95</v>
      </c>
      <c r="B22526" t="s">
        <v>1545</v>
      </c>
      <c r="C22526" t="s">
        <v>1614</v>
      </c>
      <c r="D22526">
        <v>1.5</v>
      </c>
    </row>
    <row r="22527" spans="1:5" x14ac:dyDescent="0.2">
      <c r="A22527" t="s">
        <v>1549</v>
      </c>
      <c r="B22527" t="s">
        <v>1550</v>
      </c>
      <c r="C22527" t="s">
        <v>1551</v>
      </c>
      <c r="D22527" t="s">
        <v>1552</v>
      </c>
    </row>
    <row r="22528" spans="1:5" x14ac:dyDescent="0.2">
      <c r="A22528" t="s">
        <v>859</v>
      </c>
      <c r="B22528" t="s">
        <v>1553</v>
      </c>
      <c r="C22528" t="s">
        <v>1554</v>
      </c>
    </row>
    <row r="22529" spans="1:6" x14ac:dyDescent="0.2">
      <c r="A22529" t="s">
        <v>1555</v>
      </c>
      <c r="B22529" t="s">
        <v>1550</v>
      </c>
      <c r="C22529" t="s">
        <v>1551</v>
      </c>
      <c r="D22529" t="s">
        <v>1556</v>
      </c>
    </row>
    <row r="22530" spans="1:6" x14ac:dyDescent="0.2">
      <c r="A22530" t="s">
        <v>34</v>
      </c>
      <c r="B22530">
        <v>28.5</v>
      </c>
      <c r="C22530" t="s">
        <v>1558</v>
      </c>
    </row>
    <row r="22531" spans="1:6" x14ac:dyDescent="0.2">
      <c r="A22531" t="s">
        <v>91</v>
      </c>
      <c r="B22531">
        <v>7.85</v>
      </c>
      <c r="C22531" t="s">
        <v>1557</v>
      </c>
    </row>
    <row r="22532" spans="1:6" x14ac:dyDescent="0.2">
      <c r="A22532" t="s">
        <v>47</v>
      </c>
      <c r="B22532">
        <v>18.5</v>
      </c>
      <c r="C22532" t="s">
        <v>2666</v>
      </c>
    </row>
    <row r="22533" spans="1:6" x14ac:dyDescent="0.2">
      <c r="A22533" t="s">
        <v>29</v>
      </c>
      <c r="B22533">
        <v>6.85</v>
      </c>
      <c r="C22533" t="s">
        <v>1557</v>
      </c>
    </row>
    <row r="22534" spans="1:6" x14ac:dyDescent="0.2">
      <c r="A22534" t="s">
        <v>189</v>
      </c>
      <c r="B22534" t="s">
        <v>1545</v>
      </c>
      <c r="C22534">
        <v>0.03</v>
      </c>
      <c r="D22534" t="s">
        <v>1568</v>
      </c>
    </row>
    <row r="22535" spans="1:6" x14ac:dyDescent="0.2">
      <c r="A22535" t="s">
        <v>133</v>
      </c>
      <c r="B22535" t="s">
        <v>1545</v>
      </c>
      <c r="C22535">
        <v>5.0000000000000001E-3</v>
      </c>
    </row>
    <row r="22536" spans="1:6" x14ac:dyDescent="0.2">
      <c r="A22536" t="s">
        <v>29</v>
      </c>
      <c r="B22536">
        <v>3.3</v>
      </c>
      <c r="C22536" t="s">
        <v>1558</v>
      </c>
    </row>
    <row r="22537" spans="1:6" x14ac:dyDescent="0.2">
      <c r="A22537" t="s">
        <v>29</v>
      </c>
      <c r="B22537">
        <v>0.1</v>
      </c>
      <c r="C22537">
        <f>0.035/-0.015</f>
        <v>-2.3333333333333335</v>
      </c>
    </row>
    <row r="22538" spans="1:6" x14ac:dyDescent="0.2">
      <c r="A22538" t="s">
        <v>34</v>
      </c>
      <c r="B22538">
        <v>19</v>
      </c>
      <c r="C22538" t="s">
        <v>1655</v>
      </c>
    </row>
    <row r="22539" spans="1:6" x14ac:dyDescent="0.2">
      <c r="A22539" t="s">
        <v>34</v>
      </c>
      <c r="B22539">
        <v>19.2</v>
      </c>
      <c r="C22539" t="s">
        <v>1655</v>
      </c>
    </row>
    <row r="22540" spans="1:6" x14ac:dyDescent="0.2">
      <c r="A22540" t="s">
        <v>95</v>
      </c>
      <c r="B22540" t="s">
        <v>1545</v>
      </c>
      <c r="C22540">
        <v>0.08</v>
      </c>
      <c r="D22540" t="s">
        <v>1594</v>
      </c>
      <c r="E22540" t="s">
        <v>1584</v>
      </c>
      <c r="F22540">
        <v>3</v>
      </c>
    </row>
    <row r="22541" spans="1:6" x14ac:dyDescent="0.2">
      <c r="A22541" t="s">
        <v>54</v>
      </c>
      <c r="B22541" t="s">
        <v>1867</v>
      </c>
      <c r="C22541" t="s">
        <v>2582</v>
      </c>
    </row>
    <row r="22542" spans="1:6" x14ac:dyDescent="0.2">
      <c r="A22542" t="s">
        <v>36</v>
      </c>
      <c r="B22542" t="s">
        <v>2665</v>
      </c>
      <c r="C22542" t="s">
        <v>1100</v>
      </c>
      <c r="D22542">
        <v>0.5</v>
      </c>
      <c r="E22542" t="s">
        <v>1562</v>
      </c>
      <c r="F22542" t="s">
        <v>1563</v>
      </c>
    </row>
    <row r="22543" spans="1:6" x14ac:dyDescent="0.2">
      <c r="A22543" t="s">
        <v>29</v>
      </c>
      <c r="B22543">
        <v>0.5</v>
      </c>
      <c r="C22543" t="s">
        <v>1557</v>
      </c>
    </row>
    <row r="22544" spans="1:6" x14ac:dyDescent="0.2">
      <c r="A22544" t="s">
        <v>2515</v>
      </c>
      <c r="B22544" t="s">
        <v>2581</v>
      </c>
    </row>
    <row r="22545" spans="1:4" x14ac:dyDescent="0.2">
      <c r="A22545" t="s">
        <v>87</v>
      </c>
      <c r="B22545" t="s">
        <v>1698</v>
      </c>
    </row>
    <row r="22546" spans="1:4" x14ac:dyDescent="0.2">
      <c r="A22546" t="s">
        <v>1549</v>
      </c>
      <c r="B22546" t="s">
        <v>1550</v>
      </c>
      <c r="C22546" t="s">
        <v>1551</v>
      </c>
      <c r="D22546" t="s">
        <v>1552</v>
      </c>
    </row>
    <row r="22547" spans="1:4" x14ac:dyDescent="0.2">
      <c r="A22547" t="s">
        <v>859</v>
      </c>
      <c r="B22547" t="s">
        <v>1553</v>
      </c>
      <c r="C22547" t="s">
        <v>1554</v>
      </c>
    </row>
    <row r="22548" spans="1:4" x14ac:dyDescent="0.2">
      <c r="A22548" t="s">
        <v>29</v>
      </c>
      <c r="B22548">
        <v>8</v>
      </c>
      <c r="C22548">
        <v>0.1</v>
      </c>
    </row>
    <row r="22549" spans="1:4" x14ac:dyDescent="0.2">
      <c r="A22549" t="s">
        <v>29</v>
      </c>
      <c r="B22549">
        <v>7</v>
      </c>
      <c r="C22549" t="s">
        <v>1608</v>
      </c>
      <c r="D22549">
        <v>1.4999999999999999E-2</v>
      </c>
    </row>
    <row r="22550" spans="1:4" x14ac:dyDescent="0.2">
      <c r="A22550" t="s">
        <v>29</v>
      </c>
      <c r="B22550">
        <v>0.7</v>
      </c>
      <c r="C22550">
        <v>0.2</v>
      </c>
    </row>
    <row r="22551" spans="1:4" x14ac:dyDescent="0.2">
      <c r="A22551" t="s">
        <v>29</v>
      </c>
      <c r="B22551">
        <v>1</v>
      </c>
      <c r="C22551">
        <v>0.1</v>
      </c>
    </row>
    <row r="22552" spans="1:4" x14ac:dyDescent="0.2">
      <c r="A22552" t="s">
        <v>29</v>
      </c>
      <c r="B22552">
        <v>2</v>
      </c>
      <c r="C22552" t="s">
        <v>1608</v>
      </c>
      <c r="D22552">
        <v>0.1</v>
      </c>
    </row>
    <row r="22553" spans="1:4" x14ac:dyDescent="0.2">
      <c r="A22553" t="s">
        <v>96</v>
      </c>
      <c r="B22553">
        <v>15.1</v>
      </c>
      <c r="C22553">
        <v>-0.05</v>
      </c>
    </row>
    <row r="22554" spans="1:4" x14ac:dyDescent="0.2">
      <c r="A22554" t="s">
        <v>34</v>
      </c>
      <c r="B22554">
        <v>16.100000000000001</v>
      </c>
      <c r="C22554">
        <v>0.05</v>
      </c>
    </row>
    <row r="22555" spans="1:4" x14ac:dyDescent="0.2">
      <c r="A22555" t="s">
        <v>34</v>
      </c>
      <c r="B22555">
        <v>17.600000000000001</v>
      </c>
      <c r="C22555" t="s">
        <v>1608</v>
      </c>
      <c r="D22555">
        <v>0.05</v>
      </c>
    </row>
    <row r="22556" spans="1:4" x14ac:dyDescent="0.2">
      <c r="A22556" t="s">
        <v>34</v>
      </c>
      <c r="B22556">
        <v>24</v>
      </c>
      <c r="C22556">
        <f>-0.01/-0.035</f>
        <v>0.2857142857142857</v>
      </c>
    </row>
    <row r="22557" spans="1:4" x14ac:dyDescent="0.2">
      <c r="A22557" t="s">
        <v>34</v>
      </c>
      <c r="B22557">
        <v>32.549999999999997</v>
      </c>
      <c r="C22557" t="s">
        <v>1608</v>
      </c>
      <c r="D22557">
        <v>0.05</v>
      </c>
    </row>
    <row r="22558" spans="1:4" x14ac:dyDescent="0.2">
      <c r="A22558" t="s">
        <v>34</v>
      </c>
      <c r="B22558">
        <v>32.549999999999997</v>
      </c>
      <c r="C22558" t="s">
        <v>1608</v>
      </c>
      <c r="D22558">
        <v>0.05</v>
      </c>
    </row>
    <row r="22559" spans="1:4" x14ac:dyDescent="0.2">
      <c r="A22559" t="s">
        <v>96</v>
      </c>
      <c r="B22559">
        <v>30.05</v>
      </c>
      <c r="C22559" t="s">
        <v>1608</v>
      </c>
      <c r="D22559">
        <v>0.05</v>
      </c>
    </row>
    <row r="22560" spans="1:4" x14ac:dyDescent="0.2">
      <c r="A22560" t="s">
        <v>2880</v>
      </c>
      <c r="B22560" t="s">
        <v>36</v>
      </c>
      <c r="C22560" t="s">
        <v>1815</v>
      </c>
      <c r="D22560" t="s">
        <v>3185</v>
      </c>
    </row>
    <row r="22561" spans="1:4" x14ac:dyDescent="0.2">
      <c r="A22561" t="s">
        <v>29</v>
      </c>
      <c r="B22561">
        <v>5.96</v>
      </c>
      <c r="C22561" t="s">
        <v>1608</v>
      </c>
      <c r="D22561">
        <v>0.2</v>
      </c>
    </row>
    <row r="22562" spans="1:4" x14ac:dyDescent="0.2">
      <c r="A22562" t="s">
        <v>1549</v>
      </c>
      <c r="B22562" t="s">
        <v>1550</v>
      </c>
      <c r="C22562" t="s">
        <v>1551</v>
      </c>
      <c r="D22562" t="s">
        <v>1552</v>
      </c>
    </row>
    <row r="22563" spans="1:4" x14ac:dyDescent="0.2">
      <c r="A22563" t="s">
        <v>859</v>
      </c>
      <c r="B22563" t="s">
        <v>1553</v>
      </c>
      <c r="C22563" t="s">
        <v>1554</v>
      </c>
    </row>
    <row r="22564" spans="1:4" x14ac:dyDescent="0.2">
      <c r="A22564" t="s">
        <v>1555</v>
      </c>
      <c r="B22564" t="s">
        <v>1550</v>
      </c>
      <c r="C22564" t="s">
        <v>1551</v>
      </c>
      <c r="D22564" t="s">
        <v>1556</v>
      </c>
    </row>
    <row r="22565" spans="1:4" x14ac:dyDescent="0.2">
      <c r="A22565" t="s">
        <v>1569</v>
      </c>
      <c r="B22565" t="s">
        <v>1570</v>
      </c>
      <c r="C22565" t="s">
        <v>1571</v>
      </c>
    </row>
    <row r="22566" spans="1:4" x14ac:dyDescent="0.2">
      <c r="A22566" t="s">
        <v>1569</v>
      </c>
      <c r="B22566" t="s">
        <v>1572</v>
      </c>
      <c r="C22566" t="s">
        <v>1573</v>
      </c>
      <c r="D22566" t="s">
        <v>1571</v>
      </c>
    </row>
    <row r="22567" spans="1:4" x14ac:dyDescent="0.2">
      <c r="A22567" t="s">
        <v>29</v>
      </c>
      <c r="B22567">
        <v>5.6</v>
      </c>
      <c r="C22567" t="s">
        <v>1608</v>
      </c>
      <c r="D22567">
        <v>0.05</v>
      </c>
    </row>
    <row r="22568" spans="1:4" x14ac:dyDescent="0.2">
      <c r="A22568" t="s">
        <v>29</v>
      </c>
      <c r="B22568">
        <v>4.0999999999999996</v>
      </c>
      <c r="C22568" t="s">
        <v>1608</v>
      </c>
      <c r="D22568">
        <v>0.02</v>
      </c>
    </row>
    <row r="22569" spans="1:4" x14ac:dyDescent="0.2">
      <c r="A22569" t="s">
        <v>29</v>
      </c>
      <c r="B22569">
        <v>0.7</v>
      </c>
      <c r="C22569">
        <v>0.1</v>
      </c>
    </row>
    <row r="22570" spans="1:4" x14ac:dyDescent="0.2">
      <c r="A22570" t="s">
        <v>29</v>
      </c>
      <c r="B22570">
        <v>1.5</v>
      </c>
      <c r="C22570" t="s">
        <v>1580</v>
      </c>
    </row>
    <row r="22571" spans="1:4" x14ac:dyDescent="0.2">
      <c r="A22571" t="s">
        <v>29</v>
      </c>
      <c r="B22571">
        <v>1.75</v>
      </c>
      <c r="C22571">
        <v>0.1</v>
      </c>
    </row>
    <row r="22572" spans="1:4" x14ac:dyDescent="0.2">
      <c r="A22572" t="s">
        <v>96</v>
      </c>
      <c r="B22572">
        <v>18</v>
      </c>
      <c r="C22572" t="s">
        <v>1608</v>
      </c>
      <c r="D22572">
        <v>0.1</v>
      </c>
    </row>
    <row r="22573" spans="1:4" x14ac:dyDescent="0.2">
      <c r="A22573" t="s">
        <v>96</v>
      </c>
      <c r="B22573">
        <v>20</v>
      </c>
      <c r="C22573" t="s">
        <v>1608</v>
      </c>
      <c r="D22573">
        <v>0.1</v>
      </c>
    </row>
    <row r="22574" spans="1:4" x14ac:dyDescent="0.2">
      <c r="A22574" t="s">
        <v>96</v>
      </c>
      <c r="B22574">
        <v>20.6</v>
      </c>
      <c r="C22574">
        <v>-0.05</v>
      </c>
    </row>
    <row r="22575" spans="1:4" x14ac:dyDescent="0.2">
      <c r="A22575" t="s">
        <v>34</v>
      </c>
      <c r="B22575">
        <v>21.6</v>
      </c>
      <c r="C22575">
        <v>0.05</v>
      </c>
    </row>
    <row r="22576" spans="1:4" x14ac:dyDescent="0.2">
      <c r="A22576" t="s">
        <v>184</v>
      </c>
      <c r="B22576">
        <v>24.2</v>
      </c>
      <c r="C22576" t="s">
        <v>1608</v>
      </c>
      <c r="D22576">
        <v>0.1</v>
      </c>
    </row>
    <row r="22577" spans="1:5" x14ac:dyDescent="0.2">
      <c r="A22577" t="s">
        <v>34</v>
      </c>
      <c r="B22577">
        <v>30</v>
      </c>
      <c r="C22577" t="s">
        <v>1608</v>
      </c>
      <c r="D22577">
        <v>0.05</v>
      </c>
    </row>
    <row r="22578" spans="1:5" x14ac:dyDescent="0.2">
      <c r="A22578" t="s">
        <v>36</v>
      </c>
      <c r="B22578" t="s">
        <v>3246</v>
      </c>
    </row>
    <row r="22579" spans="1:5" x14ac:dyDescent="0.2">
      <c r="A22579" t="s">
        <v>34</v>
      </c>
      <c r="B22579" t="s">
        <v>3246</v>
      </c>
    </row>
    <row r="22580" spans="1:5" x14ac:dyDescent="0.2">
      <c r="A22580" t="s">
        <v>1549</v>
      </c>
      <c r="B22580" t="s">
        <v>1550</v>
      </c>
      <c r="C22580" t="s">
        <v>1551</v>
      </c>
      <c r="D22580" t="s">
        <v>1552</v>
      </c>
    </row>
    <row r="22581" spans="1:5" x14ac:dyDescent="0.2">
      <c r="A22581" t="s">
        <v>859</v>
      </c>
      <c r="B22581" t="s">
        <v>1553</v>
      </c>
      <c r="C22581" t="s">
        <v>1554</v>
      </c>
    </row>
    <row r="22582" spans="1:5" x14ac:dyDescent="0.2">
      <c r="A22582" t="s">
        <v>47</v>
      </c>
      <c r="B22582">
        <v>15</v>
      </c>
      <c r="C22582" t="s">
        <v>2239</v>
      </c>
      <c r="D22582" t="s">
        <v>2240</v>
      </c>
    </row>
    <row r="22583" spans="1:5" x14ac:dyDescent="0.2">
      <c r="A22583" t="s">
        <v>38</v>
      </c>
      <c r="B22583" t="s">
        <v>1545</v>
      </c>
      <c r="C22583">
        <v>0.1</v>
      </c>
    </row>
    <row r="22584" spans="1:5" x14ac:dyDescent="0.2">
      <c r="A22584" t="s">
        <v>87</v>
      </c>
      <c r="B22584" t="s">
        <v>1546</v>
      </c>
      <c r="C22584" t="s">
        <v>1547</v>
      </c>
      <c r="D22584" t="s">
        <v>1548</v>
      </c>
    </row>
    <row r="22585" spans="1:5" x14ac:dyDescent="0.2">
      <c r="A22585" t="s">
        <v>1549</v>
      </c>
      <c r="B22585" t="s">
        <v>1550</v>
      </c>
      <c r="C22585" t="s">
        <v>1551</v>
      </c>
      <c r="D22585" t="s">
        <v>1552</v>
      </c>
    </row>
    <row r="22586" spans="1:5" x14ac:dyDescent="0.2">
      <c r="A22586" t="s">
        <v>859</v>
      </c>
      <c r="B22586" t="s">
        <v>1553</v>
      </c>
      <c r="C22586" t="s">
        <v>1554</v>
      </c>
    </row>
    <row r="22587" spans="1:5" x14ac:dyDescent="0.2">
      <c r="A22587" t="s">
        <v>1555</v>
      </c>
      <c r="B22587" t="s">
        <v>1550</v>
      </c>
      <c r="C22587" t="s">
        <v>1551</v>
      </c>
      <c r="D22587" t="s">
        <v>1556</v>
      </c>
    </row>
    <row r="22588" spans="1:5" x14ac:dyDescent="0.2">
      <c r="A22588" t="s">
        <v>1569</v>
      </c>
      <c r="B22588" t="s">
        <v>1570</v>
      </c>
      <c r="C22588" t="s">
        <v>1571</v>
      </c>
    </row>
    <row r="22589" spans="1:5" x14ac:dyDescent="0.2">
      <c r="A22589" t="s">
        <v>1569</v>
      </c>
      <c r="B22589" t="s">
        <v>1572</v>
      </c>
      <c r="C22589" t="s">
        <v>1573</v>
      </c>
      <c r="D22589" t="s">
        <v>1571</v>
      </c>
    </row>
    <row r="22590" spans="1:5" x14ac:dyDescent="0.2">
      <c r="A22590" t="s">
        <v>3247</v>
      </c>
      <c r="B22590" t="s">
        <v>3248</v>
      </c>
    </row>
    <row r="22591" spans="1:5" x14ac:dyDescent="0.2">
      <c r="A22591" s="8">
        <v>1</v>
      </c>
      <c r="B22591" t="s">
        <v>3056</v>
      </c>
      <c r="C22591" t="s">
        <v>1603</v>
      </c>
      <c r="D22591" t="s">
        <v>1604</v>
      </c>
      <c r="E22591" t="s">
        <v>2755</v>
      </c>
    </row>
    <row r="22592" spans="1:5" x14ac:dyDescent="0.2">
      <c r="A22592" t="s">
        <v>91</v>
      </c>
      <c r="B22592">
        <v>12.9</v>
      </c>
      <c r="C22592" t="s">
        <v>1557</v>
      </c>
    </row>
    <row r="22593" spans="1:5" x14ac:dyDescent="0.2">
      <c r="A22593" t="s">
        <v>29</v>
      </c>
      <c r="B22593">
        <v>6.3</v>
      </c>
      <c r="C22593" t="s">
        <v>1608</v>
      </c>
      <c r="D22593">
        <v>0.1</v>
      </c>
    </row>
    <row r="22594" spans="1:5" x14ac:dyDescent="0.2">
      <c r="A22594" t="s">
        <v>48</v>
      </c>
      <c r="B22594">
        <v>1.8</v>
      </c>
      <c r="C22594" t="s">
        <v>1608</v>
      </c>
      <c r="D22594">
        <v>0.1</v>
      </c>
    </row>
    <row r="22595" spans="1:5" x14ac:dyDescent="0.2">
      <c r="A22595" t="s">
        <v>34</v>
      </c>
      <c r="B22595">
        <v>5.7850000000000001</v>
      </c>
      <c r="C22595">
        <v>-1.4999999999999999E-2</v>
      </c>
    </row>
    <row r="22596" spans="1:5" x14ac:dyDescent="0.2">
      <c r="A22596" t="s">
        <v>34</v>
      </c>
      <c r="B22596">
        <v>19.98</v>
      </c>
      <c r="C22596">
        <v>-0.02</v>
      </c>
    </row>
    <row r="22597" spans="1:5" x14ac:dyDescent="0.2">
      <c r="A22597" t="s">
        <v>34</v>
      </c>
      <c r="B22597">
        <v>19.899999999999999</v>
      </c>
      <c r="C22597">
        <v>-0.1</v>
      </c>
    </row>
    <row r="22598" spans="1:5" x14ac:dyDescent="0.2">
      <c r="A22598" t="s">
        <v>34</v>
      </c>
      <c r="B22598">
        <v>19.600000000000001</v>
      </c>
      <c r="C22598">
        <v>-0.1</v>
      </c>
    </row>
    <row r="22599" spans="1:5" x14ac:dyDescent="0.2">
      <c r="A22599" t="s">
        <v>184</v>
      </c>
      <c r="B22599">
        <v>17.3</v>
      </c>
      <c r="C22599">
        <v>-0.05</v>
      </c>
    </row>
    <row r="22600" spans="1:5" x14ac:dyDescent="0.2">
      <c r="A22600" t="s">
        <v>1607</v>
      </c>
      <c r="B22600">
        <v>5.7</v>
      </c>
      <c r="C22600" t="s">
        <v>1608</v>
      </c>
      <c r="D22600">
        <v>0.1</v>
      </c>
    </row>
    <row r="22601" spans="1:5" x14ac:dyDescent="0.2">
      <c r="A22601" t="s">
        <v>108</v>
      </c>
      <c r="B22601">
        <v>1.6</v>
      </c>
      <c r="C22601">
        <v>0.05</v>
      </c>
    </row>
    <row r="22602" spans="1:5" x14ac:dyDescent="0.2">
      <c r="A22602" t="s">
        <v>47</v>
      </c>
      <c r="B22602">
        <v>1.8</v>
      </c>
      <c r="C22602" t="s">
        <v>1608</v>
      </c>
      <c r="D22602">
        <v>0.01</v>
      </c>
    </row>
    <row r="22603" spans="1:5" x14ac:dyDescent="0.2">
      <c r="A22603" t="s">
        <v>29</v>
      </c>
      <c r="B22603">
        <v>0.4</v>
      </c>
      <c r="C22603" t="s">
        <v>1608</v>
      </c>
      <c r="D22603">
        <v>0.05</v>
      </c>
    </row>
    <row r="22604" spans="1:5" x14ac:dyDescent="0.2">
      <c r="A22604" t="s">
        <v>97</v>
      </c>
      <c r="B22604" t="s">
        <v>1545</v>
      </c>
      <c r="C22604">
        <v>0.03</v>
      </c>
      <c r="D22604" t="s">
        <v>1567</v>
      </c>
      <c r="E22604" t="s">
        <v>1568</v>
      </c>
    </row>
    <row r="22605" spans="1:5" x14ac:dyDescent="0.2">
      <c r="A22605" t="s">
        <v>48</v>
      </c>
      <c r="B22605">
        <v>5</v>
      </c>
      <c r="C22605" t="s">
        <v>1608</v>
      </c>
      <c r="D22605">
        <v>0.1</v>
      </c>
    </row>
    <row r="22606" spans="1:5" x14ac:dyDescent="0.2">
      <c r="A22606" t="s">
        <v>92</v>
      </c>
      <c r="B22606">
        <v>0.1</v>
      </c>
      <c r="C22606" t="s">
        <v>1608</v>
      </c>
      <c r="D22606">
        <v>0.05</v>
      </c>
    </row>
    <row r="22607" spans="1:5" x14ac:dyDescent="0.2">
      <c r="A22607" t="s">
        <v>94</v>
      </c>
      <c r="B22607" t="s">
        <v>1545</v>
      </c>
      <c r="C22607">
        <v>0.02</v>
      </c>
      <c r="D22607" t="s">
        <v>1567</v>
      </c>
      <c r="E22607" t="s">
        <v>1568</v>
      </c>
    </row>
    <row r="22608" spans="1:5" x14ac:dyDescent="0.2">
      <c r="A22608" t="s">
        <v>95</v>
      </c>
      <c r="B22608" t="s">
        <v>1545</v>
      </c>
      <c r="C22608" t="s">
        <v>1614</v>
      </c>
      <c r="D22608">
        <v>1.5</v>
      </c>
    </row>
    <row r="22609" spans="1:4" x14ac:dyDescent="0.2">
      <c r="A22609" t="s">
        <v>1549</v>
      </c>
      <c r="B22609" t="s">
        <v>1550</v>
      </c>
      <c r="C22609" t="s">
        <v>1551</v>
      </c>
      <c r="D22609" t="s">
        <v>1552</v>
      </c>
    </row>
    <row r="22610" spans="1:4" x14ac:dyDescent="0.2">
      <c r="A22610" t="s">
        <v>859</v>
      </c>
      <c r="B22610" t="s">
        <v>1553</v>
      </c>
      <c r="C22610" t="s">
        <v>1554</v>
      </c>
    </row>
    <row r="22611" spans="1:4" x14ac:dyDescent="0.2">
      <c r="A22611" t="s">
        <v>1555</v>
      </c>
      <c r="B22611" t="s">
        <v>1550</v>
      </c>
      <c r="C22611" t="s">
        <v>1551</v>
      </c>
      <c r="D22611" t="s">
        <v>1556</v>
      </c>
    </row>
    <row r="22612" spans="1:4" x14ac:dyDescent="0.2">
      <c r="A22612" t="s">
        <v>464</v>
      </c>
      <c r="B22612" t="s">
        <v>1550</v>
      </c>
      <c r="C22612" t="s">
        <v>1551</v>
      </c>
      <c r="D22612" s="7">
        <v>37415</v>
      </c>
    </row>
    <row r="22613" spans="1:4" x14ac:dyDescent="0.2">
      <c r="A22613" t="s">
        <v>91</v>
      </c>
      <c r="B22613" t="s">
        <v>3249</v>
      </c>
      <c r="C22613">
        <v>0.05</v>
      </c>
    </row>
    <row r="22614" spans="1:4" x14ac:dyDescent="0.2">
      <c r="A22614" t="s">
        <v>29</v>
      </c>
      <c r="B22614" t="s">
        <v>3250</v>
      </c>
    </row>
    <row r="22615" spans="1:4" x14ac:dyDescent="0.2">
      <c r="A22615" t="s">
        <v>48</v>
      </c>
      <c r="B22615">
        <v>1.8</v>
      </c>
      <c r="C22615" t="s">
        <v>1558</v>
      </c>
    </row>
    <row r="22616" spans="1:4" x14ac:dyDescent="0.2">
      <c r="A22616" t="s">
        <v>34</v>
      </c>
      <c r="B22616">
        <v>5.7850000000000001</v>
      </c>
      <c r="C22616">
        <v>-1.4999999999999999E-2</v>
      </c>
    </row>
    <row r="22617" spans="1:4" x14ac:dyDescent="0.2">
      <c r="A22617" t="s">
        <v>34</v>
      </c>
      <c r="B22617">
        <v>19.98</v>
      </c>
      <c r="C22617">
        <v>-0.02</v>
      </c>
    </row>
    <row r="22618" spans="1:4" x14ac:dyDescent="0.2">
      <c r="A22618" t="s">
        <v>34</v>
      </c>
      <c r="B22618">
        <v>19.899999999999999</v>
      </c>
      <c r="C22618">
        <v>-0.1</v>
      </c>
    </row>
    <row r="22619" spans="1:4" x14ac:dyDescent="0.2">
      <c r="A22619" t="s">
        <v>34</v>
      </c>
      <c r="B22619">
        <v>19.600000000000001</v>
      </c>
      <c r="C22619">
        <v>-0.1</v>
      </c>
    </row>
    <row r="22620" spans="1:4" x14ac:dyDescent="0.2">
      <c r="A22620" t="s">
        <v>184</v>
      </c>
      <c r="B22620">
        <v>17.3</v>
      </c>
      <c r="C22620">
        <v>-0.05</v>
      </c>
    </row>
    <row r="22621" spans="1:4" x14ac:dyDescent="0.2">
      <c r="A22621" t="s">
        <v>1607</v>
      </c>
      <c r="B22621">
        <v>5.7</v>
      </c>
      <c r="C22621" t="s">
        <v>1558</v>
      </c>
    </row>
    <row r="22622" spans="1:4" x14ac:dyDescent="0.2">
      <c r="A22622" t="s">
        <v>108</v>
      </c>
      <c r="B22622">
        <v>1.6</v>
      </c>
      <c r="C22622">
        <v>0.05</v>
      </c>
    </row>
    <row r="22623" spans="1:4" x14ac:dyDescent="0.2">
      <c r="A22623" t="s">
        <v>92</v>
      </c>
      <c r="B22623">
        <v>0.1</v>
      </c>
      <c r="C22623" t="s">
        <v>1557</v>
      </c>
    </row>
    <row r="22624" spans="1:4" x14ac:dyDescent="0.2">
      <c r="A22624" t="s">
        <v>49</v>
      </c>
      <c r="B22624">
        <v>0.15</v>
      </c>
      <c r="C22624" t="s">
        <v>1608</v>
      </c>
      <c r="D22624">
        <v>0.05</v>
      </c>
    </row>
    <row r="22625" spans="1:4" x14ac:dyDescent="0.2">
      <c r="A22625" t="s">
        <v>48</v>
      </c>
      <c r="B22625">
        <v>6.2</v>
      </c>
      <c r="C22625" t="s">
        <v>1608</v>
      </c>
      <c r="D22625">
        <v>0.1</v>
      </c>
    </row>
    <row r="22626" spans="1:4" x14ac:dyDescent="0.2">
      <c r="A22626" t="s">
        <v>150</v>
      </c>
      <c r="B22626">
        <v>5</v>
      </c>
      <c r="C22626" t="s">
        <v>1608</v>
      </c>
      <c r="D22626">
        <v>0.1</v>
      </c>
    </row>
    <row r="22627" spans="1:4" x14ac:dyDescent="0.2">
      <c r="A22627" t="s">
        <v>29</v>
      </c>
      <c r="B22627">
        <v>0.4</v>
      </c>
      <c r="C22627" t="s">
        <v>1608</v>
      </c>
      <c r="D22627">
        <v>0.05</v>
      </c>
    </row>
    <row r="22628" spans="1:4" x14ac:dyDescent="0.2">
      <c r="A22628" t="s">
        <v>3046</v>
      </c>
      <c r="B22628">
        <v>1.2</v>
      </c>
      <c r="C22628" t="s">
        <v>1608</v>
      </c>
      <c r="D22628">
        <v>0.1</v>
      </c>
    </row>
    <row r="22629" spans="1:4" x14ac:dyDescent="0.2">
      <c r="A22629" t="s">
        <v>49</v>
      </c>
      <c r="B22629">
        <v>0.6</v>
      </c>
      <c r="C22629" t="s">
        <v>1578</v>
      </c>
    </row>
    <row r="22630" spans="1:4" x14ac:dyDescent="0.2">
      <c r="A22630" t="s">
        <v>48</v>
      </c>
      <c r="B22630">
        <v>5</v>
      </c>
      <c r="C22630" t="s">
        <v>1608</v>
      </c>
      <c r="D22630">
        <v>0.1</v>
      </c>
    </row>
    <row r="22631" spans="1:4" x14ac:dyDescent="0.2">
      <c r="A22631" t="s">
        <v>48</v>
      </c>
      <c r="B22631">
        <v>1.5</v>
      </c>
      <c r="C22631" t="s">
        <v>1608</v>
      </c>
      <c r="D22631">
        <v>0.1</v>
      </c>
    </row>
    <row r="22632" spans="1:4" x14ac:dyDescent="0.2">
      <c r="A22632" t="s">
        <v>1634</v>
      </c>
      <c r="B22632" t="s">
        <v>1608</v>
      </c>
      <c r="C22632">
        <v>0.03</v>
      </c>
    </row>
    <row r="22633" spans="1:4" x14ac:dyDescent="0.2">
      <c r="A22633" t="s">
        <v>3047</v>
      </c>
      <c r="B22633" t="s">
        <v>1608</v>
      </c>
      <c r="C22633">
        <v>0.1</v>
      </c>
    </row>
    <row r="22634" spans="1:4" x14ac:dyDescent="0.2">
      <c r="A22634" t="s">
        <v>3048</v>
      </c>
      <c r="B22634" t="s">
        <v>1608</v>
      </c>
      <c r="C22634">
        <v>0.1</v>
      </c>
    </row>
    <row r="22635" spans="1:4" x14ac:dyDescent="0.2">
      <c r="A22635" t="s">
        <v>3049</v>
      </c>
      <c r="B22635" t="s">
        <v>1608</v>
      </c>
      <c r="C22635">
        <v>0.02</v>
      </c>
    </row>
    <row r="22636" spans="1:4" x14ac:dyDescent="0.2">
      <c r="A22636" t="s">
        <v>3251</v>
      </c>
      <c r="B22636" t="s">
        <v>1608</v>
      </c>
      <c r="C22636">
        <v>0.05</v>
      </c>
    </row>
    <row r="22637" spans="1:4" x14ac:dyDescent="0.2">
      <c r="A22637" t="s">
        <v>3252</v>
      </c>
      <c r="B22637">
        <v>0.1</v>
      </c>
    </row>
    <row r="22638" spans="1:4" x14ac:dyDescent="0.2">
      <c r="A22638" t="s">
        <v>3051</v>
      </c>
      <c r="B22638" t="s">
        <v>1608</v>
      </c>
      <c r="C22638">
        <v>0.01</v>
      </c>
    </row>
    <row r="22639" spans="1:4" x14ac:dyDescent="0.2">
      <c r="A22639" t="s">
        <v>34</v>
      </c>
      <c r="B22639">
        <v>5.75</v>
      </c>
      <c r="C22639" t="s">
        <v>1562</v>
      </c>
      <c r="D22639">
        <v>0.1</v>
      </c>
    </row>
    <row r="22640" spans="1:4" x14ac:dyDescent="0.2">
      <c r="A22640" t="s">
        <v>97</v>
      </c>
      <c r="B22640" t="s">
        <v>3052</v>
      </c>
    </row>
    <row r="22641" spans="1:5" x14ac:dyDescent="0.2">
      <c r="A22641" t="s">
        <v>97</v>
      </c>
      <c r="B22641" t="s">
        <v>1676</v>
      </c>
      <c r="C22641" t="s">
        <v>3253</v>
      </c>
    </row>
    <row r="22642" spans="1:5" x14ac:dyDescent="0.2">
      <c r="A22642" t="s">
        <v>133</v>
      </c>
      <c r="B22642" t="s">
        <v>1545</v>
      </c>
      <c r="C22642">
        <v>0.02</v>
      </c>
    </row>
    <row r="22643" spans="1:5" x14ac:dyDescent="0.2">
      <c r="A22643" t="s">
        <v>94</v>
      </c>
      <c r="B22643">
        <v>0.02</v>
      </c>
    </row>
    <row r="22644" spans="1:5" x14ac:dyDescent="0.2">
      <c r="A22644" t="s">
        <v>98</v>
      </c>
      <c r="B22644">
        <v>0.02</v>
      </c>
    </row>
    <row r="22645" spans="1:5" x14ac:dyDescent="0.2">
      <c r="A22645" t="s">
        <v>97</v>
      </c>
      <c r="B22645">
        <v>0.02</v>
      </c>
    </row>
    <row r="22646" spans="1:5" x14ac:dyDescent="0.2">
      <c r="A22646" t="s">
        <v>97</v>
      </c>
      <c r="B22646">
        <v>0.03</v>
      </c>
    </row>
    <row r="22647" spans="1:5" x14ac:dyDescent="0.2">
      <c r="A22647" t="s">
        <v>95</v>
      </c>
      <c r="B22647" t="s">
        <v>2508</v>
      </c>
      <c r="C22647">
        <v>1.5</v>
      </c>
    </row>
    <row r="22648" spans="1:5" x14ac:dyDescent="0.2">
      <c r="A22648" t="s">
        <v>1549</v>
      </c>
      <c r="B22648" t="s">
        <v>1550</v>
      </c>
      <c r="C22648" t="s">
        <v>1551</v>
      </c>
      <c r="D22648" t="s">
        <v>1552</v>
      </c>
    </row>
    <row r="22649" spans="1:5" x14ac:dyDescent="0.2">
      <c r="A22649" t="s">
        <v>859</v>
      </c>
      <c r="B22649" t="s">
        <v>1553</v>
      </c>
      <c r="C22649" t="s">
        <v>1554</v>
      </c>
    </row>
    <row r="22650" spans="1:5" x14ac:dyDescent="0.2">
      <c r="A22650" t="s">
        <v>1555</v>
      </c>
      <c r="B22650" t="s">
        <v>1550</v>
      </c>
      <c r="C22650" t="s">
        <v>1551</v>
      </c>
      <c r="D22650" t="s">
        <v>1556</v>
      </c>
    </row>
    <row r="22651" spans="1:5" x14ac:dyDescent="0.2">
      <c r="A22651" t="s">
        <v>1569</v>
      </c>
      <c r="B22651" t="s">
        <v>1570</v>
      </c>
      <c r="C22651" t="s">
        <v>1571</v>
      </c>
    </row>
    <row r="22652" spans="1:5" x14ac:dyDescent="0.2">
      <c r="A22652" t="s">
        <v>1569</v>
      </c>
      <c r="B22652" t="s">
        <v>1572</v>
      </c>
      <c r="C22652" t="s">
        <v>1573</v>
      </c>
      <c r="D22652" t="s">
        <v>1571</v>
      </c>
    </row>
    <row r="22653" spans="1:5" x14ac:dyDescent="0.2">
      <c r="A22653" t="s">
        <v>1569</v>
      </c>
      <c r="B22653" t="s">
        <v>1570</v>
      </c>
      <c r="C22653" t="s">
        <v>1571</v>
      </c>
    </row>
    <row r="22654" spans="1:5" x14ac:dyDescent="0.2">
      <c r="A22654" t="s">
        <v>1569</v>
      </c>
      <c r="B22654" t="s">
        <v>1572</v>
      </c>
      <c r="C22654" t="s">
        <v>1573</v>
      </c>
      <c r="D22654" t="s">
        <v>1571</v>
      </c>
    </row>
    <row r="22655" spans="1:5" x14ac:dyDescent="0.2">
      <c r="A22655" s="8">
        <v>1</v>
      </c>
      <c r="B22655" t="s">
        <v>3056</v>
      </c>
      <c r="C22655" t="s">
        <v>1603</v>
      </c>
      <c r="D22655" t="s">
        <v>1604</v>
      </c>
      <c r="E22655" t="s">
        <v>3254</v>
      </c>
    </row>
    <row r="22656" spans="1:5" x14ac:dyDescent="0.2">
      <c r="A22656" t="s">
        <v>91</v>
      </c>
      <c r="B22656">
        <v>12.9</v>
      </c>
      <c r="C22656" t="s">
        <v>1557</v>
      </c>
    </row>
    <row r="22657" spans="1:5" x14ac:dyDescent="0.2">
      <c r="A22657" t="s">
        <v>29</v>
      </c>
      <c r="B22657">
        <v>6.3</v>
      </c>
      <c r="C22657" t="s">
        <v>1608</v>
      </c>
      <c r="D22657">
        <v>0.1</v>
      </c>
    </row>
    <row r="22658" spans="1:5" x14ac:dyDescent="0.2">
      <c r="A22658" t="s">
        <v>48</v>
      </c>
      <c r="B22658">
        <v>1.8</v>
      </c>
      <c r="C22658" t="s">
        <v>1608</v>
      </c>
      <c r="D22658">
        <v>0.1</v>
      </c>
    </row>
    <row r="22659" spans="1:5" x14ac:dyDescent="0.2">
      <c r="A22659" t="s">
        <v>34</v>
      </c>
      <c r="B22659">
        <v>5.7850000000000001</v>
      </c>
      <c r="C22659">
        <v>-1.4999999999999999E-2</v>
      </c>
    </row>
    <row r="22660" spans="1:5" x14ac:dyDescent="0.2">
      <c r="A22660" t="s">
        <v>34</v>
      </c>
      <c r="B22660">
        <v>19.98</v>
      </c>
      <c r="C22660">
        <v>-0.02</v>
      </c>
    </row>
    <row r="22661" spans="1:5" x14ac:dyDescent="0.2">
      <c r="A22661" t="s">
        <v>34</v>
      </c>
      <c r="B22661">
        <v>19.899999999999999</v>
      </c>
      <c r="C22661">
        <v>-0.1</v>
      </c>
    </row>
    <row r="22662" spans="1:5" x14ac:dyDescent="0.2">
      <c r="A22662" t="s">
        <v>34</v>
      </c>
      <c r="B22662">
        <v>19.600000000000001</v>
      </c>
      <c r="C22662">
        <v>-0.1</v>
      </c>
    </row>
    <row r="22663" spans="1:5" x14ac:dyDescent="0.2">
      <c r="A22663" t="s">
        <v>184</v>
      </c>
      <c r="B22663">
        <v>17.3</v>
      </c>
      <c r="C22663">
        <v>-0.05</v>
      </c>
    </row>
    <row r="22664" spans="1:5" x14ac:dyDescent="0.2">
      <c r="A22664" t="s">
        <v>1607</v>
      </c>
      <c r="B22664">
        <v>5.7</v>
      </c>
      <c r="C22664" t="s">
        <v>1608</v>
      </c>
      <c r="D22664">
        <v>0.1</v>
      </c>
    </row>
    <row r="22665" spans="1:5" x14ac:dyDescent="0.2">
      <c r="A22665" t="s">
        <v>108</v>
      </c>
      <c r="B22665">
        <v>1.6</v>
      </c>
      <c r="C22665">
        <v>0.05</v>
      </c>
    </row>
    <row r="22666" spans="1:5" x14ac:dyDescent="0.2">
      <c r="A22666" t="s">
        <v>47</v>
      </c>
      <c r="B22666">
        <v>1.6</v>
      </c>
      <c r="C22666" t="s">
        <v>1608</v>
      </c>
      <c r="D22666">
        <v>0.01</v>
      </c>
    </row>
    <row r="22667" spans="1:5" x14ac:dyDescent="0.2">
      <c r="A22667" t="s">
        <v>29</v>
      </c>
      <c r="B22667">
        <v>0.4</v>
      </c>
      <c r="C22667" t="s">
        <v>1608</v>
      </c>
      <c r="D22667">
        <v>0.05</v>
      </c>
    </row>
    <row r="22668" spans="1:5" x14ac:dyDescent="0.2">
      <c r="A22668" t="s">
        <v>97</v>
      </c>
      <c r="B22668" t="s">
        <v>1545</v>
      </c>
      <c r="C22668">
        <v>0.03</v>
      </c>
      <c r="D22668" t="s">
        <v>1567</v>
      </c>
      <c r="E22668" t="s">
        <v>1568</v>
      </c>
    </row>
    <row r="22669" spans="1:5" x14ac:dyDescent="0.2">
      <c r="A22669" t="s">
        <v>48</v>
      </c>
      <c r="B22669">
        <v>5</v>
      </c>
      <c r="C22669" t="s">
        <v>1608</v>
      </c>
      <c r="D22669">
        <v>0.1</v>
      </c>
    </row>
    <row r="22670" spans="1:5" x14ac:dyDescent="0.2">
      <c r="A22670" t="s">
        <v>92</v>
      </c>
      <c r="B22670">
        <v>0.1</v>
      </c>
      <c r="C22670" t="s">
        <v>1608</v>
      </c>
      <c r="D22670">
        <v>0.05</v>
      </c>
    </row>
    <row r="22671" spans="1:5" x14ac:dyDescent="0.2">
      <c r="A22671" t="s">
        <v>94</v>
      </c>
      <c r="B22671" t="s">
        <v>1545</v>
      </c>
      <c r="C22671">
        <v>0.02</v>
      </c>
      <c r="D22671" t="s">
        <v>1567</v>
      </c>
      <c r="E22671" t="s">
        <v>1568</v>
      </c>
    </row>
    <row r="22672" spans="1:5" x14ac:dyDescent="0.2">
      <c r="A22672" t="s">
        <v>95</v>
      </c>
      <c r="B22672" t="s">
        <v>1545</v>
      </c>
      <c r="C22672" t="s">
        <v>1614</v>
      </c>
      <c r="D22672">
        <v>1.5</v>
      </c>
    </row>
    <row r="22673" spans="1:6" x14ac:dyDescent="0.2">
      <c r="A22673" t="s">
        <v>1549</v>
      </c>
      <c r="B22673" t="s">
        <v>1550</v>
      </c>
      <c r="C22673" t="s">
        <v>1551</v>
      </c>
      <c r="D22673" t="s">
        <v>1552</v>
      </c>
    </row>
    <row r="22674" spans="1:6" x14ac:dyDescent="0.2">
      <c r="A22674" t="s">
        <v>859</v>
      </c>
      <c r="B22674" t="s">
        <v>1553</v>
      </c>
      <c r="C22674" t="s">
        <v>1554</v>
      </c>
    </row>
    <row r="22675" spans="1:6" x14ac:dyDescent="0.2">
      <c r="A22675" t="s">
        <v>1555</v>
      </c>
      <c r="B22675" t="s">
        <v>1550</v>
      </c>
      <c r="C22675" t="s">
        <v>1551</v>
      </c>
      <c r="D22675" t="s">
        <v>1556</v>
      </c>
    </row>
    <row r="22676" spans="1:6" x14ac:dyDescent="0.2">
      <c r="A22676" t="s">
        <v>464</v>
      </c>
      <c r="B22676" t="s">
        <v>1550</v>
      </c>
      <c r="C22676" t="s">
        <v>1551</v>
      </c>
      <c r="D22676" s="7">
        <v>37415</v>
      </c>
    </row>
    <row r="22677" spans="1:6" x14ac:dyDescent="0.2">
      <c r="A22677" t="s">
        <v>1569</v>
      </c>
      <c r="B22677" t="s">
        <v>1570</v>
      </c>
      <c r="C22677" t="s">
        <v>1571</v>
      </c>
    </row>
    <row r="22678" spans="1:6" x14ac:dyDescent="0.2">
      <c r="A22678" t="s">
        <v>1569</v>
      </c>
      <c r="B22678" t="s">
        <v>1572</v>
      </c>
      <c r="C22678" t="s">
        <v>1573</v>
      </c>
      <c r="D22678" t="s">
        <v>1571</v>
      </c>
    </row>
    <row r="22679" spans="1:6" x14ac:dyDescent="0.2">
      <c r="A22679" t="s">
        <v>34</v>
      </c>
      <c r="B22679">
        <v>104.5</v>
      </c>
      <c r="C22679" t="s">
        <v>1608</v>
      </c>
      <c r="D22679">
        <v>0.1</v>
      </c>
    </row>
    <row r="22680" spans="1:6" x14ac:dyDescent="0.2">
      <c r="A22680" t="s">
        <v>96</v>
      </c>
      <c r="B22680">
        <v>80</v>
      </c>
      <c r="C22680" t="s">
        <v>1608</v>
      </c>
      <c r="D22680">
        <v>0.05</v>
      </c>
    </row>
    <row r="22681" spans="1:6" x14ac:dyDescent="0.2">
      <c r="A22681" t="s">
        <v>1549</v>
      </c>
      <c r="B22681" t="s">
        <v>1550</v>
      </c>
      <c r="C22681" t="s">
        <v>1551</v>
      </c>
      <c r="D22681" t="s">
        <v>1552</v>
      </c>
    </row>
    <row r="22682" spans="1:6" x14ac:dyDescent="0.2">
      <c r="A22682" t="s">
        <v>859</v>
      </c>
      <c r="B22682" t="s">
        <v>1553</v>
      </c>
      <c r="C22682" t="s">
        <v>1554</v>
      </c>
    </row>
    <row r="22683" spans="1:6" x14ac:dyDescent="0.2">
      <c r="A22683" t="s">
        <v>1555</v>
      </c>
      <c r="B22683" t="s">
        <v>1550</v>
      </c>
      <c r="C22683" t="s">
        <v>1551</v>
      </c>
      <c r="D22683" t="s">
        <v>1556</v>
      </c>
    </row>
    <row r="22684" spans="1:6" x14ac:dyDescent="0.2">
      <c r="A22684" t="s">
        <v>1369</v>
      </c>
      <c r="B22684" t="s">
        <v>1562</v>
      </c>
      <c r="C22684" t="s">
        <v>91</v>
      </c>
      <c r="D22684">
        <v>21.2</v>
      </c>
      <c r="E22684" t="s">
        <v>1608</v>
      </c>
      <c r="F22684">
        <v>0.05</v>
      </c>
    </row>
    <row r="22685" spans="1:6" x14ac:dyDescent="0.2">
      <c r="A22685" t="s">
        <v>1369</v>
      </c>
      <c r="B22685" t="s">
        <v>1562</v>
      </c>
      <c r="C22685" t="s">
        <v>96</v>
      </c>
      <c r="D22685">
        <v>80</v>
      </c>
      <c r="E22685" t="s">
        <v>1608</v>
      </c>
      <c r="F22685">
        <v>0.05</v>
      </c>
    </row>
    <row r="22686" spans="1:6" x14ac:dyDescent="0.2">
      <c r="A22686" t="s">
        <v>859</v>
      </c>
      <c r="B22686" t="s">
        <v>1553</v>
      </c>
      <c r="C22686" t="s">
        <v>1554</v>
      </c>
    </row>
    <row r="22687" spans="1:6" x14ac:dyDescent="0.2">
      <c r="A22687" t="s">
        <v>91</v>
      </c>
      <c r="B22687">
        <v>20.2</v>
      </c>
      <c r="C22687">
        <f>-0.016/-0.212</f>
        <v>7.5471698113207544E-2</v>
      </c>
    </row>
    <row r="22688" spans="1:6" x14ac:dyDescent="0.2">
      <c r="A22688" t="s">
        <v>29</v>
      </c>
      <c r="B22688">
        <v>15</v>
      </c>
      <c r="C22688" t="s">
        <v>1562</v>
      </c>
      <c r="D22688">
        <v>0.1</v>
      </c>
    </row>
    <row r="22689" spans="1:5" x14ac:dyDescent="0.2">
      <c r="A22689" t="s">
        <v>34</v>
      </c>
      <c r="B22689">
        <v>104</v>
      </c>
      <c r="C22689">
        <f>-0.012/0.184</f>
        <v>-6.5217391304347824E-2</v>
      </c>
    </row>
    <row r="22690" spans="1:5" x14ac:dyDescent="0.2">
      <c r="A22690" t="s">
        <v>96</v>
      </c>
      <c r="B22690">
        <v>91</v>
      </c>
      <c r="C22690" t="s">
        <v>3020</v>
      </c>
      <c r="D22690">
        <v>0.21199999999999999</v>
      </c>
    </row>
    <row r="22691" spans="1:5" x14ac:dyDescent="0.2">
      <c r="A22691" t="s">
        <v>36</v>
      </c>
      <c r="B22691" t="s">
        <v>3255</v>
      </c>
      <c r="C22691" t="s">
        <v>1562</v>
      </c>
      <c r="D22691" t="s">
        <v>1782</v>
      </c>
    </row>
    <row r="22692" spans="1:5" x14ac:dyDescent="0.2">
      <c r="A22692" t="s">
        <v>32</v>
      </c>
      <c r="B22692">
        <v>13</v>
      </c>
      <c r="C22692" t="s">
        <v>1608</v>
      </c>
      <c r="D22692">
        <v>0.1</v>
      </c>
    </row>
    <row r="22693" spans="1:5" x14ac:dyDescent="0.2">
      <c r="A22693" t="s">
        <v>96</v>
      </c>
      <c r="B22693">
        <v>95.5</v>
      </c>
      <c r="C22693">
        <v>0.1</v>
      </c>
    </row>
    <row r="22694" spans="1:5" x14ac:dyDescent="0.2">
      <c r="A22694" t="s">
        <v>2880</v>
      </c>
      <c r="B22694" t="s">
        <v>36</v>
      </c>
      <c r="C22694">
        <v>97</v>
      </c>
      <c r="D22694" t="s">
        <v>1100</v>
      </c>
      <c r="E22694" t="s">
        <v>3022</v>
      </c>
    </row>
    <row r="22695" spans="1:5" x14ac:dyDescent="0.2">
      <c r="A22695" t="s">
        <v>3018</v>
      </c>
      <c r="B22695" t="s">
        <v>2609</v>
      </c>
      <c r="C22695" t="s">
        <v>3019</v>
      </c>
    </row>
    <row r="22696" spans="1:5" x14ac:dyDescent="0.2">
      <c r="A22696" t="s">
        <v>97</v>
      </c>
      <c r="B22696">
        <v>0.05</v>
      </c>
      <c r="C22696" t="s">
        <v>1568</v>
      </c>
    </row>
    <row r="22697" spans="1:5" x14ac:dyDescent="0.2">
      <c r="A22697" t="s">
        <v>1549</v>
      </c>
      <c r="B22697" t="s">
        <v>1550</v>
      </c>
      <c r="C22697" t="s">
        <v>1551</v>
      </c>
      <c r="D22697" t="s">
        <v>1552</v>
      </c>
    </row>
    <row r="22698" spans="1:5" x14ac:dyDescent="0.2">
      <c r="A22698" t="s">
        <v>859</v>
      </c>
      <c r="B22698" t="s">
        <v>1553</v>
      </c>
      <c r="C22698" t="s">
        <v>1554</v>
      </c>
    </row>
    <row r="22699" spans="1:5" x14ac:dyDescent="0.2">
      <c r="A22699" t="s">
        <v>1569</v>
      </c>
      <c r="B22699" t="s">
        <v>1570</v>
      </c>
      <c r="C22699" t="s">
        <v>1571</v>
      </c>
    </row>
    <row r="22700" spans="1:5" x14ac:dyDescent="0.2">
      <c r="A22700" t="s">
        <v>1569</v>
      </c>
      <c r="B22700" t="s">
        <v>1572</v>
      </c>
      <c r="C22700" t="s">
        <v>1573</v>
      </c>
      <c r="D22700" t="s">
        <v>1571</v>
      </c>
    </row>
    <row r="22701" spans="1:5" x14ac:dyDescent="0.2">
      <c r="A22701" t="s">
        <v>91</v>
      </c>
      <c r="B22701">
        <v>15.9</v>
      </c>
      <c r="C22701">
        <f>0.184/-0.212</f>
        <v>-0.86792452830188682</v>
      </c>
    </row>
    <row r="22702" spans="1:5" x14ac:dyDescent="0.2">
      <c r="A22702" t="s">
        <v>29</v>
      </c>
      <c r="B22702">
        <v>10.9</v>
      </c>
      <c r="C22702">
        <v>-0.1</v>
      </c>
    </row>
    <row r="22703" spans="1:5" x14ac:dyDescent="0.2">
      <c r="A22703" t="s">
        <v>34</v>
      </c>
      <c r="B22703">
        <v>89</v>
      </c>
      <c r="C22703">
        <f>0.184/-0.012</f>
        <v>-15.333333333333332</v>
      </c>
    </row>
    <row r="22704" spans="1:5" x14ac:dyDescent="0.2">
      <c r="A22704" t="s">
        <v>96</v>
      </c>
      <c r="B22704">
        <v>80</v>
      </c>
      <c r="C22704">
        <f>0.184/-0.012</f>
        <v>-15.333333333333332</v>
      </c>
    </row>
    <row r="22705" spans="1:5" x14ac:dyDescent="0.2">
      <c r="A22705" t="s">
        <v>96</v>
      </c>
      <c r="B22705">
        <v>83.5</v>
      </c>
      <c r="C22705">
        <f>0.016/0.112</f>
        <v>0.14285714285714285</v>
      </c>
    </row>
    <row r="22706" spans="1:5" x14ac:dyDescent="0.2">
      <c r="A22706" t="s">
        <v>36</v>
      </c>
      <c r="B22706" t="s">
        <v>3021</v>
      </c>
      <c r="C22706" t="s">
        <v>1100</v>
      </c>
      <c r="D22706" t="s">
        <v>3022</v>
      </c>
    </row>
    <row r="22707" spans="1:5" x14ac:dyDescent="0.2">
      <c r="A22707" t="s">
        <v>32</v>
      </c>
      <c r="B22707" t="s">
        <v>3017</v>
      </c>
      <c r="C22707">
        <v>8.4</v>
      </c>
    </row>
    <row r="22708" spans="1:5" x14ac:dyDescent="0.2">
      <c r="A22708" t="s">
        <v>2880</v>
      </c>
      <c r="B22708" t="s">
        <v>36</v>
      </c>
      <c r="C22708">
        <v>85</v>
      </c>
      <c r="D22708" t="s">
        <v>1100</v>
      </c>
      <c r="E22708" t="s">
        <v>3022</v>
      </c>
    </row>
    <row r="22709" spans="1:5" x14ac:dyDescent="0.2">
      <c r="A22709" t="s">
        <v>3018</v>
      </c>
      <c r="B22709" t="s">
        <v>2609</v>
      </c>
      <c r="C22709" t="s">
        <v>3019</v>
      </c>
    </row>
    <row r="22710" spans="1:5" x14ac:dyDescent="0.2">
      <c r="A22710" t="s">
        <v>1549</v>
      </c>
      <c r="B22710" t="s">
        <v>1550</v>
      </c>
      <c r="C22710" t="s">
        <v>1551</v>
      </c>
      <c r="D22710" t="s">
        <v>1552</v>
      </c>
    </row>
    <row r="22711" spans="1:5" x14ac:dyDescent="0.2">
      <c r="A22711" t="s">
        <v>859</v>
      </c>
      <c r="B22711" t="s">
        <v>1553</v>
      </c>
      <c r="C22711" t="s">
        <v>1554</v>
      </c>
    </row>
    <row r="22712" spans="1:5" x14ac:dyDescent="0.2">
      <c r="A22712" t="s">
        <v>1555</v>
      </c>
      <c r="B22712" t="s">
        <v>1550</v>
      </c>
      <c r="C22712" t="s">
        <v>1551</v>
      </c>
      <c r="D22712" t="s">
        <v>1556</v>
      </c>
    </row>
    <row r="22713" spans="1:5" x14ac:dyDescent="0.2">
      <c r="A22713" t="s">
        <v>1569</v>
      </c>
      <c r="B22713" t="s">
        <v>1570</v>
      </c>
      <c r="C22713" t="s">
        <v>1571</v>
      </c>
    </row>
    <row r="22714" spans="1:5" x14ac:dyDescent="0.2">
      <c r="A22714" t="s">
        <v>1569</v>
      </c>
      <c r="B22714" t="s">
        <v>1572</v>
      </c>
      <c r="C22714" t="s">
        <v>1573</v>
      </c>
      <c r="D22714" t="s">
        <v>1571</v>
      </c>
    </row>
    <row r="22715" spans="1:5" x14ac:dyDescent="0.2">
      <c r="A22715" t="s">
        <v>91</v>
      </c>
      <c r="B22715">
        <v>12.9</v>
      </c>
      <c r="C22715" t="s">
        <v>1557</v>
      </c>
    </row>
    <row r="22716" spans="1:5" x14ac:dyDescent="0.2">
      <c r="A22716" t="s">
        <v>29</v>
      </c>
      <c r="B22716">
        <v>6.3</v>
      </c>
      <c r="C22716" t="s">
        <v>1558</v>
      </c>
    </row>
    <row r="22717" spans="1:5" x14ac:dyDescent="0.2">
      <c r="A22717" t="s">
        <v>48</v>
      </c>
      <c r="B22717">
        <v>1.8</v>
      </c>
      <c r="C22717" t="s">
        <v>1558</v>
      </c>
    </row>
    <row r="22718" spans="1:5" x14ac:dyDescent="0.2">
      <c r="A22718" t="s">
        <v>34</v>
      </c>
      <c r="B22718">
        <v>5.7850000000000001</v>
      </c>
      <c r="C22718">
        <v>-1.4999999999999999E-2</v>
      </c>
    </row>
    <row r="22719" spans="1:5" x14ac:dyDescent="0.2">
      <c r="A22719" t="s">
        <v>34</v>
      </c>
      <c r="B22719">
        <v>19.98</v>
      </c>
      <c r="C22719">
        <v>-0.02</v>
      </c>
    </row>
    <row r="22720" spans="1:5" x14ac:dyDescent="0.2">
      <c r="A22720" t="s">
        <v>34</v>
      </c>
      <c r="B22720">
        <v>19.899999999999999</v>
      </c>
      <c r="C22720">
        <v>-0.1</v>
      </c>
    </row>
    <row r="22721" spans="1:5" x14ac:dyDescent="0.2">
      <c r="A22721" t="s">
        <v>34</v>
      </c>
      <c r="B22721">
        <v>19.600000000000001</v>
      </c>
      <c r="C22721">
        <v>-0.1</v>
      </c>
    </row>
    <row r="22722" spans="1:5" x14ac:dyDescent="0.2">
      <c r="A22722" t="s">
        <v>184</v>
      </c>
      <c r="B22722">
        <v>17.3</v>
      </c>
      <c r="C22722">
        <v>-0.05</v>
      </c>
    </row>
    <row r="22723" spans="1:5" x14ac:dyDescent="0.2">
      <c r="A22723" t="s">
        <v>1607</v>
      </c>
      <c r="B22723">
        <v>5.7</v>
      </c>
      <c r="C22723" t="s">
        <v>1558</v>
      </c>
    </row>
    <row r="22724" spans="1:5" x14ac:dyDescent="0.2">
      <c r="A22724" t="s">
        <v>108</v>
      </c>
      <c r="B22724">
        <v>1.6</v>
      </c>
      <c r="C22724">
        <v>0.05</v>
      </c>
    </row>
    <row r="22725" spans="1:5" x14ac:dyDescent="0.2">
      <c r="A22725" t="s">
        <v>47</v>
      </c>
      <c r="B22725">
        <v>2</v>
      </c>
      <c r="C22725" t="s">
        <v>1665</v>
      </c>
    </row>
    <row r="22726" spans="1:5" x14ac:dyDescent="0.2">
      <c r="A22726" t="s">
        <v>97</v>
      </c>
      <c r="B22726" t="s">
        <v>3054</v>
      </c>
      <c r="C22726" t="s">
        <v>1567</v>
      </c>
      <c r="D22726" t="s">
        <v>1568</v>
      </c>
    </row>
    <row r="22727" spans="1:5" x14ac:dyDescent="0.2">
      <c r="A22727" t="s">
        <v>92</v>
      </c>
      <c r="B22727">
        <v>0.1</v>
      </c>
      <c r="C22727" t="s">
        <v>1557</v>
      </c>
    </row>
    <row r="22728" spans="1:5" x14ac:dyDescent="0.2">
      <c r="A22728" t="s">
        <v>94</v>
      </c>
      <c r="B22728" t="s">
        <v>1545</v>
      </c>
      <c r="C22728">
        <v>0.02</v>
      </c>
      <c r="D22728" t="s">
        <v>1567</v>
      </c>
      <c r="E22728" t="s">
        <v>1568</v>
      </c>
    </row>
    <row r="22729" spans="1:5" x14ac:dyDescent="0.2">
      <c r="A22729" t="s">
        <v>95</v>
      </c>
      <c r="B22729" t="s">
        <v>1545</v>
      </c>
      <c r="C22729" t="s">
        <v>1614</v>
      </c>
      <c r="D22729">
        <v>1.5</v>
      </c>
    </row>
    <row r="22730" spans="1:5" x14ac:dyDescent="0.2">
      <c r="A22730" t="s">
        <v>1549</v>
      </c>
      <c r="B22730" t="s">
        <v>1550</v>
      </c>
      <c r="C22730" t="s">
        <v>1551</v>
      </c>
      <c r="D22730" t="s">
        <v>1552</v>
      </c>
    </row>
    <row r="22731" spans="1:5" x14ac:dyDescent="0.2">
      <c r="A22731" t="s">
        <v>859</v>
      </c>
      <c r="B22731" t="s">
        <v>1553</v>
      </c>
      <c r="C22731" t="s">
        <v>1554</v>
      </c>
    </row>
    <row r="22732" spans="1:5" x14ac:dyDescent="0.2">
      <c r="A22732" t="s">
        <v>87</v>
      </c>
      <c r="B22732" t="s">
        <v>1546</v>
      </c>
      <c r="C22732" t="s">
        <v>1547</v>
      </c>
    </row>
    <row r="22733" spans="1:5" x14ac:dyDescent="0.2">
      <c r="A22733" t="s">
        <v>393</v>
      </c>
      <c r="B22733">
        <v>26.5</v>
      </c>
      <c r="C22733" t="s">
        <v>1608</v>
      </c>
      <c r="D22733">
        <v>0.1</v>
      </c>
    </row>
    <row r="22734" spans="1:5" x14ac:dyDescent="0.2">
      <c r="A22734" t="s">
        <v>29</v>
      </c>
      <c r="B22734">
        <v>24.5</v>
      </c>
      <c r="C22734" t="s">
        <v>1608</v>
      </c>
      <c r="D22734">
        <v>0.01</v>
      </c>
    </row>
    <row r="22735" spans="1:5" x14ac:dyDescent="0.2">
      <c r="A22735" t="s">
        <v>34</v>
      </c>
      <c r="B22735">
        <v>30</v>
      </c>
      <c r="C22735" t="s">
        <v>1608</v>
      </c>
      <c r="D22735">
        <v>0.03</v>
      </c>
    </row>
    <row r="22736" spans="1:5" x14ac:dyDescent="0.2">
      <c r="A22736" t="s">
        <v>96</v>
      </c>
      <c r="B22736">
        <v>25</v>
      </c>
      <c r="C22736" t="s">
        <v>1608</v>
      </c>
      <c r="D22736">
        <v>0.03</v>
      </c>
    </row>
    <row r="22737" spans="1:6" x14ac:dyDescent="0.2">
      <c r="A22737" t="s">
        <v>29</v>
      </c>
      <c r="B22737">
        <v>11</v>
      </c>
      <c r="C22737" t="s">
        <v>1613</v>
      </c>
      <c r="D22737">
        <v>0.25</v>
      </c>
    </row>
    <row r="22738" spans="1:6" x14ac:dyDescent="0.2">
      <c r="A22738" t="s">
        <v>29</v>
      </c>
      <c r="B22738">
        <v>4</v>
      </c>
      <c r="C22738" t="s">
        <v>1613</v>
      </c>
      <c r="D22738">
        <v>0.5</v>
      </c>
    </row>
    <row r="22739" spans="1:6" x14ac:dyDescent="0.2">
      <c r="A22739" t="s">
        <v>29</v>
      </c>
      <c r="B22739">
        <v>14.5</v>
      </c>
      <c r="C22739">
        <v>-0.1</v>
      </c>
    </row>
    <row r="22740" spans="1:6" x14ac:dyDescent="0.2">
      <c r="A22740" t="s">
        <v>96</v>
      </c>
      <c r="B22740">
        <v>26.1</v>
      </c>
      <c r="C22740" t="s">
        <v>1613</v>
      </c>
      <c r="D22740">
        <v>0.05</v>
      </c>
    </row>
    <row r="22741" spans="1:6" x14ac:dyDescent="0.2">
      <c r="A22741" t="s">
        <v>36</v>
      </c>
      <c r="B22741" t="s">
        <v>2172</v>
      </c>
      <c r="C22741" t="s">
        <v>1100</v>
      </c>
      <c r="D22741">
        <v>0.75</v>
      </c>
      <c r="E22741" t="s">
        <v>1562</v>
      </c>
      <c r="F22741" t="s">
        <v>1782</v>
      </c>
    </row>
    <row r="22742" spans="1:6" x14ac:dyDescent="0.2">
      <c r="A22742" t="s">
        <v>96</v>
      </c>
      <c r="B22742">
        <v>28.5</v>
      </c>
      <c r="C22742" t="s">
        <v>1562</v>
      </c>
      <c r="D22742">
        <v>0.25</v>
      </c>
    </row>
    <row r="22743" spans="1:6" x14ac:dyDescent="0.2">
      <c r="A22743" t="s">
        <v>1549</v>
      </c>
      <c r="B22743" t="s">
        <v>1550</v>
      </c>
      <c r="C22743" t="s">
        <v>1551</v>
      </c>
      <c r="D22743" t="s">
        <v>1552</v>
      </c>
    </row>
    <row r="22744" spans="1:6" x14ac:dyDescent="0.2">
      <c r="A22744" t="s">
        <v>859</v>
      </c>
      <c r="B22744" t="s">
        <v>1553</v>
      </c>
      <c r="C22744" t="s">
        <v>1554</v>
      </c>
    </row>
    <row r="22745" spans="1:6" x14ac:dyDescent="0.2">
      <c r="A22745" t="s">
        <v>1555</v>
      </c>
      <c r="B22745" t="s">
        <v>1550</v>
      </c>
      <c r="C22745" t="s">
        <v>1551</v>
      </c>
      <c r="D22745" t="s">
        <v>1556</v>
      </c>
    </row>
    <row r="22746" spans="1:6" x14ac:dyDescent="0.2">
      <c r="A22746" t="s">
        <v>3256</v>
      </c>
      <c r="B22746" t="s">
        <v>1613</v>
      </c>
      <c r="C22746">
        <v>0.1</v>
      </c>
    </row>
    <row r="22747" spans="1:6" x14ac:dyDescent="0.2">
      <c r="A22747" t="s">
        <v>29</v>
      </c>
      <c r="B22747">
        <v>1.8</v>
      </c>
      <c r="C22747" t="s">
        <v>1608</v>
      </c>
      <c r="D22747">
        <v>0.05</v>
      </c>
    </row>
    <row r="22748" spans="1:6" x14ac:dyDescent="0.2">
      <c r="A22748" t="s">
        <v>91</v>
      </c>
      <c r="B22748">
        <v>6.5</v>
      </c>
      <c r="C22748" t="s">
        <v>1608</v>
      </c>
      <c r="D22748">
        <v>0.05</v>
      </c>
    </row>
    <row r="22749" spans="1:6" x14ac:dyDescent="0.2">
      <c r="A22749" t="s">
        <v>676</v>
      </c>
      <c r="B22749" t="s">
        <v>1545</v>
      </c>
      <c r="C22749">
        <v>8.0000000000000002E-3</v>
      </c>
    </row>
    <row r="22750" spans="1:6" x14ac:dyDescent="0.2">
      <c r="A22750" t="s">
        <v>3257</v>
      </c>
      <c r="B22750" t="s">
        <v>1608</v>
      </c>
      <c r="C22750">
        <v>0.02</v>
      </c>
    </row>
    <row r="22751" spans="1:6" x14ac:dyDescent="0.2">
      <c r="A22751" t="s">
        <v>3258</v>
      </c>
      <c r="B22751" t="s">
        <v>1608</v>
      </c>
      <c r="C22751">
        <v>0.3</v>
      </c>
    </row>
    <row r="22752" spans="1:6" x14ac:dyDescent="0.2">
      <c r="A22752" t="s">
        <v>38</v>
      </c>
      <c r="B22752">
        <v>0.05</v>
      </c>
    </row>
    <row r="22753" spans="1:6" x14ac:dyDescent="0.2">
      <c r="A22753" t="s">
        <v>49</v>
      </c>
      <c r="B22753">
        <v>0.2</v>
      </c>
      <c r="C22753" t="s">
        <v>1608</v>
      </c>
      <c r="D22753">
        <v>0.1</v>
      </c>
    </row>
    <row r="22754" spans="1:6" x14ac:dyDescent="0.2">
      <c r="A22754" t="s">
        <v>1549</v>
      </c>
      <c r="B22754" t="s">
        <v>1550</v>
      </c>
      <c r="C22754" t="s">
        <v>1551</v>
      </c>
      <c r="D22754" t="s">
        <v>1552</v>
      </c>
    </row>
    <row r="22755" spans="1:6" x14ac:dyDescent="0.2">
      <c r="A22755" t="s">
        <v>859</v>
      </c>
      <c r="B22755" t="s">
        <v>1553</v>
      </c>
      <c r="C22755" t="s">
        <v>1554</v>
      </c>
    </row>
    <row r="22756" spans="1:6" x14ac:dyDescent="0.2">
      <c r="A22756" t="s">
        <v>1555</v>
      </c>
      <c r="B22756" t="s">
        <v>1550</v>
      </c>
      <c r="C22756" t="s">
        <v>1551</v>
      </c>
      <c r="D22756" t="s">
        <v>1556</v>
      </c>
    </row>
    <row r="22757" spans="1:6" x14ac:dyDescent="0.2">
      <c r="A22757" t="s">
        <v>87</v>
      </c>
      <c r="B22757" t="s">
        <v>1546</v>
      </c>
      <c r="C22757" t="s">
        <v>1547</v>
      </c>
    </row>
    <row r="22758" spans="1:6" x14ac:dyDescent="0.2">
      <c r="A22758" t="s">
        <v>393</v>
      </c>
      <c r="B22758">
        <v>26.5</v>
      </c>
      <c r="C22758" t="s">
        <v>1608</v>
      </c>
      <c r="D22758">
        <v>0.1</v>
      </c>
    </row>
    <row r="22759" spans="1:6" x14ac:dyDescent="0.2">
      <c r="A22759" t="s">
        <v>29</v>
      </c>
      <c r="B22759">
        <v>24.5</v>
      </c>
      <c r="C22759" t="s">
        <v>1608</v>
      </c>
      <c r="D22759">
        <v>0.01</v>
      </c>
    </row>
    <row r="22760" spans="1:6" x14ac:dyDescent="0.2">
      <c r="A22760" t="s">
        <v>34</v>
      </c>
      <c r="B22760">
        <v>30</v>
      </c>
      <c r="C22760" t="s">
        <v>1562</v>
      </c>
      <c r="D22760">
        <v>0.05</v>
      </c>
    </row>
    <row r="22761" spans="1:6" x14ac:dyDescent="0.2">
      <c r="A22761" t="s">
        <v>96</v>
      </c>
      <c r="B22761">
        <v>25</v>
      </c>
      <c r="C22761" t="s">
        <v>1613</v>
      </c>
      <c r="D22761">
        <v>0.05</v>
      </c>
    </row>
    <row r="22762" spans="1:6" x14ac:dyDescent="0.2">
      <c r="A22762" t="s">
        <v>29</v>
      </c>
      <c r="B22762">
        <v>11</v>
      </c>
      <c r="C22762" t="s">
        <v>1613</v>
      </c>
      <c r="D22762">
        <v>0.25</v>
      </c>
    </row>
    <row r="22763" spans="1:6" x14ac:dyDescent="0.2">
      <c r="A22763" t="s">
        <v>29</v>
      </c>
      <c r="B22763">
        <v>4</v>
      </c>
      <c r="C22763" t="s">
        <v>1613</v>
      </c>
      <c r="D22763">
        <v>0.5</v>
      </c>
    </row>
    <row r="22764" spans="1:6" x14ac:dyDescent="0.2">
      <c r="A22764" t="s">
        <v>29</v>
      </c>
      <c r="B22764">
        <v>14.5</v>
      </c>
      <c r="C22764">
        <v>-0.1</v>
      </c>
    </row>
    <row r="22765" spans="1:6" x14ac:dyDescent="0.2">
      <c r="A22765" t="s">
        <v>96</v>
      </c>
      <c r="B22765">
        <v>26.1</v>
      </c>
      <c r="C22765" t="s">
        <v>1613</v>
      </c>
      <c r="D22765" t="s">
        <v>3259</v>
      </c>
    </row>
    <row r="22766" spans="1:6" x14ac:dyDescent="0.2">
      <c r="A22766" t="s">
        <v>36</v>
      </c>
      <c r="B22766" t="s">
        <v>2172</v>
      </c>
      <c r="C22766" t="s">
        <v>1100</v>
      </c>
      <c r="D22766">
        <v>0.75</v>
      </c>
      <c r="E22766" t="s">
        <v>1562</v>
      </c>
      <c r="F22766" t="s">
        <v>1782</v>
      </c>
    </row>
    <row r="22767" spans="1:6" x14ac:dyDescent="0.2">
      <c r="A22767" t="s">
        <v>184</v>
      </c>
      <c r="B22767">
        <v>28.5</v>
      </c>
      <c r="C22767">
        <f>0.02/-0.22</f>
        <v>-9.0909090909090912E-2</v>
      </c>
    </row>
    <row r="22768" spans="1:6" x14ac:dyDescent="0.2">
      <c r="A22768" t="s">
        <v>1549</v>
      </c>
      <c r="B22768" t="s">
        <v>1550</v>
      </c>
      <c r="C22768" t="s">
        <v>1551</v>
      </c>
      <c r="D22768" t="s">
        <v>1552</v>
      </c>
    </row>
    <row r="22769" spans="1:4" x14ac:dyDescent="0.2">
      <c r="A22769" t="s">
        <v>859</v>
      </c>
      <c r="B22769" t="s">
        <v>1553</v>
      </c>
      <c r="C22769" t="s">
        <v>1554</v>
      </c>
    </row>
    <row r="22770" spans="1:4" x14ac:dyDescent="0.2">
      <c r="A22770" t="s">
        <v>1555</v>
      </c>
      <c r="B22770" t="s">
        <v>1550</v>
      </c>
      <c r="C22770" t="s">
        <v>1551</v>
      </c>
      <c r="D22770" t="s">
        <v>1556</v>
      </c>
    </row>
    <row r="22771" spans="1:4" x14ac:dyDescent="0.2">
      <c r="A22771" t="s">
        <v>3026</v>
      </c>
      <c r="B22771">
        <f>0.112/-0.084</f>
        <v>-1.3333333333333333</v>
      </c>
    </row>
    <row r="22772" spans="1:4" x14ac:dyDescent="0.2">
      <c r="A22772" t="s">
        <v>36</v>
      </c>
      <c r="B22772" t="s">
        <v>3260</v>
      </c>
    </row>
    <row r="22773" spans="1:4" x14ac:dyDescent="0.2">
      <c r="A22773" t="s">
        <v>91</v>
      </c>
      <c r="B22773">
        <v>8</v>
      </c>
      <c r="C22773">
        <f>0.084/-0.012</f>
        <v>-7</v>
      </c>
    </row>
    <row r="22774" spans="1:4" x14ac:dyDescent="0.2">
      <c r="A22774" t="s">
        <v>2888</v>
      </c>
      <c r="B22774">
        <v>30</v>
      </c>
      <c r="C22774" t="s">
        <v>1608</v>
      </c>
      <c r="D22774">
        <v>0.05</v>
      </c>
    </row>
    <row r="22775" spans="1:4" x14ac:dyDescent="0.2">
      <c r="A22775" t="s">
        <v>3028</v>
      </c>
      <c r="B22775" t="s">
        <v>1613</v>
      </c>
      <c r="C22775" t="s">
        <v>3029</v>
      </c>
    </row>
    <row r="22776" spans="1:4" x14ac:dyDescent="0.2">
      <c r="A22776" t="s">
        <v>220</v>
      </c>
      <c r="B22776" t="s">
        <v>3261</v>
      </c>
    </row>
    <row r="22777" spans="1:4" x14ac:dyDescent="0.2">
      <c r="A22777" t="s">
        <v>49</v>
      </c>
      <c r="B22777">
        <v>0.8</v>
      </c>
      <c r="C22777" t="s">
        <v>1613</v>
      </c>
      <c r="D22777">
        <v>0.2</v>
      </c>
    </row>
    <row r="22778" spans="1:4" x14ac:dyDescent="0.2">
      <c r="A22778" t="s">
        <v>49</v>
      </c>
      <c r="B22778">
        <v>0.5</v>
      </c>
      <c r="C22778" t="s">
        <v>1608</v>
      </c>
      <c r="D22778">
        <v>0.2</v>
      </c>
    </row>
    <row r="22779" spans="1:4" x14ac:dyDescent="0.2">
      <c r="A22779" t="s">
        <v>34</v>
      </c>
      <c r="B22779" t="s">
        <v>36</v>
      </c>
    </row>
    <row r="22780" spans="1:4" x14ac:dyDescent="0.2">
      <c r="A22780" t="s">
        <v>34</v>
      </c>
      <c r="B22780" t="s">
        <v>36</v>
      </c>
    </row>
    <row r="22781" spans="1:4" x14ac:dyDescent="0.2">
      <c r="A22781" t="s">
        <v>1549</v>
      </c>
      <c r="B22781" t="s">
        <v>1550</v>
      </c>
      <c r="C22781" t="s">
        <v>1551</v>
      </c>
      <c r="D22781" t="s">
        <v>1552</v>
      </c>
    </row>
    <row r="22782" spans="1:4" x14ac:dyDescent="0.2">
      <c r="A22782" t="s">
        <v>859</v>
      </c>
      <c r="B22782" t="s">
        <v>1553</v>
      </c>
      <c r="C22782" t="s">
        <v>1554</v>
      </c>
    </row>
    <row r="22783" spans="1:4" x14ac:dyDescent="0.2">
      <c r="A22783" t="s">
        <v>1569</v>
      </c>
      <c r="B22783" t="s">
        <v>1570</v>
      </c>
      <c r="C22783" t="s">
        <v>1571</v>
      </c>
    </row>
    <row r="22784" spans="1:4" x14ac:dyDescent="0.2">
      <c r="A22784" t="s">
        <v>1569</v>
      </c>
      <c r="B22784" t="s">
        <v>1572</v>
      </c>
      <c r="C22784" t="s">
        <v>1573</v>
      </c>
      <c r="D22784" t="s">
        <v>1571</v>
      </c>
    </row>
    <row r="22785" spans="1:4" x14ac:dyDescent="0.2">
      <c r="A22785" t="s">
        <v>1928</v>
      </c>
      <c r="B22785">
        <v>31.8</v>
      </c>
      <c r="C22785">
        <f>0.02/-0.015</f>
        <v>-1.3333333333333335</v>
      </c>
    </row>
    <row r="22786" spans="1:4" x14ac:dyDescent="0.2">
      <c r="A22786" t="s">
        <v>92</v>
      </c>
      <c r="B22786" t="s">
        <v>3262</v>
      </c>
      <c r="C22786" t="s">
        <v>3263</v>
      </c>
    </row>
    <row r="22787" spans="1:4" x14ac:dyDescent="0.2">
      <c r="A22787" t="s">
        <v>186</v>
      </c>
      <c r="B22787" t="s">
        <v>1698</v>
      </c>
      <c r="C22787">
        <f>-0.1/-0.2</f>
        <v>0.5</v>
      </c>
    </row>
    <row r="22788" spans="1:4" x14ac:dyDescent="0.2">
      <c r="A22788" t="s">
        <v>47</v>
      </c>
      <c r="B22788">
        <v>21.3</v>
      </c>
      <c r="C22788">
        <f>0.12/-0.07</f>
        <v>-1.714285714285714</v>
      </c>
    </row>
    <row r="22789" spans="1:4" x14ac:dyDescent="0.2">
      <c r="A22789" t="s">
        <v>34</v>
      </c>
      <c r="B22789" t="s">
        <v>3264</v>
      </c>
    </row>
    <row r="22790" spans="1:4" x14ac:dyDescent="0.2">
      <c r="A22790" t="s">
        <v>48</v>
      </c>
      <c r="B22790" t="s">
        <v>3265</v>
      </c>
    </row>
    <row r="22791" spans="1:4" x14ac:dyDescent="0.2">
      <c r="A22791" t="s">
        <v>91</v>
      </c>
      <c r="B22791">
        <v>7.2</v>
      </c>
      <c r="C22791">
        <f>0.015/-0.06</f>
        <v>-0.25</v>
      </c>
    </row>
    <row r="22792" spans="1:4" x14ac:dyDescent="0.2">
      <c r="A22792" t="s">
        <v>95</v>
      </c>
      <c r="B22792" t="s">
        <v>1629</v>
      </c>
      <c r="C22792">
        <v>6.3</v>
      </c>
    </row>
    <row r="22793" spans="1:4" x14ac:dyDescent="0.2">
      <c r="A22793" t="s">
        <v>29</v>
      </c>
      <c r="B22793">
        <v>0.77500000000000002</v>
      </c>
      <c r="C22793" t="s">
        <v>1557</v>
      </c>
    </row>
    <row r="22794" spans="1:4" x14ac:dyDescent="0.2">
      <c r="A22794" t="s">
        <v>47</v>
      </c>
      <c r="B22794">
        <v>25</v>
      </c>
      <c r="C22794">
        <f>0.07/-0.02</f>
        <v>-3.5000000000000004</v>
      </c>
    </row>
    <row r="22795" spans="1:4" x14ac:dyDescent="0.2">
      <c r="A22795" t="s">
        <v>1549</v>
      </c>
      <c r="B22795" t="s">
        <v>1550</v>
      </c>
      <c r="C22795" t="s">
        <v>1551</v>
      </c>
      <c r="D22795" t="s">
        <v>1552</v>
      </c>
    </row>
    <row r="22796" spans="1:4" x14ac:dyDescent="0.2">
      <c r="A22796" t="s">
        <v>859</v>
      </c>
      <c r="B22796" t="s">
        <v>1553</v>
      </c>
      <c r="C22796" t="s">
        <v>1554</v>
      </c>
    </row>
    <row r="22797" spans="1:4" x14ac:dyDescent="0.2">
      <c r="A22797" t="s">
        <v>1928</v>
      </c>
      <c r="B22797">
        <v>31.8</v>
      </c>
      <c r="C22797">
        <f>0.02/-0.015</f>
        <v>-1.3333333333333335</v>
      </c>
    </row>
    <row r="22798" spans="1:4" x14ac:dyDescent="0.2">
      <c r="A22798" t="s">
        <v>92</v>
      </c>
      <c r="B22798" t="s">
        <v>3262</v>
      </c>
      <c r="C22798" t="s">
        <v>3263</v>
      </c>
    </row>
    <row r="22799" spans="1:4" x14ac:dyDescent="0.2">
      <c r="A22799" t="s">
        <v>186</v>
      </c>
      <c r="B22799" t="s">
        <v>1698</v>
      </c>
      <c r="C22799">
        <f>-0.1/-0.2</f>
        <v>0.5</v>
      </c>
    </row>
    <row r="22800" spans="1:4" x14ac:dyDescent="0.2">
      <c r="A22800" t="s">
        <v>47</v>
      </c>
      <c r="B22800">
        <v>21.3</v>
      </c>
      <c r="C22800">
        <f>0.12/-0.07</f>
        <v>-1.714285714285714</v>
      </c>
    </row>
    <row r="22801" spans="1:4" x14ac:dyDescent="0.2">
      <c r="A22801" t="s">
        <v>34</v>
      </c>
      <c r="B22801" t="s">
        <v>3264</v>
      </c>
    </row>
    <row r="22802" spans="1:4" x14ac:dyDescent="0.2">
      <c r="A22802" t="s">
        <v>48</v>
      </c>
      <c r="B22802" t="s">
        <v>3265</v>
      </c>
    </row>
    <row r="22803" spans="1:4" x14ac:dyDescent="0.2">
      <c r="A22803" t="s">
        <v>91</v>
      </c>
      <c r="B22803">
        <v>7.2</v>
      </c>
      <c r="C22803">
        <f>0.015/-0.06</f>
        <v>-0.25</v>
      </c>
    </row>
    <row r="22804" spans="1:4" x14ac:dyDescent="0.2">
      <c r="A22804" t="s">
        <v>95</v>
      </c>
      <c r="B22804" t="s">
        <v>1629</v>
      </c>
      <c r="C22804">
        <v>6.3</v>
      </c>
    </row>
    <row r="22805" spans="1:4" x14ac:dyDescent="0.2">
      <c r="A22805" t="s">
        <v>29</v>
      </c>
      <c r="B22805">
        <v>0.77500000000000002</v>
      </c>
      <c r="C22805" t="s">
        <v>1557</v>
      </c>
    </row>
    <row r="22806" spans="1:4" x14ac:dyDescent="0.2">
      <c r="A22806" t="s">
        <v>47</v>
      </c>
      <c r="B22806">
        <v>25</v>
      </c>
      <c r="C22806">
        <f>0.07/-0.02</f>
        <v>-3.5000000000000004</v>
      </c>
    </row>
    <row r="22807" spans="1:4" x14ac:dyDescent="0.2">
      <c r="A22807" t="s">
        <v>1549</v>
      </c>
      <c r="B22807" t="s">
        <v>1550</v>
      </c>
      <c r="C22807" t="s">
        <v>1551</v>
      </c>
      <c r="D22807" t="s">
        <v>1552</v>
      </c>
    </row>
    <row r="22808" spans="1:4" x14ac:dyDescent="0.2">
      <c r="A22808" t="s">
        <v>859</v>
      </c>
      <c r="B22808" t="s">
        <v>1553</v>
      </c>
      <c r="C22808" t="s">
        <v>1554</v>
      </c>
    </row>
    <row r="22809" spans="1:4" x14ac:dyDescent="0.2">
      <c r="A22809" t="s">
        <v>1569</v>
      </c>
      <c r="B22809" t="s">
        <v>1570</v>
      </c>
      <c r="C22809" t="s">
        <v>1571</v>
      </c>
    </row>
    <row r="22810" spans="1:4" x14ac:dyDescent="0.2">
      <c r="A22810" t="s">
        <v>1569</v>
      </c>
      <c r="B22810" t="s">
        <v>1572</v>
      </c>
      <c r="C22810" t="s">
        <v>1573</v>
      </c>
      <c r="D22810" t="s">
        <v>1571</v>
      </c>
    </row>
    <row r="22811" spans="1:4" x14ac:dyDescent="0.2">
      <c r="A22811" t="s">
        <v>96</v>
      </c>
      <c r="B22811">
        <v>31.8</v>
      </c>
      <c r="C22811">
        <f>0.02/-0.015</f>
        <v>-1.3333333333333335</v>
      </c>
    </row>
    <row r="22812" spans="1:4" x14ac:dyDescent="0.2">
      <c r="A22812" t="s">
        <v>1928</v>
      </c>
      <c r="B22812">
        <v>31.8</v>
      </c>
      <c r="C22812">
        <f>0.02/-0.015</f>
        <v>-1.3333333333333335</v>
      </c>
    </row>
    <row r="22813" spans="1:4" x14ac:dyDescent="0.2">
      <c r="A22813" t="s">
        <v>92</v>
      </c>
      <c r="B22813" t="s">
        <v>3262</v>
      </c>
      <c r="C22813" t="s">
        <v>3263</v>
      </c>
    </row>
    <row r="22814" spans="1:4" x14ac:dyDescent="0.2">
      <c r="A22814" t="s">
        <v>186</v>
      </c>
      <c r="B22814" t="s">
        <v>1698</v>
      </c>
      <c r="C22814">
        <f>-0.1/-0.2</f>
        <v>0.5</v>
      </c>
    </row>
    <row r="22815" spans="1:4" x14ac:dyDescent="0.2">
      <c r="A22815" t="s">
        <v>47</v>
      </c>
      <c r="B22815">
        <v>21.3</v>
      </c>
      <c r="C22815">
        <f>0.12/-0.07</f>
        <v>-1.714285714285714</v>
      </c>
    </row>
    <row r="22816" spans="1:4" x14ac:dyDescent="0.2">
      <c r="A22816" t="s">
        <v>3266</v>
      </c>
      <c r="B22816">
        <f>0.12/-0.07</f>
        <v>-1.714285714285714</v>
      </c>
    </row>
    <row r="22817" spans="1:4" x14ac:dyDescent="0.2">
      <c r="A22817" t="s">
        <v>34</v>
      </c>
      <c r="B22817" t="s">
        <v>3267</v>
      </c>
    </row>
    <row r="22818" spans="1:4" x14ac:dyDescent="0.2">
      <c r="A22818" t="s">
        <v>48</v>
      </c>
      <c r="B22818" t="s">
        <v>3265</v>
      </c>
    </row>
    <row r="22819" spans="1:4" x14ac:dyDescent="0.2">
      <c r="A22819" t="s">
        <v>91</v>
      </c>
      <c r="B22819">
        <v>7.2</v>
      </c>
      <c r="C22819">
        <f>0.015/-0.06</f>
        <v>-0.25</v>
      </c>
    </row>
    <row r="22820" spans="1:4" x14ac:dyDescent="0.2">
      <c r="A22820" t="s">
        <v>95</v>
      </c>
      <c r="B22820" t="s">
        <v>1629</v>
      </c>
      <c r="C22820">
        <v>6.3</v>
      </c>
    </row>
    <row r="22821" spans="1:4" x14ac:dyDescent="0.2">
      <c r="A22821" t="s">
        <v>29</v>
      </c>
      <c r="B22821">
        <v>0.77500000000000002</v>
      </c>
      <c r="C22821" t="s">
        <v>1557</v>
      </c>
    </row>
    <row r="22822" spans="1:4" x14ac:dyDescent="0.2">
      <c r="A22822" t="s">
        <v>47</v>
      </c>
      <c r="B22822">
        <v>25</v>
      </c>
      <c r="C22822">
        <f>0.07/-0.02</f>
        <v>-3.5000000000000004</v>
      </c>
    </row>
    <row r="22823" spans="1:4" x14ac:dyDescent="0.2">
      <c r="A22823" t="s">
        <v>1549</v>
      </c>
      <c r="B22823" t="s">
        <v>1550</v>
      </c>
      <c r="C22823" t="s">
        <v>1551</v>
      </c>
      <c r="D22823" t="s">
        <v>1552</v>
      </c>
    </row>
    <row r="22824" spans="1:4" x14ac:dyDescent="0.2">
      <c r="A22824" t="s">
        <v>859</v>
      </c>
      <c r="B22824" t="s">
        <v>1553</v>
      </c>
      <c r="C22824" t="s">
        <v>1554</v>
      </c>
    </row>
    <row r="22825" spans="1:4" x14ac:dyDescent="0.2">
      <c r="A22825" t="s">
        <v>1569</v>
      </c>
      <c r="B22825" t="s">
        <v>1570</v>
      </c>
      <c r="C22825" t="s">
        <v>1571</v>
      </c>
    </row>
    <row r="22826" spans="1:4" x14ac:dyDescent="0.2">
      <c r="A22826" t="s">
        <v>1569</v>
      </c>
      <c r="B22826" t="s">
        <v>1572</v>
      </c>
      <c r="C22826" t="s">
        <v>1573</v>
      </c>
      <c r="D22826" t="s">
        <v>1571</v>
      </c>
    </row>
    <row r="22827" spans="1:4" x14ac:dyDescent="0.2">
      <c r="A22827" t="s">
        <v>48</v>
      </c>
      <c r="B22827">
        <v>7.5</v>
      </c>
      <c r="C22827">
        <v>0.1</v>
      </c>
    </row>
    <row r="22828" spans="1:4" x14ac:dyDescent="0.2">
      <c r="A22828" t="s">
        <v>1569</v>
      </c>
      <c r="B22828" t="s">
        <v>1570</v>
      </c>
      <c r="C22828" t="s">
        <v>1571</v>
      </c>
    </row>
    <row r="22829" spans="1:4" x14ac:dyDescent="0.2">
      <c r="A22829" t="s">
        <v>1569</v>
      </c>
      <c r="B22829" t="s">
        <v>1572</v>
      </c>
      <c r="C22829" t="s">
        <v>1573</v>
      </c>
      <c r="D22829" t="s">
        <v>1571</v>
      </c>
    </row>
    <row r="22830" spans="1:4" x14ac:dyDescent="0.2">
      <c r="A22830" t="s">
        <v>91</v>
      </c>
      <c r="B22830">
        <v>12.8</v>
      </c>
      <c r="C22830">
        <v>0.1</v>
      </c>
    </row>
    <row r="22831" spans="1:4" x14ac:dyDescent="0.2">
      <c r="A22831" t="s">
        <v>29</v>
      </c>
      <c r="B22831">
        <v>1.5</v>
      </c>
      <c r="C22831">
        <v>0.05</v>
      </c>
    </row>
    <row r="22832" spans="1:4" x14ac:dyDescent="0.2">
      <c r="A22832" t="s">
        <v>29</v>
      </c>
      <c r="B22832">
        <v>1</v>
      </c>
      <c r="C22832">
        <v>-0.1</v>
      </c>
    </row>
    <row r="22833" spans="1:6" x14ac:dyDescent="0.2">
      <c r="A22833" t="s">
        <v>29</v>
      </c>
      <c r="B22833">
        <v>5.4</v>
      </c>
      <c r="C22833" t="s">
        <v>1608</v>
      </c>
      <c r="D22833">
        <v>0.05</v>
      </c>
    </row>
    <row r="22834" spans="1:6" x14ac:dyDescent="0.2">
      <c r="A22834" t="s">
        <v>29</v>
      </c>
      <c r="B22834">
        <v>11.2</v>
      </c>
      <c r="C22834">
        <v>0.1</v>
      </c>
    </row>
    <row r="22835" spans="1:6" x14ac:dyDescent="0.2">
      <c r="A22835" t="s">
        <v>48</v>
      </c>
      <c r="B22835">
        <v>7.7</v>
      </c>
      <c r="C22835">
        <v>0.1</v>
      </c>
    </row>
    <row r="22836" spans="1:6" x14ac:dyDescent="0.2">
      <c r="A22836" t="s">
        <v>34</v>
      </c>
      <c r="B22836">
        <v>63.8</v>
      </c>
      <c r="C22836">
        <v>0.05</v>
      </c>
    </row>
    <row r="22837" spans="1:6" x14ac:dyDescent="0.2">
      <c r="A22837" t="s">
        <v>34</v>
      </c>
      <c r="B22837">
        <v>63.9</v>
      </c>
      <c r="C22837">
        <v>-0.05</v>
      </c>
    </row>
    <row r="22838" spans="1:6" x14ac:dyDescent="0.2">
      <c r="A22838" t="s">
        <v>34</v>
      </c>
      <c r="B22838">
        <v>72</v>
      </c>
      <c r="C22838">
        <v>0.1</v>
      </c>
    </row>
    <row r="22839" spans="1:6" x14ac:dyDescent="0.2">
      <c r="A22839" t="s">
        <v>184</v>
      </c>
      <c r="B22839">
        <v>61.1</v>
      </c>
      <c r="C22839" t="s">
        <v>1613</v>
      </c>
      <c r="D22839">
        <v>0.05</v>
      </c>
    </row>
    <row r="22840" spans="1:6" x14ac:dyDescent="0.2">
      <c r="A22840" t="s">
        <v>47</v>
      </c>
      <c r="B22840">
        <v>50</v>
      </c>
      <c r="C22840" t="s">
        <v>1557</v>
      </c>
    </row>
    <row r="22841" spans="1:6" x14ac:dyDescent="0.2">
      <c r="A22841" t="s">
        <v>47</v>
      </c>
      <c r="B22841">
        <v>59.1</v>
      </c>
      <c r="C22841" t="s">
        <v>1608</v>
      </c>
      <c r="D22841">
        <v>0.05</v>
      </c>
    </row>
    <row r="22842" spans="1:6" x14ac:dyDescent="0.2">
      <c r="A22842" t="s">
        <v>117</v>
      </c>
      <c r="B22842">
        <v>60.1</v>
      </c>
      <c r="C22842" t="s">
        <v>1608</v>
      </c>
      <c r="D22842">
        <v>0.05</v>
      </c>
    </row>
    <row r="22843" spans="1:6" x14ac:dyDescent="0.2">
      <c r="A22843" t="s">
        <v>108</v>
      </c>
      <c r="B22843">
        <v>2.7</v>
      </c>
      <c r="C22843">
        <v>0.1</v>
      </c>
      <c r="D22843" t="s">
        <v>2401</v>
      </c>
    </row>
    <row r="22844" spans="1:6" x14ac:dyDescent="0.2">
      <c r="A22844" t="s">
        <v>95</v>
      </c>
      <c r="B22844" t="s">
        <v>2373</v>
      </c>
      <c r="C22844" t="s">
        <v>1653</v>
      </c>
      <c r="D22844" t="s">
        <v>1749</v>
      </c>
      <c r="E22844">
        <v>2.7</v>
      </c>
      <c r="F22844">
        <v>0.1</v>
      </c>
    </row>
    <row r="22845" spans="1:6" x14ac:dyDescent="0.2">
      <c r="A22845" t="s">
        <v>1549</v>
      </c>
      <c r="B22845" t="s">
        <v>1550</v>
      </c>
      <c r="C22845" t="s">
        <v>1551</v>
      </c>
      <c r="D22845" t="s">
        <v>1552</v>
      </c>
    </row>
    <row r="22846" spans="1:6" x14ac:dyDescent="0.2">
      <c r="A22846" t="s">
        <v>859</v>
      </c>
      <c r="B22846" t="s">
        <v>1553</v>
      </c>
      <c r="C22846" t="s">
        <v>1554</v>
      </c>
    </row>
    <row r="22847" spans="1:6" x14ac:dyDescent="0.2">
      <c r="A22847" t="s">
        <v>1555</v>
      </c>
      <c r="B22847" t="s">
        <v>1550</v>
      </c>
      <c r="C22847" t="s">
        <v>1551</v>
      </c>
      <c r="D22847" t="s">
        <v>1556</v>
      </c>
    </row>
    <row r="22848" spans="1:6" x14ac:dyDescent="0.2">
      <c r="A22848" t="s">
        <v>1569</v>
      </c>
      <c r="B22848" t="s">
        <v>1570</v>
      </c>
      <c r="C22848" t="s">
        <v>1571</v>
      </c>
    </row>
    <row r="22849" spans="1:4" x14ac:dyDescent="0.2">
      <c r="A22849" t="s">
        <v>1569</v>
      </c>
      <c r="B22849" t="s">
        <v>1572</v>
      </c>
      <c r="C22849" t="s">
        <v>1573</v>
      </c>
      <c r="D22849" t="s">
        <v>1571</v>
      </c>
    </row>
    <row r="22850" spans="1:4" x14ac:dyDescent="0.2">
      <c r="A22850" t="s">
        <v>27</v>
      </c>
      <c r="B22850">
        <v>55.5</v>
      </c>
      <c r="C22850">
        <v>0.1</v>
      </c>
    </row>
    <row r="22851" spans="1:4" x14ac:dyDescent="0.2">
      <c r="A22851" t="s">
        <v>29</v>
      </c>
      <c r="B22851" t="s">
        <v>2856</v>
      </c>
    </row>
    <row r="22852" spans="1:4" x14ac:dyDescent="0.2">
      <c r="A22852" t="s">
        <v>29</v>
      </c>
      <c r="B22852" t="s">
        <v>3268</v>
      </c>
    </row>
    <row r="22853" spans="1:4" x14ac:dyDescent="0.2">
      <c r="A22853" t="s">
        <v>29</v>
      </c>
      <c r="B22853">
        <v>41.3</v>
      </c>
      <c r="C22853" t="s">
        <v>1578</v>
      </c>
    </row>
    <row r="22854" spans="1:4" x14ac:dyDescent="0.2">
      <c r="A22854" t="s">
        <v>29</v>
      </c>
      <c r="B22854">
        <v>4.5</v>
      </c>
      <c r="C22854" t="s">
        <v>2791</v>
      </c>
    </row>
    <row r="22855" spans="1:4" x14ac:dyDescent="0.2">
      <c r="A22855" t="s">
        <v>48</v>
      </c>
      <c r="B22855">
        <v>8.6999999999999993</v>
      </c>
      <c r="C22855" t="s">
        <v>1580</v>
      </c>
    </row>
    <row r="22856" spans="1:4" x14ac:dyDescent="0.2">
      <c r="A22856" t="s">
        <v>2793</v>
      </c>
      <c r="B22856">
        <v>0.1</v>
      </c>
    </row>
    <row r="22857" spans="1:4" x14ac:dyDescent="0.2">
      <c r="A22857" t="s">
        <v>1770</v>
      </c>
      <c r="B22857" t="s">
        <v>1580</v>
      </c>
    </row>
    <row r="22858" spans="1:4" x14ac:dyDescent="0.2">
      <c r="A22858" t="s">
        <v>87</v>
      </c>
      <c r="B22858" t="s">
        <v>1698</v>
      </c>
    </row>
    <row r="22859" spans="1:4" x14ac:dyDescent="0.2">
      <c r="A22859" t="s">
        <v>3269</v>
      </c>
      <c r="B22859">
        <v>-0.1</v>
      </c>
    </row>
    <row r="22860" spans="1:4" x14ac:dyDescent="0.2">
      <c r="A22860" t="s">
        <v>3164</v>
      </c>
      <c r="B22860" t="s">
        <v>1580</v>
      </c>
    </row>
    <row r="22861" spans="1:4" x14ac:dyDescent="0.2">
      <c r="A22861" t="s">
        <v>3165</v>
      </c>
      <c r="B22861">
        <v>0.2</v>
      </c>
    </row>
    <row r="22862" spans="1:4" x14ac:dyDescent="0.2">
      <c r="A22862" t="s">
        <v>3166</v>
      </c>
      <c r="B22862" t="s">
        <v>1630</v>
      </c>
    </row>
    <row r="22863" spans="1:4" x14ac:dyDescent="0.2">
      <c r="A22863" t="s">
        <v>3167</v>
      </c>
      <c r="B22863">
        <v>0.1</v>
      </c>
    </row>
    <row r="22864" spans="1:4" x14ac:dyDescent="0.2">
      <c r="A22864" t="s">
        <v>3168</v>
      </c>
      <c r="B22864" t="s">
        <v>1580</v>
      </c>
    </row>
    <row r="22865" spans="1:5" x14ac:dyDescent="0.2">
      <c r="A22865" t="s">
        <v>154</v>
      </c>
      <c r="B22865" t="s">
        <v>2860</v>
      </c>
    </row>
    <row r="22866" spans="1:5" x14ac:dyDescent="0.2">
      <c r="A22866" t="s">
        <v>95</v>
      </c>
      <c r="B22866" t="s">
        <v>3169</v>
      </c>
      <c r="C22866" t="s">
        <v>1594</v>
      </c>
      <c r="D22866" t="s">
        <v>1720</v>
      </c>
      <c r="E22866">
        <v>10</v>
      </c>
    </row>
    <row r="22867" spans="1:5" x14ac:dyDescent="0.2">
      <c r="A22867" t="s">
        <v>92</v>
      </c>
      <c r="B22867" t="s">
        <v>2786</v>
      </c>
      <c r="C22867" t="s">
        <v>1630</v>
      </c>
    </row>
    <row r="22868" spans="1:5" x14ac:dyDescent="0.2">
      <c r="A22868" t="s">
        <v>97</v>
      </c>
      <c r="B22868" t="s">
        <v>1545</v>
      </c>
      <c r="C22868">
        <v>0.1</v>
      </c>
    </row>
    <row r="22869" spans="1:5" x14ac:dyDescent="0.2">
      <c r="A22869" t="s">
        <v>97</v>
      </c>
      <c r="B22869" t="s">
        <v>1545</v>
      </c>
      <c r="C22869">
        <v>0.2</v>
      </c>
      <c r="D22869" t="s">
        <v>1567</v>
      </c>
      <c r="E22869" t="s">
        <v>1568</v>
      </c>
    </row>
    <row r="22870" spans="1:5" x14ac:dyDescent="0.2">
      <c r="A22870" t="s">
        <v>97</v>
      </c>
      <c r="B22870" t="s">
        <v>1545</v>
      </c>
      <c r="C22870">
        <v>0.05</v>
      </c>
      <c r="D22870" t="s">
        <v>1567</v>
      </c>
      <c r="E22870" t="s">
        <v>1568</v>
      </c>
    </row>
    <row r="22871" spans="1:5" x14ac:dyDescent="0.2">
      <c r="A22871" t="s">
        <v>94</v>
      </c>
      <c r="B22871" t="s">
        <v>1545</v>
      </c>
      <c r="C22871">
        <v>0.1</v>
      </c>
      <c r="D22871" t="s">
        <v>1567</v>
      </c>
      <c r="E22871" t="s">
        <v>1568</v>
      </c>
    </row>
    <row r="22872" spans="1:5" x14ac:dyDescent="0.2">
      <c r="A22872" t="s">
        <v>95</v>
      </c>
      <c r="B22872" t="s">
        <v>1629</v>
      </c>
      <c r="C22872">
        <v>12.5</v>
      </c>
    </row>
    <row r="22873" spans="1:5" x14ac:dyDescent="0.2">
      <c r="A22873" t="s">
        <v>95</v>
      </c>
      <c r="B22873" t="s">
        <v>1629</v>
      </c>
      <c r="C22873">
        <v>16</v>
      </c>
    </row>
    <row r="22874" spans="1:5" x14ac:dyDescent="0.2">
      <c r="A22874" t="s">
        <v>95</v>
      </c>
      <c r="B22874" t="s">
        <v>1629</v>
      </c>
      <c r="C22874">
        <v>25</v>
      </c>
    </row>
    <row r="22875" spans="1:5" x14ac:dyDescent="0.2">
      <c r="A22875" t="s">
        <v>98</v>
      </c>
      <c r="B22875" t="s">
        <v>1545</v>
      </c>
      <c r="C22875">
        <v>1.4999999999999999E-2</v>
      </c>
    </row>
    <row r="22876" spans="1:5" x14ac:dyDescent="0.2">
      <c r="A22876" t="s">
        <v>246</v>
      </c>
      <c r="B22876" t="s">
        <v>1545</v>
      </c>
      <c r="C22876">
        <v>0.03</v>
      </c>
    </row>
    <row r="22877" spans="1:5" x14ac:dyDescent="0.2">
      <c r="A22877" t="s">
        <v>49</v>
      </c>
      <c r="B22877" t="s">
        <v>1723</v>
      </c>
      <c r="C22877" t="s">
        <v>1550</v>
      </c>
      <c r="D22877" t="s">
        <v>3270</v>
      </c>
    </row>
    <row r="22878" spans="1:5" x14ac:dyDescent="0.2">
      <c r="A22878" t="s">
        <v>1549</v>
      </c>
      <c r="B22878" t="s">
        <v>1550</v>
      </c>
      <c r="C22878" t="s">
        <v>1551</v>
      </c>
      <c r="D22878" t="s">
        <v>1552</v>
      </c>
    </row>
    <row r="22879" spans="1:5" x14ac:dyDescent="0.2">
      <c r="A22879" t="s">
        <v>859</v>
      </c>
      <c r="B22879" t="s">
        <v>1553</v>
      </c>
      <c r="C22879" t="s">
        <v>1554</v>
      </c>
    </row>
    <row r="22880" spans="1:5" x14ac:dyDescent="0.2">
      <c r="A22880" t="s">
        <v>27</v>
      </c>
      <c r="B22880">
        <v>55.5</v>
      </c>
      <c r="C22880">
        <v>0.1</v>
      </c>
    </row>
    <row r="22881" spans="1:5" x14ac:dyDescent="0.2">
      <c r="A22881" t="s">
        <v>29</v>
      </c>
      <c r="B22881" t="s">
        <v>2856</v>
      </c>
    </row>
    <row r="22882" spans="1:5" x14ac:dyDescent="0.2">
      <c r="A22882" t="s">
        <v>29</v>
      </c>
      <c r="B22882" t="s">
        <v>3268</v>
      </c>
    </row>
    <row r="22883" spans="1:5" x14ac:dyDescent="0.2">
      <c r="A22883" t="s">
        <v>29</v>
      </c>
      <c r="B22883">
        <v>41.3</v>
      </c>
      <c r="C22883" t="s">
        <v>1578</v>
      </c>
    </row>
    <row r="22884" spans="1:5" x14ac:dyDescent="0.2">
      <c r="A22884" t="s">
        <v>29</v>
      </c>
      <c r="B22884">
        <v>4.5</v>
      </c>
      <c r="C22884" t="s">
        <v>2791</v>
      </c>
    </row>
    <row r="22885" spans="1:5" x14ac:dyDescent="0.2">
      <c r="A22885" t="s">
        <v>48</v>
      </c>
      <c r="B22885">
        <v>8.6999999999999993</v>
      </c>
      <c r="C22885" t="s">
        <v>1580</v>
      </c>
    </row>
    <row r="22886" spans="1:5" x14ac:dyDescent="0.2">
      <c r="A22886" t="s">
        <v>2793</v>
      </c>
      <c r="B22886">
        <v>0.1</v>
      </c>
    </row>
    <row r="22887" spans="1:5" x14ac:dyDescent="0.2">
      <c r="A22887" t="s">
        <v>1770</v>
      </c>
      <c r="B22887" t="s">
        <v>1580</v>
      </c>
    </row>
    <row r="22888" spans="1:5" x14ac:dyDescent="0.2">
      <c r="A22888" t="s">
        <v>87</v>
      </c>
      <c r="B22888" t="s">
        <v>1698</v>
      </c>
    </row>
    <row r="22889" spans="1:5" x14ac:dyDescent="0.2">
      <c r="A22889" t="s">
        <v>3269</v>
      </c>
      <c r="B22889">
        <v>-0.1</v>
      </c>
    </row>
    <row r="22890" spans="1:5" x14ac:dyDescent="0.2">
      <c r="A22890" t="s">
        <v>3164</v>
      </c>
      <c r="B22890" t="s">
        <v>1580</v>
      </c>
    </row>
    <row r="22891" spans="1:5" x14ac:dyDescent="0.2">
      <c r="A22891" t="s">
        <v>3165</v>
      </c>
      <c r="B22891">
        <v>0.2</v>
      </c>
    </row>
    <row r="22892" spans="1:5" x14ac:dyDescent="0.2">
      <c r="A22892" t="s">
        <v>3166</v>
      </c>
      <c r="B22892" t="s">
        <v>1630</v>
      </c>
    </row>
    <row r="22893" spans="1:5" x14ac:dyDescent="0.2">
      <c r="A22893" t="s">
        <v>3167</v>
      </c>
      <c r="B22893">
        <v>0.1</v>
      </c>
    </row>
    <row r="22894" spans="1:5" x14ac:dyDescent="0.2">
      <c r="A22894" t="s">
        <v>3168</v>
      </c>
      <c r="B22894" t="s">
        <v>1580</v>
      </c>
    </row>
    <row r="22895" spans="1:5" x14ac:dyDescent="0.2">
      <c r="A22895" t="s">
        <v>154</v>
      </c>
      <c r="B22895" t="s">
        <v>2860</v>
      </c>
    </row>
    <row r="22896" spans="1:5" x14ac:dyDescent="0.2">
      <c r="A22896" t="s">
        <v>95</v>
      </c>
      <c r="B22896" t="s">
        <v>3169</v>
      </c>
      <c r="C22896" t="s">
        <v>1594</v>
      </c>
      <c r="D22896" t="s">
        <v>1720</v>
      </c>
      <c r="E22896">
        <v>10</v>
      </c>
    </row>
    <row r="22897" spans="1:5" x14ac:dyDescent="0.2">
      <c r="A22897" t="s">
        <v>92</v>
      </c>
      <c r="B22897" t="s">
        <v>2786</v>
      </c>
      <c r="C22897" t="s">
        <v>1630</v>
      </c>
    </row>
    <row r="22898" spans="1:5" x14ac:dyDescent="0.2">
      <c r="A22898" t="s">
        <v>97</v>
      </c>
      <c r="B22898" t="s">
        <v>1545</v>
      </c>
      <c r="C22898">
        <v>0.1</v>
      </c>
    </row>
    <row r="22899" spans="1:5" x14ac:dyDescent="0.2">
      <c r="A22899" t="s">
        <v>97</v>
      </c>
      <c r="B22899" t="s">
        <v>1545</v>
      </c>
      <c r="C22899">
        <v>0.2</v>
      </c>
      <c r="D22899" t="s">
        <v>1567</v>
      </c>
      <c r="E22899" t="s">
        <v>1568</v>
      </c>
    </row>
    <row r="22900" spans="1:5" x14ac:dyDescent="0.2">
      <c r="A22900" t="s">
        <v>97</v>
      </c>
      <c r="B22900" t="s">
        <v>1545</v>
      </c>
      <c r="C22900">
        <v>0.05</v>
      </c>
      <c r="D22900" t="s">
        <v>1567</v>
      </c>
      <c r="E22900" t="s">
        <v>1568</v>
      </c>
    </row>
    <row r="22901" spans="1:5" x14ac:dyDescent="0.2">
      <c r="A22901" t="s">
        <v>94</v>
      </c>
      <c r="B22901" t="s">
        <v>1545</v>
      </c>
      <c r="C22901">
        <v>0.1</v>
      </c>
      <c r="D22901" t="s">
        <v>1567</v>
      </c>
      <c r="E22901" t="s">
        <v>1568</v>
      </c>
    </row>
    <row r="22902" spans="1:5" x14ac:dyDescent="0.2">
      <c r="A22902" t="s">
        <v>95</v>
      </c>
      <c r="B22902" t="s">
        <v>1629</v>
      </c>
      <c r="C22902">
        <v>12.5</v>
      </c>
    </row>
    <row r="22903" spans="1:5" x14ac:dyDescent="0.2">
      <c r="A22903" t="s">
        <v>95</v>
      </c>
      <c r="B22903" t="s">
        <v>1629</v>
      </c>
      <c r="C22903">
        <v>16</v>
      </c>
    </row>
    <row r="22904" spans="1:5" x14ac:dyDescent="0.2">
      <c r="A22904" t="s">
        <v>95</v>
      </c>
      <c r="B22904" t="s">
        <v>1629</v>
      </c>
      <c r="C22904">
        <v>25</v>
      </c>
    </row>
    <row r="22905" spans="1:5" x14ac:dyDescent="0.2">
      <c r="A22905" t="s">
        <v>98</v>
      </c>
      <c r="B22905" t="s">
        <v>1545</v>
      </c>
      <c r="C22905">
        <v>1.4999999999999999E-2</v>
      </c>
    </row>
    <row r="22906" spans="1:5" x14ac:dyDescent="0.2">
      <c r="A22906" t="s">
        <v>246</v>
      </c>
      <c r="B22906" t="s">
        <v>1545</v>
      </c>
      <c r="C22906">
        <v>0.03</v>
      </c>
    </row>
    <row r="22907" spans="1:5" x14ac:dyDescent="0.2">
      <c r="A22907" t="s">
        <v>49</v>
      </c>
      <c r="B22907" t="s">
        <v>1723</v>
      </c>
      <c r="C22907" t="s">
        <v>1550</v>
      </c>
      <c r="D22907" t="s">
        <v>3270</v>
      </c>
    </row>
    <row r="22908" spans="1:5" x14ac:dyDescent="0.2">
      <c r="A22908" t="s">
        <v>1549</v>
      </c>
      <c r="B22908" t="s">
        <v>1550</v>
      </c>
      <c r="C22908" t="s">
        <v>1551</v>
      </c>
      <c r="D22908" t="s">
        <v>1552</v>
      </c>
    </row>
    <row r="22909" spans="1:5" x14ac:dyDescent="0.2">
      <c r="A22909" t="s">
        <v>859</v>
      </c>
      <c r="B22909" t="s">
        <v>1553</v>
      </c>
      <c r="C22909" t="s">
        <v>1554</v>
      </c>
    </row>
    <row r="22910" spans="1:5" x14ac:dyDescent="0.2">
      <c r="A22910" t="s">
        <v>1569</v>
      </c>
      <c r="B22910" t="s">
        <v>1570</v>
      </c>
      <c r="C22910" t="s">
        <v>1571</v>
      </c>
    </row>
    <row r="22911" spans="1:5" x14ac:dyDescent="0.2">
      <c r="A22911" t="s">
        <v>1569</v>
      </c>
      <c r="B22911" t="s">
        <v>1572</v>
      </c>
      <c r="C22911" t="s">
        <v>1573</v>
      </c>
      <c r="D22911" t="s">
        <v>1571</v>
      </c>
    </row>
    <row r="22912" spans="1:5" x14ac:dyDescent="0.2">
      <c r="A22912" t="s">
        <v>27</v>
      </c>
      <c r="B22912">
        <v>55.5</v>
      </c>
      <c r="C22912">
        <v>0.1</v>
      </c>
    </row>
    <row r="22913" spans="1:5" x14ac:dyDescent="0.2">
      <c r="A22913" t="s">
        <v>29</v>
      </c>
      <c r="B22913" t="s">
        <v>2856</v>
      </c>
    </row>
    <row r="22914" spans="1:5" x14ac:dyDescent="0.2">
      <c r="A22914" t="s">
        <v>29</v>
      </c>
      <c r="B22914" t="s">
        <v>3268</v>
      </c>
    </row>
    <row r="22915" spans="1:5" x14ac:dyDescent="0.2">
      <c r="A22915" t="s">
        <v>29</v>
      </c>
      <c r="B22915">
        <v>41.3</v>
      </c>
      <c r="C22915" t="s">
        <v>1578</v>
      </c>
    </row>
    <row r="22916" spans="1:5" x14ac:dyDescent="0.2">
      <c r="A22916" t="s">
        <v>29</v>
      </c>
      <c r="B22916">
        <v>4.5</v>
      </c>
      <c r="C22916" t="s">
        <v>2791</v>
      </c>
    </row>
    <row r="22917" spans="1:5" x14ac:dyDescent="0.2">
      <c r="A22917" t="s">
        <v>48</v>
      </c>
      <c r="B22917">
        <v>8.6999999999999993</v>
      </c>
      <c r="C22917" t="s">
        <v>1580</v>
      </c>
    </row>
    <row r="22918" spans="1:5" x14ac:dyDescent="0.2">
      <c r="A22918" t="s">
        <v>2794</v>
      </c>
      <c r="B22918">
        <v>0.1</v>
      </c>
    </row>
    <row r="22919" spans="1:5" x14ac:dyDescent="0.2">
      <c r="A22919" t="s">
        <v>1770</v>
      </c>
      <c r="B22919" t="s">
        <v>1580</v>
      </c>
    </row>
    <row r="22920" spans="1:5" x14ac:dyDescent="0.2">
      <c r="A22920" t="s">
        <v>87</v>
      </c>
      <c r="B22920" t="s">
        <v>1698</v>
      </c>
    </row>
    <row r="22921" spans="1:5" x14ac:dyDescent="0.2">
      <c r="A22921" t="s">
        <v>3269</v>
      </c>
      <c r="B22921">
        <v>-0.1</v>
      </c>
    </row>
    <row r="22922" spans="1:5" x14ac:dyDescent="0.2">
      <c r="A22922" t="s">
        <v>3164</v>
      </c>
      <c r="B22922" t="s">
        <v>1580</v>
      </c>
    </row>
    <row r="22923" spans="1:5" x14ac:dyDescent="0.2">
      <c r="A22923" t="s">
        <v>3165</v>
      </c>
      <c r="B22923">
        <v>0.2</v>
      </c>
    </row>
    <row r="22924" spans="1:5" x14ac:dyDescent="0.2">
      <c r="A22924" t="s">
        <v>3166</v>
      </c>
      <c r="B22924" t="s">
        <v>1630</v>
      </c>
    </row>
    <row r="22925" spans="1:5" x14ac:dyDescent="0.2">
      <c r="A22925" t="s">
        <v>3167</v>
      </c>
      <c r="B22925">
        <v>0.1</v>
      </c>
    </row>
    <row r="22926" spans="1:5" x14ac:dyDescent="0.2">
      <c r="A22926" t="s">
        <v>3168</v>
      </c>
      <c r="B22926" t="s">
        <v>1580</v>
      </c>
    </row>
    <row r="22927" spans="1:5" x14ac:dyDescent="0.2">
      <c r="A22927" t="s">
        <v>154</v>
      </c>
      <c r="B22927" t="s">
        <v>2860</v>
      </c>
    </row>
    <row r="22928" spans="1:5" x14ac:dyDescent="0.2">
      <c r="A22928" t="s">
        <v>95</v>
      </c>
      <c r="B22928" t="s">
        <v>3169</v>
      </c>
      <c r="C22928" t="s">
        <v>1594</v>
      </c>
      <c r="D22928" t="s">
        <v>1720</v>
      </c>
      <c r="E22928">
        <v>10</v>
      </c>
    </row>
    <row r="22929" spans="1:5" x14ac:dyDescent="0.2">
      <c r="A22929" t="s">
        <v>92</v>
      </c>
      <c r="B22929" t="s">
        <v>2786</v>
      </c>
      <c r="C22929" t="s">
        <v>1630</v>
      </c>
    </row>
    <row r="22930" spans="1:5" x14ac:dyDescent="0.2">
      <c r="A22930" t="s">
        <v>97</v>
      </c>
      <c r="B22930" t="s">
        <v>1545</v>
      </c>
      <c r="C22930">
        <v>0.1</v>
      </c>
    </row>
    <row r="22931" spans="1:5" x14ac:dyDescent="0.2">
      <c r="A22931" t="s">
        <v>97</v>
      </c>
      <c r="B22931" t="s">
        <v>1545</v>
      </c>
      <c r="C22931">
        <v>0.2</v>
      </c>
      <c r="D22931" t="s">
        <v>1567</v>
      </c>
      <c r="E22931" t="s">
        <v>1568</v>
      </c>
    </row>
    <row r="22932" spans="1:5" x14ac:dyDescent="0.2">
      <c r="A22932" t="s">
        <v>97</v>
      </c>
      <c r="B22932" t="s">
        <v>1545</v>
      </c>
      <c r="C22932">
        <v>0.05</v>
      </c>
      <c r="D22932" t="s">
        <v>1567</v>
      </c>
      <c r="E22932" t="s">
        <v>1568</v>
      </c>
    </row>
    <row r="22933" spans="1:5" x14ac:dyDescent="0.2">
      <c r="A22933" t="s">
        <v>94</v>
      </c>
      <c r="B22933" t="s">
        <v>1545</v>
      </c>
      <c r="C22933">
        <v>0.1</v>
      </c>
      <c r="D22933" t="s">
        <v>1567</v>
      </c>
      <c r="E22933" t="s">
        <v>1568</v>
      </c>
    </row>
    <row r="22934" spans="1:5" x14ac:dyDescent="0.2">
      <c r="A22934" t="s">
        <v>95</v>
      </c>
      <c r="B22934" t="s">
        <v>1629</v>
      </c>
      <c r="C22934">
        <v>12.5</v>
      </c>
    </row>
    <row r="22935" spans="1:5" x14ac:dyDescent="0.2">
      <c r="A22935" t="s">
        <v>95</v>
      </c>
      <c r="B22935" t="s">
        <v>1629</v>
      </c>
      <c r="C22935">
        <v>16</v>
      </c>
    </row>
    <row r="22936" spans="1:5" x14ac:dyDescent="0.2">
      <c r="A22936" t="s">
        <v>95</v>
      </c>
      <c r="B22936" t="s">
        <v>1629</v>
      </c>
      <c r="C22936">
        <v>25</v>
      </c>
    </row>
    <row r="22937" spans="1:5" x14ac:dyDescent="0.2">
      <c r="A22937" t="s">
        <v>98</v>
      </c>
      <c r="B22937" t="s">
        <v>1545</v>
      </c>
      <c r="C22937">
        <v>1.4999999999999999E-2</v>
      </c>
    </row>
    <row r="22938" spans="1:5" x14ac:dyDescent="0.2">
      <c r="A22938" t="s">
        <v>246</v>
      </c>
      <c r="B22938" t="s">
        <v>1545</v>
      </c>
      <c r="C22938">
        <v>0.03</v>
      </c>
    </row>
    <row r="22939" spans="1:5" x14ac:dyDescent="0.2">
      <c r="A22939" t="s">
        <v>49</v>
      </c>
      <c r="B22939" t="s">
        <v>1723</v>
      </c>
      <c r="C22939" t="s">
        <v>1550</v>
      </c>
      <c r="D22939" t="s">
        <v>3270</v>
      </c>
    </row>
    <row r="22940" spans="1:5" x14ac:dyDescent="0.2">
      <c r="A22940" t="s">
        <v>1549</v>
      </c>
      <c r="B22940" t="s">
        <v>1550</v>
      </c>
      <c r="C22940" t="s">
        <v>1551</v>
      </c>
      <c r="D22940" t="s">
        <v>1552</v>
      </c>
    </row>
    <row r="22941" spans="1:5" x14ac:dyDescent="0.2">
      <c r="A22941" t="s">
        <v>859</v>
      </c>
      <c r="B22941" t="s">
        <v>1553</v>
      </c>
      <c r="C22941" t="s">
        <v>1554</v>
      </c>
    </row>
    <row r="22942" spans="1:5" x14ac:dyDescent="0.2">
      <c r="A22942" t="s">
        <v>27</v>
      </c>
      <c r="B22942">
        <v>55.5</v>
      </c>
      <c r="C22942">
        <v>0.1</v>
      </c>
    </row>
    <row r="22943" spans="1:5" x14ac:dyDescent="0.2">
      <c r="A22943" t="s">
        <v>29</v>
      </c>
      <c r="B22943" t="s">
        <v>2856</v>
      </c>
    </row>
    <row r="22944" spans="1:5" x14ac:dyDescent="0.2">
      <c r="A22944" t="s">
        <v>29</v>
      </c>
      <c r="B22944" t="s">
        <v>3268</v>
      </c>
    </row>
    <row r="22945" spans="1:5" x14ac:dyDescent="0.2">
      <c r="A22945" t="s">
        <v>29</v>
      </c>
      <c r="B22945">
        <v>41.3</v>
      </c>
      <c r="C22945" t="s">
        <v>1578</v>
      </c>
    </row>
    <row r="22946" spans="1:5" x14ac:dyDescent="0.2">
      <c r="A22946" t="s">
        <v>29</v>
      </c>
      <c r="B22946">
        <v>4.5</v>
      </c>
      <c r="C22946" t="s">
        <v>2791</v>
      </c>
    </row>
    <row r="22947" spans="1:5" x14ac:dyDescent="0.2">
      <c r="A22947" t="s">
        <v>48</v>
      </c>
      <c r="B22947">
        <v>8.6999999999999993</v>
      </c>
      <c r="C22947" t="s">
        <v>1580</v>
      </c>
    </row>
    <row r="22948" spans="1:5" x14ac:dyDescent="0.2">
      <c r="A22948" t="s">
        <v>2794</v>
      </c>
      <c r="B22948">
        <v>0.1</v>
      </c>
    </row>
    <row r="22949" spans="1:5" x14ac:dyDescent="0.2">
      <c r="A22949" t="s">
        <v>1770</v>
      </c>
      <c r="B22949" t="s">
        <v>1580</v>
      </c>
    </row>
    <row r="22950" spans="1:5" x14ac:dyDescent="0.2">
      <c r="A22950" t="s">
        <v>87</v>
      </c>
      <c r="B22950" t="s">
        <v>1698</v>
      </c>
    </row>
    <row r="22951" spans="1:5" x14ac:dyDescent="0.2">
      <c r="A22951" t="s">
        <v>3269</v>
      </c>
      <c r="B22951">
        <v>-0.1</v>
      </c>
    </row>
    <row r="22952" spans="1:5" x14ac:dyDescent="0.2">
      <c r="A22952" t="s">
        <v>3164</v>
      </c>
      <c r="B22952" t="s">
        <v>1580</v>
      </c>
    </row>
    <row r="22953" spans="1:5" x14ac:dyDescent="0.2">
      <c r="A22953" t="s">
        <v>3165</v>
      </c>
      <c r="B22953">
        <v>0.2</v>
      </c>
    </row>
    <row r="22954" spans="1:5" x14ac:dyDescent="0.2">
      <c r="A22954" t="s">
        <v>3166</v>
      </c>
      <c r="B22954" t="s">
        <v>1630</v>
      </c>
    </row>
    <row r="22955" spans="1:5" x14ac:dyDescent="0.2">
      <c r="A22955" t="s">
        <v>3167</v>
      </c>
      <c r="B22955">
        <v>0.1</v>
      </c>
    </row>
    <row r="22956" spans="1:5" x14ac:dyDescent="0.2">
      <c r="A22956" t="s">
        <v>3168</v>
      </c>
      <c r="B22956" t="s">
        <v>1580</v>
      </c>
    </row>
    <row r="22957" spans="1:5" x14ac:dyDescent="0.2">
      <c r="A22957" t="s">
        <v>154</v>
      </c>
      <c r="B22957" t="s">
        <v>2860</v>
      </c>
    </row>
    <row r="22958" spans="1:5" x14ac:dyDescent="0.2">
      <c r="A22958" t="s">
        <v>95</v>
      </c>
      <c r="B22958" t="s">
        <v>3169</v>
      </c>
      <c r="C22958" t="s">
        <v>1594</v>
      </c>
      <c r="D22958" t="s">
        <v>1720</v>
      </c>
      <c r="E22958">
        <v>10</v>
      </c>
    </row>
    <row r="22959" spans="1:5" x14ac:dyDescent="0.2">
      <c r="A22959" t="s">
        <v>92</v>
      </c>
      <c r="B22959" t="s">
        <v>2786</v>
      </c>
      <c r="C22959" t="s">
        <v>1630</v>
      </c>
    </row>
    <row r="22960" spans="1:5" x14ac:dyDescent="0.2">
      <c r="A22960" t="s">
        <v>97</v>
      </c>
      <c r="B22960" t="s">
        <v>1545</v>
      </c>
      <c r="C22960">
        <v>0.1</v>
      </c>
    </row>
    <row r="22961" spans="1:5" x14ac:dyDescent="0.2">
      <c r="A22961" t="s">
        <v>97</v>
      </c>
      <c r="B22961" t="s">
        <v>1545</v>
      </c>
      <c r="C22961">
        <v>0.2</v>
      </c>
      <c r="D22961" t="s">
        <v>1567</v>
      </c>
      <c r="E22961" t="s">
        <v>1568</v>
      </c>
    </row>
    <row r="22962" spans="1:5" x14ac:dyDescent="0.2">
      <c r="A22962" t="s">
        <v>97</v>
      </c>
      <c r="B22962" t="s">
        <v>1545</v>
      </c>
      <c r="C22962">
        <v>0.05</v>
      </c>
      <c r="D22962" t="s">
        <v>1567</v>
      </c>
      <c r="E22962" t="s">
        <v>1568</v>
      </c>
    </row>
    <row r="22963" spans="1:5" x14ac:dyDescent="0.2">
      <c r="A22963" t="s">
        <v>94</v>
      </c>
      <c r="B22963" t="s">
        <v>1545</v>
      </c>
      <c r="C22963">
        <v>0.1</v>
      </c>
      <c r="D22963" t="s">
        <v>1567</v>
      </c>
      <c r="E22963" t="s">
        <v>1568</v>
      </c>
    </row>
    <row r="22964" spans="1:5" x14ac:dyDescent="0.2">
      <c r="A22964" t="s">
        <v>95</v>
      </c>
      <c r="B22964" t="s">
        <v>1629</v>
      </c>
      <c r="C22964">
        <v>12.5</v>
      </c>
    </row>
    <row r="22965" spans="1:5" x14ac:dyDescent="0.2">
      <c r="A22965" t="s">
        <v>95</v>
      </c>
      <c r="B22965" t="s">
        <v>1629</v>
      </c>
      <c r="C22965">
        <v>16</v>
      </c>
    </row>
    <row r="22966" spans="1:5" x14ac:dyDescent="0.2">
      <c r="A22966" t="s">
        <v>95</v>
      </c>
      <c r="B22966" t="s">
        <v>1629</v>
      </c>
      <c r="C22966">
        <v>25</v>
      </c>
    </row>
    <row r="22967" spans="1:5" x14ac:dyDescent="0.2">
      <c r="A22967" t="s">
        <v>98</v>
      </c>
      <c r="B22967" t="s">
        <v>1545</v>
      </c>
      <c r="C22967">
        <v>1.4999999999999999E-2</v>
      </c>
    </row>
    <row r="22968" spans="1:5" x14ac:dyDescent="0.2">
      <c r="A22968" t="s">
        <v>246</v>
      </c>
      <c r="B22968" t="s">
        <v>1545</v>
      </c>
      <c r="C22968">
        <v>0.03</v>
      </c>
    </row>
    <row r="22969" spans="1:5" x14ac:dyDescent="0.2">
      <c r="A22969" t="s">
        <v>49</v>
      </c>
      <c r="B22969" t="s">
        <v>1723</v>
      </c>
      <c r="C22969" t="s">
        <v>1550</v>
      </c>
      <c r="D22969" t="s">
        <v>3270</v>
      </c>
    </row>
    <row r="22970" spans="1:5" x14ac:dyDescent="0.2">
      <c r="A22970" t="s">
        <v>1549</v>
      </c>
      <c r="B22970" t="s">
        <v>1550</v>
      </c>
      <c r="C22970" t="s">
        <v>1551</v>
      </c>
      <c r="D22970" t="s">
        <v>1552</v>
      </c>
    </row>
    <row r="22971" spans="1:5" x14ac:dyDescent="0.2">
      <c r="A22971" t="s">
        <v>859</v>
      </c>
      <c r="B22971" t="s">
        <v>1553</v>
      </c>
      <c r="C22971" t="s">
        <v>1554</v>
      </c>
    </row>
    <row r="22972" spans="1:5" x14ac:dyDescent="0.2">
      <c r="A22972" t="s">
        <v>1569</v>
      </c>
      <c r="B22972" t="s">
        <v>1570</v>
      </c>
      <c r="C22972" t="s">
        <v>1571</v>
      </c>
    </row>
    <row r="22973" spans="1:5" x14ac:dyDescent="0.2">
      <c r="A22973" t="s">
        <v>1569</v>
      </c>
      <c r="B22973" t="s">
        <v>1572</v>
      </c>
      <c r="C22973" t="s">
        <v>1573</v>
      </c>
      <c r="D22973" t="s">
        <v>1571</v>
      </c>
    </row>
    <row r="22974" spans="1:5" x14ac:dyDescent="0.2">
      <c r="A22974" t="s">
        <v>27</v>
      </c>
      <c r="B22974">
        <v>55.5</v>
      </c>
      <c r="C22974">
        <v>0.1</v>
      </c>
    </row>
    <row r="22975" spans="1:5" x14ac:dyDescent="0.2">
      <c r="A22975" t="s">
        <v>29</v>
      </c>
      <c r="B22975" t="s">
        <v>2856</v>
      </c>
    </row>
    <row r="22976" spans="1:5" x14ac:dyDescent="0.2">
      <c r="A22976" t="s">
        <v>29</v>
      </c>
      <c r="B22976" t="s">
        <v>3268</v>
      </c>
    </row>
    <row r="22977" spans="1:5" x14ac:dyDescent="0.2">
      <c r="A22977" t="s">
        <v>29</v>
      </c>
      <c r="B22977">
        <v>41.3</v>
      </c>
      <c r="C22977" t="s">
        <v>1578</v>
      </c>
    </row>
    <row r="22978" spans="1:5" x14ac:dyDescent="0.2">
      <c r="A22978" t="s">
        <v>29</v>
      </c>
      <c r="B22978">
        <v>4.5</v>
      </c>
      <c r="C22978" t="s">
        <v>2791</v>
      </c>
    </row>
    <row r="22979" spans="1:5" x14ac:dyDescent="0.2">
      <c r="A22979" t="s">
        <v>48</v>
      </c>
      <c r="B22979">
        <v>8.6999999999999993</v>
      </c>
      <c r="C22979" t="s">
        <v>1580</v>
      </c>
    </row>
    <row r="22980" spans="1:5" x14ac:dyDescent="0.2">
      <c r="A22980" t="s">
        <v>2794</v>
      </c>
      <c r="B22980">
        <v>0.1</v>
      </c>
    </row>
    <row r="22981" spans="1:5" x14ac:dyDescent="0.2">
      <c r="A22981" t="s">
        <v>1770</v>
      </c>
      <c r="B22981" t="s">
        <v>1580</v>
      </c>
    </row>
    <row r="22982" spans="1:5" x14ac:dyDescent="0.2">
      <c r="A22982" t="s">
        <v>87</v>
      </c>
      <c r="B22982" t="s">
        <v>1698</v>
      </c>
    </row>
    <row r="22983" spans="1:5" x14ac:dyDescent="0.2">
      <c r="A22983" t="s">
        <v>3269</v>
      </c>
      <c r="B22983">
        <v>-0.1</v>
      </c>
    </row>
    <row r="22984" spans="1:5" x14ac:dyDescent="0.2">
      <c r="A22984" t="s">
        <v>3164</v>
      </c>
      <c r="B22984" t="s">
        <v>1580</v>
      </c>
    </row>
    <row r="22985" spans="1:5" x14ac:dyDescent="0.2">
      <c r="A22985" t="s">
        <v>3165</v>
      </c>
      <c r="B22985">
        <v>0.2</v>
      </c>
    </row>
    <row r="22986" spans="1:5" x14ac:dyDescent="0.2">
      <c r="A22986" t="s">
        <v>3166</v>
      </c>
      <c r="B22986" t="s">
        <v>1630</v>
      </c>
    </row>
    <row r="22987" spans="1:5" x14ac:dyDescent="0.2">
      <c r="A22987" t="s">
        <v>3167</v>
      </c>
      <c r="B22987">
        <v>0.1</v>
      </c>
    </row>
    <row r="22988" spans="1:5" x14ac:dyDescent="0.2">
      <c r="A22988" t="s">
        <v>3168</v>
      </c>
      <c r="B22988" t="s">
        <v>1580</v>
      </c>
    </row>
    <row r="22989" spans="1:5" x14ac:dyDescent="0.2">
      <c r="A22989" t="s">
        <v>154</v>
      </c>
      <c r="B22989" t="s">
        <v>2860</v>
      </c>
    </row>
    <row r="22990" spans="1:5" x14ac:dyDescent="0.2">
      <c r="A22990" t="s">
        <v>95</v>
      </c>
      <c r="B22990" t="s">
        <v>3169</v>
      </c>
      <c r="C22990" t="s">
        <v>1594</v>
      </c>
      <c r="D22990" t="s">
        <v>1720</v>
      </c>
      <c r="E22990">
        <v>10</v>
      </c>
    </row>
    <row r="22991" spans="1:5" x14ac:dyDescent="0.2">
      <c r="A22991" t="s">
        <v>92</v>
      </c>
      <c r="B22991" t="s">
        <v>2786</v>
      </c>
      <c r="C22991" t="s">
        <v>1630</v>
      </c>
    </row>
    <row r="22992" spans="1:5" x14ac:dyDescent="0.2">
      <c r="A22992" t="s">
        <v>97</v>
      </c>
      <c r="B22992" t="s">
        <v>1545</v>
      </c>
      <c r="C22992">
        <v>0.1</v>
      </c>
    </row>
    <row r="22993" spans="1:5" x14ac:dyDescent="0.2">
      <c r="A22993" t="s">
        <v>97</v>
      </c>
      <c r="B22993" t="s">
        <v>1545</v>
      </c>
      <c r="C22993">
        <v>0.2</v>
      </c>
      <c r="D22993" t="s">
        <v>1567</v>
      </c>
      <c r="E22993" t="s">
        <v>1568</v>
      </c>
    </row>
    <row r="22994" spans="1:5" x14ac:dyDescent="0.2">
      <c r="A22994" t="s">
        <v>97</v>
      </c>
      <c r="B22994" t="s">
        <v>1545</v>
      </c>
      <c r="C22994">
        <v>0.05</v>
      </c>
      <c r="D22994" t="s">
        <v>1567</v>
      </c>
      <c r="E22994" t="s">
        <v>1568</v>
      </c>
    </row>
    <row r="22995" spans="1:5" x14ac:dyDescent="0.2">
      <c r="A22995" t="s">
        <v>94</v>
      </c>
      <c r="B22995" t="s">
        <v>1545</v>
      </c>
      <c r="C22995">
        <v>0.1</v>
      </c>
      <c r="D22995" t="s">
        <v>1567</v>
      </c>
      <c r="E22995" t="s">
        <v>1568</v>
      </c>
    </row>
    <row r="22996" spans="1:5" x14ac:dyDescent="0.2">
      <c r="A22996" t="s">
        <v>95</v>
      </c>
      <c r="B22996" t="s">
        <v>1629</v>
      </c>
      <c r="C22996">
        <v>12.5</v>
      </c>
    </row>
    <row r="22997" spans="1:5" x14ac:dyDescent="0.2">
      <c r="A22997" t="s">
        <v>95</v>
      </c>
      <c r="B22997" t="s">
        <v>1629</v>
      </c>
      <c r="C22997">
        <v>16</v>
      </c>
    </row>
    <row r="22998" spans="1:5" x14ac:dyDescent="0.2">
      <c r="A22998" t="s">
        <v>95</v>
      </c>
      <c r="B22998" t="s">
        <v>1629</v>
      </c>
      <c r="C22998">
        <v>25</v>
      </c>
    </row>
    <row r="22999" spans="1:5" x14ac:dyDescent="0.2">
      <c r="A22999" t="s">
        <v>98</v>
      </c>
      <c r="B22999" t="s">
        <v>1545</v>
      </c>
      <c r="C22999">
        <v>1.4999999999999999E-2</v>
      </c>
    </row>
    <row r="23000" spans="1:5" x14ac:dyDescent="0.2">
      <c r="A23000" t="s">
        <v>246</v>
      </c>
      <c r="B23000" t="s">
        <v>1545</v>
      </c>
      <c r="C23000">
        <v>0.03</v>
      </c>
    </row>
    <row r="23001" spans="1:5" x14ac:dyDescent="0.2">
      <c r="A23001" t="s">
        <v>49</v>
      </c>
      <c r="B23001" t="s">
        <v>1723</v>
      </c>
      <c r="C23001" t="s">
        <v>1550</v>
      </c>
      <c r="D23001" t="s">
        <v>3270</v>
      </c>
    </row>
    <row r="23002" spans="1:5" x14ac:dyDescent="0.2">
      <c r="A23002" t="s">
        <v>1549</v>
      </c>
      <c r="B23002" t="s">
        <v>1550</v>
      </c>
      <c r="C23002" t="s">
        <v>1551</v>
      </c>
      <c r="D23002" t="s">
        <v>1552</v>
      </c>
    </row>
    <row r="23003" spans="1:5" x14ac:dyDescent="0.2">
      <c r="A23003" t="s">
        <v>859</v>
      </c>
      <c r="B23003" t="s">
        <v>1553</v>
      </c>
      <c r="C23003" t="s">
        <v>1554</v>
      </c>
    </row>
    <row r="23004" spans="1:5" x14ac:dyDescent="0.2">
      <c r="A23004" t="s">
        <v>27</v>
      </c>
      <c r="B23004">
        <v>57.8</v>
      </c>
      <c r="C23004">
        <v>0.1</v>
      </c>
    </row>
    <row r="23005" spans="1:5" x14ac:dyDescent="0.2">
      <c r="A23005" t="s">
        <v>29</v>
      </c>
      <c r="B23005" t="s">
        <v>2856</v>
      </c>
    </row>
    <row r="23006" spans="1:5" x14ac:dyDescent="0.2">
      <c r="A23006" t="s">
        <v>29</v>
      </c>
      <c r="B23006" t="s">
        <v>3271</v>
      </c>
    </row>
    <row r="23007" spans="1:5" x14ac:dyDescent="0.2">
      <c r="A23007" t="s">
        <v>29</v>
      </c>
      <c r="B23007">
        <v>41.3</v>
      </c>
      <c r="C23007" t="s">
        <v>1578</v>
      </c>
    </row>
    <row r="23008" spans="1:5" x14ac:dyDescent="0.2">
      <c r="A23008" t="s">
        <v>29</v>
      </c>
      <c r="B23008">
        <v>6.8</v>
      </c>
      <c r="C23008" t="s">
        <v>2791</v>
      </c>
    </row>
    <row r="23009" spans="1:5" x14ac:dyDescent="0.2">
      <c r="A23009" t="s">
        <v>48</v>
      </c>
      <c r="B23009">
        <v>8.6999999999999993</v>
      </c>
      <c r="C23009" t="s">
        <v>1580</v>
      </c>
    </row>
    <row r="23010" spans="1:5" x14ac:dyDescent="0.2">
      <c r="A23010" t="s">
        <v>3272</v>
      </c>
      <c r="B23010">
        <v>0.1</v>
      </c>
    </row>
    <row r="23011" spans="1:5" x14ac:dyDescent="0.2">
      <c r="A23011" t="s">
        <v>1770</v>
      </c>
      <c r="B23011" t="s">
        <v>1580</v>
      </c>
    </row>
    <row r="23012" spans="1:5" x14ac:dyDescent="0.2">
      <c r="A23012" t="s">
        <v>87</v>
      </c>
      <c r="B23012" t="s">
        <v>1698</v>
      </c>
    </row>
    <row r="23013" spans="1:5" x14ac:dyDescent="0.2">
      <c r="A23013" t="s">
        <v>3163</v>
      </c>
      <c r="B23013">
        <v>0.2</v>
      </c>
    </row>
    <row r="23014" spans="1:5" x14ac:dyDescent="0.2">
      <c r="A23014" t="s">
        <v>3164</v>
      </c>
      <c r="B23014" t="s">
        <v>1580</v>
      </c>
    </row>
    <row r="23015" spans="1:5" x14ac:dyDescent="0.2">
      <c r="A23015" t="s">
        <v>3165</v>
      </c>
      <c r="B23015">
        <v>0.2</v>
      </c>
    </row>
    <row r="23016" spans="1:5" x14ac:dyDescent="0.2">
      <c r="A23016" t="s">
        <v>3166</v>
      </c>
      <c r="B23016" t="s">
        <v>1630</v>
      </c>
    </row>
    <row r="23017" spans="1:5" x14ac:dyDescent="0.2">
      <c r="A23017" t="s">
        <v>3167</v>
      </c>
      <c r="B23017">
        <v>0.1</v>
      </c>
    </row>
    <row r="23018" spans="1:5" x14ac:dyDescent="0.2">
      <c r="A23018" t="s">
        <v>3168</v>
      </c>
      <c r="B23018" t="s">
        <v>1580</v>
      </c>
    </row>
    <row r="23019" spans="1:5" x14ac:dyDescent="0.2">
      <c r="A23019" t="s">
        <v>154</v>
      </c>
      <c r="B23019" t="s">
        <v>2860</v>
      </c>
    </row>
    <row r="23020" spans="1:5" x14ac:dyDescent="0.2">
      <c r="A23020" t="s">
        <v>95</v>
      </c>
      <c r="B23020" t="s">
        <v>3169</v>
      </c>
      <c r="C23020" t="s">
        <v>1594</v>
      </c>
      <c r="D23020" t="s">
        <v>1720</v>
      </c>
      <c r="E23020">
        <v>10</v>
      </c>
    </row>
    <row r="23021" spans="1:5" x14ac:dyDescent="0.2">
      <c r="A23021" t="s">
        <v>92</v>
      </c>
      <c r="B23021" t="s">
        <v>2786</v>
      </c>
      <c r="C23021" t="s">
        <v>1630</v>
      </c>
    </row>
    <row r="23022" spans="1:5" x14ac:dyDescent="0.2">
      <c r="A23022" t="s">
        <v>97</v>
      </c>
      <c r="B23022" t="s">
        <v>1545</v>
      </c>
      <c r="C23022">
        <v>0.1</v>
      </c>
    </row>
    <row r="23023" spans="1:5" x14ac:dyDescent="0.2">
      <c r="A23023" t="s">
        <v>97</v>
      </c>
      <c r="B23023" t="s">
        <v>1545</v>
      </c>
      <c r="C23023">
        <v>0.05</v>
      </c>
      <c r="D23023" t="s">
        <v>1567</v>
      </c>
      <c r="E23023" t="s">
        <v>1568</v>
      </c>
    </row>
    <row r="23024" spans="1:5" x14ac:dyDescent="0.2">
      <c r="A23024" t="s">
        <v>97</v>
      </c>
      <c r="B23024" t="s">
        <v>1545</v>
      </c>
      <c r="C23024">
        <v>0.05</v>
      </c>
      <c r="D23024" t="s">
        <v>1567</v>
      </c>
      <c r="E23024" t="s">
        <v>1568</v>
      </c>
    </row>
    <row r="23025" spans="1:5" x14ac:dyDescent="0.2">
      <c r="A23025" t="s">
        <v>94</v>
      </c>
      <c r="B23025" t="s">
        <v>1545</v>
      </c>
      <c r="C23025">
        <v>0.1</v>
      </c>
      <c r="D23025" t="s">
        <v>1567</v>
      </c>
      <c r="E23025" t="s">
        <v>1568</v>
      </c>
    </row>
    <row r="23026" spans="1:5" x14ac:dyDescent="0.2">
      <c r="A23026" t="s">
        <v>95</v>
      </c>
      <c r="B23026" t="s">
        <v>1629</v>
      </c>
      <c r="C23026">
        <v>12.5</v>
      </c>
    </row>
    <row r="23027" spans="1:5" x14ac:dyDescent="0.2">
      <c r="A23027" t="s">
        <v>95</v>
      </c>
      <c r="B23027" t="s">
        <v>1629</v>
      </c>
      <c r="C23027">
        <v>16</v>
      </c>
    </row>
    <row r="23028" spans="1:5" x14ac:dyDescent="0.2">
      <c r="A23028" t="s">
        <v>95</v>
      </c>
      <c r="B23028" t="s">
        <v>1629</v>
      </c>
      <c r="C23028">
        <v>25</v>
      </c>
    </row>
    <row r="23029" spans="1:5" x14ac:dyDescent="0.2">
      <c r="A23029" t="s">
        <v>98</v>
      </c>
      <c r="B23029" t="s">
        <v>1545</v>
      </c>
      <c r="C23029">
        <v>1.4999999999999999E-2</v>
      </c>
    </row>
    <row r="23030" spans="1:5" x14ac:dyDescent="0.2">
      <c r="A23030" t="s">
        <v>246</v>
      </c>
      <c r="B23030" t="s">
        <v>1545</v>
      </c>
      <c r="C23030">
        <v>0.03</v>
      </c>
    </row>
    <row r="23031" spans="1:5" x14ac:dyDescent="0.2">
      <c r="A23031" t="s">
        <v>49</v>
      </c>
      <c r="B23031" t="s">
        <v>1723</v>
      </c>
      <c r="C23031" t="s">
        <v>1550</v>
      </c>
      <c r="D23031" t="s">
        <v>3270</v>
      </c>
    </row>
    <row r="23032" spans="1:5" x14ac:dyDescent="0.2">
      <c r="A23032" t="s">
        <v>1549</v>
      </c>
      <c r="B23032" t="s">
        <v>1550</v>
      </c>
      <c r="C23032" t="s">
        <v>1551</v>
      </c>
      <c r="D23032" t="s">
        <v>1552</v>
      </c>
    </row>
    <row r="23033" spans="1:5" x14ac:dyDescent="0.2">
      <c r="A23033" t="s">
        <v>859</v>
      </c>
      <c r="B23033" t="s">
        <v>1553</v>
      </c>
      <c r="C23033" t="s">
        <v>1554</v>
      </c>
    </row>
    <row r="23034" spans="1:5" x14ac:dyDescent="0.2">
      <c r="A23034" t="s">
        <v>27</v>
      </c>
      <c r="B23034">
        <v>57.8</v>
      </c>
      <c r="C23034">
        <v>0.1</v>
      </c>
    </row>
    <row r="23035" spans="1:5" x14ac:dyDescent="0.2">
      <c r="A23035" t="s">
        <v>29</v>
      </c>
      <c r="B23035" t="s">
        <v>2856</v>
      </c>
    </row>
    <row r="23036" spans="1:5" x14ac:dyDescent="0.2">
      <c r="A23036" t="s">
        <v>29</v>
      </c>
      <c r="B23036" t="s">
        <v>3271</v>
      </c>
    </row>
    <row r="23037" spans="1:5" x14ac:dyDescent="0.2">
      <c r="A23037" t="s">
        <v>29</v>
      </c>
      <c r="B23037">
        <v>41.3</v>
      </c>
      <c r="C23037" t="s">
        <v>1578</v>
      </c>
    </row>
    <row r="23038" spans="1:5" x14ac:dyDescent="0.2">
      <c r="A23038" t="s">
        <v>29</v>
      </c>
      <c r="B23038">
        <v>6.8</v>
      </c>
      <c r="C23038" t="s">
        <v>2791</v>
      </c>
    </row>
    <row r="23039" spans="1:5" x14ac:dyDescent="0.2">
      <c r="A23039" t="s">
        <v>48</v>
      </c>
      <c r="B23039">
        <v>8.6999999999999993</v>
      </c>
      <c r="C23039" t="s">
        <v>1580</v>
      </c>
    </row>
    <row r="23040" spans="1:5" x14ac:dyDescent="0.2">
      <c r="A23040" t="s">
        <v>3272</v>
      </c>
      <c r="B23040">
        <v>0.1</v>
      </c>
    </row>
    <row r="23041" spans="1:5" x14ac:dyDescent="0.2">
      <c r="A23041" t="s">
        <v>1770</v>
      </c>
      <c r="B23041" t="s">
        <v>1580</v>
      </c>
    </row>
    <row r="23042" spans="1:5" x14ac:dyDescent="0.2">
      <c r="A23042" t="s">
        <v>87</v>
      </c>
      <c r="B23042" t="s">
        <v>1698</v>
      </c>
    </row>
    <row r="23043" spans="1:5" x14ac:dyDescent="0.2">
      <c r="A23043" t="s">
        <v>3163</v>
      </c>
      <c r="B23043">
        <v>0.2</v>
      </c>
    </row>
    <row r="23044" spans="1:5" x14ac:dyDescent="0.2">
      <c r="A23044" t="s">
        <v>3164</v>
      </c>
      <c r="B23044" t="s">
        <v>1580</v>
      </c>
    </row>
    <row r="23045" spans="1:5" x14ac:dyDescent="0.2">
      <c r="A23045" t="s">
        <v>3165</v>
      </c>
      <c r="B23045">
        <v>0.2</v>
      </c>
    </row>
    <row r="23046" spans="1:5" x14ac:dyDescent="0.2">
      <c r="A23046" t="s">
        <v>3166</v>
      </c>
      <c r="B23046" t="s">
        <v>1630</v>
      </c>
    </row>
    <row r="23047" spans="1:5" x14ac:dyDescent="0.2">
      <c r="A23047" t="s">
        <v>3167</v>
      </c>
      <c r="B23047">
        <v>0.1</v>
      </c>
    </row>
    <row r="23048" spans="1:5" x14ac:dyDescent="0.2">
      <c r="A23048" t="s">
        <v>3168</v>
      </c>
      <c r="B23048" t="s">
        <v>1580</v>
      </c>
    </row>
    <row r="23049" spans="1:5" x14ac:dyDescent="0.2">
      <c r="A23049" t="s">
        <v>154</v>
      </c>
      <c r="B23049" t="s">
        <v>2860</v>
      </c>
    </row>
    <row r="23050" spans="1:5" x14ac:dyDescent="0.2">
      <c r="A23050" t="s">
        <v>95</v>
      </c>
      <c r="B23050" t="s">
        <v>3169</v>
      </c>
      <c r="C23050" t="s">
        <v>1594</v>
      </c>
      <c r="D23050" t="s">
        <v>1720</v>
      </c>
      <c r="E23050">
        <v>10</v>
      </c>
    </row>
    <row r="23051" spans="1:5" x14ac:dyDescent="0.2">
      <c r="A23051" t="s">
        <v>92</v>
      </c>
      <c r="B23051" t="s">
        <v>2786</v>
      </c>
      <c r="C23051" t="s">
        <v>1630</v>
      </c>
    </row>
    <row r="23052" spans="1:5" x14ac:dyDescent="0.2">
      <c r="A23052" t="s">
        <v>97</v>
      </c>
      <c r="B23052" t="s">
        <v>1545</v>
      </c>
      <c r="C23052">
        <v>0.1</v>
      </c>
    </row>
    <row r="23053" spans="1:5" x14ac:dyDescent="0.2">
      <c r="A23053" t="s">
        <v>97</v>
      </c>
      <c r="B23053" t="s">
        <v>1545</v>
      </c>
      <c r="C23053">
        <v>0.05</v>
      </c>
      <c r="D23053" t="s">
        <v>1567</v>
      </c>
      <c r="E23053" t="s">
        <v>1568</v>
      </c>
    </row>
    <row r="23054" spans="1:5" x14ac:dyDescent="0.2">
      <c r="A23054" t="s">
        <v>97</v>
      </c>
      <c r="B23054" t="s">
        <v>1545</v>
      </c>
      <c r="C23054">
        <v>0.05</v>
      </c>
      <c r="D23054" t="s">
        <v>1567</v>
      </c>
      <c r="E23054" t="s">
        <v>1568</v>
      </c>
    </row>
    <row r="23055" spans="1:5" x14ac:dyDescent="0.2">
      <c r="A23055" t="s">
        <v>94</v>
      </c>
      <c r="B23055" t="s">
        <v>1545</v>
      </c>
      <c r="C23055">
        <v>0.1</v>
      </c>
      <c r="D23055" t="s">
        <v>1567</v>
      </c>
      <c r="E23055" t="s">
        <v>1568</v>
      </c>
    </row>
    <row r="23056" spans="1:5" x14ac:dyDescent="0.2">
      <c r="A23056" t="s">
        <v>95</v>
      </c>
      <c r="B23056" t="s">
        <v>1629</v>
      </c>
      <c r="C23056">
        <v>12.5</v>
      </c>
    </row>
    <row r="23057" spans="1:4" x14ac:dyDescent="0.2">
      <c r="A23057" t="s">
        <v>95</v>
      </c>
      <c r="B23057" t="s">
        <v>1629</v>
      </c>
      <c r="C23057">
        <v>16</v>
      </c>
    </row>
    <row r="23058" spans="1:4" x14ac:dyDescent="0.2">
      <c r="A23058" t="s">
        <v>95</v>
      </c>
      <c r="B23058" t="s">
        <v>1629</v>
      </c>
      <c r="C23058">
        <v>25</v>
      </c>
    </row>
    <row r="23059" spans="1:4" x14ac:dyDescent="0.2">
      <c r="A23059" t="s">
        <v>98</v>
      </c>
      <c r="B23059" t="s">
        <v>1545</v>
      </c>
      <c r="C23059">
        <v>1.4999999999999999E-2</v>
      </c>
    </row>
    <row r="23060" spans="1:4" x14ac:dyDescent="0.2">
      <c r="A23060" t="s">
        <v>246</v>
      </c>
      <c r="B23060" t="s">
        <v>1545</v>
      </c>
      <c r="C23060">
        <v>0.03</v>
      </c>
    </row>
    <row r="23061" spans="1:4" x14ac:dyDescent="0.2">
      <c r="A23061" t="s">
        <v>49</v>
      </c>
      <c r="B23061" t="s">
        <v>1723</v>
      </c>
      <c r="C23061" t="s">
        <v>1550</v>
      </c>
      <c r="D23061" t="s">
        <v>3270</v>
      </c>
    </row>
    <row r="23062" spans="1:4" x14ac:dyDescent="0.2">
      <c r="A23062" t="s">
        <v>1549</v>
      </c>
      <c r="B23062" t="s">
        <v>1550</v>
      </c>
      <c r="C23062" t="s">
        <v>1551</v>
      </c>
      <c r="D23062" t="s">
        <v>1552</v>
      </c>
    </row>
    <row r="23063" spans="1:4" x14ac:dyDescent="0.2">
      <c r="A23063" t="s">
        <v>859</v>
      </c>
      <c r="B23063" t="s">
        <v>1553</v>
      </c>
      <c r="C23063" t="s">
        <v>1554</v>
      </c>
    </row>
    <row r="23064" spans="1:4" x14ac:dyDescent="0.2">
      <c r="A23064" t="s">
        <v>1569</v>
      </c>
      <c r="B23064" t="s">
        <v>1570</v>
      </c>
      <c r="C23064" t="s">
        <v>1571</v>
      </c>
    </row>
    <row r="23065" spans="1:4" x14ac:dyDescent="0.2">
      <c r="A23065" t="s">
        <v>1569</v>
      </c>
      <c r="B23065" t="s">
        <v>1572</v>
      </c>
      <c r="C23065" t="s">
        <v>1573</v>
      </c>
      <c r="D23065" t="s">
        <v>1571</v>
      </c>
    </row>
    <row r="23066" spans="1:4" x14ac:dyDescent="0.2">
      <c r="A23066" t="s">
        <v>29</v>
      </c>
      <c r="B23066">
        <v>5.6</v>
      </c>
      <c r="C23066" t="s">
        <v>1608</v>
      </c>
      <c r="D23066">
        <v>0.05</v>
      </c>
    </row>
    <row r="23067" spans="1:4" x14ac:dyDescent="0.2">
      <c r="A23067" t="s">
        <v>29</v>
      </c>
      <c r="B23067">
        <v>4.0999999999999996</v>
      </c>
      <c r="C23067" t="s">
        <v>1608</v>
      </c>
      <c r="D23067">
        <v>0.02</v>
      </c>
    </row>
    <row r="23068" spans="1:4" x14ac:dyDescent="0.2">
      <c r="A23068" t="s">
        <v>29</v>
      </c>
      <c r="B23068">
        <v>0.7</v>
      </c>
      <c r="C23068">
        <v>0.1</v>
      </c>
    </row>
    <row r="23069" spans="1:4" x14ac:dyDescent="0.2">
      <c r="A23069" t="s">
        <v>29</v>
      </c>
      <c r="B23069">
        <v>1.5</v>
      </c>
      <c r="C23069" t="s">
        <v>1608</v>
      </c>
      <c r="D23069">
        <v>0.1</v>
      </c>
    </row>
    <row r="23070" spans="1:4" x14ac:dyDescent="0.2">
      <c r="A23070" t="s">
        <v>29</v>
      </c>
      <c r="B23070">
        <v>1.75</v>
      </c>
      <c r="C23070">
        <v>0.1</v>
      </c>
    </row>
    <row r="23071" spans="1:4" x14ac:dyDescent="0.2">
      <c r="A23071" t="s">
        <v>96</v>
      </c>
      <c r="B23071">
        <v>13</v>
      </c>
      <c r="C23071" t="s">
        <v>1608</v>
      </c>
      <c r="D23071">
        <v>0.1</v>
      </c>
    </row>
    <row r="23072" spans="1:4" x14ac:dyDescent="0.2">
      <c r="A23072" t="s">
        <v>96</v>
      </c>
      <c r="B23072">
        <v>20</v>
      </c>
      <c r="C23072" t="s">
        <v>1608</v>
      </c>
      <c r="D23072">
        <v>0.1</v>
      </c>
    </row>
    <row r="23073" spans="1:4" x14ac:dyDescent="0.2">
      <c r="A23073" t="s">
        <v>96</v>
      </c>
      <c r="B23073">
        <v>20.6</v>
      </c>
      <c r="C23073">
        <v>-0.05</v>
      </c>
    </row>
    <row r="23074" spans="1:4" x14ac:dyDescent="0.2">
      <c r="A23074" t="s">
        <v>34</v>
      </c>
      <c r="B23074">
        <v>21.6</v>
      </c>
      <c r="C23074">
        <v>0.05</v>
      </c>
    </row>
    <row r="23075" spans="1:4" x14ac:dyDescent="0.2">
      <c r="A23075" t="s">
        <v>34</v>
      </c>
      <c r="B23075">
        <v>25</v>
      </c>
      <c r="C23075">
        <f>0.028/0.049</f>
        <v>0.5714285714285714</v>
      </c>
    </row>
    <row r="23076" spans="1:4" x14ac:dyDescent="0.2">
      <c r="A23076" t="s">
        <v>34</v>
      </c>
      <c r="B23076">
        <v>30</v>
      </c>
      <c r="C23076" t="s">
        <v>1608</v>
      </c>
      <c r="D23076">
        <v>0.05</v>
      </c>
    </row>
    <row r="23077" spans="1:4" x14ac:dyDescent="0.2">
      <c r="A23077" t="s">
        <v>1549</v>
      </c>
      <c r="B23077" t="s">
        <v>1550</v>
      </c>
      <c r="C23077" t="s">
        <v>1551</v>
      </c>
      <c r="D23077" t="s">
        <v>1552</v>
      </c>
    </row>
    <row r="23078" spans="1:4" x14ac:dyDescent="0.2">
      <c r="A23078" t="s">
        <v>859</v>
      </c>
      <c r="B23078" t="s">
        <v>1553</v>
      </c>
      <c r="C23078" t="s">
        <v>1554</v>
      </c>
    </row>
    <row r="23079" spans="1:4" x14ac:dyDescent="0.2">
      <c r="A23079" t="s">
        <v>3065</v>
      </c>
      <c r="B23079" t="s">
        <v>1613</v>
      </c>
      <c r="C23079">
        <v>0.05</v>
      </c>
    </row>
    <row r="23080" spans="1:4" x14ac:dyDescent="0.2">
      <c r="A23080" t="s">
        <v>29</v>
      </c>
      <c r="B23080">
        <v>3.1749999999999998</v>
      </c>
      <c r="C23080" t="s">
        <v>1608</v>
      </c>
      <c r="D23080">
        <v>0.05</v>
      </c>
    </row>
    <row r="23081" spans="1:4" x14ac:dyDescent="0.2">
      <c r="A23081" t="s">
        <v>177</v>
      </c>
      <c r="B23081">
        <v>0.39700000000000002</v>
      </c>
      <c r="C23081" t="s">
        <v>1608</v>
      </c>
      <c r="D23081">
        <v>0.1</v>
      </c>
    </row>
    <row r="23082" spans="1:4" x14ac:dyDescent="0.2">
      <c r="A23082" t="s">
        <v>3066</v>
      </c>
      <c r="B23082" t="s">
        <v>1630</v>
      </c>
    </row>
    <row r="23083" spans="1:4" x14ac:dyDescent="0.2">
      <c r="A23083" t="s">
        <v>3067</v>
      </c>
      <c r="B23083" t="s">
        <v>1608</v>
      </c>
      <c r="C23083">
        <v>0.05</v>
      </c>
    </row>
    <row r="23084" spans="1:4" x14ac:dyDescent="0.2">
      <c r="A23084" t="s">
        <v>3068</v>
      </c>
      <c r="B23084">
        <f>0.1/-0.05</f>
        <v>-2</v>
      </c>
    </row>
    <row r="23085" spans="1:4" x14ac:dyDescent="0.2">
      <c r="A23085" t="s">
        <v>3069</v>
      </c>
      <c r="B23085" t="s">
        <v>1608</v>
      </c>
      <c r="C23085">
        <v>0.2</v>
      </c>
    </row>
    <row r="23086" spans="1:4" x14ac:dyDescent="0.2">
      <c r="A23086" t="s">
        <v>557</v>
      </c>
      <c r="B23086">
        <v>25.2</v>
      </c>
      <c r="C23086">
        <v>-0.05</v>
      </c>
    </row>
    <row r="23087" spans="1:4" x14ac:dyDescent="0.2">
      <c r="A23087" t="s">
        <v>174</v>
      </c>
      <c r="B23087">
        <v>0.1</v>
      </c>
      <c r="C23087" t="s">
        <v>3070</v>
      </c>
    </row>
    <row r="23088" spans="1:4" x14ac:dyDescent="0.2">
      <c r="A23088" t="s">
        <v>153</v>
      </c>
      <c r="B23088" t="s">
        <v>3071</v>
      </c>
      <c r="C23088" t="s">
        <v>1608</v>
      </c>
      <c r="D23088">
        <v>0.02</v>
      </c>
    </row>
    <row r="23089" spans="1:6" x14ac:dyDescent="0.2">
      <c r="A23089" t="s">
        <v>29</v>
      </c>
      <c r="B23089">
        <v>10.7</v>
      </c>
      <c r="C23089" t="s">
        <v>1608</v>
      </c>
      <c r="D23089">
        <v>0.05</v>
      </c>
    </row>
    <row r="23090" spans="1:6" x14ac:dyDescent="0.2">
      <c r="A23090" t="s">
        <v>29</v>
      </c>
      <c r="B23090">
        <v>5.15</v>
      </c>
      <c r="C23090" t="s">
        <v>1608</v>
      </c>
      <c r="D23090">
        <v>0.05</v>
      </c>
    </row>
    <row r="23091" spans="1:6" x14ac:dyDescent="0.2">
      <c r="A23091" t="s">
        <v>3072</v>
      </c>
      <c r="B23091" t="s">
        <v>1608</v>
      </c>
      <c r="C23091">
        <v>0.05</v>
      </c>
      <c r="D23091" t="s">
        <v>3073</v>
      </c>
    </row>
    <row r="23092" spans="1:6" x14ac:dyDescent="0.2">
      <c r="A23092" t="s">
        <v>664</v>
      </c>
      <c r="B23092">
        <v>0.2</v>
      </c>
      <c r="C23092" t="s">
        <v>1567</v>
      </c>
      <c r="D23092" t="s">
        <v>2513</v>
      </c>
      <c r="E23092" t="s">
        <v>1809</v>
      </c>
      <c r="F23092" t="s">
        <v>3074</v>
      </c>
    </row>
    <row r="23093" spans="1:6" x14ac:dyDescent="0.2">
      <c r="A23093" t="s">
        <v>3075</v>
      </c>
      <c r="B23093" t="s">
        <v>1608</v>
      </c>
      <c r="C23093">
        <v>7.4999999999999997E-2</v>
      </c>
    </row>
    <row r="23094" spans="1:6" x14ac:dyDescent="0.2">
      <c r="A23094" t="s">
        <v>97</v>
      </c>
      <c r="B23094" t="s">
        <v>1619</v>
      </c>
      <c r="C23094">
        <v>0.1</v>
      </c>
      <c r="D23094" t="s">
        <v>1809</v>
      </c>
      <c r="E23094" t="s">
        <v>3076</v>
      </c>
    </row>
    <row r="23095" spans="1:6" x14ac:dyDescent="0.2">
      <c r="A23095" t="s">
        <v>29</v>
      </c>
      <c r="B23095">
        <v>16.649999999999999</v>
      </c>
      <c r="C23095" t="s">
        <v>1608</v>
      </c>
      <c r="D23095">
        <v>0.05</v>
      </c>
    </row>
    <row r="23096" spans="1:6" x14ac:dyDescent="0.2">
      <c r="A23096" t="s">
        <v>29</v>
      </c>
      <c r="B23096">
        <v>17.559999999999999</v>
      </c>
      <c r="C23096" t="s">
        <v>1608</v>
      </c>
      <c r="D23096">
        <v>0.05</v>
      </c>
    </row>
    <row r="23097" spans="1:6" x14ac:dyDescent="0.2">
      <c r="A23097" t="s">
        <v>48</v>
      </c>
      <c r="B23097">
        <v>19.850000000000001</v>
      </c>
      <c r="C23097" t="s">
        <v>1608</v>
      </c>
      <c r="D23097">
        <v>0.1</v>
      </c>
    </row>
    <row r="23098" spans="1:6" x14ac:dyDescent="0.2">
      <c r="A23098" t="s">
        <v>177</v>
      </c>
      <c r="B23098">
        <v>0.35</v>
      </c>
      <c r="C23098" t="s">
        <v>1608</v>
      </c>
      <c r="D23098">
        <v>0.1</v>
      </c>
    </row>
    <row r="23099" spans="1:6" x14ac:dyDescent="0.2">
      <c r="A23099" t="s">
        <v>29</v>
      </c>
      <c r="B23099">
        <v>12.65</v>
      </c>
      <c r="C23099" t="s">
        <v>1608</v>
      </c>
      <c r="D23099">
        <v>0.1</v>
      </c>
    </row>
    <row r="23100" spans="1:6" x14ac:dyDescent="0.2">
      <c r="A23100" t="s">
        <v>174</v>
      </c>
      <c r="B23100">
        <v>0.05</v>
      </c>
      <c r="C23100" t="s">
        <v>1809</v>
      </c>
      <c r="D23100" t="s">
        <v>3071</v>
      </c>
    </row>
    <row r="23101" spans="1:6" x14ac:dyDescent="0.2">
      <c r="A23101" t="s">
        <v>557</v>
      </c>
      <c r="B23101">
        <v>19.5</v>
      </c>
      <c r="C23101" t="s">
        <v>1608</v>
      </c>
      <c r="D23101">
        <v>0.2</v>
      </c>
    </row>
    <row r="23102" spans="1:6" x14ac:dyDescent="0.2">
      <c r="A23102" t="s">
        <v>174</v>
      </c>
      <c r="B23102">
        <v>0.1</v>
      </c>
      <c r="C23102" t="s">
        <v>1567</v>
      </c>
      <c r="D23102" t="s">
        <v>1633</v>
      </c>
    </row>
    <row r="23103" spans="1:6" x14ac:dyDescent="0.2">
      <c r="A23103" t="s">
        <v>2697</v>
      </c>
      <c r="B23103" t="s">
        <v>1608</v>
      </c>
      <c r="C23103">
        <v>0.1</v>
      </c>
    </row>
    <row r="23104" spans="1:6" x14ac:dyDescent="0.2">
      <c r="A23104" t="s">
        <v>2901</v>
      </c>
      <c r="B23104" t="s">
        <v>1608</v>
      </c>
      <c r="C23104">
        <v>0.1</v>
      </c>
    </row>
    <row r="23105" spans="1:4" x14ac:dyDescent="0.2">
      <c r="A23105" t="s">
        <v>557</v>
      </c>
      <c r="B23105">
        <v>5</v>
      </c>
      <c r="C23105" t="s">
        <v>1608</v>
      </c>
      <c r="D23105">
        <v>0.05</v>
      </c>
    </row>
    <row r="23106" spans="1:4" x14ac:dyDescent="0.2">
      <c r="A23106" t="s">
        <v>29</v>
      </c>
      <c r="B23106">
        <v>3.3</v>
      </c>
      <c r="C23106" t="s">
        <v>1608</v>
      </c>
      <c r="D23106">
        <v>0.05</v>
      </c>
    </row>
    <row r="23107" spans="1:4" x14ac:dyDescent="0.2">
      <c r="A23107" t="s">
        <v>557</v>
      </c>
      <c r="B23107">
        <v>16.600000000000001</v>
      </c>
      <c r="C23107" t="s">
        <v>1608</v>
      </c>
      <c r="D23107">
        <v>0.05</v>
      </c>
    </row>
    <row r="23108" spans="1:4" x14ac:dyDescent="0.2">
      <c r="A23108" t="s">
        <v>29</v>
      </c>
      <c r="B23108">
        <v>14.2</v>
      </c>
      <c r="C23108" t="s">
        <v>1608</v>
      </c>
      <c r="D23108">
        <v>0.1</v>
      </c>
    </row>
    <row r="23109" spans="1:4" x14ac:dyDescent="0.2">
      <c r="A23109" t="s">
        <v>29</v>
      </c>
      <c r="B23109">
        <v>5</v>
      </c>
      <c r="C23109" t="s">
        <v>1608</v>
      </c>
      <c r="D23109">
        <v>0.2</v>
      </c>
    </row>
    <row r="23110" spans="1:4" x14ac:dyDescent="0.2">
      <c r="A23110" t="s">
        <v>177</v>
      </c>
      <c r="B23110">
        <v>0.56000000000000005</v>
      </c>
      <c r="C23110" t="s">
        <v>1608</v>
      </c>
      <c r="D23110">
        <v>0.05</v>
      </c>
    </row>
    <row r="23111" spans="1:4" x14ac:dyDescent="0.2">
      <c r="A23111" t="s">
        <v>67</v>
      </c>
      <c r="B23111">
        <v>4.4000000000000004</v>
      </c>
      <c r="C23111" t="s">
        <v>1608</v>
      </c>
      <c r="D23111">
        <v>0.2</v>
      </c>
    </row>
    <row r="23112" spans="1:4" x14ac:dyDescent="0.2">
      <c r="A23112" t="s">
        <v>664</v>
      </c>
      <c r="B23112" t="s">
        <v>3077</v>
      </c>
      <c r="C23112" t="s">
        <v>1567</v>
      </c>
      <c r="D23112" t="s">
        <v>3078</v>
      </c>
    </row>
    <row r="23113" spans="1:4" x14ac:dyDescent="0.2">
      <c r="A23113" t="s">
        <v>551</v>
      </c>
      <c r="B23113">
        <v>0.05</v>
      </c>
      <c r="C23113" t="s">
        <v>1567</v>
      </c>
      <c r="D23113" t="s">
        <v>1633</v>
      </c>
    </row>
    <row r="23114" spans="1:4" x14ac:dyDescent="0.2">
      <c r="A23114" t="s">
        <v>174</v>
      </c>
      <c r="B23114">
        <v>0.08</v>
      </c>
      <c r="C23114" t="s">
        <v>1567</v>
      </c>
      <c r="D23114" t="s">
        <v>2513</v>
      </c>
    </row>
    <row r="23115" spans="1:4" x14ac:dyDescent="0.2">
      <c r="A23115" t="s">
        <v>664</v>
      </c>
      <c r="B23115" t="s">
        <v>3077</v>
      </c>
      <c r="C23115" t="s">
        <v>1567</v>
      </c>
      <c r="D23115" t="s">
        <v>3078</v>
      </c>
    </row>
    <row r="23116" spans="1:4" x14ac:dyDescent="0.2">
      <c r="A23116" t="s">
        <v>557</v>
      </c>
      <c r="B23116">
        <v>2.56</v>
      </c>
      <c r="C23116" t="s">
        <v>1608</v>
      </c>
      <c r="D23116">
        <v>0.05</v>
      </c>
    </row>
    <row r="23117" spans="1:4" x14ac:dyDescent="0.2">
      <c r="A23117" t="s">
        <v>557</v>
      </c>
      <c r="B23117">
        <v>4.24</v>
      </c>
      <c r="C23117" t="s">
        <v>1608</v>
      </c>
      <c r="D23117">
        <v>0.2</v>
      </c>
    </row>
    <row r="23118" spans="1:4" x14ac:dyDescent="0.2">
      <c r="A23118" t="s">
        <v>49</v>
      </c>
      <c r="B23118">
        <v>0.56499999999999995</v>
      </c>
      <c r="C23118" t="s">
        <v>1608</v>
      </c>
      <c r="D23118">
        <v>0.1</v>
      </c>
    </row>
    <row r="23119" spans="1:4" x14ac:dyDescent="0.2">
      <c r="A23119" t="s">
        <v>49</v>
      </c>
      <c r="B23119">
        <v>1.1499999999999999</v>
      </c>
      <c r="C23119" t="s">
        <v>1608</v>
      </c>
      <c r="D23119">
        <v>0.1</v>
      </c>
    </row>
    <row r="23120" spans="1:4" x14ac:dyDescent="0.2">
      <c r="A23120" t="s">
        <v>49</v>
      </c>
      <c r="B23120">
        <v>0.93</v>
      </c>
      <c r="C23120" t="s">
        <v>1608</v>
      </c>
      <c r="D23120">
        <v>0.6</v>
      </c>
    </row>
    <row r="23121" spans="1:4" x14ac:dyDescent="0.2">
      <c r="A23121" t="s">
        <v>49</v>
      </c>
      <c r="B23121">
        <v>1.7</v>
      </c>
      <c r="C23121" t="s">
        <v>1608</v>
      </c>
      <c r="D23121">
        <v>0.6</v>
      </c>
    </row>
    <row r="23122" spans="1:4" x14ac:dyDescent="0.2">
      <c r="A23122" t="s">
        <v>49</v>
      </c>
      <c r="B23122">
        <v>2.1</v>
      </c>
      <c r="C23122" t="s">
        <v>1608</v>
      </c>
      <c r="D23122">
        <v>0.1</v>
      </c>
    </row>
    <row r="23123" spans="1:4" x14ac:dyDescent="0.2">
      <c r="A23123" t="s">
        <v>48</v>
      </c>
      <c r="B23123">
        <v>4.7</v>
      </c>
      <c r="C23123" t="s">
        <v>1608</v>
      </c>
      <c r="D23123">
        <v>0.3</v>
      </c>
    </row>
    <row r="23124" spans="1:4" x14ac:dyDescent="0.2">
      <c r="A23124" t="s">
        <v>97</v>
      </c>
      <c r="B23124">
        <v>0.1</v>
      </c>
      <c r="C23124" t="s">
        <v>1568</v>
      </c>
    </row>
    <row r="23125" spans="1:4" x14ac:dyDescent="0.2">
      <c r="A23125" t="s">
        <v>95</v>
      </c>
      <c r="B23125" t="s">
        <v>1584</v>
      </c>
      <c r="C23125">
        <v>10</v>
      </c>
    </row>
    <row r="23126" spans="1:4" x14ac:dyDescent="0.2">
      <c r="A23126" t="s">
        <v>92</v>
      </c>
      <c r="B23126" t="s">
        <v>3079</v>
      </c>
      <c r="C23126" t="s">
        <v>2401</v>
      </c>
    </row>
    <row r="23127" spans="1:4" x14ac:dyDescent="0.2">
      <c r="A23127" t="s">
        <v>3273</v>
      </c>
      <c r="B23127" t="s">
        <v>3274</v>
      </c>
    </row>
    <row r="23128" spans="1:4" x14ac:dyDescent="0.2">
      <c r="A23128" t="s">
        <v>87</v>
      </c>
      <c r="B23128" t="s">
        <v>1682</v>
      </c>
      <c r="C23128" t="s">
        <v>3037</v>
      </c>
    </row>
    <row r="23129" spans="1:4" x14ac:dyDescent="0.2">
      <c r="A23129" t="s">
        <v>87</v>
      </c>
      <c r="B23129" t="s">
        <v>1682</v>
      </c>
      <c r="C23129" t="s">
        <v>3037</v>
      </c>
    </row>
    <row r="23130" spans="1:4" x14ac:dyDescent="0.2">
      <c r="A23130" t="s">
        <v>1549</v>
      </c>
      <c r="B23130" t="s">
        <v>1550</v>
      </c>
      <c r="C23130" t="s">
        <v>1551</v>
      </c>
      <c r="D23130" t="s">
        <v>1552</v>
      </c>
    </row>
    <row r="23131" spans="1:4" x14ac:dyDescent="0.2">
      <c r="A23131" t="s">
        <v>859</v>
      </c>
      <c r="B23131" t="s">
        <v>1553</v>
      </c>
      <c r="C23131" t="s">
        <v>1554</v>
      </c>
    </row>
    <row r="23132" spans="1:4" x14ac:dyDescent="0.2">
      <c r="A23132" t="s">
        <v>47</v>
      </c>
      <c r="B23132">
        <v>31.05</v>
      </c>
      <c r="C23132" t="s">
        <v>1557</v>
      </c>
    </row>
    <row r="23133" spans="1:4" x14ac:dyDescent="0.2">
      <c r="A23133" t="s">
        <v>574</v>
      </c>
      <c r="B23133">
        <v>0.47499999999999998</v>
      </c>
      <c r="C23133" t="s">
        <v>1558</v>
      </c>
    </row>
    <row r="23134" spans="1:4" x14ac:dyDescent="0.2">
      <c r="A23134" t="s">
        <v>29</v>
      </c>
      <c r="B23134">
        <v>2.8250000000000002</v>
      </c>
      <c r="C23134" t="s">
        <v>1632</v>
      </c>
    </row>
    <row r="23135" spans="1:4" x14ac:dyDescent="0.2">
      <c r="A23135" t="s">
        <v>29</v>
      </c>
      <c r="B23135">
        <v>20</v>
      </c>
      <c r="C23135" t="s">
        <v>1558</v>
      </c>
    </row>
    <row r="23136" spans="1:4" x14ac:dyDescent="0.2">
      <c r="A23136" t="s">
        <v>29</v>
      </c>
      <c r="B23136">
        <v>12.5</v>
      </c>
      <c r="C23136" t="s">
        <v>1558</v>
      </c>
    </row>
    <row r="23137" spans="1:5" x14ac:dyDescent="0.2">
      <c r="A23137" t="s">
        <v>29</v>
      </c>
      <c r="B23137">
        <v>10.55</v>
      </c>
      <c r="C23137" t="s">
        <v>1582</v>
      </c>
    </row>
    <row r="23138" spans="1:5" x14ac:dyDescent="0.2">
      <c r="A23138" t="s">
        <v>95</v>
      </c>
      <c r="B23138" t="s">
        <v>1545</v>
      </c>
      <c r="C23138" t="s">
        <v>1584</v>
      </c>
      <c r="D23138">
        <v>16</v>
      </c>
    </row>
    <row r="23139" spans="1:5" x14ac:dyDescent="0.2">
      <c r="A23139" t="s">
        <v>95</v>
      </c>
      <c r="B23139" t="s">
        <v>1545</v>
      </c>
      <c r="C23139" t="s">
        <v>1629</v>
      </c>
      <c r="D23139">
        <v>8</v>
      </c>
    </row>
    <row r="23140" spans="1:5" x14ac:dyDescent="0.2">
      <c r="A23140" t="s">
        <v>133</v>
      </c>
      <c r="B23140" t="s">
        <v>1619</v>
      </c>
      <c r="C23140">
        <v>5.0000000000000001E-3</v>
      </c>
    </row>
    <row r="23141" spans="1:5" x14ac:dyDescent="0.2">
      <c r="A23141" t="s">
        <v>551</v>
      </c>
      <c r="B23141" t="s">
        <v>1619</v>
      </c>
      <c r="C23141">
        <v>5.0000000000000001E-3</v>
      </c>
      <c r="D23141" t="s">
        <v>1567</v>
      </c>
      <c r="E23141" t="s">
        <v>1568</v>
      </c>
    </row>
    <row r="23142" spans="1:5" x14ac:dyDescent="0.2">
      <c r="A23142" t="s">
        <v>87</v>
      </c>
      <c r="B23142" t="s">
        <v>1546</v>
      </c>
      <c r="C23142" t="s">
        <v>1547</v>
      </c>
      <c r="D23142" t="s">
        <v>1548</v>
      </c>
    </row>
    <row r="23143" spans="1:5" x14ac:dyDescent="0.2">
      <c r="A23143" t="s">
        <v>1549</v>
      </c>
      <c r="B23143" t="s">
        <v>1550</v>
      </c>
      <c r="C23143" t="s">
        <v>1551</v>
      </c>
      <c r="D23143" t="s">
        <v>1552</v>
      </c>
    </row>
    <row r="23144" spans="1:5" x14ac:dyDescent="0.2">
      <c r="A23144" t="s">
        <v>859</v>
      </c>
      <c r="B23144" t="s">
        <v>1553</v>
      </c>
      <c r="C23144" t="s">
        <v>1554</v>
      </c>
    </row>
    <row r="23145" spans="1:5" x14ac:dyDescent="0.2">
      <c r="A23145" t="s">
        <v>3065</v>
      </c>
      <c r="B23145" t="s">
        <v>1613</v>
      </c>
      <c r="C23145">
        <v>0.05</v>
      </c>
    </row>
    <row r="23146" spans="1:5" x14ac:dyDescent="0.2">
      <c r="A23146" t="s">
        <v>29</v>
      </c>
      <c r="B23146">
        <v>3.1749999999999998</v>
      </c>
      <c r="C23146" t="s">
        <v>1608</v>
      </c>
      <c r="D23146">
        <v>0.05</v>
      </c>
    </row>
    <row r="23147" spans="1:5" x14ac:dyDescent="0.2">
      <c r="A23147" t="s">
        <v>177</v>
      </c>
      <c r="B23147">
        <v>0.39700000000000002</v>
      </c>
      <c r="C23147" t="s">
        <v>1608</v>
      </c>
      <c r="D23147">
        <v>0.1</v>
      </c>
    </row>
    <row r="23148" spans="1:5" x14ac:dyDescent="0.2">
      <c r="A23148" t="s">
        <v>3066</v>
      </c>
      <c r="B23148" t="s">
        <v>1630</v>
      </c>
    </row>
    <row r="23149" spans="1:5" x14ac:dyDescent="0.2">
      <c r="A23149" t="s">
        <v>3067</v>
      </c>
      <c r="B23149" t="s">
        <v>1608</v>
      </c>
      <c r="C23149">
        <v>0.05</v>
      </c>
    </row>
    <row r="23150" spans="1:5" x14ac:dyDescent="0.2">
      <c r="A23150" t="s">
        <v>3068</v>
      </c>
      <c r="B23150">
        <f>0.1/-0.05</f>
        <v>-2</v>
      </c>
    </row>
    <row r="23151" spans="1:5" x14ac:dyDescent="0.2">
      <c r="A23151" t="s">
        <v>3069</v>
      </c>
      <c r="B23151" t="s">
        <v>1608</v>
      </c>
      <c r="C23151">
        <v>0.2</v>
      </c>
    </row>
    <row r="23152" spans="1:5" x14ac:dyDescent="0.2">
      <c r="A23152" t="s">
        <v>557</v>
      </c>
      <c r="B23152">
        <v>25.2</v>
      </c>
      <c r="C23152">
        <v>-0.05</v>
      </c>
    </row>
    <row r="23153" spans="1:6" x14ac:dyDescent="0.2">
      <c r="A23153" t="s">
        <v>174</v>
      </c>
      <c r="B23153">
        <v>0.1</v>
      </c>
      <c r="C23153" t="s">
        <v>3070</v>
      </c>
    </row>
    <row r="23154" spans="1:6" x14ac:dyDescent="0.2">
      <c r="A23154" t="s">
        <v>153</v>
      </c>
      <c r="B23154" t="s">
        <v>3071</v>
      </c>
      <c r="C23154" t="s">
        <v>1608</v>
      </c>
      <c r="D23154">
        <v>0.02</v>
      </c>
    </row>
    <row r="23155" spans="1:6" x14ac:dyDescent="0.2">
      <c r="A23155" t="s">
        <v>29</v>
      </c>
      <c r="B23155">
        <v>10.7</v>
      </c>
      <c r="C23155" t="s">
        <v>1608</v>
      </c>
      <c r="D23155">
        <v>0.05</v>
      </c>
    </row>
    <row r="23156" spans="1:6" x14ac:dyDescent="0.2">
      <c r="A23156" t="s">
        <v>29</v>
      </c>
      <c r="B23156">
        <v>5.15</v>
      </c>
      <c r="C23156" t="s">
        <v>1608</v>
      </c>
      <c r="D23156">
        <v>0.05</v>
      </c>
    </row>
    <row r="23157" spans="1:6" x14ac:dyDescent="0.2">
      <c r="A23157" t="s">
        <v>3072</v>
      </c>
      <c r="B23157" t="s">
        <v>1608</v>
      </c>
      <c r="C23157">
        <v>0.05</v>
      </c>
      <c r="D23157" t="s">
        <v>3073</v>
      </c>
    </row>
    <row r="23158" spans="1:6" x14ac:dyDescent="0.2">
      <c r="A23158" t="s">
        <v>664</v>
      </c>
      <c r="B23158">
        <v>0.2</v>
      </c>
      <c r="C23158" t="s">
        <v>1567</v>
      </c>
      <c r="D23158" t="s">
        <v>2513</v>
      </c>
      <c r="E23158" t="s">
        <v>1809</v>
      </c>
      <c r="F23158" t="s">
        <v>3074</v>
      </c>
    </row>
    <row r="23159" spans="1:6" x14ac:dyDescent="0.2">
      <c r="A23159" t="s">
        <v>3075</v>
      </c>
      <c r="B23159" t="s">
        <v>1608</v>
      </c>
      <c r="C23159">
        <v>7.4999999999999997E-2</v>
      </c>
    </row>
    <row r="23160" spans="1:6" x14ac:dyDescent="0.2">
      <c r="A23160" t="s">
        <v>97</v>
      </c>
      <c r="B23160" t="s">
        <v>1619</v>
      </c>
      <c r="C23160">
        <v>0.1</v>
      </c>
      <c r="D23160" t="s">
        <v>1809</v>
      </c>
      <c r="E23160" t="s">
        <v>3076</v>
      </c>
    </row>
    <row r="23161" spans="1:6" x14ac:dyDescent="0.2">
      <c r="A23161" t="s">
        <v>29</v>
      </c>
      <c r="B23161">
        <v>16.649999999999999</v>
      </c>
      <c r="C23161" t="s">
        <v>1608</v>
      </c>
      <c r="D23161">
        <v>0.05</v>
      </c>
    </row>
    <row r="23162" spans="1:6" x14ac:dyDescent="0.2">
      <c r="A23162" t="s">
        <v>29</v>
      </c>
      <c r="B23162">
        <v>17.559999999999999</v>
      </c>
      <c r="C23162" t="s">
        <v>1608</v>
      </c>
      <c r="D23162">
        <v>0.05</v>
      </c>
    </row>
    <row r="23163" spans="1:6" x14ac:dyDescent="0.2">
      <c r="A23163" t="s">
        <v>48</v>
      </c>
      <c r="B23163">
        <v>19.850000000000001</v>
      </c>
      <c r="C23163" t="s">
        <v>1608</v>
      </c>
      <c r="D23163">
        <v>0.1</v>
      </c>
    </row>
    <row r="23164" spans="1:6" x14ac:dyDescent="0.2">
      <c r="A23164" t="s">
        <v>177</v>
      </c>
      <c r="B23164">
        <v>0.35</v>
      </c>
      <c r="C23164" t="s">
        <v>1608</v>
      </c>
      <c r="D23164">
        <v>0.1</v>
      </c>
    </row>
    <row r="23165" spans="1:6" x14ac:dyDescent="0.2">
      <c r="A23165" t="s">
        <v>29</v>
      </c>
      <c r="B23165">
        <v>12.65</v>
      </c>
      <c r="C23165" t="s">
        <v>1608</v>
      </c>
      <c r="D23165">
        <v>0.1</v>
      </c>
    </row>
    <row r="23166" spans="1:6" x14ac:dyDescent="0.2">
      <c r="A23166" t="s">
        <v>174</v>
      </c>
      <c r="B23166">
        <v>0.05</v>
      </c>
      <c r="C23166" t="s">
        <v>1809</v>
      </c>
      <c r="D23166" t="s">
        <v>3071</v>
      </c>
    </row>
    <row r="23167" spans="1:6" x14ac:dyDescent="0.2">
      <c r="A23167" t="s">
        <v>557</v>
      </c>
      <c r="B23167">
        <v>19.5</v>
      </c>
      <c r="C23167" t="s">
        <v>1608</v>
      </c>
      <c r="D23167">
        <v>0.2</v>
      </c>
    </row>
    <row r="23168" spans="1:6" x14ac:dyDescent="0.2">
      <c r="A23168" t="s">
        <v>174</v>
      </c>
      <c r="B23168">
        <v>0.1</v>
      </c>
      <c r="C23168" t="s">
        <v>1567</v>
      </c>
      <c r="D23168" t="s">
        <v>1633</v>
      </c>
    </row>
    <row r="23169" spans="1:4" x14ac:dyDescent="0.2">
      <c r="A23169" t="s">
        <v>2697</v>
      </c>
      <c r="B23169" t="s">
        <v>1608</v>
      </c>
      <c r="C23169">
        <v>0.1</v>
      </c>
    </row>
    <row r="23170" spans="1:4" x14ac:dyDescent="0.2">
      <c r="A23170" t="s">
        <v>2901</v>
      </c>
      <c r="B23170" t="s">
        <v>1608</v>
      </c>
      <c r="C23170">
        <v>0.1</v>
      </c>
    </row>
    <row r="23171" spans="1:4" x14ac:dyDescent="0.2">
      <c r="A23171" t="s">
        <v>557</v>
      </c>
      <c r="B23171">
        <v>5</v>
      </c>
      <c r="C23171" t="s">
        <v>1608</v>
      </c>
      <c r="D23171">
        <v>0.05</v>
      </c>
    </row>
    <row r="23172" spans="1:4" x14ac:dyDescent="0.2">
      <c r="A23172" t="s">
        <v>29</v>
      </c>
      <c r="B23172">
        <v>3.3</v>
      </c>
      <c r="C23172" t="s">
        <v>1608</v>
      </c>
      <c r="D23172">
        <v>0.05</v>
      </c>
    </row>
    <row r="23173" spans="1:4" x14ac:dyDescent="0.2">
      <c r="A23173" t="s">
        <v>557</v>
      </c>
      <c r="B23173">
        <v>16.600000000000001</v>
      </c>
      <c r="C23173" t="s">
        <v>1608</v>
      </c>
      <c r="D23173">
        <v>0.05</v>
      </c>
    </row>
    <row r="23174" spans="1:4" x14ac:dyDescent="0.2">
      <c r="A23174" t="s">
        <v>29</v>
      </c>
      <c r="B23174">
        <v>14.2</v>
      </c>
      <c r="C23174" t="s">
        <v>1608</v>
      </c>
      <c r="D23174">
        <v>0.1</v>
      </c>
    </row>
    <row r="23175" spans="1:4" x14ac:dyDescent="0.2">
      <c r="A23175" t="s">
        <v>29</v>
      </c>
      <c r="B23175">
        <v>5</v>
      </c>
      <c r="C23175" t="s">
        <v>1608</v>
      </c>
      <c r="D23175">
        <v>0.2</v>
      </c>
    </row>
    <row r="23176" spans="1:4" x14ac:dyDescent="0.2">
      <c r="A23176" t="s">
        <v>177</v>
      </c>
      <c r="B23176">
        <v>0.56000000000000005</v>
      </c>
      <c r="C23176" t="s">
        <v>1608</v>
      </c>
      <c r="D23176">
        <v>0.05</v>
      </c>
    </row>
    <row r="23177" spans="1:4" x14ac:dyDescent="0.2">
      <c r="A23177" t="s">
        <v>67</v>
      </c>
      <c r="B23177">
        <v>4.4000000000000004</v>
      </c>
      <c r="C23177" t="s">
        <v>1608</v>
      </c>
      <c r="D23177">
        <v>0.2</v>
      </c>
    </row>
    <row r="23178" spans="1:4" x14ac:dyDescent="0.2">
      <c r="A23178" t="s">
        <v>664</v>
      </c>
      <c r="B23178" t="s">
        <v>3077</v>
      </c>
      <c r="C23178" t="s">
        <v>1567</v>
      </c>
      <c r="D23178" t="s">
        <v>3078</v>
      </c>
    </row>
    <row r="23179" spans="1:4" x14ac:dyDescent="0.2">
      <c r="A23179" t="s">
        <v>551</v>
      </c>
      <c r="B23179">
        <v>0.05</v>
      </c>
      <c r="C23179" t="s">
        <v>1567</v>
      </c>
      <c r="D23179" t="s">
        <v>1633</v>
      </c>
    </row>
    <row r="23180" spans="1:4" x14ac:dyDescent="0.2">
      <c r="A23180" t="s">
        <v>174</v>
      </c>
      <c r="B23180">
        <v>0.08</v>
      </c>
      <c r="C23180" t="s">
        <v>1567</v>
      </c>
      <c r="D23180" t="s">
        <v>2513</v>
      </c>
    </row>
    <row r="23181" spans="1:4" x14ac:dyDescent="0.2">
      <c r="A23181" t="s">
        <v>664</v>
      </c>
      <c r="B23181" t="s">
        <v>3077</v>
      </c>
      <c r="C23181" t="s">
        <v>1567</v>
      </c>
      <c r="D23181" t="s">
        <v>3078</v>
      </c>
    </row>
    <row r="23182" spans="1:4" x14ac:dyDescent="0.2">
      <c r="A23182" t="s">
        <v>557</v>
      </c>
      <c r="B23182">
        <v>2.56</v>
      </c>
      <c r="C23182" t="s">
        <v>1608</v>
      </c>
      <c r="D23182">
        <v>0.05</v>
      </c>
    </row>
    <row r="23183" spans="1:4" x14ac:dyDescent="0.2">
      <c r="A23183" t="s">
        <v>557</v>
      </c>
      <c r="B23183">
        <v>4.24</v>
      </c>
      <c r="C23183" t="s">
        <v>1608</v>
      </c>
      <c r="D23183">
        <v>0.2</v>
      </c>
    </row>
    <row r="23184" spans="1:4" x14ac:dyDescent="0.2">
      <c r="A23184" t="s">
        <v>49</v>
      </c>
      <c r="B23184">
        <v>0.56499999999999995</v>
      </c>
      <c r="C23184" t="s">
        <v>1608</v>
      </c>
      <c r="D23184">
        <v>0.1</v>
      </c>
    </row>
    <row r="23185" spans="1:4" x14ac:dyDescent="0.2">
      <c r="A23185" t="s">
        <v>49</v>
      </c>
      <c r="B23185">
        <v>1.1499999999999999</v>
      </c>
      <c r="C23185" t="s">
        <v>1608</v>
      </c>
      <c r="D23185">
        <v>0.1</v>
      </c>
    </row>
    <row r="23186" spans="1:4" x14ac:dyDescent="0.2">
      <c r="A23186" t="s">
        <v>49</v>
      </c>
      <c r="B23186">
        <v>0.93</v>
      </c>
      <c r="C23186" t="s">
        <v>1608</v>
      </c>
      <c r="D23186">
        <v>0.6</v>
      </c>
    </row>
    <row r="23187" spans="1:4" x14ac:dyDescent="0.2">
      <c r="A23187" t="s">
        <v>49</v>
      </c>
      <c r="B23187">
        <v>1.7</v>
      </c>
      <c r="C23187" t="s">
        <v>1608</v>
      </c>
      <c r="D23187">
        <v>0.6</v>
      </c>
    </row>
    <row r="23188" spans="1:4" x14ac:dyDescent="0.2">
      <c r="A23188" t="s">
        <v>49</v>
      </c>
      <c r="B23188">
        <v>2.1</v>
      </c>
      <c r="C23188" t="s">
        <v>1608</v>
      </c>
      <c r="D23188">
        <v>0.1</v>
      </c>
    </row>
    <row r="23189" spans="1:4" x14ac:dyDescent="0.2">
      <c r="A23189" t="s">
        <v>48</v>
      </c>
      <c r="B23189">
        <v>4.7</v>
      </c>
      <c r="C23189" t="s">
        <v>1608</v>
      </c>
      <c r="D23189">
        <v>0.3</v>
      </c>
    </row>
    <row r="23190" spans="1:4" x14ac:dyDescent="0.2">
      <c r="A23190" t="s">
        <v>97</v>
      </c>
      <c r="B23190">
        <v>0.1</v>
      </c>
      <c r="C23190" t="s">
        <v>1568</v>
      </c>
    </row>
    <row r="23191" spans="1:4" x14ac:dyDescent="0.2">
      <c r="A23191" t="s">
        <v>95</v>
      </c>
      <c r="B23191" t="s">
        <v>1584</v>
      </c>
      <c r="C23191">
        <v>10</v>
      </c>
    </row>
    <row r="23192" spans="1:4" x14ac:dyDescent="0.2">
      <c r="A23192" t="s">
        <v>92</v>
      </c>
      <c r="B23192" t="s">
        <v>3079</v>
      </c>
      <c r="C23192" t="s">
        <v>2401</v>
      </c>
    </row>
    <row r="23193" spans="1:4" x14ac:dyDescent="0.2">
      <c r="A23193" t="s">
        <v>3273</v>
      </c>
      <c r="B23193" t="s">
        <v>3274</v>
      </c>
    </row>
    <row r="23194" spans="1:4" x14ac:dyDescent="0.2">
      <c r="A23194" t="s">
        <v>87</v>
      </c>
      <c r="B23194" t="s">
        <v>1682</v>
      </c>
      <c r="C23194" t="s">
        <v>3037</v>
      </c>
    </row>
    <row r="23195" spans="1:4" x14ac:dyDescent="0.2">
      <c r="A23195" t="s">
        <v>1549</v>
      </c>
      <c r="B23195" t="s">
        <v>1550</v>
      </c>
      <c r="C23195" t="s">
        <v>1551</v>
      </c>
      <c r="D23195" t="s">
        <v>1552</v>
      </c>
    </row>
    <row r="23196" spans="1:4" x14ac:dyDescent="0.2">
      <c r="A23196" t="s">
        <v>859</v>
      </c>
      <c r="B23196" t="s">
        <v>1553</v>
      </c>
      <c r="C23196" t="s">
        <v>1554</v>
      </c>
    </row>
    <row r="23197" spans="1:4" x14ac:dyDescent="0.2">
      <c r="A23197" t="s">
        <v>1569</v>
      </c>
      <c r="B23197" t="s">
        <v>1570</v>
      </c>
      <c r="C23197" t="s">
        <v>1571</v>
      </c>
    </row>
    <row r="23198" spans="1:4" x14ac:dyDescent="0.2">
      <c r="A23198" t="s">
        <v>1569</v>
      </c>
      <c r="B23198" t="s">
        <v>1572</v>
      </c>
      <c r="C23198" t="s">
        <v>1573</v>
      </c>
      <c r="D23198" t="s">
        <v>1571</v>
      </c>
    </row>
    <row r="23199" spans="1:4" x14ac:dyDescent="0.2">
      <c r="A23199" t="s">
        <v>47</v>
      </c>
      <c r="B23199">
        <v>31.05</v>
      </c>
      <c r="C23199" t="s">
        <v>1557</v>
      </c>
    </row>
    <row r="23200" spans="1:4" x14ac:dyDescent="0.2">
      <c r="A23200" t="s">
        <v>574</v>
      </c>
      <c r="B23200">
        <v>0.47499999999999998</v>
      </c>
      <c r="C23200" t="s">
        <v>1558</v>
      </c>
    </row>
    <row r="23201" spans="1:5" x14ac:dyDescent="0.2">
      <c r="A23201" t="s">
        <v>29</v>
      </c>
      <c r="B23201">
        <v>2.8250000000000002</v>
      </c>
      <c r="C23201" t="s">
        <v>1632</v>
      </c>
    </row>
    <row r="23202" spans="1:5" x14ac:dyDescent="0.2">
      <c r="A23202" t="s">
        <v>29</v>
      </c>
      <c r="B23202">
        <v>20</v>
      </c>
      <c r="C23202" t="s">
        <v>1558</v>
      </c>
    </row>
    <row r="23203" spans="1:5" x14ac:dyDescent="0.2">
      <c r="A23203" t="s">
        <v>29</v>
      </c>
      <c r="B23203">
        <v>12.5</v>
      </c>
      <c r="C23203" t="s">
        <v>1558</v>
      </c>
    </row>
    <row r="23204" spans="1:5" x14ac:dyDescent="0.2">
      <c r="A23204" t="s">
        <v>29</v>
      </c>
      <c r="B23204">
        <v>10.55</v>
      </c>
      <c r="C23204" t="s">
        <v>1582</v>
      </c>
    </row>
    <row r="23205" spans="1:5" x14ac:dyDescent="0.2">
      <c r="A23205" t="s">
        <v>95</v>
      </c>
      <c r="B23205" t="s">
        <v>1545</v>
      </c>
      <c r="C23205" t="s">
        <v>1584</v>
      </c>
      <c r="D23205">
        <v>16</v>
      </c>
    </row>
    <row r="23206" spans="1:5" x14ac:dyDescent="0.2">
      <c r="A23206" t="s">
        <v>95</v>
      </c>
      <c r="B23206" t="s">
        <v>1545</v>
      </c>
      <c r="C23206" t="s">
        <v>1629</v>
      </c>
      <c r="D23206">
        <v>8</v>
      </c>
    </row>
    <row r="23207" spans="1:5" x14ac:dyDescent="0.2">
      <c r="A23207" t="s">
        <v>133</v>
      </c>
      <c r="B23207" t="s">
        <v>1619</v>
      </c>
      <c r="C23207">
        <v>5.0000000000000001E-3</v>
      </c>
    </row>
    <row r="23208" spans="1:5" x14ac:dyDescent="0.2">
      <c r="A23208" t="s">
        <v>551</v>
      </c>
      <c r="B23208" t="s">
        <v>1619</v>
      </c>
      <c r="C23208">
        <v>5.0000000000000001E-3</v>
      </c>
      <c r="D23208" t="s">
        <v>1567</v>
      </c>
      <c r="E23208" t="s">
        <v>1568</v>
      </c>
    </row>
    <row r="23209" spans="1:5" x14ac:dyDescent="0.2">
      <c r="A23209" t="s">
        <v>87</v>
      </c>
      <c r="B23209" t="s">
        <v>1546</v>
      </c>
      <c r="C23209" t="s">
        <v>1547</v>
      </c>
      <c r="D23209" t="s">
        <v>1548</v>
      </c>
    </row>
    <row r="23210" spans="1:5" x14ac:dyDescent="0.2">
      <c r="A23210" t="s">
        <v>1549</v>
      </c>
      <c r="B23210" t="s">
        <v>1550</v>
      </c>
      <c r="C23210" t="s">
        <v>1551</v>
      </c>
      <c r="D23210" t="s">
        <v>1552</v>
      </c>
    </row>
    <row r="23211" spans="1:5" x14ac:dyDescent="0.2">
      <c r="A23211" t="s">
        <v>859</v>
      </c>
      <c r="B23211" t="s">
        <v>1553</v>
      </c>
      <c r="C23211" t="s">
        <v>1554</v>
      </c>
    </row>
    <row r="23212" spans="1:5" x14ac:dyDescent="0.2">
      <c r="A23212" t="s">
        <v>1569</v>
      </c>
      <c r="B23212" t="s">
        <v>1570</v>
      </c>
      <c r="C23212" t="s">
        <v>1571</v>
      </c>
    </row>
    <row r="23213" spans="1:5" x14ac:dyDescent="0.2">
      <c r="A23213" t="s">
        <v>1569</v>
      </c>
      <c r="B23213" t="s">
        <v>1572</v>
      </c>
      <c r="C23213" t="s">
        <v>1573</v>
      </c>
      <c r="D23213" t="s">
        <v>1571</v>
      </c>
    </row>
    <row r="23214" spans="1:5" x14ac:dyDescent="0.2">
      <c r="A23214" t="s">
        <v>393</v>
      </c>
      <c r="B23214">
        <v>42.65</v>
      </c>
      <c r="C23214" t="s">
        <v>1630</v>
      </c>
    </row>
    <row r="23215" spans="1:5" x14ac:dyDescent="0.2">
      <c r="A23215" t="s">
        <v>3092</v>
      </c>
      <c r="B23215" t="s">
        <v>1580</v>
      </c>
    </row>
    <row r="23216" spans="1:5" x14ac:dyDescent="0.2">
      <c r="A23216" t="s">
        <v>556</v>
      </c>
      <c r="B23216">
        <v>33.5</v>
      </c>
      <c r="C23216">
        <v>-0.2</v>
      </c>
    </row>
    <row r="23217" spans="1:6" x14ac:dyDescent="0.2">
      <c r="A23217" t="s">
        <v>1741</v>
      </c>
      <c r="B23217" t="s">
        <v>1630</v>
      </c>
    </row>
    <row r="23218" spans="1:6" x14ac:dyDescent="0.2">
      <c r="A23218" t="s">
        <v>56</v>
      </c>
      <c r="B23218" t="s">
        <v>3105</v>
      </c>
      <c r="C23218" t="s">
        <v>1630</v>
      </c>
    </row>
    <row r="23219" spans="1:6" x14ac:dyDescent="0.2">
      <c r="A23219" t="s">
        <v>29</v>
      </c>
      <c r="B23219">
        <v>35.6</v>
      </c>
      <c r="C23219">
        <v>0.1</v>
      </c>
    </row>
    <row r="23220" spans="1:6" x14ac:dyDescent="0.2">
      <c r="A23220" t="s">
        <v>29</v>
      </c>
      <c r="B23220">
        <v>33</v>
      </c>
      <c r="C23220" t="s">
        <v>1580</v>
      </c>
    </row>
    <row r="23221" spans="1:6" x14ac:dyDescent="0.2">
      <c r="A23221" t="s">
        <v>3093</v>
      </c>
      <c r="B23221">
        <v>-0.04</v>
      </c>
    </row>
    <row r="23222" spans="1:6" x14ac:dyDescent="0.2">
      <c r="A23222" t="s">
        <v>36</v>
      </c>
      <c r="B23222" t="s">
        <v>3094</v>
      </c>
      <c r="C23222" t="s">
        <v>1562</v>
      </c>
      <c r="D23222" t="s">
        <v>1563</v>
      </c>
    </row>
    <row r="23223" spans="1:6" x14ac:dyDescent="0.2">
      <c r="A23223" t="s">
        <v>3095</v>
      </c>
      <c r="B23223" t="s">
        <v>1613</v>
      </c>
      <c r="C23223">
        <v>0.1</v>
      </c>
    </row>
    <row r="23224" spans="1:6" x14ac:dyDescent="0.2">
      <c r="A23224" t="s">
        <v>3096</v>
      </c>
      <c r="B23224">
        <v>0.1</v>
      </c>
    </row>
    <row r="23225" spans="1:6" x14ac:dyDescent="0.2">
      <c r="A23225" t="s">
        <v>3097</v>
      </c>
      <c r="B23225">
        <v>0.1</v>
      </c>
    </row>
    <row r="23226" spans="1:6" x14ac:dyDescent="0.2">
      <c r="A23226" t="s">
        <v>36</v>
      </c>
      <c r="B23226" t="s">
        <v>3098</v>
      </c>
      <c r="C23226" t="s">
        <v>1562</v>
      </c>
      <c r="D23226" t="s">
        <v>1563</v>
      </c>
    </row>
    <row r="23227" spans="1:6" x14ac:dyDescent="0.2">
      <c r="A23227" t="s">
        <v>36</v>
      </c>
      <c r="B23227" t="s">
        <v>3099</v>
      </c>
      <c r="C23227" t="s">
        <v>1562</v>
      </c>
      <c r="D23227" t="s">
        <v>1782</v>
      </c>
    </row>
    <row r="23228" spans="1:6" x14ac:dyDescent="0.2">
      <c r="A23228" t="s">
        <v>29</v>
      </c>
      <c r="B23228">
        <v>10</v>
      </c>
      <c r="C23228" t="s">
        <v>1580</v>
      </c>
    </row>
    <row r="23229" spans="1:6" x14ac:dyDescent="0.2">
      <c r="A23229" t="s">
        <v>29</v>
      </c>
      <c r="B23229">
        <v>2.2999999999999998</v>
      </c>
      <c r="C23229">
        <v>0.1</v>
      </c>
    </row>
    <row r="23230" spans="1:6" x14ac:dyDescent="0.2">
      <c r="A23230" t="s">
        <v>3100</v>
      </c>
      <c r="B23230" t="s">
        <v>1580</v>
      </c>
    </row>
    <row r="23231" spans="1:6" x14ac:dyDescent="0.2">
      <c r="A23231" t="s">
        <v>29</v>
      </c>
      <c r="B23231">
        <v>0.5</v>
      </c>
      <c r="C23231" t="s">
        <v>1580</v>
      </c>
    </row>
    <row r="23232" spans="1:6" x14ac:dyDescent="0.2">
      <c r="A23232" t="s">
        <v>95</v>
      </c>
      <c r="B23232" t="s">
        <v>1619</v>
      </c>
      <c r="C23232" t="s">
        <v>1715</v>
      </c>
      <c r="D23232" t="s">
        <v>1809</v>
      </c>
      <c r="E23232" t="s">
        <v>3106</v>
      </c>
      <c r="F23232" t="s">
        <v>1630</v>
      </c>
    </row>
    <row r="23233" spans="1:10" x14ac:dyDescent="0.2">
      <c r="A23233" t="s">
        <v>96</v>
      </c>
      <c r="B23233" t="s">
        <v>3101</v>
      </c>
      <c r="C23233" t="s">
        <v>2352</v>
      </c>
    </row>
    <row r="23234" spans="1:10" x14ac:dyDescent="0.2">
      <c r="A23234" t="s">
        <v>29</v>
      </c>
      <c r="B23234">
        <v>4.7</v>
      </c>
      <c r="C23234" t="s">
        <v>1580</v>
      </c>
    </row>
    <row r="23235" spans="1:10" x14ac:dyDescent="0.2">
      <c r="A23235" t="s">
        <v>29</v>
      </c>
      <c r="B23235">
        <v>5</v>
      </c>
      <c r="C23235">
        <v>-0.1</v>
      </c>
    </row>
    <row r="23236" spans="1:10" x14ac:dyDescent="0.2">
      <c r="A23236" t="s">
        <v>29</v>
      </c>
      <c r="B23236">
        <v>20</v>
      </c>
      <c r="C23236" t="s">
        <v>1608</v>
      </c>
      <c r="D23236">
        <v>0.1</v>
      </c>
    </row>
    <row r="23237" spans="1:10" x14ac:dyDescent="0.2">
      <c r="A23237" t="s">
        <v>3107</v>
      </c>
      <c r="B23237">
        <v>30.55</v>
      </c>
      <c r="C23237">
        <v>-0.2</v>
      </c>
    </row>
    <row r="23238" spans="1:10" x14ac:dyDescent="0.2">
      <c r="A23238" t="s">
        <v>3108</v>
      </c>
      <c r="B23238" t="s">
        <v>1608</v>
      </c>
      <c r="C23238">
        <v>0.2</v>
      </c>
    </row>
    <row r="23239" spans="1:10" x14ac:dyDescent="0.2">
      <c r="A23239" t="s">
        <v>95</v>
      </c>
      <c r="B23239" t="s">
        <v>1619</v>
      </c>
      <c r="C23239" t="s">
        <v>2373</v>
      </c>
      <c r="D23239" t="s">
        <v>3114</v>
      </c>
    </row>
    <row r="23240" spans="1:10" x14ac:dyDescent="0.2">
      <c r="A23240" t="s">
        <v>3110</v>
      </c>
      <c r="B23240" t="s">
        <v>1608</v>
      </c>
      <c r="C23240">
        <v>0.05</v>
      </c>
    </row>
    <row r="23241" spans="1:10" x14ac:dyDescent="0.2">
      <c r="A23241" t="s">
        <v>94</v>
      </c>
      <c r="B23241" t="s">
        <v>1545</v>
      </c>
      <c r="C23241">
        <v>0.03</v>
      </c>
      <c r="D23241" t="s">
        <v>1567</v>
      </c>
      <c r="E23241" t="s">
        <v>1568</v>
      </c>
      <c r="F23241" t="s">
        <v>1809</v>
      </c>
      <c r="G23241" t="s">
        <v>1618</v>
      </c>
      <c r="H23241">
        <v>24</v>
      </c>
      <c r="I23241" t="s">
        <v>1608</v>
      </c>
      <c r="J23241">
        <v>0.05</v>
      </c>
    </row>
    <row r="23242" spans="1:10" x14ac:dyDescent="0.2">
      <c r="A23242" t="s">
        <v>29</v>
      </c>
      <c r="B23242">
        <v>0.4</v>
      </c>
      <c r="C23242" t="s">
        <v>1562</v>
      </c>
      <c r="D23242">
        <v>0.1</v>
      </c>
    </row>
    <row r="23243" spans="1:10" x14ac:dyDescent="0.2">
      <c r="A23243" t="s">
        <v>133</v>
      </c>
      <c r="B23243" t="s">
        <v>1619</v>
      </c>
      <c r="C23243">
        <v>0.03</v>
      </c>
      <c r="D23243" t="s">
        <v>1809</v>
      </c>
      <c r="E23243" t="s">
        <v>3106</v>
      </c>
      <c r="F23243" t="s">
        <v>1630</v>
      </c>
    </row>
    <row r="23244" spans="1:10" x14ac:dyDescent="0.2">
      <c r="A23244" t="s">
        <v>3111</v>
      </c>
      <c r="B23244" t="s">
        <v>1562</v>
      </c>
      <c r="C23244">
        <v>0.25</v>
      </c>
    </row>
    <row r="23245" spans="1:10" x14ac:dyDescent="0.2">
      <c r="A23245" t="s">
        <v>94</v>
      </c>
      <c r="B23245" t="s">
        <v>1619</v>
      </c>
      <c r="C23245">
        <v>0.03</v>
      </c>
      <c r="D23245" t="s">
        <v>1567</v>
      </c>
      <c r="E23245" t="s">
        <v>1568</v>
      </c>
      <c r="F23245" t="s">
        <v>1809</v>
      </c>
      <c r="G23245" t="s">
        <v>3112</v>
      </c>
      <c r="H23245">
        <v>-0.2</v>
      </c>
    </row>
    <row r="23246" spans="1:10" x14ac:dyDescent="0.2">
      <c r="A23246" t="s">
        <v>32</v>
      </c>
      <c r="B23246">
        <v>11</v>
      </c>
      <c r="C23246" t="s">
        <v>1608</v>
      </c>
      <c r="D23246">
        <v>0.2</v>
      </c>
    </row>
    <row r="23247" spans="1:10" x14ac:dyDescent="0.2">
      <c r="A23247" t="s">
        <v>97</v>
      </c>
      <c r="B23247" t="s">
        <v>1545</v>
      </c>
      <c r="C23247">
        <v>0.03</v>
      </c>
      <c r="D23247" t="s">
        <v>1567</v>
      </c>
      <c r="E23247" t="s">
        <v>1568</v>
      </c>
      <c r="F23247" t="s">
        <v>1603</v>
      </c>
      <c r="G23247" t="s">
        <v>2350</v>
      </c>
      <c r="H23247" t="s">
        <v>3113</v>
      </c>
      <c r="I23247" t="s">
        <v>1635</v>
      </c>
    </row>
    <row r="23248" spans="1:10" x14ac:dyDescent="0.2">
      <c r="A23248" t="s">
        <v>97</v>
      </c>
      <c r="B23248" t="s">
        <v>1619</v>
      </c>
      <c r="C23248">
        <v>0.03</v>
      </c>
      <c r="D23248" t="s">
        <v>1567</v>
      </c>
      <c r="E23248" t="s">
        <v>1568</v>
      </c>
      <c r="F23248" t="s">
        <v>3114</v>
      </c>
    </row>
    <row r="23249" spans="1:5" x14ac:dyDescent="0.2">
      <c r="A23249" t="s">
        <v>174</v>
      </c>
      <c r="B23249" t="s">
        <v>1545</v>
      </c>
      <c r="C23249">
        <v>0.6</v>
      </c>
      <c r="D23249" t="s">
        <v>1809</v>
      </c>
      <c r="E23249" t="s">
        <v>1622</v>
      </c>
    </row>
    <row r="23250" spans="1:5" x14ac:dyDescent="0.2">
      <c r="A23250" t="s">
        <v>3115</v>
      </c>
      <c r="B23250" t="s">
        <v>1550</v>
      </c>
      <c r="C23250" t="s">
        <v>3116</v>
      </c>
      <c r="D23250" s="10">
        <v>42675</v>
      </c>
    </row>
    <row r="23251" spans="1:5" x14ac:dyDescent="0.2">
      <c r="A23251" t="s">
        <v>87</v>
      </c>
      <c r="B23251" t="s">
        <v>1698</v>
      </c>
    </row>
    <row r="23252" spans="1:5" x14ac:dyDescent="0.2">
      <c r="A23252" t="s">
        <v>87</v>
      </c>
    </row>
    <row r="23253" spans="1:5" x14ac:dyDescent="0.2">
      <c r="A23253" t="s">
        <v>1549</v>
      </c>
      <c r="B23253" t="s">
        <v>1550</v>
      </c>
      <c r="C23253" t="s">
        <v>1551</v>
      </c>
      <c r="D23253" t="s">
        <v>1552</v>
      </c>
    </row>
    <row r="23254" spans="1:5" x14ac:dyDescent="0.2">
      <c r="A23254" t="s">
        <v>859</v>
      </c>
      <c r="B23254" t="s">
        <v>1553</v>
      </c>
      <c r="C23254" t="s">
        <v>1554</v>
      </c>
    </row>
    <row r="23255" spans="1:5" x14ac:dyDescent="0.2">
      <c r="A23255" t="s">
        <v>1555</v>
      </c>
      <c r="B23255" t="s">
        <v>1550</v>
      </c>
      <c r="C23255" t="s">
        <v>1551</v>
      </c>
      <c r="D23255" t="s">
        <v>1556</v>
      </c>
    </row>
    <row r="23256" spans="1:5" x14ac:dyDescent="0.2">
      <c r="A23256" t="s">
        <v>1569</v>
      </c>
      <c r="B23256" t="s">
        <v>1570</v>
      </c>
      <c r="C23256" t="s">
        <v>1571</v>
      </c>
    </row>
    <row r="23257" spans="1:5" x14ac:dyDescent="0.2">
      <c r="A23257" t="s">
        <v>1569</v>
      </c>
      <c r="B23257" t="s">
        <v>1572</v>
      </c>
      <c r="C23257" t="s">
        <v>1573</v>
      </c>
      <c r="D23257" t="s">
        <v>1571</v>
      </c>
    </row>
    <row r="23258" spans="1:5" x14ac:dyDescent="0.2">
      <c r="A23258" t="s">
        <v>27</v>
      </c>
      <c r="B23258">
        <v>7.5</v>
      </c>
      <c r="C23258" t="s">
        <v>1608</v>
      </c>
      <c r="D23258">
        <v>0.05</v>
      </c>
    </row>
    <row r="23259" spans="1:5" x14ac:dyDescent="0.2">
      <c r="A23259" t="s">
        <v>27</v>
      </c>
      <c r="B23259">
        <v>7.5</v>
      </c>
      <c r="C23259" t="s">
        <v>1608</v>
      </c>
      <c r="D23259">
        <v>0.05</v>
      </c>
    </row>
    <row r="23260" spans="1:5" x14ac:dyDescent="0.2">
      <c r="A23260" t="s">
        <v>29</v>
      </c>
      <c r="B23260" t="s">
        <v>3275</v>
      </c>
      <c r="C23260">
        <v>0.05</v>
      </c>
    </row>
    <row r="23261" spans="1:5" x14ac:dyDescent="0.2">
      <c r="A23261" t="s">
        <v>1766</v>
      </c>
      <c r="B23261" t="s">
        <v>2500</v>
      </c>
      <c r="C23261">
        <v>27.92</v>
      </c>
      <c r="D23261" t="s">
        <v>1580</v>
      </c>
    </row>
    <row r="23262" spans="1:5" x14ac:dyDescent="0.2">
      <c r="A23262" t="s">
        <v>2574</v>
      </c>
      <c r="B23262" t="s">
        <v>1630</v>
      </c>
    </row>
    <row r="23263" spans="1:5" x14ac:dyDescent="0.2">
      <c r="A23263" t="s">
        <v>47</v>
      </c>
      <c r="B23263">
        <v>2.2000000000000002</v>
      </c>
      <c r="C23263">
        <v>0.1</v>
      </c>
    </row>
    <row r="23264" spans="1:5" x14ac:dyDescent="0.2">
      <c r="A23264" t="s">
        <v>48</v>
      </c>
      <c r="B23264">
        <v>3</v>
      </c>
      <c r="C23264">
        <v>0.3</v>
      </c>
    </row>
    <row r="23265" spans="1:6" x14ac:dyDescent="0.2">
      <c r="A23265" t="s">
        <v>49</v>
      </c>
      <c r="B23265">
        <v>0.15</v>
      </c>
      <c r="C23265" t="s">
        <v>1630</v>
      </c>
    </row>
    <row r="23266" spans="1:6" x14ac:dyDescent="0.2">
      <c r="A23266" t="s">
        <v>36</v>
      </c>
      <c r="B23266" t="s">
        <v>2665</v>
      </c>
      <c r="C23266" t="s">
        <v>1100</v>
      </c>
      <c r="D23266">
        <v>0.5</v>
      </c>
      <c r="E23266" t="s">
        <v>1562</v>
      </c>
      <c r="F23266" t="s">
        <v>3276</v>
      </c>
    </row>
    <row r="23267" spans="1:6" x14ac:dyDescent="0.2">
      <c r="A23267" t="s">
        <v>34</v>
      </c>
      <c r="B23267">
        <v>28.5</v>
      </c>
      <c r="C23267" t="s">
        <v>1580</v>
      </c>
    </row>
    <row r="23268" spans="1:6" x14ac:dyDescent="0.2">
      <c r="A23268" t="s">
        <v>153</v>
      </c>
      <c r="B23268">
        <v>21.4</v>
      </c>
      <c r="C23268" t="s">
        <v>1608</v>
      </c>
      <c r="D23268">
        <v>0.1</v>
      </c>
    </row>
    <row r="23269" spans="1:6" x14ac:dyDescent="0.2">
      <c r="A23269" t="s">
        <v>97</v>
      </c>
      <c r="B23269" t="s">
        <v>1545</v>
      </c>
      <c r="C23269">
        <v>0.1</v>
      </c>
    </row>
    <row r="23270" spans="1:6" x14ac:dyDescent="0.2">
      <c r="A23270" t="s">
        <v>95</v>
      </c>
      <c r="B23270" t="s">
        <v>2524</v>
      </c>
      <c r="C23270">
        <v>16</v>
      </c>
    </row>
    <row r="23271" spans="1:6" x14ac:dyDescent="0.2">
      <c r="A23271" t="s">
        <v>56</v>
      </c>
      <c r="B23271" t="s">
        <v>1545</v>
      </c>
      <c r="C23271">
        <v>0.2</v>
      </c>
    </row>
    <row r="23272" spans="1:6" x14ac:dyDescent="0.2">
      <c r="A23272" t="s">
        <v>153</v>
      </c>
      <c r="B23272">
        <v>19</v>
      </c>
      <c r="C23272" t="s">
        <v>1608</v>
      </c>
      <c r="D23272">
        <v>0.02</v>
      </c>
    </row>
    <row r="23273" spans="1:6" x14ac:dyDescent="0.2">
      <c r="A23273" t="s">
        <v>2062</v>
      </c>
      <c r="B23273" t="s">
        <v>1545</v>
      </c>
      <c r="C23273">
        <v>0.08</v>
      </c>
      <c r="D23273" t="s">
        <v>1594</v>
      </c>
      <c r="E23273" t="s">
        <v>1584</v>
      </c>
      <c r="F23273">
        <v>3</v>
      </c>
    </row>
    <row r="23274" spans="1:6" x14ac:dyDescent="0.2">
      <c r="A23274" t="s">
        <v>54</v>
      </c>
      <c r="B23274" t="s">
        <v>1867</v>
      </c>
      <c r="C23274" t="s">
        <v>1608</v>
      </c>
      <c r="D23274" t="s">
        <v>2402</v>
      </c>
    </row>
    <row r="23275" spans="1:6" x14ac:dyDescent="0.2">
      <c r="A23275" t="s">
        <v>29</v>
      </c>
      <c r="B23275" t="s">
        <v>2662</v>
      </c>
    </row>
    <row r="23276" spans="1:6" x14ac:dyDescent="0.2">
      <c r="A23276" t="s">
        <v>96</v>
      </c>
      <c r="B23276">
        <v>18.5</v>
      </c>
      <c r="C23276" t="s">
        <v>2666</v>
      </c>
    </row>
    <row r="23277" spans="1:6" x14ac:dyDescent="0.2">
      <c r="A23277" t="s">
        <v>34</v>
      </c>
      <c r="B23277">
        <v>19.2</v>
      </c>
      <c r="C23277" t="s">
        <v>1665</v>
      </c>
    </row>
    <row r="23278" spans="1:6" x14ac:dyDescent="0.2">
      <c r="A23278" t="s">
        <v>189</v>
      </c>
      <c r="B23278" t="s">
        <v>1545</v>
      </c>
      <c r="C23278">
        <v>0.03</v>
      </c>
      <c r="D23278" t="s">
        <v>1568</v>
      </c>
    </row>
    <row r="23279" spans="1:6" x14ac:dyDescent="0.2">
      <c r="A23279" t="s">
        <v>133</v>
      </c>
      <c r="B23279" t="s">
        <v>1545</v>
      </c>
      <c r="C23279">
        <v>5.0000000000000001E-3</v>
      </c>
    </row>
    <row r="23280" spans="1:6" x14ac:dyDescent="0.2">
      <c r="A23280">
        <v>3.7629999999999999</v>
      </c>
      <c r="B23280" t="s">
        <v>1580</v>
      </c>
    </row>
    <row r="23281" spans="1:4" x14ac:dyDescent="0.2">
      <c r="A23281" t="s">
        <v>29</v>
      </c>
      <c r="B23281">
        <v>0.5</v>
      </c>
      <c r="C23281" t="s">
        <v>1557</v>
      </c>
    </row>
    <row r="23282" spans="1:4" x14ac:dyDescent="0.2">
      <c r="A23282" t="s">
        <v>87</v>
      </c>
      <c r="B23282" t="s">
        <v>1682</v>
      </c>
      <c r="C23282" t="s">
        <v>3277</v>
      </c>
      <c r="D23282" t="s">
        <v>3278</v>
      </c>
    </row>
    <row r="23283" spans="1:4" x14ac:dyDescent="0.2">
      <c r="A23283" t="s">
        <v>2515</v>
      </c>
      <c r="B23283" t="s">
        <v>2581</v>
      </c>
    </row>
    <row r="23284" spans="1:4" x14ac:dyDescent="0.2">
      <c r="A23284" t="s">
        <v>1549</v>
      </c>
      <c r="B23284" t="s">
        <v>1550</v>
      </c>
      <c r="C23284" t="s">
        <v>1551</v>
      </c>
      <c r="D23284" t="s">
        <v>1552</v>
      </c>
    </row>
    <row r="23285" spans="1:4" x14ac:dyDescent="0.2">
      <c r="A23285" t="s">
        <v>859</v>
      </c>
      <c r="B23285" t="s">
        <v>1553</v>
      </c>
      <c r="C23285" t="s">
        <v>1554</v>
      </c>
    </row>
    <row r="23286" spans="1:4" x14ac:dyDescent="0.2">
      <c r="A23286" t="s">
        <v>1569</v>
      </c>
      <c r="B23286" t="s">
        <v>1570</v>
      </c>
      <c r="C23286" t="s">
        <v>1571</v>
      </c>
    </row>
    <row r="23287" spans="1:4" x14ac:dyDescent="0.2">
      <c r="A23287" t="s">
        <v>1569</v>
      </c>
      <c r="B23287" t="s">
        <v>1572</v>
      </c>
      <c r="C23287" t="s">
        <v>1573</v>
      </c>
      <c r="D23287" t="s">
        <v>1571</v>
      </c>
    </row>
    <row r="23288" spans="1:4" x14ac:dyDescent="0.2">
      <c r="A23288" t="s">
        <v>27</v>
      </c>
      <c r="B23288">
        <v>7.75</v>
      </c>
      <c r="C23288">
        <v>0.1</v>
      </c>
    </row>
    <row r="23289" spans="1:4" x14ac:dyDescent="0.2">
      <c r="A23289" t="s">
        <v>29</v>
      </c>
      <c r="B23289">
        <v>6.55</v>
      </c>
      <c r="C23289" t="s">
        <v>1608</v>
      </c>
      <c r="D23289">
        <v>0.05</v>
      </c>
    </row>
    <row r="23290" spans="1:4" x14ac:dyDescent="0.2">
      <c r="A23290" t="s">
        <v>1766</v>
      </c>
      <c r="B23290" t="s">
        <v>2500</v>
      </c>
      <c r="C23290">
        <v>27.92</v>
      </c>
      <c r="D23290" t="s">
        <v>1580</v>
      </c>
    </row>
    <row r="23291" spans="1:4" x14ac:dyDescent="0.2">
      <c r="A23291" t="s">
        <v>2574</v>
      </c>
      <c r="B23291" t="s">
        <v>1592</v>
      </c>
    </row>
    <row r="23292" spans="1:4" x14ac:dyDescent="0.2">
      <c r="A23292" t="s">
        <v>1656</v>
      </c>
      <c r="B23292">
        <v>0.2</v>
      </c>
    </row>
    <row r="23293" spans="1:4" x14ac:dyDescent="0.2">
      <c r="A23293" t="s">
        <v>47</v>
      </c>
      <c r="B23293">
        <v>2.2000000000000002</v>
      </c>
      <c r="C23293">
        <v>0.1</v>
      </c>
    </row>
    <row r="23294" spans="1:4" x14ac:dyDescent="0.2">
      <c r="A23294" t="s">
        <v>48</v>
      </c>
      <c r="B23294">
        <v>3</v>
      </c>
      <c r="C23294">
        <v>0.3</v>
      </c>
    </row>
    <row r="23295" spans="1:4" x14ac:dyDescent="0.2">
      <c r="A23295" t="s">
        <v>49</v>
      </c>
      <c r="B23295">
        <v>0.15</v>
      </c>
      <c r="C23295" t="s">
        <v>1580</v>
      </c>
    </row>
    <row r="23296" spans="1:4" x14ac:dyDescent="0.2">
      <c r="A23296" t="s">
        <v>34</v>
      </c>
      <c r="B23296">
        <v>25.2</v>
      </c>
      <c r="C23296">
        <v>0.2</v>
      </c>
    </row>
    <row r="23297" spans="1:4" x14ac:dyDescent="0.2">
      <c r="A23297" t="s">
        <v>34</v>
      </c>
      <c r="B23297">
        <v>28.5</v>
      </c>
      <c r="C23297" t="s">
        <v>1580</v>
      </c>
    </row>
    <row r="23298" spans="1:4" x14ac:dyDescent="0.2">
      <c r="A23298" t="s">
        <v>153</v>
      </c>
      <c r="B23298">
        <v>21.4</v>
      </c>
      <c r="C23298" t="s">
        <v>1580</v>
      </c>
    </row>
    <row r="23299" spans="1:4" x14ac:dyDescent="0.2">
      <c r="A23299" t="s">
        <v>48</v>
      </c>
      <c r="B23299" t="s">
        <v>1896</v>
      </c>
      <c r="C23299">
        <v>4</v>
      </c>
      <c r="D23299">
        <v>4.2</v>
      </c>
    </row>
    <row r="23300" spans="1:4" x14ac:dyDescent="0.2">
      <c r="A23300" t="s">
        <v>97</v>
      </c>
      <c r="B23300" t="s">
        <v>1545</v>
      </c>
      <c r="C23300">
        <v>0.1</v>
      </c>
    </row>
    <row r="23301" spans="1:4" x14ac:dyDescent="0.2">
      <c r="A23301" t="s">
        <v>95</v>
      </c>
      <c r="B23301" t="s">
        <v>2524</v>
      </c>
      <c r="C23301">
        <v>16</v>
      </c>
    </row>
    <row r="23302" spans="1:4" x14ac:dyDescent="0.2">
      <c r="A23302" t="s">
        <v>56</v>
      </c>
      <c r="B23302" t="s">
        <v>1545</v>
      </c>
      <c r="C23302">
        <v>0.2</v>
      </c>
    </row>
    <row r="23303" spans="1:4" x14ac:dyDescent="0.2">
      <c r="A23303" t="s">
        <v>1549</v>
      </c>
      <c r="B23303" t="s">
        <v>1550</v>
      </c>
      <c r="C23303" t="s">
        <v>1551</v>
      </c>
      <c r="D23303" t="s">
        <v>1552</v>
      </c>
    </row>
    <row r="23304" spans="1:4" x14ac:dyDescent="0.2">
      <c r="A23304" t="s">
        <v>859</v>
      </c>
      <c r="B23304" t="s">
        <v>1553</v>
      </c>
      <c r="C23304" t="s">
        <v>1554</v>
      </c>
    </row>
    <row r="23305" spans="1:4" x14ac:dyDescent="0.2">
      <c r="A23305" t="s">
        <v>34</v>
      </c>
      <c r="B23305">
        <v>28.5</v>
      </c>
      <c r="C23305" t="s">
        <v>1558</v>
      </c>
    </row>
    <row r="23306" spans="1:4" x14ac:dyDescent="0.2">
      <c r="A23306" t="s">
        <v>91</v>
      </c>
      <c r="B23306">
        <v>7.5</v>
      </c>
      <c r="C23306" t="s">
        <v>1557</v>
      </c>
    </row>
    <row r="23307" spans="1:4" x14ac:dyDescent="0.2">
      <c r="A23307" t="s">
        <v>34</v>
      </c>
      <c r="B23307">
        <v>19.2</v>
      </c>
      <c r="C23307" t="s">
        <v>1655</v>
      </c>
    </row>
    <row r="23308" spans="1:4" x14ac:dyDescent="0.2">
      <c r="A23308" t="s">
        <v>96</v>
      </c>
      <c r="B23308">
        <v>18.5</v>
      </c>
      <c r="C23308" t="s">
        <v>1583</v>
      </c>
    </row>
    <row r="23309" spans="1:4" x14ac:dyDescent="0.2">
      <c r="A23309" t="s">
        <v>29</v>
      </c>
      <c r="B23309">
        <v>6.55</v>
      </c>
      <c r="C23309" t="s">
        <v>1557</v>
      </c>
    </row>
    <row r="23310" spans="1:4" x14ac:dyDescent="0.2">
      <c r="A23310" t="s">
        <v>189</v>
      </c>
      <c r="B23310" t="s">
        <v>1545</v>
      </c>
      <c r="C23310">
        <v>0.03</v>
      </c>
      <c r="D23310" t="s">
        <v>1568</v>
      </c>
    </row>
    <row r="23311" spans="1:4" x14ac:dyDescent="0.2">
      <c r="A23311" t="s">
        <v>133</v>
      </c>
      <c r="B23311" t="s">
        <v>1545</v>
      </c>
      <c r="C23311">
        <v>5.0000000000000001E-3</v>
      </c>
    </row>
    <row r="23312" spans="1:4" x14ac:dyDescent="0.2">
      <c r="A23312" t="s">
        <v>29</v>
      </c>
      <c r="B23312">
        <v>3.3</v>
      </c>
      <c r="C23312" t="s">
        <v>1558</v>
      </c>
    </row>
    <row r="23313" spans="1:6" x14ac:dyDescent="0.2">
      <c r="A23313" t="s">
        <v>29</v>
      </c>
      <c r="B23313">
        <v>0.1</v>
      </c>
      <c r="C23313">
        <f>0.035/-0.015</f>
        <v>-2.3333333333333335</v>
      </c>
    </row>
    <row r="23314" spans="1:6" x14ac:dyDescent="0.2">
      <c r="A23314" t="s">
        <v>1618</v>
      </c>
      <c r="B23314">
        <v>19</v>
      </c>
      <c r="C23314" t="s">
        <v>1655</v>
      </c>
    </row>
    <row r="23315" spans="1:6" x14ac:dyDescent="0.2">
      <c r="A23315" t="s">
        <v>95</v>
      </c>
      <c r="B23315" t="s">
        <v>1545</v>
      </c>
      <c r="C23315">
        <v>0.08</v>
      </c>
      <c r="D23315" t="s">
        <v>1594</v>
      </c>
      <c r="E23315" t="s">
        <v>1584</v>
      </c>
      <c r="F23315">
        <v>3</v>
      </c>
    </row>
    <row r="23316" spans="1:6" x14ac:dyDescent="0.2">
      <c r="A23316" t="s">
        <v>54</v>
      </c>
      <c r="B23316" t="s">
        <v>1867</v>
      </c>
      <c r="C23316" t="s">
        <v>2582</v>
      </c>
    </row>
    <row r="23317" spans="1:6" x14ac:dyDescent="0.2">
      <c r="A23317" t="s">
        <v>36</v>
      </c>
      <c r="B23317" t="s">
        <v>2665</v>
      </c>
      <c r="C23317" t="s">
        <v>1100</v>
      </c>
      <c r="D23317">
        <v>0.5</v>
      </c>
      <c r="E23317" t="s">
        <v>1562</v>
      </c>
      <c r="F23317" t="s">
        <v>3276</v>
      </c>
    </row>
    <row r="23318" spans="1:6" x14ac:dyDescent="0.2">
      <c r="A23318" t="s">
        <v>29</v>
      </c>
      <c r="B23318">
        <v>0.5</v>
      </c>
      <c r="C23318" t="s">
        <v>1557</v>
      </c>
    </row>
    <row r="23319" spans="1:6" x14ac:dyDescent="0.2">
      <c r="A23319" t="s">
        <v>2515</v>
      </c>
      <c r="B23319" t="s">
        <v>2581</v>
      </c>
    </row>
    <row r="23320" spans="1:6" x14ac:dyDescent="0.2">
      <c r="A23320" t="s">
        <v>87</v>
      </c>
      <c r="B23320" t="s">
        <v>1698</v>
      </c>
    </row>
    <row r="23321" spans="1:6" x14ac:dyDescent="0.2">
      <c r="A23321" t="s">
        <v>1549</v>
      </c>
      <c r="B23321" t="s">
        <v>1550</v>
      </c>
      <c r="C23321" t="s">
        <v>1551</v>
      </c>
      <c r="D23321" t="s">
        <v>1552</v>
      </c>
    </row>
    <row r="23322" spans="1:6" x14ac:dyDescent="0.2">
      <c r="A23322" t="s">
        <v>859</v>
      </c>
      <c r="B23322" t="s">
        <v>1553</v>
      </c>
      <c r="C23322" t="s">
        <v>1554</v>
      </c>
    </row>
    <row r="23323" spans="1:6" x14ac:dyDescent="0.2">
      <c r="A23323" t="s">
        <v>393</v>
      </c>
      <c r="B23323" t="s">
        <v>2635</v>
      </c>
    </row>
    <row r="23324" spans="1:6" x14ac:dyDescent="0.2">
      <c r="A23324" t="s">
        <v>29</v>
      </c>
      <c r="B23324">
        <v>10.1</v>
      </c>
      <c r="C23324" t="s">
        <v>1608</v>
      </c>
      <c r="D23324">
        <v>0.1</v>
      </c>
    </row>
    <row r="23325" spans="1:6" x14ac:dyDescent="0.2">
      <c r="A23325" t="s">
        <v>29</v>
      </c>
      <c r="B23325">
        <v>3.7</v>
      </c>
      <c r="C23325">
        <v>-0.15</v>
      </c>
    </row>
    <row r="23326" spans="1:6" x14ac:dyDescent="0.2">
      <c r="A23326" t="s">
        <v>29</v>
      </c>
      <c r="B23326">
        <v>17.899999999999999</v>
      </c>
      <c r="C23326" t="s">
        <v>1608</v>
      </c>
      <c r="D23326">
        <v>0.05</v>
      </c>
    </row>
    <row r="23327" spans="1:6" x14ac:dyDescent="0.2">
      <c r="A23327" t="s">
        <v>47</v>
      </c>
      <c r="B23327">
        <v>2.2000000000000002</v>
      </c>
      <c r="C23327" t="s">
        <v>1608</v>
      </c>
      <c r="D23327">
        <v>0.1</v>
      </c>
    </row>
    <row r="23328" spans="1:6" x14ac:dyDescent="0.2">
      <c r="A23328" t="s">
        <v>47</v>
      </c>
      <c r="B23328">
        <v>0.85</v>
      </c>
      <c r="C23328" t="s">
        <v>1608</v>
      </c>
      <c r="D23328">
        <v>0.02</v>
      </c>
    </row>
    <row r="23329" spans="1:4" x14ac:dyDescent="0.2">
      <c r="A23329" t="s">
        <v>47</v>
      </c>
      <c r="B23329">
        <v>5</v>
      </c>
      <c r="C23329" t="s">
        <v>1608</v>
      </c>
      <c r="D23329">
        <v>0.1</v>
      </c>
    </row>
    <row r="23330" spans="1:4" x14ac:dyDescent="0.2">
      <c r="A23330" t="s">
        <v>47</v>
      </c>
      <c r="B23330">
        <v>30</v>
      </c>
      <c r="C23330" t="s">
        <v>1608</v>
      </c>
      <c r="D23330">
        <v>0.05</v>
      </c>
    </row>
    <row r="23331" spans="1:4" x14ac:dyDescent="0.2">
      <c r="A23331" t="s">
        <v>34</v>
      </c>
      <c r="B23331">
        <v>34.5</v>
      </c>
      <c r="C23331" t="s">
        <v>1608</v>
      </c>
      <c r="D23331">
        <v>0.05</v>
      </c>
    </row>
    <row r="23332" spans="1:4" x14ac:dyDescent="0.2">
      <c r="A23332" t="s">
        <v>47</v>
      </c>
      <c r="B23332">
        <v>16.5</v>
      </c>
      <c r="C23332" t="s">
        <v>1613</v>
      </c>
      <c r="D23332">
        <v>0.1</v>
      </c>
    </row>
    <row r="23333" spans="1:4" x14ac:dyDescent="0.2">
      <c r="A23333" t="s">
        <v>47</v>
      </c>
      <c r="B23333">
        <v>21.5</v>
      </c>
      <c r="C23333" t="s">
        <v>1613</v>
      </c>
      <c r="D23333">
        <v>0.1</v>
      </c>
    </row>
    <row r="23334" spans="1:4" x14ac:dyDescent="0.2">
      <c r="A23334" t="s">
        <v>184</v>
      </c>
      <c r="B23334">
        <v>22.5</v>
      </c>
      <c r="C23334" t="s">
        <v>1608</v>
      </c>
      <c r="D23334">
        <v>0.1</v>
      </c>
    </row>
    <row r="23335" spans="1:4" x14ac:dyDescent="0.2">
      <c r="A23335" t="s">
        <v>36</v>
      </c>
      <c r="B23335" t="s">
        <v>1815</v>
      </c>
      <c r="C23335" t="s">
        <v>2561</v>
      </c>
    </row>
    <row r="23336" spans="1:4" x14ac:dyDescent="0.2">
      <c r="A23336" t="s">
        <v>36</v>
      </c>
      <c r="B23336" t="s">
        <v>1815</v>
      </c>
      <c r="C23336" t="s">
        <v>2562</v>
      </c>
    </row>
    <row r="23337" spans="1:4" x14ac:dyDescent="0.2">
      <c r="A23337" t="s">
        <v>36</v>
      </c>
      <c r="B23337" t="s">
        <v>1815</v>
      </c>
      <c r="C23337" t="s">
        <v>2563</v>
      </c>
      <c r="D23337" t="s">
        <v>1782</v>
      </c>
    </row>
    <row r="23338" spans="1:4" x14ac:dyDescent="0.2">
      <c r="A23338" t="s">
        <v>29</v>
      </c>
      <c r="B23338">
        <v>5.44</v>
      </c>
      <c r="C23338" t="s">
        <v>1608</v>
      </c>
      <c r="D23338">
        <v>0.1</v>
      </c>
    </row>
    <row r="23339" spans="1:4" x14ac:dyDescent="0.2">
      <c r="A23339" t="s">
        <v>29</v>
      </c>
      <c r="B23339">
        <v>31.2</v>
      </c>
      <c r="C23339" t="s">
        <v>1608</v>
      </c>
      <c r="D23339">
        <v>0.05</v>
      </c>
    </row>
    <row r="23340" spans="1:4" x14ac:dyDescent="0.2">
      <c r="A23340" t="s">
        <v>626</v>
      </c>
      <c r="B23340">
        <v>33.5</v>
      </c>
      <c r="C23340">
        <f>0.15/-0.1</f>
        <v>-1.4999999999999998</v>
      </c>
    </row>
    <row r="23341" spans="1:4" x14ac:dyDescent="0.2">
      <c r="A23341" t="s">
        <v>29</v>
      </c>
      <c r="B23341">
        <v>3.95</v>
      </c>
      <c r="C23341" t="s">
        <v>1608</v>
      </c>
      <c r="D23341">
        <v>0.05</v>
      </c>
    </row>
    <row r="23342" spans="1:4" x14ac:dyDescent="0.2">
      <c r="A23342" t="s">
        <v>29</v>
      </c>
      <c r="B23342">
        <v>20.100000000000001</v>
      </c>
      <c r="C23342" t="s">
        <v>1608</v>
      </c>
      <c r="D23342">
        <v>0.05</v>
      </c>
    </row>
    <row r="23343" spans="1:4" x14ac:dyDescent="0.2">
      <c r="A23343" t="s">
        <v>29</v>
      </c>
      <c r="B23343">
        <v>7.35</v>
      </c>
      <c r="C23343" t="s">
        <v>1608</v>
      </c>
      <c r="D23343">
        <v>0.05</v>
      </c>
    </row>
    <row r="23344" spans="1:4" x14ac:dyDescent="0.2">
      <c r="A23344" t="s">
        <v>29</v>
      </c>
      <c r="B23344">
        <v>17.3</v>
      </c>
      <c r="C23344" t="s">
        <v>1608</v>
      </c>
      <c r="D23344">
        <v>0.06</v>
      </c>
    </row>
    <row r="23345" spans="1:6" x14ac:dyDescent="0.2">
      <c r="A23345" t="s">
        <v>29</v>
      </c>
      <c r="B23345">
        <v>11.9</v>
      </c>
      <c r="C23345" t="s">
        <v>1608</v>
      </c>
      <c r="D23345">
        <v>2.5000000000000001E-2</v>
      </c>
    </row>
    <row r="23346" spans="1:6" x14ac:dyDescent="0.2">
      <c r="A23346" t="s">
        <v>1749</v>
      </c>
      <c r="B23346" t="s">
        <v>1562</v>
      </c>
      <c r="C23346" t="s">
        <v>1618</v>
      </c>
      <c r="D23346">
        <v>28.2</v>
      </c>
      <c r="E23346" t="s">
        <v>1608</v>
      </c>
      <c r="F23346">
        <v>0.1</v>
      </c>
    </row>
    <row r="23347" spans="1:6" x14ac:dyDescent="0.2">
      <c r="A23347" t="s">
        <v>29</v>
      </c>
      <c r="B23347">
        <v>5.25</v>
      </c>
      <c r="C23347" t="s">
        <v>1613</v>
      </c>
      <c r="D23347">
        <v>0.1</v>
      </c>
    </row>
    <row r="23348" spans="1:6" x14ac:dyDescent="0.2">
      <c r="A23348" t="s">
        <v>29</v>
      </c>
      <c r="B23348">
        <v>6.45</v>
      </c>
      <c r="C23348" t="s">
        <v>1613</v>
      </c>
      <c r="D23348">
        <v>0.3</v>
      </c>
    </row>
    <row r="23349" spans="1:6" x14ac:dyDescent="0.2">
      <c r="A23349" t="s">
        <v>29</v>
      </c>
      <c r="B23349">
        <v>19.2</v>
      </c>
      <c r="C23349" t="s">
        <v>1608</v>
      </c>
      <c r="D23349">
        <v>2.5000000000000001E-2</v>
      </c>
    </row>
    <row r="23350" spans="1:6" x14ac:dyDescent="0.2">
      <c r="A23350" t="s">
        <v>47</v>
      </c>
      <c r="B23350">
        <v>2</v>
      </c>
      <c r="C23350" t="s">
        <v>1608</v>
      </c>
      <c r="D23350">
        <v>0.03</v>
      </c>
    </row>
    <row r="23351" spans="1:6" x14ac:dyDescent="0.2">
      <c r="A23351" t="s">
        <v>47</v>
      </c>
      <c r="B23351">
        <v>2.2000000000000002</v>
      </c>
      <c r="C23351">
        <f>0.1/-0.2</f>
        <v>-0.5</v>
      </c>
    </row>
    <row r="23352" spans="1:6" x14ac:dyDescent="0.2">
      <c r="A23352" t="s">
        <v>48</v>
      </c>
      <c r="B23352">
        <v>7</v>
      </c>
      <c r="C23352" t="s">
        <v>1608</v>
      </c>
      <c r="D23352">
        <v>0.3</v>
      </c>
    </row>
    <row r="23353" spans="1:6" x14ac:dyDescent="0.2">
      <c r="A23353" t="s">
        <v>29</v>
      </c>
      <c r="B23353" t="s">
        <v>2564</v>
      </c>
    </row>
    <row r="23354" spans="1:6" x14ac:dyDescent="0.2">
      <c r="A23354" t="s">
        <v>97</v>
      </c>
      <c r="B23354">
        <v>0.1</v>
      </c>
    </row>
    <row r="23355" spans="1:6" x14ac:dyDescent="0.2">
      <c r="A23355" t="s">
        <v>108</v>
      </c>
      <c r="B23355">
        <v>5.65</v>
      </c>
      <c r="C23355" t="s">
        <v>1608</v>
      </c>
      <c r="D23355">
        <v>0.1</v>
      </c>
    </row>
    <row r="23356" spans="1:6" x14ac:dyDescent="0.2">
      <c r="A23356" t="s">
        <v>2637</v>
      </c>
      <c r="B23356" t="s">
        <v>1608</v>
      </c>
      <c r="C23356">
        <v>0.05</v>
      </c>
    </row>
    <row r="23357" spans="1:6" x14ac:dyDescent="0.2">
      <c r="A23357" t="s">
        <v>34</v>
      </c>
      <c r="B23357">
        <v>18.399999999999999</v>
      </c>
      <c r="C23357" t="s">
        <v>1608</v>
      </c>
      <c r="D23357">
        <v>0.05</v>
      </c>
    </row>
    <row r="23358" spans="1:6" x14ac:dyDescent="0.2">
      <c r="A23358" t="s">
        <v>47</v>
      </c>
      <c r="B23358">
        <v>16.71</v>
      </c>
      <c r="C23358" t="s">
        <v>1608</v>
      </c>
      <c r="D23358" t="s">
        <v>2567</v>
      </c>
      <c r="E23358">
        <v>1</v>
      </c>
      <c r="F23358" t="s">
        <v>2566</v>
      </c>
    </row>
    <row r="23359" spans="1:6" x14ac:dyDescent="0.2">
      <c r="A23359" t="s">
        <v>47</v>
      </c>
      <c r="B23359">
        <v>21.75</v>
      </c>
      <c r="C23359" t="s">
        <v>1608</v>
      </c>
      <c r="D23359" t="s">
        <v>2567</v>
      </c>
      <c r="E23359">
        <v>1</v>
      </c>
      <c r="F23359" t="s">
        <v>2566</v>
      </c>
    </row>
    <row r="23360" spans="1:6" x14ac:dyDescent="0.2">
      <c r="A23360" t="s">
        <v>177</v>
      </c>
      <c r="B23360">
        <v>0.5</v>
      </c>
      <c r="C23360" t="s">
        <v>1608</v>
      </c>
      <c r="D23360">
        <v>0.15</v>
      </c>
    </row>
    <row r="23361" spans="1:7" x14ac:dyDescent="0.2">
      <c r="A23361" t="s">
        <v>2638</v>
      </c>
      <c r="B23361" t="s">
        <v>1608</v>
      </c>
      <c r="C23361">
        <v>0.1</v>
      </c>
    </row>
    <row r="23362" spans="1:7" x14ac:dyDescent="0.2">
      <c r="A23362" t="s">
        <v>2639</v>
      </c>
      <c r="B23362" t="s">
        <v>1608</v>
      </c>
      <c r="C23362">
        <v>0.2</v>
      </c>
    </row>
    <row r="23363" spans="1:7" x14ac:dyDescent="0.2">
      <c r="A23363" t="s">
        <v>2640</v>
      </c>
      <c r="B23363" t="s">
        <v>1608</v>
      </c>
      <c r="C23363">
        <v>0.15</v>
      </c>
    </row>
    <row r="23364" spans="1:7" x14ac:dyDescent="0.2">
      <c r="A23364" t="s">
        <v>2568</v>
      </c>
      <c r="B23364" t="s">
        <v>1562</v>
      </c>
      <c r="C23364" t="s">
        <v>1930</v>
      </c>
      <c r="D23364" t="s">
        <v>2569</v>
      </c>
    </row>
    <row r="23365" spans="1:7" x14ac:dyDescent="0.2">
      <c r="A23365" t="s">
        <v>95</v>
      </c>
      <c r="B23365" t="s">
        <v>1629</v>
      </c>
      <c r="C23365">
        <v>16</v>
      </c>
    </row>
    <row r="23366" spans="1:7" x14ac:dyDescent="0.2">
      <c r="A23366" t="s">
        <v>49</v>
      </c>
      <c r="B23366">
        <v>0.4</v>
      </c>
      <c r="C23366" t="s">
        <v>1608</v>
      </c>
      <c r="D23366">
        <v>0.05</v>
      </c>
    </row>
    <row r="23367" spans="1:7" x14ac:dyDescent="0.2">
      <c r="A23367" t="s">
        <v>87</v>
      </c>
    </row>
    <row r="23368" spans="1:7" x14ac:dyDescent="0.2">
      <c r="A23368" t="s">
        <v>174</v>
      </c>
      <c r="B23368" t="s">
        <v>1545</v>
      </c>
      <c r="C23368">
        <v>0.5</v>
      </c>
    </row>
    <row r="23369" spans="1:7" x14ac:dyDescent="0.2">
      <c r="A23369" t="s">
        <v>54</v>
      </c>
      <c r="B23369" t="s">
        <v>1723</v>
      </c>
      <c r="C23369" t="s">
        <v>2642</v>
      </c>
    </row>
    <row r="23370" spans="1:7" x14ac:dyDescent="0.2">
      <c r="A23370">
        <v>1</v>
      </c>
      <c r="B23370" t="s">
        <v>2643</v>
      </c>
      <c r="C23370" t="s">
        <v>362</v>
      </c>
      <c r="D23370" t="s">
        <v>1925</v>
      </c>
      <c r="E23370" t="s">
        <v>2604</v>
      </c>
    </row>
    <row r="23371" spans="1:7" x14ac:dyDescent="0.2">
      <c r="A23371">
        <v>1</v>
      </c>
      <c r="B23371" t="s">
        <v>2618</v>
      </c>
      <c r="C23371" t="s">
        <v>1921</v>
      </c>
      <c r="D23371" t="s">
        <v>2644</v>
      </c>
      <c r="E23371" t="s">
        <v>1790</v>
      </c>
      <c r="F23371" t="s">
        <v>2620</v>
      </c>
      <c r="G23371" t="s">
        <v>2604</v>
      </c>
    </row>
    <row r="23372" spans="1:7" x14ac:dyDescent="0.2">
      <c r="A23372" t="s">
        <v>1549</v>
      </c>
      <c r="B23372" t="s">
        <v>1550</v>
      </c>
      <c r="C23372" t="s">
        <v>1551</v>
      </c>
      <c r="D23372" t="s">
        <v>1552</v>
      </c>
    </row>
    <row r="23373" spans="1:7" x14ac:dyDescent="0.2">
      <c r="A23373" t="s">
        <v>859</v>
      </c>
      <c r="B23373" t="s">
        <v>1553</v>
      </c>
      <c r="C23373" t="s">
        <v>1554</v>
      </c>
    </row>
    <row r="23374" spans="1:7" x14ac:dyDescent="0.2">
      <c r="A23374" t="s">
        <v>91</v>
      </c>
      <c r="B23374">
        <v>24</v>
      </c>
      <c r="C23374" t="s">
        <v>1595</v>
      </c>
      <c r="D23374">
        <v>0.02</v>
      </c>
    </row>
    <row r="23375" spans="1:7" x14ac:dyDescent="0.2">
      <c r="A23375" t="s">
        <v>29</v>
      </c>
      <c r="B23375">
        <v>4.8</v>
      </c>
      <c r="C23375" t="s">
        <v>1557</v>
      </c>
    </row>
    <row r="23376" spans="1:7" x14ac:dyDescent="0.2">
      <c r="A23376" t="s">
        <v>29</v>
      </c>
      <c r="B23376">
        <v>12.1</v>
      </c>
      <c r="C23376" t="s">
        <v>1557</v>
      </c>
    </row>
    <row r="23377" spans="1:6" x14ac:dyDescent="0.2">
      <c r="A23377" t="s">
        <v>47</v>
      </c>
      <c r="B23377">
        <v>17</v>
      </c>
      <c r="C23377" t="s">
        <v>1635</v>
      </c>
      <c r="D23377" t="s">
        <v>1710</v>
      </c>
    </row>
    <row r="23378" spans="1:6" x14ac:dyDescent="0.2">
      <c r="A23378" t="s">
        <v>47</v>
      </c>
      <c r="B23378">
        <v>22</v>
      </c>
      <c r="C23378" t="s">
        <v>1635</v>
      </c>
      <c r="D23378" t="s">
        <v>1702</v>
      </c>
    </row>
    <row r="23379" spans="1:6" x14ac:dyDescent="0.2">
      <c r="A23379" t="s">
        <v>97</v>
      </c>
      <c r="B23379" t="s">
        <v>2645</v>
      </c>
      <c r="C23379" t="s">
        <v>1567</v>
      </c>
      <c r="D23379" t="s">
        <v>1568</v>
      </c>
    </row>
    <row r="23380" spans="1:6" x14ac:dyDescent="0.2">
      <c r="A23380" t="s">
        <v>94</v>
      </c>
      <c r="B23380" t="s">
        <v>1545</v>
      </c>
      <c r="C23380">
        <v>0.02</v>
      </c>
      <c r="D23380" t="s">
        <v>1567</v>
      </c>
      <c r="E23380" t="s">
        <v>1568</v>
      </c>
    </row>
    <row r="23381" spans="1:6" x14ac:dyDescent="0.2">
      <c r="A23381" t="s">
        <v>189</v>
      </c>
      <c r="B23381" t="s">
        <v>1545</v>
      </c>
      <c r="C23381">
        <v>0.05</v>
      </c>
      <c r="D23381" t="s">
        <v>1567</v>
      </c>
      <c r="E23381" t="s">
        <v>1633</v>
      </c>
    </row>
    <row r="23382" spans="1:6" x14ac:dyDescent="0.2">
      <c r="A23382" t="s">
        <v>95</v>
      </c>
      <c r="B23382" t="s">
        <v>1545</v>
      </c>
      <c r="C23382" t="s">
        <v>2508</v>
      </c>
      <c r="D23382">
        <v>1.5</v>
      </c>
    </row>
    <row r="23383" spans="1:6" x14ac:dyDescent="0.2">
      <c r="A23383" t="s">
        <v>36</v>
      </c>
      <c r="B23383" t="s">
        <v>2509</v>
      </c>
      <c r="C23383" t="s">
        <v>1100</v>
      </c>
      <c r="D23383">
        <v>0.5</v>
      </c>
      <c r="E23383" t="s">
        <v>1562</v>
      </c>
      <c r="F23383" t="s">
        <v>1563</v>
      </c>
    </row>
    <row r="23384" spans="1:6" x14ac:dyDescent="0.2">
      <c r="A23384" t="s">
        <v>87</v>
      </c>
      <c r="B23384" t="s">
        <v>1546</v>
      </c>
      <c r="C23384" t="s">
        <v>1547</v>
      </c>
      <c r="D23384" t="s">
        <v>1548</v>
      </c>
    </row>
    <row r="23385" spans="1:6" x14ac:dyDescent="0.2">
      <c r="A23385" t="s">
        <v>1549</v>
      </c>
      <c r="B23385" t="s">
        <v>1550</v>
      </c>
      <c r="C23385" t="s">
        <v>1551</v>
      </c>
      <c r="D23385" t="s">
        <v>1552</v>
      </c>
    </row>
    <row r="23386" spans="1:6" x14ac:dyDescent="0.2">
      <c r="A23386" t="s">
        <v>859</v>
      </c>
      <c r="B23386" t="s">
        <v>1553</v>
      </c>
      <c r="C23386" t="s">
        <v>1554</v>
      </c>
    </row>
    <row r="23387" spans="1:6" x14ac:dyDescent="0.2">
      <c r="A23387" t="s">
        <v>1555</v>
      </c>
      <c r="B23387" t="s">
        <v>1550</v>
      </c>
      <c r="C23387" t="s">
        <v>1551</v>
      </c>
      <c r="D23387" t="s">
        <v>1556</v>
      </c>
    </row>
    <row r="23388" spans="1:6" x14ac:dyDescent="0.2">
      <c r="A23388" t="s">
        <v>3279</v>
      </c>
      <c r="B23388">
        <v>0.05</v>
      </c>
    </row>
    <row r="23389" spans="1:6" x14ac:dyDescent="0.2">
      <c r="A23389" t="s">
        <v>3280</v>
      </c>
      <c r="B23389">
        <v>0.05</v>
      </c>
    </row>
    <row r="23390" spans="1:6" x14ac:dyDescent="0.2">
      <c r="A23390" t="s">
        <v>29</v>
      </c>
      <c r="B23390" t="s">
        <v>3281</v>
      </c>
    </row>
    <row r="23391" spans="1:6" x14ac:dyDescent="0.2">
      <c r="A23391" t="s">
        <v>177</v>
      </c>
      <c r="B23391">
        <v>0.47499999999999998</v>
      </c>
      <c r="C23391" t="s">
        <v>1608</v>
      </c>
      <c r="D23391">
        <v>7.4999999999999997E-2</v>
      </c>
    </row>
    <row r="23392" spans="1:6" x14ac:dyDescent="0.2">
      <c r="A23392" t="s">
        <v>3282</v>
      </c>
      <c r="B23392">
        <f>0.1/-0.05</f>
        <v>-2</v>
      </c>
    </row>
    <row r="23393" spans="1:6" x14ac:dyDescent="0.2">
      <c r="A23393" t="s">
        <v>3283</v>
      </c>
      <c r="B23393">
        <v>0.05</v>
      </c>
    </row>
    <row r="23394" spans="1:6" x14ac:dyDescent="0.2">
      <c r="A23394" t="s">
        <v>3284</v>
      </c>
      <c r="B23394">
        <f>0.1/-0.05</f>
        <v>-2</v>
      </c>
    </row>
    <row r="23395" spans="1:6" x14ac:dyDescent="0.2">
      <c r="A23395" t="s">
        <v>557</v>
      </c>
      <c r="B23395">
        <v>17.3</v>
      </c>
      <c r="C23395" t="s">
        <v>1608</v>
      </c>
      <c r="D23395">
        <v>0.05</v>
      </c>
    </row>
    <row r="23396" spans="1:6" x14ac:dyDescent="0.2">
      <c r="A23396" t="s">
        <v>174</v>
      </c>
      <c r="B23396">
        <v>0.1</v>
      </c>
      <c r="C23396" t="s">
        <v>3285</v>
      </c>
      <c r="D23396" t="s">
        <v>3286</v>
      </c>
    </row>
    <row r="23397" spans="1:6" x14ac:dyDescent="0.2">
      <c r="A23397" t="s">
        <v>29</v>
      </c>
      <c r="B23397">
        <v>11.782</v>
      </c>
    </row>
    <row r="23398" spans="1:6" x14ac:dyDescent="0.2">
      <c r="A23398" t="s">
        <v>153</v>
      </c>
      <c r="B23398" t="s">
        <v>3071</v>
      </c>
      <c r="C23398" t="s">
        <v>1608</v>
      </c>
      <c r="D23398">
        <v>0.02</v>
      </c>
    </row>
    <row r="23399" spans="1:6" x14ac:dyDescent="0.2">
      <c r="A23399" t="s">
        <v>29</v>
      </c>
      <c r="B23399">
        <v>15.9</v>
      </c>
      <c r="C23399" t="s">
        <v>1608</v>
      </c>
      <c r="D23399">
        <v>0.1</v>
      </c>
    </row>
    <row r="23400" spans="1:6" x14ac:dyDescent="0.2">
      <c r="A23400" t="s">
        <v>3287</v>
      </c>
      <c r="B23400" t="s">
        <v>1608</v>
      </c>
      <c r="C23400">
        <v>0.1</v>
      </c>
    </row>
    <row r="23401" spans="1:6" x14ac:dyDescent="0.2">
      <c r="A23401" t="s">
        <v>664</v>
      </c>
      <c r="B23401">
        <v>0.2</v>
      </c>
      <c r="C23401" t="s">
        <v>1567</v>
      </c>
      <c r="D23401" t="s">
        <v>2513</v>
      </c>
      <c r="E23401" t="s">
        <v>1809</v>
      </c>
      <c r="F23401" t="s">
        <v>2699</v>
      </c>
    </row>
    <row r="23402" spans="1:6" x14ac:dyDescent="0.2">
      <c r="A23402" t="s">
        <v>29</v>
      </c>
      <c r="B23402">
        <v>15</v>
      </c>
      <c r="C23402" t="s">
        <v>1608</v>
      </c>
      <c r="D23402">
        <v>2.5000000000000001E-2</v>
      </c>
    </row>
    <row r="23403" spans="1:6" x14ac:dyDescent="0.2">
      <c r="A23403" t="s">
        <v>29</v>
      </c>
      <c r="B23403">
        <v>17.559999999999999</v>
      </c>
      <c r="C23403" t="s">
        <v>1608</v>
      </c>
      <c r="D23403">
        <v>0.05</v>
      </c>
    </row>
    <row r="23404" spans="1:6" x14ac:dyDescent="0.2">
      <c r="A23404" t="s">
        <v>48</v>
      </c>
      <c r="B23404">
        <v>19</v>
      </c>
      <c r="C23404" t="s">
        <v>1608</v>
      </c>
      <c r="D23404">
        <v>0.1</v>
      </c>
    </row>
    <row r="23405" spans="1:6" x14ac:dyDescent="0.2">
      <c r="A23405" t="s">
        <v>174</v>
      </c>
      <c r="B23405">
        <v>0.05</v>
      </c>
      <c r="C23405" t="s">
        <v>1568</v>
      </c>
      <c r="D23405" t="s">
        <v>1809</v>
      </c>
      <c r="E23405" t="s">
        <v>3071</v>
      </c>
    </row>
    <row r="23406" spans="1:6" x14ac:dyDescent="0.2">
      <c r="A23406" t="s">
        <v>174</v>
      </c>
      <c r="B23406">
        <v>0.05</v>
      </c>
      <c r="C23406" t="s">
        <v>1567</v>
      </c>
      <c r="D23406" t="s">
        <v>1568</v>
      </c>
      <c r="E23406" t="s">
        <v>3288</v>
      </c>
      <c r="F23406" t="s">
        <v>3289</v>
      </c>
    </row>
    <row r="23407" spans="1:6" x14ac:dyDescent="0.2">
      <c r="A23407" t="s">
        <v>67</v>
      </c>
      <c r="B23407" t="s">
        <v>3290</v>
      </c>
    </row>
    <row r="23408" spans="1:6" x14ac:dyDescent="0.2">
      <c r="A23408" t="s">
        <v>1933</v>
      </c>
      <c r="B23408">
        <v>14.8</v>
      </c>
      <c r="C23408" t="s">
        <v>1608</v>
      </c>
      <c r="D23408">
        <v>0.1</v>
      </c>
    </row>
    <row r="23409" spans="1:4" x14ac:dyDescent="0.2">
      <c r="A23409" t="s">
        <v>174</v>
      </c>
      <c r="B23409">
        <v>0.1</v>
      </c>
      <c r="C23409" t="s">
        <v>1568</v>
      </c>
    </row>
    <row r="23410" spans="1:4" x14ac:dyDescent="0.2">
      <c r="A23410" t="s">
        <v>189</v>
      </c>
      <c r="B23410">
        <v>0.05</v>
      </c>
      <c r="C23410" t="s">
        <v>3291</v>
      </c>
    </row>
    <row r="23411" spans="1:4" x14ac:dyDescent="0.2">
      <c r="A23411" t="s">
        <v>29</v>
      </c>
      <c r="B23411">
        <v>5.5</v>
      </c>
      <c r="C23411" t="s">
        <v>1608</v>
      </c>
      <c r="D23411">
        <v>0.2</v>
      </c>
    </row>
    <row r="23412" spans="1:4" x14ac:dyDescent="0.2">
      <c r="A23412" t="s">
        <v>551</v>
      </c>
      <c r="B23412">
        <v>0.05</v>
      </c>
      <c r="C23412" t="s">
        <v>1567</v>
      </c>
      <c r="D23412" t="s">
        <v>1633</v>
      </c>
    </row>
    <row r="23413" spans="1:4" x14ac:dyDescent="0.2">
      <c r="A23413" t="s">
        <v>133</v>
      </c>
    </row>
    <row r="23414" spans="1:4" x14ac:dyDescent="0.2">
      <c r="A23414" t="s">
        <v>29</v>
      </c>
      <c r="B23414">
        <v>11.5</v>
      </c>
      <c r="C23414" t="s">
        <v>1608</v>
      </c>
      <c r="D23414">
        <v>0.05</v>
      </c>
    </row>
    <row r="23415" spans="1:4" x14ac:dyDescent="0.2">
      <c r="A23415" t="s">
        <v>29</v>
      </c>
      <c r="B23415">
        <v>8.9</v>
      </c>
      <c r="C23415" t="s">
        <v>1608</v>
      </c>
      <c r="D23415">
        <v>0.2</v>
      </c>
    </row>
    <row r="23416" spans="1:4" x14ac:dyDescent="0.2">
      <c r="A23416" t="s">
        <v>3292</v>
      </c>
      <c r="B23416">
        <v>0.02</v>
      </c>
    </row>
    <row r="23417" spans="1:4" x14ac:dyDescent="0.2">
      <c r="A23417" t="s">
        <v>3293</v>
      </c>
      <c r="B23417">
        <v>0.1</v>
      </c>
      <c r="C23417" t="s">
        <v>1568</v>
      </c>
    </row>
    <row r="23418" spans="1:4" x14ac:dyDescent="0.2">
      <c r="A23418" t="s">
        <v>95</v>
      </c>
      <c r="B23418" t="e">
        <f>-0.8/Rz</f>
        <v>#NAME?</v>
      </c>
      <c r="C23418" t="s">
        <v>3294</v>
      </c>
    </row>
    <row r="23419" spans="1:4" x14ac:dyDescent="0.2">
      <c r="A23419" t="s">
        <v>92</v>
      </c>
      <c r="B23419" t="s">
        <v>2633</v>
      </c>
      <c r="C23419" t="s">
        <v>1580</v>
      </c>
      <c r="D23419" t="s">
        <v>2401</v>
      </c>
    </row>
    <row r="23420" spans="1:4" x14ac:dyDescent="0.2">
      <c r="A23420" t="s">
        <v>87</v>
      </c>
      <c r="B23420" t="s">
        <v>1682</v>
      </c>
      <c r="C23420" t="s">
        <v>3037</v>
      </c>
    </row>
    <row r="23421" spans="1:4" x14ac:dyDescent="0.2">
      <c r="A23421" t="s">
        <v>87</v>
      </c>
      <c r="B23421" t="s">
        <v>1682</v>
      </c>
      <c r="C23421" t="s">
        <v>3080</v>
      </c>
    </row>
    <row r="23422" spans="1:4" x14ac:dyDescent="0.2">
      <c r="A23422" t="s">
        <v>1549</v>
      </c>
      <c r="B23422" t="s">
        <v>1550</v>
      </c>
      <c r="C23422" t="s">
        <v>1551</v>
      </c>
      <c r="D23422" t="s">
        <v>1552</v>
      </c>
    </row>
    <row r="23423" spans="1:4" x14ac:dyDescent="0.2">
      <c r="A23423" t="s">
        <v>859</v>
      </c>
      <c r="B23423" t="s">
        <v>1553</v>
      </c>
      <c r="C23423" t="s">
        <v>1554</v>
      </c>
    </row>
    <row r="23424" spans="1:4" x14ac:dyDescent="0.2">
      <c r="A23424" t="s">
        <v>27</v>
      </c>
      <c r="B23424">
        <v>3.6</v>
      </c>
      <c r="C23424" t="s">
        <v>1562</v>
      </c>
      <c r="D23424">
        <v>0.05</v>
      </c>
    </row>
    <row r="23425" spans="1:4" x14ac:dyDescent="0.2">
      <c r="A23425" t="s">
        <v>27</v>
      </c>
      <c r="B23425">
        <v>5.8</v>
      </c>
      <c r="C23425" t="s">
        <v>1562</v>
      </c>
      <c r="D23425">
        <v>0.05</v>
      </c>
    </row>
    <row r="23426" spans="1:4" x14ac:dyDescent="0.2">
      <c r="A23426" t="s">
        <v>177</v>
      </c>
      <c r="B23426">
        <v>0.3</v>
      </c>
      <c r="C23426" t="s">
        <v>1613</v>
      </c>
      <c r="D23426">
        <v>0.1</v>
      </c>
    </row>
    <row r="23427" spans="1:4" x14ac:dyDescent="0.2">
      <c r="A23427" t="s">
        <v>177</v>
      </c>
      <c r="B23427">
        <v>0.5</v>
      </c>
      <c r="C23427" t="s">
        <v>1562</v>
      </c>
      <c r="D23427">
        <v>0.1</v>
      </c>
    </row>
    <row r="23428" spans="1:4" x14ac:dyDescent="0.2">
      <c r="A23428" t="s">
        <v>177</v>
      </c>
      <c r="B23428">
        <v>1</v>
      </c>
      <c r="C23428" t="s">
        <v>1613</v>
      </c>
      <c r="D23428">
        <v>0.1</v>
      </c>
    </row>
    <row r="23429" spans="1:4" x14ac:dyDescent="0.2">
      <c r="A23429" t="s">
        <v>177</v>
      </c>
      <c r="B23429">
        <v>1.7</v>
      </c>
      <c r="C23429" t="s">
        <v>1562</v>
      </c>
      <c r="D23429">
        <v>0.1</v>
      </c>
    </row>
    <row r="23430" spans="1:4" x14ac:dyDescent="0.2">
      <c r="A23430" t="s">
        <v>675</v>
      </c>
      <c r="B23430">
        <v>0.9</v>
      </c>
      <c r="C23430" t="s">
        <v>1613</v>
      </c>
      <c r="D23430">
        <v>7.0000000000000007E-2</v>
      </c>
    </row>
    <row r="23431" spans="1:4" x14ac:dyDescent="0.2">
      <c r="A23431" t="s">
        <v>177</v>
      </c>
      <c r="B23431">
        <v>1</v>
      </c>
      <c r="C23431" t="s">
        <v>1608</v>
      </c>
      <c r="D23431">
        <v>1.4999999999999999E-2</v>
      </c>
    </row>
    <row r="23432" spans="1:4" x14ac:dyDescent="0.2">
      <c r="A23432" t="s">
        <v>2166</v>
      </c>
      <c r="B23432" t="s">
        <v>1613</v>
      </c>
      <c r="C23432">
        <v>0.1</v>
      </c>
    </row>
    <row r="23433" spans="1:4" x14ac:dyDescent="0.2">
      <c r="A23433" t="s">
        <v>3295</v>
      </c>
      <c r="B23433" t="s">
        <v>1562</v>
      </c>
      <c r="C23433">
        <v>0.03</v>
      </c>
    </row>
    <row r="23434" spans="1:4" x14ac:dyDescent="0.2">
      <c r="A23434" t="s">
        <v>2697</v>
      </c>
      <c r="B23434" t="s">
        <v>1608</v>
      </c>
      <c r="C23434">
        <v>0.05</v>
      </c>
    </row>
    <row r="23435" spans="1:4" x14ac:dyDescent="0.2">
      <c r="A23435" t="s">
        <v>3296</v>
      </c>
      <c r="B23435" t="s">
        <v>1608</v>
      </c>
      <c r="C23435">
        <v>0.05</v>
      </c>
    </row>
    <row r="23436" spans="1:4" x14ac:dyDescent="0.2">
      <c r="A23436" t="s">
        <v>3297</v>
      </c>
      <c r="B23436" t="s">
        <v>1613</v>
      </c>
      <c r="C23436">
        <v>0.1</v>
      </c>
    </row>
    <row r="23437" spans="1:4" x14ac:dyDescent="0.2">
      <c r="A23437" t="s">
        <v>3298</v>
      </c>
      <c r="B23437" t="s">
        <v>1562</v>
      </c>
      <c r="C23437">
        <v>0.1</v>
      </c>
    </row>
    <row r="23438" spans="1:4" x14ac:dyDescent="0.2">
      <c r="A23438" t="s">
        <v>3299</v>
      </c>
      <c r="B23438" t="s">
        <v>1562</v>
      </c>
      <c r="C23438">
        <v>0.1</v>
      </c>
    </row>
    <row r="23439" spans="1:4" x14ac:dyDescent="0.2">
      <c r="A23439" t="s">
        <v>3297</v>
      </c>
      <c r="B23439" t="s">
        <v>1608</v>
      </c>
      <c r="C23439">
        <v>0.03</v>
      </c>
    </row>
    <row r="23440" spans="1:4" x14ac:dyDescent="0.2">
      <c r="A23440" t="s">
        <v>3300</v>
      </c>
      <c r="B23440" t="s">
        <v>1608</v>
      </c>
      <c r="C23440">
        <v>0.03</v>
      </c>
    </row>
    <row r="23441" spans="1:6" x14ac:dyDescent="0.2">
      <c r="A23441" t="s">
        <v>3301</v>
      </c>
      <c r="B23441" t="s">
        <v>1613</v>
      </c>
      <c r="C23441">
        <v>0.1</v>
      </c>
    </row>
    <row r="23442" spans="1:6" x14ac:dyDescent="0.2">
      <c r="A23442" t="s">
        <v>3302</v>
      </c>
      <c r="B23442" t="s">
        <v>1608</v>
      </c>
      <c r="C23442">
        <v>0.05</v>
      </c>
    </row>
    <row r="23443" spans="1:6" x14ac:dyDescent="0.2">
      <c r="A23443" t="s">
        <v>3303</v>
      </c>
      <c r="B23443" t="s">
        <v>1613</v>
      </c>
      <c r="C23443">
        <v>0.1</v>
      </c>
    </row>
    <row r="23444" spans="1:6" x14ac:dyDescent="0.2">
      <c r="A23444" t="s">
        <v>92</v>
      </c>
      <c r="B23444">
        <v>0.2</v>
      </c>
      <c r="C23444" t="s">
        <v>1608</v>
      </c>
      <c r="D23444">
        <v>0.05</v>
      </c>
    </row>
    <row r="23445" spans="1:6" x14ac:dyDescent="0.2">
      <c r="A23445" t="s">
        <v>153</v>
      </c>
      <c r="B23445" t="s">
        <v>3304</v>
      </c>
      <c r="C23445" t="s">
        <v>1608</v>
      </c>
      <c r="D23445">
        <v>0.05</v>
      </c>
    </row>
    <row r="23446" spans="1:6" x14ac:dyDescent="0.2">
      <c r="A23446" t="s">
        <v>153</v>
      </c>
      <c r="B23446" t="s">
        <v>3305</v>
      </c>
      <c r="C23446" t="s">
        <v>1608</v>
      </c>
      <c r="D23446">
        <v>0.05</v>
      </c>
    </row>
    <row r="23447" spans="1:6" x14ac:dyDescent="0.2">
      <c r="A23447" t="s">
        <v>36</v>
      </c>
      <c r="B23447" t="s">
        <v>2946</v>
      </c>
      <c r="C23447" t="s">
        <v>1100</v>
      </c>
      <c r="D23447">
        <v>0.8</v>
      </c>
      <c r="E23447" t="s">
        <v>2947</v>
      </c>
    </row>
    <row r="23448" spans="1:6" x14ac:dyDescent="0.2">
      <c r="A23448" t="s">
        <v>186</v>
      </c>
      <c r="B23448">
        <v>0.05</v>
      </c>
      <c r="C23448" t="s">
        <v>1562</v>
      </c>
      <c r="D23448">
        <v>0.1</v>
      </c>
    </row>
    <row r="23449" spans="1:6" x14ac:dyDescent="0.2">
      <c r="A23449" t="s">
        <v>49</v>
      </c>
      <c r="B23449">
        <v>0.4</v>
      </c>
      <c r="C23449" t="s">
        <v>1562</v>
      </c>
      <c r="D23449">
        <v>0.05</v>
      </c>
    </row>
    <row r="23450" spans="1:6" x14ac:dyDescent="0.2">
      <c r="A23450" t="s">
        <v>67</v>
      </c>
      <c r="B23450" t="s">
        <v>2299</v>
      </c>
      <c r="C23450">
        <v>3</v>
      </c>
      <c r="D23450" t="s">
        <v>1562</v>
      </c>
      <c r="E23450" t="s">
        <v>1619</v>
      </c>
      <c r="F23450">
        <v>4</v>
      </c>
    </row>
    <row r="23451" spans="1:6" x14ac:dyDescent="0.2">
      <c r="A23451" t="s">
        <v>95</v>
      </c>
      <c r="B23451" t="s">
        <v>1629</v>
      </c>
      <c r="C23451">
        <v>10</v>
      </c>
    </row>
    <row r="23452" spans="1:6" x14ac:dyDescent="0.2">
      <c r="A23452" t="s">
        <v>95</v>
      </c>
      <c r="B23452" t="s">
        <v>1629</v>
      </c>
      <c r="C23452">
        <v>12</v>
      </c>
    </row>
    <row r="23453" spans="1:6" x14ac:dyDescent="0.2">
      <c r="A23453" t="s">
        <v>1549</v>
      </c>
      <c r="B23453" t="s">
        <v>1550</v>
      </c>
      <c r="C23453" t="s">
        <v>1551</v>
      </c>
      <c r="D23453" t="s">
        <v>1552</v>
      </c>
    </row>
    <row r="23454" spans="1:6" x14ac:dyDescent="0.2">
      <c r="A23454" t="s">
        <v>859</v>
      </c>
      <c r="B23454" t="s">
        <v>1553</v>
      </c>
      <c r="C23454" t="s">
        <v>1554</v>
      </c>
    </row>
    <row r="23455" spans="1:6" x14ac:dyDescent="0.2">
      <c r="A23455" t="s">
        <v>1555</v>
      </c>
      <c r="B23455" t="s">
        <v>1550</v>
      </c>
      <c r="C23455" t="s">
        <v>1551</v>
      </c>
      <c r="D23455" t="s">
        <v>1556</v>
      </c>
    </row>
    <row r="23456" spans="1:6" x14ac:dyDescent="0.2">
      <c r="A23456" t="s">
        <v>27</v>
      </c>
      <c r="B23456">
        <v>3.6</v>
      </c>
      <c r="C23456" t="s">
        <v>1562</v>
      </c>
      <c r="D23456">
        <v>0.05</v>
      </c>
    </row>
    <row r="23457" spans="1:4" x14ac:dyDescent="0.2">
      <c r="A23457" t="s">
        <v>27</v>
      </c>
      <c r="B23457">
        <v>5.8</v>
      </c>
      <c r="C23457" t="s">
        <v>1562</v>
      </c>
      <c r="D23457">
        <v>0.05</v>
      </c>
    </row>
    <row r="23458" spans="1:4" x14ac:dyDescent="0.2">
      <c r="A23458" t="s">
        <v>177</v>
      </c>
      <c r="B23458">
        <v>0.3</v>
      </c>
      <c r="C23458" t="s">
        <v>1613</v>
      </c>
      <c r="D23458">
        <v>0.1</v>
      </c>
    </row>
    <row r="23459" spans="1:4" x14ac:dyDescent="0.2">
      <c r="A23459" t="s">
        <v>177</v>
      </c>
      <c r="B23459">
        <v>0.5</v>
      </c>
      <c r="C23459" t="s">
        <v>1562</v>
      </c>
      <c r="D23459">
        <v>0.1</v>
      </c>
    </row>
    <row r="23460" spans="1:4" x14ac:dyDescent="0.2">
      <c r="A23460" t="s">
        <v>177</v>
      </c>
      <c r="B23460">
        <v>1</v>
      </c>
      <c r="C23460" t="s">
        <v>1613</v>
      </c>
      <c r="D23460">
        <v>0.1</v>
      </c>
    </row>
    <row r="23461" spans="1:4" x14ac:dyDescent="0.2">
      <c r="A23461" t="s">
        <v>177</v>
      </c>
      <c r="B23461">
        <v>1.7</v>
      </c>
      <c r="C23461" t="s">
        <v>1562</v>
      </c>
      <c r="D23461">
        <v>0.1</v>
      </c>
    </row>
    <row r="23462" spans="1:4" x14ac:dyDescent="0.2">
      <c r="A23462" t="s">
        <v>675</v>
      </c>
      <c r="B23462">
        <v>0.9</v>
      </c>
      <c r="C23462" t="s">
        <v>1613</v>
      </c>
      <c r="D23462">
        <v>7.0000000000000007E-2</v>
      </c>
    </row>
    <row r="23463" spans="1:4" x14ac:dyDescent="0.2">
      <c r="A23463" t="s">
        <v>177</v>
      </c>
      <c r="B23463">
        <v>1</v>
      </c>
      <c r="C23463" t="s">
        <v>1608</v>
      </c>
      <c r="D23463">
        <v>1.4999999999999999E-2</v>
      </c>
    </row>
    <row r="23464" spans="1:4" x14ac:dyDescent="0.2">
      <c r="A23464" t="s">
        <v>2166</v>
      </c>
      <c r="B23464" t="s">
        <v>1613</v>
      </c>
      <c r="C23464">
        <v>0.1</v>
      </c>
    </row>
    <row r="23465" spans="1:4" x14ac:dyDescent="0.2">
      <c r="A23465" t="s">
        <v>3295</v>
      </c>
      <c r="B23465" t="s">
        <v>1562</v>
      </c>
      <c r="C23465">
        <v>0.03</v>
      </c>
    </row>
    <row r="23466" spans="1:4" x14ac:dyDescent="0.2">
      <c r="A23466" t="s">
        <v>2697</v>
      </c>
      <c r="B23466" t="s">
        <v>1608</v>
      </c>
      <c r="C23466">
        <v>0.05</v>
      </c>
    </row>
    <row r="23467" spans="1:4" x14ac:dyDescent="0.2">
      <c r="A23467" t="s">
        <v>3296</v>
      </c>
      <c r="B23467" t="s">
        <v>1608</v>
      </c>
      <c r="C23467">
        <v>0.05</v>
      </c>
    </row>
    <row r="23468" spans="1:4" x14ac:dyDescent="0.2">
      <c r="A23468" t="s">
        <v>3297</v>
      </c>
      <c r="B23468" t="s">
        <v>1613</v>
      </c>
      <c r="C23468">
        <v>0.1</v>
      </c>
    </row>
    <row r="23469" spans="1:4" x14ac:dyDescent="0.2">
      <c r="A23469" t="s">
        <v>3298</v>
      </c>
      <c r="B23469" t="s">
        <v>1562</v>
      </c>
      <c r="C23469">
        <v>0.1</v>
      </c>
    </row>
    <row r="23470" spans="1:4" x14ac:dyDescent="0.2">
      <c r="A23470" t="s">
        <v>3299</v>
      </c>
      <c r="B23470" t="s">
        <v>1562</v>
      </c>
      <c r="C23470">
        <v>0.1</v>
      </c>
    </row>
    <row r="23471" spans="1:4" x14ac:dyDescent="0.2">
      <c r="A23471" t="s">
        <v>3297</v>
      </c>
      <c r="B23471" t="s">
        <v>1608</v>
      </c>
      <c r="C23471">
        <v>0.03</v>
      </c>
    </row>
    <row r="23472" spans="1:4" x14ac:dyDescent="0.2">
      <c r="A23472" t="s">
        <v>3300</v>
      </c>
      <c r="B23472" t="s">
        <v>1608</v>
      </c>
      <c r="C23472">
        <v>0.05</v>
      </c>
    </row>
    <row r="23473" spans="1:6" x14ac:dyDescent="0.2">
      <c r="A23473" t="s">
        <v>3301</v>
      </c>
      <c r="B23473" t="s">
        <v>1613</v>
      </c>
      <c r="C23473">
        <v>0.1</v>
      </c>
    </row>
    <row r="23474" spans="1:6" x14ac:dyDescent="0.2">
      <c r="A23474" t="s">
        <v>3302</v>
      </c>
      <c r="B23474" t="s">
        <v>1608</v>
      </c>
      <c r="C23474">
        <v>0.05</v>
      </c>
    </row>
    <row r="23475" spans="1:6" x14ac:dyDescent="0.2">
      <c r="A23475" t="s">
        <v>3303</v>
      </c>
      <c r="B23475" t="s">
        <v>1613</v>
      </c>
      <c r="C23475">
        <v>0.1</v>
      </c>
    </row>
    <row r="23476" spans="1:6" x14ac:dyDescent="0.2">
      <c r="A23476" t="s">
        <v>92</v>
      </c>
      <c r="B23476">
        <v>0.2</v>
      </c>
      <c r="C23476" t="s">
        <v>1608</v>
      </c>
      <c r="D23476">
        <v>0.05</v>
      </c>
    </row>
    <row r="23477" spans="1:6" x14ac:dyDescent="0.2">
      <c r="A23477" t="s">
        <v>153</v>
      </c>
      <c r="B23477" t="s">
        <v>3304</v>
      </c>
      <c r="C23477" t="s">
        <v>1608</v>
      </c>
      <c r="D23477">
        <v>0.05</v>
      </c>
    </row>
    <row r="23478" spans="1:6" x14ac:dyDescent="0.2">
      <c r="A23478" t="s">
        <v>153</v>
      </c>
      <c r="B23478" t="s">
        <v>3305</v>
      </c>
      <c r="C23478" t="s">
        <v>1608</v>
      </c>
      <c r="D23478">
        <v>0.05</v>
      </c>
    </row>
    <row r="23479" spans="1:6" x14ac:dyDescent="0.2">
      <c r="A23479" t="s">
        <v>36</v>
      </c>
      <c r="B23479" t="s">
        <v>2946</v>
      </c>
      <c r="C23479" t="s">
        <v>1100</v>
      </c>
      <c r="D23479">
        <v>0.8</v>
      </c>
      <c r="E23479" t="s">
        <v>2947</v>
      </c>
    </row>
    <row r="23480" spans="1:6" x14ac:dyDescent="0.2">
      <c r="A23480" t="s">
        <v>186</v>
      </c>
      <c r="B23480">
        <v>0.05</v>
      </c>
      <c r="C23480" t="s">
        <v>1562</v>
      </c>
      <c r="D23480">
        <v>0.1</v>
      </c>
    </row>
    <row r="23481" spans="1:6" x14ac:dyDescent="0.2">
      <c r="A23481" t="s">
        <v>49</v>
      </c>
      <c r="B23481">
        <v>0.4</v>
      </c>
      <c r="C23481" t="s">
        <v>1562</v>
      </c>
      <c r="D23481">
        <v>0.05</v>
      </c>
    </row>
    <row r="23482" spans="1:6" x14ac:dyDescent="0.2">
      <c r="A23482" t="s">
        <v>67</v>
      </c>
      <c r="B23482" t="s">
        <v>2299</v>
      </c>
      <c r="C23482">
        <v>3</v>
      </c>
      <c r="D23482" t="s">
        <v>1562</v>
      </c>
      <c r="E23482" t="s">
        <v>1619</v>
      </c>
      <c r="F23482">
        <v>4</v>
      </c>
    </row>
    <row r="23483" spans="1:6" x14ac:dyDescent="0.2">
      <c r="A23483" t="s">
        <v>95</v>
      </c>
      <c r="B23483" t="s">
        <v>1629</v>
      </c>
      <c r="C23483">
        <v>10</v>
      </c>
    </row>
    <row r="23484" spans="1:6" x14ac:dyDescent="0.2">
      <c r="A23484" t="s">
        <v>95</v>
      </c>
      <c r="B23484" t="s">
        <v>1629</v>
      </c>
      <c r="C23484">
        <v>12</v>
      </c>
    </row>
    <row r="23485" spans="1:6" x14ac:dyDescent="0.2">
      <c r="A23485" t="s">
        <v>1549</v>
      </c>
      <c r="B23485" t="s">
        <v>1550</v>
      </c>
      <c r="C23485" t="s">
        <v>1551</v>
      </c>
      <c r="D23485" t="s">
        <v>1552</v>
      </c>
    </row>
    <row r="23486" spans="1:6" x14ac:dyDescent="0.2">
      <c r="A23486" t="s">
        <v>859</v>
      </c>
      <c r="B23486" t="s">
        <v>1553</v>
      </c>
      <c r="C23486" t="s">
        <v>1554</v>
      </c>
    </row>
    <row r="23487" spans="1:6" x14ac:dyDescent="0.2">
      <c r="A23487" t="s">
        <v>1555</v>
      </c>
      <c r="B23487" t="s">
        <v>1550</v>
      </c>
      <c r="C23487" t="s">
        <v>1551</v>
      </c>
      <c r="D23487" t="s">
        <v>1556</v>
      </c>
    </row>
    <row r="23488" spans="1:6" x14ac:dyDescent="0.2">
      <c r="A23488" t="s">
        <v>34</v>
      </c>
      <c r="B23488">
        <v>21.48</v>
      </c>
      <c r="C23488">
        <v>-0.02</v>
      </c>
    </row>
    <row r="23489" spans="1:3" x14ac:dyDescent="0.2">
      <c r="A23489" t="s">
        <v>47</v>
      </c>
      <c r="B23489">
        <v>14.9</v>
      </c>
      <c r="C23489">
        <v>0.03</v>
      </c>
    </row>
    <row r="23490" spans="1:3" x14ac:dyDescent="0.2">
      <c r="A23490" t="s">
        <v>47</v>
      </c>
      <c r="B23490">
        <v>1</v>
      </c>
      <c r="C23490" t="s">
        <v>1557</v>
      </c>
    </row>
    <row r="23491" spans="1:3" x14ac:dyDescent="0.2">
      <c r="A23491" t="s">
        <v>47</v>
      </c>
      <c r="B23491">
        <v>0.6</v>
      </c>
      <c r="C23491" t="s">
        <v>1632</v>
      </c>
    </row>
    <row r="23492" spans="1:3" x14ac:dyDescent="0.2">
      <c r="A23492" t="s">
        <v>47</v>
      </c>
      <c r="B23492">
        <v>5</v>
      </c>
      <c r="C23492">
        <v>0.2</v>
      </c>
    </row>
    <row r="23493" spans="1:3" x14ac:dyDescent="0.2">
      <c r="A23493" t="s">
        <v>184</v>
      </c>
      <c r="B23493">
        <v>14.7</v>
      </c>
      <c r="C23493">
        <v>0.05</v>
      </c>
    </row>
    <row r="23494" spans="1:3" x14ac:dyDescent="0.2">
      <c r="A23494" t="s">
        <v>47</v>
      </c>
      <c r="B23494">
        <v>19</v>
      </c>
      <c r="C23494" t="s">
        <v>1558</v>
      </c>
    </row>
    <row r="23495" spans="1:3" x14ac:dyDescent="0.2">
      <c r="A23495" t="s">
        <v>1607</v>
      </c>
      <c r="B23495">
        <v>3.3</v>
      </c>
      <c r="C23495" t="s">
        <v>1557</v>
      </c>
    </row>
    <row r="23496" spans="1:3" x14ac:dyDescent="0.2">
      <c r="A23496" t="s">
        <v>177</v>
      </c>
      <c r="B23496">
        <v>0.8</v>
      </c>
      <c r="C23496" t="s">
        <v>1557</v>
      </c>
    </row>
    <row r="23497" spans="1:3" x14ac:dyDescent="0.2">
      <c r="A23497" t="s">
        <v>29</v>
      </c>
      <c r="B23497">
        <v>2.6</v>
      </c>
      <c r="C23497" t="s">
        <v>1557</v>
      </c>
    </row>
    <row r="23498" spans="1:3" x14ac:dyDescent="0.2">
      <c r="A23498" t="s">
        <v>29</v>
      </c>
      <c r="B23498">
        <v>2.4</v>
      </c>
      <c r="C23498" t="s">
        <v>1557</v>
      </c>
    </row>
    <row r="23499" spans="1:3" x14ac:dyDescent="0.2">
      <c r="A23499" t="s">
        <v>29</v>
      </c>
      <c r="B23499">
        <v>4.8</v>
      </c>
      <c r="C23499" t="s">
        <v>1575</v>
      </c>
    </row>
    <row r="23500" spans="1:3" x14ac:dyDescent="0.2">
      <c r="A23500" t="s">
        <v>48</v>
      </c>
      <c r="B23500">
        <v>1.2</v>
      </c>
      <c r="C23500" t="s">
        <v>1655</v>
      </c>
    </row>
    <row r="23501" spans="1:3" x14ac:dyDescent="0.2">
      <c r="A23501" t="s">
        <v>48</v>
      </c>
      <c r="B23501">
        <v>5</v>
      </c>
      <c r="C23501" t="s">
        <v>1558</v>
      </c>
    </row>
    <row r="23502" spans="1:3" x14ac:dyDescent="0.2">
      <c r="A23502" t="s">
        <v>95</v>
      </c>
      <c r="B23502" t="s">
        <v>1584</v>
      </c>
      <c r="C23502">
        <v>6</v>
      </c>
    </row>
    <row r="23503" spans="1:3" x14ac:dyDescent="0.2">
      <c r="A23503" t="s">
        <v>95</v>
      </c>
      <c r="B23503" t="s">
        <v>1762</v>
      </c>
      <c r="C23503">
        <v>4</v>
      </c>
    </row>
    <row r="23504" spans="1:3" x14ac:dyDescent="0.2">
      <c r="A23504" t="s">
        <v>47</v>
      </c>
      <c r="B23504">
        <v>6.45</v>
      </c>
      <c r="C23504" t="s">
        <v>1620</v>
      </c>
    </row>
    <row r="23505" spans="1:4" x14ac:dyDescent="0.2">
      <c r="A23505" t="s">
        <v>3306</v>
      </c>
      <c r="B23505" t="s">
        <v>3307</v>
      </c>
      <c r="C23505" t="s">
        <v>3308</v>
      </c>
    </row>
    <row r="23506" spans="1:4" x14ac:dyDescent="0.2">
      <c r="A23506" t="s">
        <v>47</v>
      </c>
      <c r="B23506">
        <v>6.12</v>
      </c>
      <c r="C23506">
        <v>0.03</v>
      </c>
    </row>
    <row r="23507" spans="1:4" x14ac:dyDescent="0.2">
      <c r="A23507" t="s">
        <v>184</v>
      </c>
      <c r="B23507">
        <v>6.45</v>
      </c>
      <c r="C23507" t="s">
        <v>1575</v>
      </c>
    </row>
    <row r="23508" spans="1:4" x14ac:dyDescent="0.2">
      <c r="A23508" t="s">
        <v>29</v>
      </c>
      <c r="B23508">
        <v>8.6999999999999993</v>
      </c>
      <c r="C23508" t="s">
        <v>1558</v>
      </c>
    </row>
    <row r="23509" spans="1:4" x14ac:dyDescent="0.2">
      <c r="A23509" t="s">
        <v>29</v>
      </c>
      <c r="B23509">
        <v>0.05</v>
      </c>
      <c r="C23509" t="s">
        <v>1665</v>
      </c>
    </row>
    <row r="23510" spans="1:4" x14ac:dyDescent="0.2">
      <c r="A23510" t="s">
        <v>91</v>
      </c>
      <c r="B23510">
        <v>8.4</v>
      </c>
      <c r="C23510" t="s">
        <v>1557</v>
      </c>
    </row>
    <row r="23511" spans="1:4" x14ac:dyDescent="0.2">
      <c r="A23511" t="s">
        <v>97</v>
      </c>
      <c r="B23511">
        <v>0.03</v>
      </c>
      <c r="C23511" t="s">
        <v>1594</v>
      </c>
      <c r="D23511" t="s">
        <v>1568</v>
      </c>
    </row>
    <row r="23512" spans="1:4" x14ac:dyDescent="0.2">
      <c r="A23512" t="s">
        <v>1549</v>
      </c>
      <c r="B23512" t="s">
        <v>1550</v>
      </c>
      <c r="C23512" t="s">
        <v>1551</v>
      </c>
      <c r="D23512" t="s">
        <v>1552</v>
      </c>
    </row>
    <row r="23513" spans="1:4" x14ac:dyDescent="0.2">
      <c r="A23513" t="s">
        <v>859</v>
      </c>
      <c r="B23513" t="s">
        <v>1553</v>
      </c>
      <c r="C23513" t="s">
        <v>1554</v>
      </c>
    </row>
    <row r="23514" spans="1:4" x14ac:dyDescent="0.2">
      <c r="A23514" t="s">
        <v>34</v>
      </c>
      <c r="B23514">
        <v>21.48</v>
      </c>
      <c r="C23514">
        <v>-0.02</v>
      </c>
    </row>
    <row r="23515" spans="1:4" x14ac:dyDescent="0.2">
      <c r="A23515" t="s">
        <v>47</v>
      </c>
      <c r="B23515">
        <v>14.9</v>
      </c>
      <c r="C23515">
        <v>0.03</v>
      </c>
    </row>
    <row r="23516" spans="1:4" x14ac:dyDescent="0.2">
      <c r="A23516" t="s">
        <v>47</v>
      </c>
      <c r="B23516">
        <v>1</v>
      </c>
      <c r="C23516" t="s">
        <v>1557</v>
      </c>
    </row>
    <row r="23517" spans="1:4" x14ac:dyDescent="0.2">
      <c r="A23517" t="s">
        <v>47</v>
      </c>
      <c r="B23517">
        <v>0.6</v>
      </c>
      <c r="C23517" t="s">
        <v>1632</v>
      </c>
    </row>
    <row r="23518" spans="1:4" x14ac:dyDescent="0.2">
      <c r="A23518" t="s">
        <v>47</v>
      </c>
      <c r="B23518">
        <v>5</v>
      </c>
      <c r="C23518">
        <v>0.2</v>
      </c>
    </row>
    <row r="23519" spans="1:4" x14ac:dyDescent="0.2">
      <c r="A23519" t="s">
        <v>184</v>
      </c>
      <c r="B23519">
        <v>14.7</v>
      </c>
      <c r="C23519">
        <v>0.05</v>
      </c>
    </row>
    <row r="23520" spans="1:4" x14ac:dyDescent="0.2">
      <c r="A23520" t="s">
        <v>47</v>
      </c>
      <c r="B23520">
        <v>19</v>
      </c>
      <c r="C23520" t="s">
        <v>1558</v>
      </c>
    </row>
    <row r="23521" spans="1:3" x14ac:dyDescent="0.2">
      <c r="A23521" t="s">
        <v>1607</v>
      </c>
      <c r="B23521">
        <v>3.3</v>
      </c>
      <c r="C23521" t="s">
        <v>1557</v>
      </c>
    </row>
    <row r="23522" spans="1:3" x14ac:dyDescent="0.2">
      <c r="A23522" t="s">
        <v>177</v>
      </c>
      <c r="B23522">
        <v>0.8</v>
      </c>
      <c r="C23522" t="s">
        <v>1557</v>
      </c>
    </row>
    <row r="23523" spans="1:3" x14ac:dyDescent="0.2">
      <c r="A23523" t="s">
        <v>29</v>
      </c>
      <c r="B23523">
        <v>2.6</v>
      </c>
      <c r="C23523" t="s">
        <v>1557</v>
      </c>
    </row>
    <row r="23524" spans="1:3" x14ac:dyDescent="0.2">
      <c r="A23524" t="s">
        <v>29</v>
      </c>
      <c r="B23524">
        <v>2.4</v>
      </c>
      <c r="C23524" t="s">
        <v>1557</v>
      </c>
    </row>
    <row r="23525" spans="1:3" x14ac:dyDescent="0.2">
      <c r="A23525" t="s">
        <v>29</v>
      </c>
      <c r="B23525">
        <v>4.8</v>
      </c>
      <c r="C23525" t="s">
        <v>1575</v>
      </c>
    </row>
    <row r="23526" spans="1:3" x14ac:dyDescent="0.2">
      <c r="A23526" t="s">
        <v>48</v>
      </c>
      <c r="B23526">
        <v>1.2</v>
      </c>
      <c r="C23526" t="s">
        <v>1655</v>
      </c>
    </row>
    <row r="23527" spans="1:3" x14ac:dyDescent="0.2">
      <c r="A23527" t="s">
        <v>48</v>
      </c>
      <c r="B23527">
        <v>5</v>
      </c>
      <c r="C23527" t="s">
        <v>1558</v>
      </c>
    </row>
    <row r="23528" spans="1:3" x14ac:dyDescent="0.2">
      <c r="A23528" t="s">
        <v>95</v>
      </c>
      <c r="B23528" t="s">
        <v>1584</v>
      </c>
      <c r="C23528">
        <v>6</v>
      </c>
    </row>
    <row r="23529" spans="1:3" x14ac:dyDescent="0.2">
      <c r="A23529" t="s">
        <v>95</v>
      </c>
      <c r="B23529" t="s">
        <v>1762</v>
      </c>
      <c r="C23529">
        <v>4</v>
      </c>
    </row>
    <row r="23530" spans="1:3" x14ac:dyDescent="0.2">
      <c r="A23530" t="s">
        <v>47</v>
      </c>
      <c r="B23530">
        <v>6.45</v>
      </c>
      <c r="C23530" t="s">
        <v>1620</v>
      </c>
    </row>
    <row r="23531" spans="1:3" x14ac:dyDescent="0.2">
      <c r="A23531" t="s">
        <v>3306</v>
      </c>
      <c r="B23531" t="s">
        <v>3307</v>
      </c>
      <c r="C23531" t="s">
        <v>3308</v>
      </c>
    </row>
    <row r="23532" spans="1:3" x14ac:dyDescent="0.2">
      <c r="A23532" t="s">
        <v>47</v>
      </c>
      <c r="B23532">
        <v>6.12</v>
      </c>
      <c r="C23532">
        <v>0.03</v>
      </c>
    </row>
    <row r="23533" spans="1:3" x14ac:dyDescent="0.2">
      <c r="A23533" t="s">
        <v>184</v>
      </c>
      <c r="B23533">
        <v>6.45</v>
      </c>
      <c r="C23533" t="s">
        <v>1575</v>
      </c>
    </row>
    <row r="23534" spans="1:3" x14ac:dyDescent="0.2">
      <c r="A23534" t="s">
        <v>29</v>
      </c>
      <c r="B23534">
        <v>8.6999999999999993</v>
      </c>
      <c r="C23534" t="s">
        <v>1558</v>
      </c>
    </row>
    <row r="23535" spans="1:3" x14ac:dyDescent="0.2">
      <c r="A23535" t="s">
        <v>29</v>
      </c>
      <c r="B23535">
        <v>0.05</v>
      </c>
      <c r="C23535" t="s">
        <v>1665</v>
      </c>
    </row>
    <row r="23536" spans="1:3" x14ac:dyDescent="0.2">
      <c r="A23536" t="s">
        <v>91</v>
      </c>
      <c r="B23536">
        <v>8.4</v>
      </c>
      <c r="C23536" t="s">
        <v>1557</v>
      </c>
    </row>
    <row r="23537" spans="1:4" x14ac:dyDescent="0.2">
      <c r="A23537" t="s">
        <v>97</v>
      </c>
      <c r="B23537">
        <v>0.03</v>
      </c>
      <c r="C23537" t="s">
        <v>1594</v>
      </c>
      <c r="D23537" t="s">
        <v>1568</v>
      </c>
    </row>
    <row r="23538" spans="1:4" x14ac:dyDescent="0.2">
      <c r="A23538" t="s">
        <v>3309</v>
      </c>
      <c r="B23538" t="s">
        <v>2752</v>
      </c>
      <c r="C23538" t="s">
        <v>3310</v>
      </c>
      <c r="D23538" t="s">
        <v>3311</v>
      </c>
    </row>
    <row r="23539" spans="1:4" x14ac:dyDescent="0.2">
      <c r="A23539" t="s">
        <v>1549</v>
      </c>
      <c r="B23539" t="s">
        <v>1550</v>
      </c>
      <c r="C23539" t="s">
        <v>1551</v>
      </c>
      <c r="D23539" t="s">
        <v>1552</v>
      </c>
    </row>
    <row r="23540" spans="1:4" x14ac:dyDescent="0.2">
      <c r="A23540" t="s">
        <v>859</v>
      </c>
      <c r="B23540" t="s">
        <v>1553</v>
      </c>
      <c r="C23540" t="s">
        <v>1554</v>
      </c>
    </row>
    <row r="23541" spans="1:4" x14ac:dyDescent="0.2">
      <c r="A23541" t="s">
        <v>1569</v>
      </c>
      <c r="B23541" t="s">
        <v>1570</v>
      </c>
      <c r="C23541" t="s">
        <v>1571</v>
      </c>
    </row>
    <row r="23542" spans="1:4" x14ac:dyDescent="0.2">
      <c r="A23542" t="s">
        <v>1569</v>
      </c>
      <c r="B23542" t="s">
        <v>1572</v>
      </c>
      <c r="C23542" t="s">
        <v>1573</v>
      </c>
      <c r="D23542" t="s">
        <v>1571</v>
      </c>
    </row>
    <row r="23543" spans="1:4" x14ac:dyDescent="0.2">
      <c r="A23543" t="s">
        <v>29</v>
      </c>
      <c r="B23543">
        <v>3</v>
      </c>
      <c r="C23543" t="s">
        <v>1608</v>
      </c>
      <c r="D23543">
        <v>0.05</v>
      </c>
    </row>
    <row r="23544" spans="1:4" x14ac:dyDescent="0.2">
      <c r="A23544" t="s">
        <v>153</v>
      </c>
      <c r="B23544">
        <v>19.899999999999999</v>
      </c>
      <c r="C23544" t="s">
        <v>1608</v>
      </c>
      <c r="D23544">
        <v>0.01</v>
      </c>
    </row>
    <row r="23545" spans="1:4" x14ac:dyDescent="0.2">
      <c r="A23545" t="s">
        <v>29</v>
      </c>
      <c r="B23545">
        <v>2.15</v>
      </c>
      <c r="C23545" t="s">
        <v>1608</v>
      </c>
      <c r="D23545">
        <v>0.01</v>
      </c>
    </row>
    <row r="23546" spans="1:4" x14ac:dyDescent="0.2">
      <c r="A23546" t="s">
        <v>184</v>
      </c>
      <c r="B23546">
        <v>31</v>
      </c>
      <c r="C23546" t="s">
        <v>1562</v>
      </c>
      <c r="D23546">
        <v>0.1</v>
      </c>
    </row>
    <row r="23547" spans="1:4" x14ac:dyDescent="0.2">
      <c r="A23547" t="s">
        <v>29</v>
      </c>
      <c r="B23547">
        <v>0.4</v>
      </c>
      <c r="C23547" t="s">
        <v>1608</v>
      </c>
      <c r="D23547">
        <v>0.05</v>
      </c>
    </row>
    <row r="23548" spans="1:4" x14ac:dyDescent="0.2">
      <c r="A23548" t="s">
        <v>29</v>
      </c>
      <c r="B23548">
        <v>3.8</v>
      </c>
      <c r="C23548" t="s">
        <v>1562</v>
      </c>
      <c r="D23548">
        <v>0.1</v>
      </c>
    </row>
    <row r="23549" spans="1:4" x14ac:dyDescent="0.2">
      <c r="A23549" t="s">
        <v>29</v>
      </c>
      <c r="B23549">
        <v>3.05</v>
      </c>
      <c r="C23549" t="s">
        <v>1608</v>
      </c>
      <c r="D23549">
        <v>0.05</v>
      </c>
    </row>
    <row r="23550" spans="1:4" x14ac:dyDescent="0.2">
      <c r="A23550" t="s">
        <v>29</v>
      </c>
      <c r="B23550">
        <v>0.05</v>
      </c>
      <c r="C23550" t="s">
        <v>1608</v>
      </c>
      <c r="D23550">
        <v>0.01</v>
      </c>
    </row>
    <row r="23551" spans="1:4" x14ac:dyDescent="0.2">
      <c r="A23551" t="s">
        <v>29</v>
      </c>
      <c r="B23551">
        <v>0.8</v>
      </c>
      <c r="C23551" t="s">
        <v>1562</v>
      </c>
      <c r="D23551">
        <v>0.05</v>
      </c>
    </row>
    <row r="23552" spans="1:4" x14ac:dyDescent="0.2">
      <c r="A23552" t="s">
        <v>34</v>
      </c>
      <c r="B23552">
        <v>33.1</v>
      </c>
      <c r="C23552">
        <v>-0.05</v>
      </c>
    </row>
    <row r="23553" spans="1:4" x14ac:dyDescent="0.2">
      <c r="A23553" t="s">
        <v>29</v>
      </c>
      <c r="B23553">
        <v>5.0999999999999996</v>
      </c>
      <c r="C23553" t="s">
        <v>1608</v>
      </c>
      <c r="D23553">
        <v>0.05</v>
      </c>
    </row>
    <row r="23554" spans="1:4" x14ac:dyDescent="0.2">
      <c r="A23554" t="s">
        <v>153</v>
      </c>
      <c r="B23554" t="s">
        <v>2605</v>
      </c>
      <c r="C23554">
        <v>0.03</v>
      </c>
    </row>
    <row r="23555" spans="1:4" x14ac:dyDescent="0.2">
      <c r="A23555" t="s">
        <v>47</v>
      </c>
      <c r="B23555">
        <v>1.8</v>
      </c>
      <c r="C23555" t="s">
        <v>1608</v>
      </c>
      <c r="D23555">
        <v>0.1</v>
      </c>
    </row>
    <row r="23556" spans="1:4" x14ac:dyDescent="0.2">
      <c r="A23556" t="s">
        <v>34</v>
      </c>
      <c r="B23556">
        <v>33.5</v>
      </c>
      <c r="C23556" t="s">
        <v>1562</v>
      </c>
      <c r="D23556">
        <v>0.04</v>
      </c>
    </row>
    <row r="23557" spans="1:4" x14ac:dyDescent="0.2">
      <c r="A23557" t="s">
        <v>3174</v>
      </c>
      <c r="B23557" t="s">
        <v>1562</v>
      </c>
      <c r="C23557">
        <v>0.04</v>
      </c>
    </row>
    <row r="23558" spans="1:4" x14ac:dyDescent="0.2">
      <c r="A23558" t="s">
        <v>47</v>
      </c>
      <c r="B23558">
        <v>2</v>
      </c>
      <c r="C23558" t="s">
        <v>1608</v>
      </c>
      <c r="D23558">
        <v>0.1</v>
      </c>
    </row>
    <row r="23559" spans="1:4" x14ac:dyDescent="0.2">
      <c r="A23559" t="s">
        <v>34</v>
      </c>
      <c r="B23559">
        <v>33.56</v>
      </c>
      <c r="C23559" t="s">
        <v>1562</v>
      </c>
      <c r="D23559">
        <v>0.03</v>
      </c>
    </row>
    <row r="23560" spans="1:4" x14ac:dyDescent="0.2">
      <c r="A23560" t="s">
        <v>2606</v>
      </c>
      <c r="B23560" t="s">
        <v>1608</v>
      </c>
      <c r="C23560">
        <v>0.05</v>
      </c>
    </row>
    <row r="23561" spans="1:4" x14ac:dyDescent="0.2">
      <c r="A23561" t="s">
        <v>47</v>
      </c>
      <c r="B23561">
        <v>18.2</v>
      </c>
      <c r="C23561" t="s">
        <v>1613</v>
      </c>
      <c r="D23561">
        <v>0.03</v>
      </c>
    </row>
    <row r="23562" spans="1:4" x14ac:dyDescent="0.2">
      <c r="A23562" t="s">
        <v>47</v>
      </c>
      <c r="B23562">
        <v>17.399999999999999</v>
      </c>
      <c r="C23562" t="s">
        <v>1608</v>
      </c>
      <c r="D23562">
        <v>0.1</v>
      </c>
    </row>
    <row r="23563" spans="1:4" x14ac:dyDescent="0.2">
      <c r="A23563" t="s">
        <v>47</v>
      </c>
      <c r="B23563">
        <v>8.85</v>
      </c>
      <c r="C23563" t="s">
        <v>1608</v>
      </c>
      <c r="D23563">
        <v>2.5000000000000001E-2</v>
      </c>
    </row>
    <row r="23564" spans="1:4" x14ac:dyDescent="0.2">
      <c r="A23564" t="s">
        <v>108</v>
      </c>
      <c r="B23564">
        <v>1.5</v>
      </c>
      <c r="C23564" t="s">
        <v>1613</v>
      </c>
      <c r="D23564">
        <v>0.05</v>
      </c>
    </row>
    <row r="23565" spans="1:4" x14ac:dyDescent="0.2">
      <c r="A23565" t="s">
        <v>29</v>
      </c>
      <c r="B23565">
        <v>1.6</v>
      </c>
      <c r="C23565" t="s">
        <v>1613</v>
      </c>
      <c r="D23565">
        <v>0.1</v>
      </c>
    </row>
    <row r="23566" spans="1:4" x14ac:dyDescent="0.2">
      <c r="A23566" t="s">
        <v>29</v>
      </c>
      <c r="B23566">
        <v>2.2000000000000002</v>
      </c>
      <c r="C23566" t="s">
        <v>1608</v>
      </c>
      <c r="D23566">
        <v>0.05</v>
      </c>
    </row>
    <row r="23567" spans="1:4" x14ac:dyDescent="0.2">
      <c r="A23567" t="s">
        <v>873</v>
      </c>
      <c r="B23567" t="s">
        <v>3175</v>
      </c>
      <c r="C23567" t="s">
        <v>1608</v>
      </c>
      <c r="D23567">
        <v>0.1</v>
      </c>
    </row>
    <row r="23568" spans="1:4" x14ac:dyDescent="0.2">
      <c r="A23568" t="s">
        <v>29</v>
      </c>
      <c r="B23568">
        <v>0.1</v>
      </c>
      <c r="C23568" t="s">
        <v>1608</v>
      </c>
      <c r="D23568">
        <v>0.05</v>
      </c>
    </row>
    <row r="23569" spans="1:6" x14ac:dyDescent="0.2">
      <c r="A23569" t="s">
        <v>97</v>
      </c>
      <c r="B23569">
        <v>0.1</v>
      </c>
    </row>
    <row r="23570" spans="1:6" x14ac:dyDescent="0.2">
      <c r="A23570" t="s">
        <v>96</v>
      </c>
      <c r="B23570">
        <v>27.7</v>
      </c>
      <c r="C23570" t="s">
        <v>1608</v>
      </c>
      <c r="D23570">
        <v>0.05</v>
      </c>
    </row>
    <row r="23571" spans="1:6" x14ac:dyDescent="0.2">
      <c r="A23571" t="s">
        <v>27</v>
      </c>
      <c r="B23571">
        <v>8.9499999999999993</v>
      </c>
      <c r="C23571" t="s">
        <v>1608</v>
      </c>
      <c r="D23571">
        <v>0.05</v>
      </c>
    </row>
    <row r="23572" spans="1:6" x14ac:dyDescent="0.2">
      <c r="A23572" t="s">
        <v>95</v>
      </c>
      <c r="B23572" t="s">
        <v>2607</v>
      </c>
    </row>
    <row r="23573" spans="1:6" x14ac:dyDescent="0.2">
      <c r="A23573" t="s">
        <v>95</v>
      </c>
      <c r="B23573" t="s">
        <v>2608</v>
      </c>
    </row>
    <row r="23574" spans="1:6" x14ac:dyDescent="0.2">
      <c r="A23574" t="s">
        <v>95</v>
      </c>
      <c r="B23574" t="s">
        <v>2609</v>
      </c>
      <c r="C23574" t="s">
        <v>92</v>
      </c>
      <c r="D23574" t="s">
        <v>1619</v>
      </c>
      <c r="E23574" t="s">
        <v>2610</v>
      </c>
    </row>
    <row r="23575" spans="1:6" x14ac:dyDescent="0.2">
      <c r="A23575" t="s">
        <v>92</v>
      </c>
      <c r="B23575">
        <v>0.2</v>
      </c>
      <c r="C23575" t="s">
        <v>1608</v>
      </c>
      <c r="D23575">
        <v>0.1</v>
      </c>
    </row>
    <row r="23576" spans="1:6" x14ac:dyDescent="0.2">
      <c r="A23576" t="s">
        <v>49</v>
      </c>
      <c r="B23576">
        <v>0.3</v>
      </c>
      <c r="C23576" t="s">
        <v>1608</v>
      </c>
      <c r="D23576">
        <v>0.05</v>
      </c>
      <c r="E23576" t="s">
        <v>1100</v>
      </c>
      <c r="F23576" t="s">
        <v>2611</v>
      </c>
    </row>
    <row r="23577" spans="1:6" x14ac:dyDescent="0.2">
      <c r="A23577" t="s">
        <v>97</v>
      </c>
      <c r="B23577">
        <v>0.02</v>
      </c>
      <c r="C23577" t="s">
        <v>1567</v>
      </c>
      <c r="D23577" t="s">
        <v>2513</v>
      </c>
      <c r="E23577" t="s">
        <v>2612</v>
      </c>
      <c r="F23577" t="s">
        <v>2613</v>
      </c>
    </row>
    <row r="23578" spans="1:6" x14ac:dyDescent="0.2">
      <c r="A23578" t="s">
        <v>97</v>
      </c>
      <c r="B23578">
        <v>0.03</v>
      </c>
      <c r="C23578" t="s">
        <v>1567</v>
      </c>
      <c r="D23578" t="s">
        <v>2513</v>
      </c>
      <c r="E23578" t="s">
        <v>2612</v>
      </c>
      <c r="F23578" t="s">
        <v>2614</v>
      </c>
    </row>
    <row r="23579" spans="1:6" x14ac:dyDescent="0.2">
      <c r="A23579" t="s">
        <v>97</v>
      </c>
      <c r="B23579">
        <v>0.03</v>
      </c>
      <c r="C23579" t="s">
        <v>1567</v>
      </c>
      <c r="D23579" t="s">
        <v>2513</v>
      </c>
      <c r="E23579" t="s">
        <v>2612</v>
      </c>
      <c r="F23579" t="s">
        <v>2615</v>
      </c>
    </row>
    <row r="23580" spans="1:6" x14ac:dyDescent="0.2">
      <c r="A23580" t="s">
        <v>38</v>
      </c>
      <c r="B23580">
        <v>0.03</v>
      </c>
      <c r="C23580" t="s">
        <v>1567</v>
      </c>
      <c r="D23580" t="s">
        <v>1660</v>
      </c>
    </row>
    <row r="23581" spans="1:6" x14ac:dyDescent="0.2">
      <c r="A23581" t="s">
        <v>2297</v>
      </c>
      <c r="B23581" t="s">
        <v>3176</v>
      </c>
      <c r="C23581" t="s">
        <v>2803</v>
      </c>
      <c r="D23581" t="s">
        <v>1548</v>
      </c>
      <c r="E23581" t="s">
        <v>133</v>
      </c>
      <c r="F23581">
        <v>0.04</v>
      </c>
    </row>
    <row r="23582" spans="1:6" x14ac:dyDescent="0.2">
      <c r="A23582" t="s">
        <v>87</v>
      </c>
    </row>
    <row r="23583" spans="1:6" x14ac:dyDescent="0.2">
      <c r="A23583">
        <v>1</v>
      </c>
      <c r="B23583" t="s">
        <v>2616</v>
      </c>
      <c r="C23583" t="s">
        <v>1779</v>
      </c>
    </row>
    <row r="23584" spans="1:6" x14ac:dyDescent="0.2">
      <c r="A23584" t="s">
        <v>2617</v>
      </c>
      <c r="B23584" t="s">
        <v>2618</v>
      </c>
      <c r="C23584" t="s">
        <v>2619</v>
      </c>
      <c r="D23584" t="s">
        <v>2620</v>
      </c>
      <c r="E23584" t="s">
        <v>2604</v>
      </c>
    </row>
    <row r="23585" spans="1:4" x14ac:dyDescent="0.2">
      <c r="A23585" t="s">
        <v>1549</v>
      </c>
      <c r="B23585" t="s">
        <v>1550</v>
      </c>
      <c r="C23585" t="s">
        <v>1551</v>
      </c>
      <c r="D23585" t="s">
        <v>1552</v>
      </c>
    </row>
    <row r="23586" spans="1:4" x14ac:dyDescent="0.2">
      <c r="A23586" t="s">
        <v>859</v>
      </c>
      <c r="B23586" t="s">
        <v>1553</v>
      </c>
      <c r="C23586" t="s">
        <v>1554</v>
      </c>
    </row>
    <row r="23587" spans="1:4" x14ac:dyDescent="0.2">
      <c r="A23587" t="s">
        <v>1569</v>
      </c>
      <c r="B23587" t="s">
        <v>1570</v>
      </c>
      <c r="C23587" t="s">
        <v>1571</v>
      </c>
    </row>
    <row r="23588" spans="1:4" x14ac:dyDescent="0.2">
      <c r="A23588" t="s">
        <v>1569</v>
      </c>
      <c r="B23588" t="s">
        <v>1572</v>
      </c>
      <c r="C23588" t="s">
        <v>1573</v>
      </c>
      <c r="D23588" t="s">
        <v>1571</v>
      </c>
    </row>
    <row r="23589" spans="1:4" x14ac:dyDescent="0.2">
      <c r="A23589" t="s">
        <v>29</v>
      </c>
      <c r="B23589">
        <v>3</v>
      </c>
      <c r="C23589" t="s">
        <v>1608</v>
      </c>
      <c r="D23589">
        <v>0.05</v>
      </c>
    </row>
    <row r="23590" spans="1:4" x14ac:dyDescent="0.2">
      <c r="A23590" t="s">
        <v>153</v>
      </c>
      <c r="B23590">
        <v>19.899999999999999</v>
      </c>
      <c r="C23590" t="s">
        <v>1608</v>
      </c>
      <c r="D23590">
        <v>0.01</v>
      </c>
    </row>
    <row r="23591" spans="1:4" x14ac:dyDescent="0.2">
      <c r="A23591" t="s">
        <v>29</v>
      </c>
      <c r="B23591">
        <v>2.15</v>
      </c>
      <c r="C23591" t="s">
        <v>1608</v>
      </c>
      <c r="D23591">
        <v>0.01</v>
      </c>
    </row>
    <row r="23592" spans="1:4" x14ac:dyDescent="0.2">
      <c r="A23592" t="s">
        <v>184</v>
      </c>
      <c r="B23592">
        <v>31</v>
      </c>
      <c r="C23592" t="s">
        <v>1562</v>
      </c>
      <c r="D23592">
        <v>0.1</v>
      </c>
    </row>
    <row r="23593" spans="1:4" x14ac:dyDescent="0.2">
      <c r="A23593" t="s">
        <v>29</v>
      </c>
      <c r="B23593">
        <v>0.4</v>
      </c>
      <c r="C23593" t="s">
        <v>1608</v>
      </c>
      <c r="D23593">
        <v>0.05</v>
      </c>
    </row>
    <row r="23594" spans="1:4" x14ac:dyDescent="0.2">
      <c r="A23594" t="s">
        <v>29</v>
      </c>
      <c r="B23594">
        <v>3.8</v>
      </c>
      <c r="C23594" t="s">
        <v>1562</v>
      </c>
      <c r="D23594">
        <v>0.1</v>
      </c>
    </row>
    <row r="23595" spans="1:4" x14ac:dyDescent="0.2">
      <c r="A23595" t="s">
        <v>29</v>
      </c>
      <c r="B23595">
        <v>3.05</v>
      </c>
      <c r="C23595" t="s">
        <v>1608</v>
      </c>
      <c r="D23595">
        <v>0.05</v>
      </c>
    </row>
    <row r="23596" spans="1:4" x14ac:dyDescent="0.2">
      <c r="A23596" t="s">
        <v>29</v>
      </c>
      <c r="B23596">
        <v>0.05</v>
      </c>
      <c r="C23596" t="s">
        <v>1608</v>
      </c>
      <c r="D23596">
        <v>0.01</v>
      </c>
    </row>
    <row r="23597" spans="1:4" x14ac:dyDescent="0.2">
      <c r="A23597" t="s">
        <v>29</v>
      </c>
      <c r="B23597">
        <v>0.8</v>
      </c>
      <c r="C23597" t="s">
        <v>1562</v>
      </c>
      <c r="D23597">
        <v>0.05</v>
      </c>
    </row>
    <row r="23598" spans="1:4" x14ac:dyDescent="0.2">
      <c r="A23598" t="s">
        <v>34</v>
      </c>
      <c r="B23598">
        <v>33.1</v>
      </c>
      <c r="C23598">
        <v>-0.05</v>
      </c>
    </row>
    <row r="23599" spans="1:4" x14ac:dyDescent="0.2">
      <c r="A23599" t="s">
        <v>29</v>
      </c>
      <c r="B23599">
        <v>5.0999999999999996</v>
      </c>
      <c r="C23599" t="s">
        <v>1608</v>
      </c>
      <c r="D23599">
        <v>0.05</v>
      </c>
    </row>
    <row r="23600" spans="1:4" x14ac:dyDescent="0.2">
      <c r="A23600" t="s">
        <v>153</v>
      </c>
      <c r="B23600" t="s">
        <v>2605</v>
      </c>
      <c r="C23600">
        <v>0.03</v>
      </c>
    </row>
    <row r="23601" spans="1:4" x14ac:dyDescent="0.2">
      <c r="A23601" t="s">
        <v>47</v>
      </c>
      <c r="B23601">
        <v>1.8</v>
      </c>
      <c r="C23601" t="s">
        <v>1608</v>
      </c>
      <c r="D23601">
        <v>0.1</v>
      </c>
    </row>
    <row r="23602" spans="1:4" x14ac:dyDescent="0.2">
      <c r="A23602" t="s">
        <v>34</v>
      </c>
      <c r="B23602">
        <v>33.5</v>
      </c>
      <c r="C23602" t="s">
        <v>1562</v>
      </c>
      <c r="D23602">
        <v>0.04</v>
      </c>
    </row>
    <row r="23603" spans="1:4" x14ac:dyDescent="0.2">
      <c r="A23603" t="s">
        <v>3174</v>
      </c>
      <c r="B23603" t="s">
        <v>1562</v>
      </c>
      <c r="C23603">
        <v>0.04</v>
      </c>
    </row>
    <row r="23604" spans="1:4" x14ac:dyDescent="0.2">
      <c r="A23604" t="s">
        <v>47</v>
      </c>
      <c r="B23604">
        <v>2</v>
      </c>
      <c r="C23604" t="s">
        <v>1608</v>
      </c>
      <c r="D23604">
        <v>0.1</v>
      </c>
    </row>
    <row r="23605" spans="1:4" x14ac:dyDescent="0.2">
      <c r="A23605" t="s">
        <v>34</v>
      </c>
      <c r="B23605">
        <v>33.56</v>
      </c>
      <c r="C23605" t="s">
        <v>1562</v>
      </c>
      <c r="D23605">
        <v>0.03</v>
      </c>
    </row>
    <row r="23606" spans="1:4" x14ac:dyDescent="0.2">
      <c r="A23606" t="s">
        <v>2606</v>
      </c>
      <c r="B23606" t="s">
        <v>1608</v>
      </c>
      <c r="C23606">
        <v>0.05</v>
      </c>
    </row>
    <row r="23607" spans="1:4" x14ac:dyDescent="0.2">
      <c r="A23607" t="s">
        <v>47</v>
      </c>
      <c r="B23607">
        <v>18.2</v>
      </c>
      <c r="C23607" t="s">
        <v>1613</v>
      </c>
      <c r="D23607">
        <v>0.03</v>
      </c>
    </row>
    <row r="23608" spans="1:4" x14ac:dyDescent="0.2">
      <c r="A23608" t="s">
        <v>47</v>
      </c>
      <c r="B23608">
        <v>17.399999999999999</v>
      </c>
      <c r="C23608" t="s">
        <v>1608</v>
      </c>
      <c r="D23608">
        <v>0.1</v>
      </c>
    </row>
    <row r="23609" spans="1:4" x14ac:dyDescent="0.2">
      <c r="A23609" t="s">
        <v>47</v>
      </c>
      <c r="B23609">
        <v>8.85</v>
      </c>
      <c r="C23609" t="s">
        <v>1608</v>
      </c>
      <c r="D23609">
        <v>2.5000000000000001E-2</v>
      </c>
    </row>
    <row r="23610" spans="1:4" x14ac:dyDescent="0.2">
      <c r="A23610" t="s">
        <v>108</v>
      </c>
      <c r="B23610">
        <v>1.5</v>
      </c>
      <c r="C23610" t="s">
        <v>1613</v>
      </c>
      <c r="D23610">
        <v>0.05</v>
      </c>
    </row>
    <row r="23611" spans="1:4" x14ac:dyDescent="0.2">
      <c r="A23611" t="s">
        <v>29</v>
      </c>
      <c r="B23611">
        <v>1.6</v>
      </c>
      <c r="C23611" t="s">
        <v>1613</v>
      </c>
      <c r="D23611">
        <v>0.1</v>
      </c>
    </row>
    <row r="23612" spans="1:4" x14ac:dyDescent="0.2">
      <c r="A23612" t="s">
        <v>29</v>
      </c>
      <c r="B23612">
        <v>2.2000000000000002</v>
      </c>
      <c r="C23612" t="s">
        <v>1608</v>
      </c>
      <c r="D23612">
        <v>0.05</v>
      </c>
    </row>
    <row r="23613" spans="1:4" x14ac:dyDescent="0.2">
      <c r="A23613" t="s">
        <v>873</v>
      </c>
      <c r="B23613" t="s">
        <v>3175</v>
      </c>
      <c r="C23613" t="s">
        <v>1608</v>
      </c>
      <c r="D23613">
        <v>0.1</v>
      </c>
    </row>
    <row r="23614" spans="1:4" x14ac:dyDescent="0.2">
      <c r="A23614" t="s">
        <v>29</v>
      </c>
      <c r="B23614">
        <v>0.1</v>
      </c>
      <c r="C23614" t="s">
        <v>1608</v>
      </c>
      <c r="D23614">
        <v>0.05</v>
      </c>
    </row>
    <row r="23615" spans="1:4" x14ac:dyDescent="0.2">
      <c r="A23615" t="s">
        <v>97</v>
      </c>
      <c r="B23615">
        <v>0.1</v>
      </c>
    </row>
    <row r="23616" spans="1:4" x14ac:dyDescent="0.2">
      <c r="A23616" t="s">
        <v>96</v>
      </c>
      <c r="B23616">
        <v>27.7</v>
      </c>
      <c r="C23616" t="s">
        <v>1608</v>
      </c>
      <c r="D23616">
        <v>0.05</v>
      </c>
    </row>
    <row r="23617" spans="1:6" x14ac:dyDescent="0.2">
      <c r="A23617" t="s">
        <v>27</v>
      </c>
      <c r="B23617">
        <v>8.9499999999999993</v>
      </c>
      <c r="C23617" t="s">
        <v>1608</v>
      </c>
      <c r="D23617">
        <v>0.05</v>
      </c>
    </row>
    <row r="23618" spans="1:6" x14ac:dyDescent="0.2">
      <c r="A23618" t="s">
        <v>95</v>
      </c>
      <c r="B23618" t="s">
        <v>2607</v>
      </c>
    </row>
    <row r="23619" spans="1:6" x14ac:dyDescent="0.2">
      <c r="A23619" t="s">
        <v>95</v>
      </c>
      <c r="B23619" t="s">
        <v>2608</v>
      </c>
    </row>
    <row r="23620" spans="1:6" x14ac:dyDescent="0.2">
      <c r="A23620" t="s">
        <v>95</v>
      </c>
      <c r="B23620" t="s">
        <v>2609</v>
      </c>
      <c r="C23620" t="s">
        <v>92</v>
      </c>
      <c r="D23620" t="s">
        <v>1619</v>
      </c>
      <c r="E23620" t="s">
        <v>2610</v>
      </c>
    </row>
    <row r="23621" spans="1:6" x14ac:dyDescent="0.2">
      <c r="A23621" t="s">
        <v>92</v>
      </c>
      <c r="B23621">
        <v>0.2</v>
      </c>
      <c r="C23621" t="s">
        <v>1608</v>
      </c>
      <c r="D23621">
        <v>0.1</v>
      </c>
    </row>
    <row r="23622" spans="1:6" x14ac:dyDescent="0.2">
      <c r="A23622" t="s">
        <v>49</v>
      </c>
      <c r="B23622">
        <v>0.3</v>
      </c>
      <c r="C23622" t="s">
        <v>1608</v>
      </c>
      <c r="D23622">
        <v>0.05</v>
      </c>
      <c r="E23622" t="s">
        <v>1100</v>
      </c>
      <c r="F23622" t="s">
        <v>2611</v>
      </c>
    </row>
    <row r="23623" spans="1:6" x14ac:dyDescent="0.2">
      <c r="A23623" t="s">
        <v>97</v>
      </c>
      <c r="B23623">
        <v>0.02</v>
      </c>
      <c r="C23623" t="s">
        <v>1567</v>
      </c>
      <c r="D23623" t="s">
        <v>2513</v>
      </c>
      <c r="E23623" t="s">
        <v>2612</v>
      </c>
      <c r="F23623" t="s">
        <v>2613</v>
      </c>
    </row>
    <row r="23624" spans="1:6" x14ac:dyDescent="0.2">
      <c r="A23624" t="s">
        <v>97</v>
      </c>
      <c r="B23624">
        <v>0.03</v>
      </c>
      <c r="C23624" t="s">
        <v>1567</v>
      </c>
      <c r="D23624" t="s">
        <v>2513</v>
      </c>
      <c r="E23624" t="s">
        <v>2612</v>
      </c>
      <c r="F23624" t="s">
        <v>2614</v>
      </c>
    </row>
    <row r="23625" spans="1:6" x14ac:dyDescent="0.2">
      <c r="A23625" t="s">
        <v>97</v>
      </c>
      <c r="B23625">
        <v>0.03</v>
      </c>
      <c r="C23625" t="s">
        <v>1567</v>
      </c>
      <c r="D23625" t="s">
        <v>2513</v>
      </c>
      <c r="E23625" t="s">
        <v>2612</v>
      </c>
      <c r="F23625" t="s">
        <v>2615</v>
      </c>
    </row>
    <row r="23626" spans="1:6" x14ac:dyDescent="0.2">
      <c r="A23626" t="s">
        <v>38</v>
      </c>
      <c r="B23626">
        <v>0.03</v>
      </c>
      <c r="C23626" t="s">
        <v>1567</v>
      </c>
      <c r="D23626" t="s">
        <v>1660</v>
      </c>
    </row>
    <row r="23627" spans="1:6" x14ac:dyDescent="0.2">
      <c r="A23627" t="s">
        <v>2297</v>
      </c>
      <c r="B23627" t="s">
        <v>3176</v>
      </c>
      <c r="C23627" t="s">
        <v>2803</v>
      </c>
      <c r="D23627" t="s">
        <v>1548</v>
      </c>
      <c r="E23627" t="s">
        <v>133</v>
      </c>
      <c r="F23627">
        <v>0.04</v>
      </c>
    </row>
    <row r="23628" spans="1:6" x14ac:dyDescent="0.2">
      <c r="A23628" t="s">
        <v>87</v>
      </c>
    </row>
    <row r="23629" spans="1:6" x14ac:dyDescent="0.2">
      <c r="A23629">
        <v>1</v>
      </c>
      <c r="B23629" t="s">
        <v>2616</v>
      </c>
      <c r="C23629" t="s">
        <v>1779</v>
      </c>
    </row>
    <row r="23630" spans="1:6" x14ac:dyDescent="0.2">
      <c r="A23630" t="s">
        <v>2617</v>
      </c>
      <c r="B23630" t="s">
        <v>2618</v>
      </c>
      <c r="C23630" t="s">
        <v>2619</v>
      </c>
      <c r="D23630" t="s">
        <v>2620</v>
      </c>
      <c r="E23630" t="s">
        <v>2604</v>
      </c>
    </row>
    <row r="23631" spans="1:6" x14ac:dyDescent="0.2">
      <c r="A23631" t="s">
        <v>1549</v>
      </c>
      <c r="B23631" t="s">
        <v>1550</v>
      </c>
      <c r="C23631" t="s">
        <v>1551</v>
      </c>
      <c r="D23631" t="s">
        <v>1552</v>
      </c>
    </row>
    <row r="23632" spans="1:6" x14ac:dyDescent="0.2">
      <c r="A23632" t="s">
        <v>859</v>
      </c>
      <c r="B23632" t="s">
        <v>1553</v>
      </c>
      <c r="C23632" t="s">
        <v>1554</v>
      </c>
    </row>
    <row r="23633" spans="1:6" x14ac:dyDescent="0.2">
      <c r="A23633" t="s">
        <v>1569</v>
      </c>
      <c r="B23633" t="s">
        <v>1570</v>
      </c>
      <c r="C23633" t="s">
        <v>1571</v>
      </c>
    </row>
    <row r="23634" spans="1:6" x14ac:dyDescent="0.2">
      <c r="A23634" t="s">
        <v>1569</v>
      </c>
      <c r="B23634" t="s">
        <v>1572</v>
      </c>
      <c r="C23634" t="s">
        <v>1573</v>
      </c>
      <c r="D23634" t="s">
        <v>1571</v>
      </c>
    </row>
    <row r="23635" spans="1:6" x14ac:dyDescent="0.2">
      <c r="A23635" t="s">
        <v>3196</v>
      </c>
      <c r="B23635" t="s">
        <v>1635</v>
      </c>
      <c r="C23635" t="s">
        <v>2477</v>
      </c>
      <c r="D23635" t="s">
        <v>3036</v>
      </c>
      <c r="E23635" s="8">
        <v>1</v>
      </c>
      <c r="F23635" t="s">
        <v>2673</v>
      </c>
    </row>
    <row r="23636" spans="1:6" x14ac:dyDescent="0.2">
      <c r="A23636" t="s">
        <v>3196</v>
      </c>
      <c r="B23636">
        <v>0.03</v>
      </c>
      <c r="C23636" t="s">
        <v>1594</v>
      </c>
      <c r="D23636">
        <v>0.06</v>
      </c>
    </row>
    <row r="23637" spans="1:6" x14ac:dyDescent="0.2">
      <c r="A23637" t="s">
        <v>3196</v>
      </c>
      <c r="B23637">
        <v>0.03</v>
      </c>
      <c r="C23637" t="s">
        <v>1594</v>
      </c>
      <c r="D23637">
        <v>0.06</v>
      </c>
    </row>
    <row r="23638" spans="1:6" x14ac:dyDescent="0.2">
      <c r="A23638" t="s">
        <v>3312</v>
      </c>
      <c r="B23638" t="s">
        <v>2580</v>
      </c>
      <c r="C23638" t="s">
        <v>1562</v>
      </c>
      <c r="D23638" t="s">
        <v>2153</v>
      </c>
    </row>
    <row r="23639" spans="1:6" x14ac:dyDescent="0.2">
      <c r="A23639" t="s">
        <v>3198</v>
      </c>
      <c r="B23639">
        <v>0.2</v>
      </c>
      <c r="C23639" t="s">
        <v>1608</v>
      </c>
      <c r="D23639">
        <v>0.05</v>
      </c>
    </row>
    <row r="23640" spans="1:6" x14ac:dyDescent="0.2">
      <c r="A23640" t="s">
        <v>3199</v>
      </c>
      <c r="B23640" t="s">
        <v>1635</v>
      </c>
      <c r="C23640">
        <v>1.7999999999999999E-2</v>
      </c>
    </row>
    <row r="23641" spans="1:6" x14ac:dyDescent="0.2">
      <c r="A23641" t="s">
        <v>3200</v>
      </c>
      <c r="B23641" t="s">
        <v>1608</v>
      </c>
      <c r="C23641">
        <v>0.05</v>
      </c>
    </row>
    <row r="23642" spans="1:6" x14ac:dyDescent="0.2">
      <c r="A23642" t="s">
        <v>3201</v>
      </c>
      <c r="B23642" t="s">
        <v>1608</v>
      </c>
      <c r="C23642">
        <v>0.05</v>
      </c>
    </row>
    <row r="23643" spans="1:6" x14ac:dyDescent="0.2">
      <c r="A23643" t="s">
        <v>3198</v>
      </c>
      <c r="B23643" t="s">
        <v>1608</v>
      </c>
      <c r="C23643">
        <v>2.5000000000000001E-2</v>
      </c>
    </row>
    <row r="23644" spans="1:6" x14ac:dyDescent="0.2">
      <c r="A23644" t="s">
        <v>3202</v>
      </c>
      <c r="B23644" t="s">
        <v>1608</v>
      </c>
      <c r="C23644">
        <v>0.1</v>
      </c>
    </row>
    <row r="23645" spans="1:6" x14ac:dyDescent="0.2">
      <c r="A23645" t="s">
        <v>3313</v>
      </c>
      <c r="B23645" t="s">
        <v>3314</v>
      </c>
    </row>
    <row r="23646" spans="1:6" x14ac:dyDescent="0.2">
      <c r="A23646" t="s">
        <v>3315</v>
      </c>
      <c r="B23646">
        <v>-0.03</v>
      </c>
    </row>
    <row r="23647" spans="1:6" x14ac:dyDescent="0.2">
      <c r="A23647" t="s">
        <v>3316</v>
      </c>
      <c r="B23647" t="s">
        <v>1580</v>
      </c>
    </row>
    <row r="23648" spans="1:6" x14ac:dyDescent="0.2">
      <c r="A23648" t="s">
        <v>3317</v>
      </c>
      <c r="B23648">
        <v>0.1</v>
      </c>
      <c r="C23648">
        <v>-0.05</v>
      </c>
    </row>
    <row r="23649" spans="1:4" x14ac:dyDescent="0.2">
      <c r="A23649" t="s">
        <v>2575</v>
      </c>
      <c r="B23649">
        <v>19.649999999999999</v>
      </c>
      <c r="C23649" t="s">
        <v>1608</v>
      </c>
      <c r="D23649">
        <v>0.05</v>
      </c>
    </row>
    <row r="23650" spans="1:4" x14ac:dyDescent="0.2">
      <c r="A23650" t="s">
        <v>29</v>
      </c>
      <c r="B23650">
        <v>6</v>
      </c>
      <c r="C23650">
        <v>-0.1</v>
      </c>
    </row>
    <row r="23651" spans="1:4" x14ac:dyDescent="0.2">
      <c r="A23651" t="s">
        <v>150</v>
      </c>
      <c r="B23651">
        <v>3.25</v>
      </c>
      <c r="C23651" t="s">
        <v>1608</v>
      </c>
      <c r="D23651">
        <v>0.05</v>
      </c>
    </row>
    <row r="23652" spans="1:4" x14ac:dyDescent="0.2">
      <c r="A23652" t="s">
        <v>48</v>
      </c>
      <c r="B23652">
        <v>3.35</v>
      </c>
      <c r="C23652" t="s">
        <v>1608</v>
      </c>
      <c r="D23652">
        <v>0.05</v>
      </c>
    </row>
    <row r="23653" spans="1:4" x14ac:dyDescent="0.2">
      <c r="A23653" t="s">
        <v>48</v>
      </c>
      <c r="B23653">
        <v>1.35</v>
      </c>
      <c r="C23653" t="s">
        <v>1608</v>
      </c>
      <c r="D23653">
        <v>0.05</v>
      </c>
    </row>
    <row r="23654" spans="1:4" x14ac:dyDescent="0.2">
      <c r="A23654" t="s">
        <v>29</v>
      </c>
      <c r="B23654">
        <v>4.95</v>
      </c>
      <c r="C23654" t="s">
        <v>1608</v>
      </c>
      <c r="D23654">
        <v>0.05</v>
      </c>
    </row>
    <row r="23655" spans="1:4" x14ac:dyDescent="0.2">
      <c r="A23655" t="s">
        <v>29</v>
      </c>
      <c r="B23655">
        <v>14</v>
      </c>
      <c r="C23655" t="s">
        <v>1608</v>
      </c>
      <c r="D23655">
        <v>0.05</v>
      </c>
    </row>
    <row r="23656" spans="1:4" x14ac:dyDescent="0.2">
      <c r="A23656" t="s">
        <v>29</v>
      </c>
      <c r="B23656">
        <v>0.6</v>
      </c>
      <c r="C23656" t="s">
        <v>1608</v>
      </c>
      <c r="D23656">
        <v>1.4999999999999999E-2</v>
      </c>
    </row>
    <row r="23657" spans="1:4" x14ac:dyDescent="0.2">
      <c r="A23657" t="s">
        <v>29</v>
      </c>
      <c r="B23657">
        <v>0.55000000000000004</v>
      </c>
      <c r="C23657">
        <v>0.1</v>
      </c>
    </row>
    <row r="23658" spans="1:4" x14ac:dyDescent="0.2">
      <c r="A23658" t="s">
        <v>29</v>
      </c>
      <c r="B23658">
        <v>15.9</v>
      </c>
      <c r="C23658" t="s">
        <v>1608</v>
      </c>
      <c r="D23658">
        <v>0.1</v>
      </c>
    </row>
    <row r="23659" spans="1:4" x14ac:dyDescent="0.2">
      <c r="A23659" t="s">
        <v>29</v>
      </c>
      <c r="B23659">
        <v>5.3</v>
      </c>
      <c r="C23659">
        <v>-0.1</v>
      </c>
    </row>
    <row r="23660" spans="1:4" x14ac:dyDescent="0.2">
      <c r="A23660" t="s">
        <v>3207</v>
      </c>
      <c r="B23660" t="s">
        <v>1608</v>
      </c>
      <c r="C23660">
        <v>0.1</v>
      </c>
    </row>
    <row r="23661" spans="1:4" x14ac:dyDescent="0.2">
      <c r="A23661" t="s">
        <v>3208</v>
      </c>
      <c r="B23661">
        <v>-0.1</v>
      </c>
    </row>
    <row r="23662" spans="1:4" x14ac:dyDescent="0.2">
      <c r="A23662" t="s">
        <v>95</v>
      </c>
      <c r="B23662" t="s">
        <v>1629</v>
      </c>
      <c r="C23662">
        <v>1.5</v>
      </c>
    </row>
    <row r="23663" spans="1:4" x14ac:dyDescent="0.2">
      <c r="A23663" t="s">
        <v>95</v>
      </c>
      <c r="B23663" t="s">
        <v>2508</v>
      </c>
      <c r="C23663">
        <v>1</v>
      </c>
    </row>
    <row r="23664" spans="1:4" x14ac:dyDescent="0.2">
      <c r="A23664" t="s">
        <v>95</v>
      </c>
      <c r="B23664" t="s">
        <v>3209</v>
      </c>
    </row>
    <row r="23665" spans="1:5" x14ac:dyDescent="0.2">
      <c r="A23665" t="s">
        <v>95</v>
      </c>
      <c r="B23665" t="s">
        <v>3210</v>
      </c>
      <c r="C23665" t="s">
        <v>1715</v>
      </c>
      <c r="D23665" t="s">
        <v>1548</v>
      </c>
      <c r="E23665" t="s">
        <v>1572</v>
      </c>
    </row>
    <row r="23666" spans="1:5" x14ac:dyDescent="0.2">
      <c r="A23666" t="s">
        <v>97</v>
      </c>
      <c r="B23666">
        <v>0.03</v>
      </c>
      <c r="C23666" t="s">
        <v>1567</v>
      </c>
      <c r="D23666" t="s">
        <v>1568</v>
      </c>
    </row>
    <row r="23667" spans="1:5" x14ac:dyDescent="0.2">
      <c r="A23667" t="s">
        <v>94</v>
      </c>
      <c r="B23667">
        <v>0.02</v>
      </c>
      <c r="C23667" t="s">
        <v>1567</v>
      </c>
      <c r="D23667" t="s">
        <v>1568</v>
      </c>
    </row>
    <row r="23668" spans="1:5" x14ac:dyDescent="0.2">
      <c r="A23668" t="s">
        <v>94</v>
      </c>
      <c r="B23668">
        <v>0.02</v>
      </c>
      <c r="C23668" t="s">
        <v>1567</v>
      </c>
      <c r="D23668" t="s">
        <v>1633</v>
      </c>
    </row>
    <row r="23669" spans="1:5" x14ac:dyDescent="0.2">
      <c r="A23669" t="s">
        <v>133</v>
      </c>
      <c r="B23669">
        <v>0.02</v>
      </c>
    </row>
    <row r="23670" spans="1:5" x14ac:dyDescent="0.2">
      <c r="A23670" t="s">
        <v>1549</v>
      </c>
      <c r="B23670" t="s">
        <v>1550</v>
      </c>
      <c r="C23670" t="s">
        <v>1551</v>
      </c>
      <c r="D23670" t="s">
        <v>1552</v>
      </c>
    </row>
    <row r="23671" spans="1:5" x14ac:dyDescent="0.2">
      <c r="A23671" t="s">
        <v>859</v>
      </c>
      <c r="B23671" t="s">
        <v>1553</v>
      </c>
      <c r="C23671" t="s">
        <v>1554</v>
      </c>
    </row>
    <row r="23672" spans="1:5" x14ac:dyDescent="0.2">
      <c r="A23672" t="s">
        <v>1569</v>
      </c>
      <c r="B23672" t="s">
        <v>1570</v>
      </c>
      <c r="C23672" t="s">
        <v>1571</v>
      </c>
    </row>
    <row r="23673" spans="1:5" x14ac:dyDescent="0.2">
      <c r="A23673" t="s">
        <v>1569</v>
      </c>
      <c r="B23673" t="s">
        <v>1572</v>
      </c>
      <c r="C23673" t="s">
        <v>1573</v>
      </c>
      <c r="D23673" t="s">
        <v>1571</v>
      </c>
    </row>
    <row r="23674" spans="1:5" x14ac:dyDescent="0.2">
      <c r="A23674" t="s">
        <v>34</v>
      </c>
      <c r="B23674">
        <v>33.56</v>
      </c>
      <c r="C23674" t="s">
        <v>1562</v>
      </c>
      <c r="D23674">
        <v>0.03</v>
      </c>
    </row>
    <row r="23675" spans="1:5" x14ac:dyDescent="0.2">
      <c r="A23675" t="s">
        <v>34</v>
      </c>
      <c r="B23675">
        <v>33.1</v>
      </c>
      <c r="C23675">
        <v>-0.05</v>
      </c>
    </row>
    <row r="23676" spans="1:5" x14ac:dyDescent="0.2">
      <c r="A23676" t="s">
        <v>29</v>
      </c>
      <c r="B23676">
        <v>3.8</v>
      </c>
      <c r="C23676" t="s">
        <v>1562</v>
      </c>
      <c r="D23676">
        <v>0.1</v>
      </c>
    </row>
    <row r="23677" spans="1:5" x14ac:dyDescent="0.2">
      <c r="A23677" t="s">
        <v>29</v>
      </c>
      <c r="B23677">
        <v>3.05</v>
      </c>
      <c r="C23677" t="s">
        <v>1608</v>
      </c>
      <c r="D23677">
        <v>0.05</v>
      </c>
    </row>
    <row r="23678" spans="1:5" x14ac:dyDescent="0.2">
      <c r="A23678" t="s">
        <v>29</v>
      </c>
      <c r="B23678">
        <v>0.05</v>
      </c>
      <c r="C23678" t="s">
        <v>1608</v>
      </c>
      <c r="D23678">
        <v>0.01</v>
      </c>
    </row>
    <row r="23679" spans="1:5" x14ac:dyDescent="0.2">
      <c r="A23679" t="s">
        <v>29</v>
      </c>
      <c r="B23679">
        <v>0.8</v>
      </c>
      <c r="C23679" t="s">
        <v>1562</v>
      </c>
      <c r="D23679">
        <v>0.05</v>
      </c>
    </row>
    <row r="23680" spans="1:5" x14ac:dyDescent="0.2">
      <c r="A23680" t="s">
        <v>29</v>
      </c>
      <c r="B23680">
        <v>3.4</v>
      </c>
      <c r="C23680" t="s">
        <v>1608</v>
      </c>
      <c r="D23680">
        <v>0.05</v>
      </c>
    </row>
    <row r="23681" spans="1:6" x14ac:dyDescent="0.2">
      <c r="A23681" t="s">
        <v>2476</v>
      </c>
      <c r="B23681" t="s">
        <v>2605</v>
      </c>
      <c r="C23681">
        <v>0.03</v>
      </c>
    </row>
    <row r="23682" spans="1:6" x14ac:dyDescent="0.2">
      <c r="A23682" t="s">
        <v>47</v>
      </c>
      <c r="B23682">
        <v>1</v>
      </c>
      <c r="C23682" t="s">
        <v>1608</v>
      </c>
      <c r="D23682">
        <v>0.1</v>
      </c>
    </row>
    <row r="23683" spans="1:6" x14ac:dyDescent="0.2">
      <c r="A23683" t="s">
        <v>2885</v>
      </c>
      <c r="B23683" t="s">
        <v>1608</v>
      </c>
      <c r="C23683">
        <v>0.3</v>
      </c>
    </row>
    <row r="23684" spans="1:6" x14ac:dyDescent="0.2">
      <c r="A23684" t="s">
        <v>47</v>
      </c>
      <c r="B23684">
        <v>18.2</v>
      </c>
      <c r="C23684" t="s">
        <v>1613</v>
      </c>
      <c r="D23684">
        <v>0.03</v>
      </c>
    </row>
    <row r="23685" spans="1:6" x14ac:dyDescent="0.2">
      <c r="A23685" t="s">
        <v>47</v>
      </c>
      <c r="B23685">
        <v>8.85</v>
      </c>
      <c r="C23685" t="s">
        <v>1608</v>
      </c>
      <c r="D23685">
        <v>2.5000000000000001E-2</v>
      </c>
    </row>
    <row r="23686" spans="1:6" x14ac:dyDescent="0.2">
      <c r="A23686" t="s">
        <v>29</v>
      </c>
      <c r="B23686">
        <v>1.3</v>
      </c>
      <c r="C23686" t="s">
        <v>1608</v>
      </c>
      <c r="D23686">
        <v>0.1</v>
      </c>
    </row>
    <row r="23687" spans="1:6" x14ac:dyDescent="0.2">
      <c r="A23687" t="s">
        <v>873</v>
      </c>
      <c r="B23687" t="s">
        <v>1618</v>
      </c>
      <c r="C23687">
        <v>21.5</v>
      </c>
      <c r="D23687" t="s">
        <v>1608</v>
      </c>
      <c r="E23687">
        <v>0.1</v>
      </c>
    </row>
    <row r="23688" spans="1:6" x14ac:dyDescent="0.2">
      <c r="A23688" t="s">
        <v>29</v>
      </c>
      <c r="B23688">
        <v>1</v>
      </c>
      <c r="C23688" t="s">
        <v>1608</v>
      </c>
      <c r="D23688">
        <v>0.1</v>
      </c>
    </row>
    <row r="23689" spans="1:6" x14ac:dyDescent="0.2">
      <c r="A23689" t="s">
        <v>153</v>
      </c>
      <c r="B23689">
        <v>12</v>
      </c>
      <c r="C23689" t="s">
        <v>1608</v>
      </c>
      <c r="D23689">
        <v>0.3</v>
      </c>
    </row>
    <row r="23690" spans="1:6" x14ac:dyDescent="0.2">
      <c r="A23690" t="s">
        <v>97</v>
      </c>
      <c r="B23690">
        <v>0.1</v>
      </c>
    </row>
    <row r="23691" spans="1:6" x14ac:dyDescent="0.2">
      <c r="A23691" t="s">
        <v>27</v>
      </c>
      <c r="B23691">
        <v>8.15</v>
      </c>
      <c r="C23691" t="s">
        <v>1608</v>
      </c>
      <c r="D23691">
        <v>0.05</v>
      </c>
    </row>
    <row r="23692" spans="1:6" x14ac:dyDescent="0.2">
      <c r="A23692" t="s">
        <v>95</v>
      </c>
      <c r="B23692" t="s">
        <v>2607</v>
      </c>
    </row>
    <row r="23693" spans="1:6" x14ac:dyDescent="0.2">
      <c r="A23693" t="s">
        <v>95</v>
      </c>
      <c r="B23693" t="s">
        <v>1629</v>
      </c>
      <c r="C23693">
        <v>12.5</v>
      </c>
    </row>
    <row r="23694" spans="1:6" x14ac:dyDescent="0.2">
      <c r="A23694" t="s">
        <v>87</v>
      </c>
    </row>
    <row r="23695" spans="1:6" x14ac:dyDescent="0.2">
      <c r="A23695" t="s">
        <v>87</v>
      </c>
    </row>
    <row r="23696" spans="1:6" x14ac:dyDescent="0.2">
      <c r="A23696" t="s">
        <v>97</v>
      </c>
      <c r="B23696">
        <v>0.03</v>
      </c>
      <c r="C23696" t="s">
        <v>1567</v>
      </c>
      <c r="D23696" t="s">
        <v>2513</v>
      </c>
      <c r="E23696" t="s">
        <v>2612</v>
      </c>
      <c r="F23696" t="s">
        <v>2886</v>
      </c>
    </row>
    <row r="23697" spans="1:6" x14ac:dyDescent="0.2">
      <c r="A23697" t="s">
        <v>97</v>
      </c>
      <c r="B23697">
        <v>0.03</v>
      </c>
      <c r="C23697" t="s">
        <v>1567</v>
      </c>
      <c r="D23697" t="s">
        <v>2513</v>
      </c>
      <c r="E23697" t="s">
        <v>2612</v>
      </c>
      <c r="F23697" t="s">
        <v>2614</v>
      </c>
    </row>
    <row r="23698" spans="1:6" x14ac:dyDescent="0.2">
      <c r="A23698" t="s">
        <v>97</v>
      </c>
      <c r="B23698">
        <v>0.03</v>
      </c>
      <c r="C23698" t="s">
        <v>1567</v>
      </c>
      <c r="D23698" t="s">
        <v>2513</v>
      </c>
      <c r="E23698" t="s">
        <v>2612</v>
      </c>
      <c r="F23698" t="s">
        <v>2615</v>
      </c>
    </row>
    <row r="23699" spans="1:6" x14ac:dyDescent="0.2">
      <c r="A23699" t="s">
        <v>186</v>
      </c>
      <c r="B23699" t="s">
        <v>2887</v>
      </c>
      <c r="C23699" t="s">
        <v>1619</v>
      </c>
      <c r="D23699">
        <v>0.15</v>
      </c>
    </row>
    <row r="23700" spans="1:6" x14ac:dyDescent="0.2">
      <c r="A23700" t="s">
        <v>1549</v>
      </c>
      <c r="B23700" t="s">
        <v>1550</v>
      </c>
      <c r="C23700" t="s">
        <v>1551</v>
      </c>
      <c r="D23700" t="s">
        <v>1552</v>
      </c>
    </row>
    <row r="23701" spans="1:6" x14ac:dyDescent="0.2">
      <c r="A23701" t="s">
        <v>859</v>
      </c>
      <c r="B23701" t="s">
        <v>1553</v>
      </c>
      <c r="C23701" t="s">
        <v>1554</v>
      </c>
    </row>
    <row r="23702" spans="1:6" x14ac:dyDescent="0.2">
      <c r="A23702" t="s">
        <v>1569</v>
      </c>
      <c r="B23702" t="s">
        <v>1570</v>
      </c>
      <c r="C23702" t="s">
        <v>1571</v>
      </c>
    </row>
    <row r="23703" spans="1:6" x14ac:dyDescent="0.2">
      <c r="A23703" t="s">
        <v>1569</v>
      </c>
      <c r="B23703" t="s">
        <v>1572</v>
      </c>
      <c r="C23703" t="s">
        <v>1573</v>
      </c>
      <c r="D23703" t="s">
        <v>1571</v>
      </c>
    </row>
    <row r="23704" spans="1:6" x14ac:dyDescent="0.2">
      <c r="A23704" t="s">
        <v>3318</v>
      </c>
      <c r="B23704">
        <f>0.035/0.07</f>
        <v>0.5</v>
      </c>
    </row>
    <row r="23705" spans="1:6" x14ac:dyDescent="0.2">
      <c r="A23705" t="s">
        <v>96</v>
      </c>
      <c r="B23705">
        <v>35.75</v>
      </c>
      <c r="C23705">
        <f>0.035/0.07</f>
        <v>0.5</v>
      </c>
    </row>
    <row r="23706" spans="1:6" x14ac:dyDescent="0.2">
      <c r="A23706" t="s">
        <v>3026</v>
      </c>
      <c r="B23706">
        <f>0.11/-0.06</f>
        <v>-1.8333333333333335</v>
      </c>
    </row>
    <row r="23707" spans="1:6" x14ac:dyDescent="0.2">
      <c r="A23707" t="s">
        <v>3266</v>
      </c>
      <c r="B23707">
        <f>0.11/-0.06</f>
        <v>-1.8333333333333335</v>
      </c>
    </row>
    <row r="23708" spans="1:6" x14ac:dyDescent="0.2">
      <c r="A23708" t="s">
        <v>3319</v>
      </c>
      <c r="B23708">
        <f>-0.03/-0.07</f>
        <v>0.42857142857142849</v>
      </c>
    </row>
    <row r="23709" spans="1:6" x14ac:dyDescent="0.2">
      <c r="A23709" t="s">
        <v>48</v>
      </c>
      <c r="B23709">
        <v>5.9</v>
      </c>
      <c r="C23709">
        <v>0.05</v>
      </c>
    </row>
    <row r="23710" spans="1:6" x14ac:dyDescent="0.2">
      <c r="A23710" t="s">
        <v>393</v>
      </c>
      <c r="B23710">
        <v>6.9</v>
      </c>
      <c r="C23710">
        <f>0.015/-0.06</f>
        <v>-0.25</v>
      </c>
    </row>
    <row r="23711" spans="1:6" x14ac:dyDescent="0.2">
      <c r="A23711" t="s">
        <v>95</v>
      </c>
      <c r="B23711" t="s">
        <v>1629</v>
      </c>
      <c r="C23711">
        <v>6.3</v>
      </c>
    </row>
    <row r="23712" spans="1:6" x14ac:dyDescent="0.2">
      <c r="A23712" t="s">
        <v>29</v>
      </c>
      <c r="B23712">
        <v>0.77500000000000002</v>
      </c>
      <c r="C23712" t="s">
        <v>1630</v>
      </c>
    </row>
    <row r="23713" spans="1:4" x14ac:dyDescent="0.2">
      <c r="A23713" t="s">
        <v>3320</v>
      </c>
      <c r="B23713">
        <f>0.07/-0.02</f>
        <v>-3.5000000000000004</v>
      </c>
    </row>
    <row r="23714" spans="1:4" x14ac:dyDescent="0.2">
      <c r="A23714" t="s">
        <v>1549</v>
      </c>
      <c r="B23714" t="s">
        <v>1550</v>
      </c>
      <c r="C23714" t="s">
        <v>1551</v>
      </c>
      <c r="D23714" t="s">
        <v>1552</v>
      </c>
    </row>
    <row r="23715" spans="1:4" x14ac:dyDescent="0.2">
      <c r="A23715" t="s">
        <v>49</v>
      </c>
      <c r="B23715">
        <f>-0.1/-0.2</f>
        <v>0.5</v>
      </c>
    </row>
    <row r="23716" spans="1:4" x14ac:dyDescent="0.2">
      <c r="A23716" t="s">
        <v>859</v>
      </c>
      <c r="B23716" t="s">
        <v>1553</v>
      </c>
      <c r="C23716" t="s">
        <v>1554</v>
      </c>
    </row>
    <row r="23717" spans="1:4" x14ac:dyDescent="0.2">
      <c r="A23717" t="s">
        <v>1569</v>
      </c>
      <c r="B23717" t="s">
        <v>1570</v>
      </c>
      <c r="C23717" t="s">
        <v>1571</v>
      </c>
    </row>
    <row r="23718" spans="1:4" x14ac:dyDescent="0.2">
      <c r="A23718" t="s">
        <v>1569</v>
      </c>
      <c r="B23718" t="s">
        <v>1572</v>
      </c>
      <c r="C23718" t="s">
        <v>1573</v>
      </c>
      <c r="D23718" t="s">
        <v>1571</v>
      </c>
    </row>
    <row r="23719" spans="1:4" x14ac:dyDescent="0.2">
      <c r="A23719" t="s">
        <v>3318</v>
      </c>
      <c r="B23719">
        <f>0.035/0.07</f>
        <v>0.5</v>
      </c>
    </row>
    <row r="23720" spans="1:4" x14ac:dyDescent="0.2">
      <c r="A23720" t="s">
        <v>3026</v>
      </c>
      <c r="B23720">
        <f>0.11/-0.06</f>
        <v>-1.8333333333333335</v>
      </c>
    </row>
    <row r="23721" spans="1:4" x14ac:dyDescent="0.2">
      <c r="A23721" t="s">
        <v>3319</v>
      </c>
      <c r="B23721">
        <f>-0.03/-0.07</f>
        <v>0.42857142857142849</v>
      </c>
    </row>
    <row r="23722" spans="1:4" x14ac:dyDescent="0.2">
      <c r="A23722" t="s">
        <v>48</v>
      </c>
      <c r="B23722">
        <v>5.9</v>
      </c>
      <c r="C23722">
        <v>0.05</v>
      </c>
    </row>
    <row r="23723" spans="1:4" x14ac:dyDescent="0.2">
      <c r="A23723" t="s">
        <v>393</v>
      </c>
      <c r="B23723">
        <v>6.9</v>
      </c>
      <c r="C23723">
        <f>0.015/-0.06</f>
        <v>-0.25</v>
      </c>
    </row>
    <row r="23724" spans="1:4" x14ac:dyDescent="0.2">
      <c r="A23724" t="s">
        <v>95</v>
      </c>
      <c r="B23724" t="s">
        <v>1629</v>
      </c>
      <c r="C23724">
        <v>6.3</v>
      </c>
    </row>
    <row r="23725" spans="1:4" x14ac:dyDescent="0.2">
      <c r="A23725" t="s">
        <v>29</v>
      </c>
      <c r="B23725">
        <v>0.77500000000000002</v>
      </c>
      <c r="C23725" t="s">
        <v>1630</v>
      </c>
    </row>
    <row r="23726" spans="1:4" x14ac:dyDescent="0.2">
      <c r="A23726" t="s">
        <v>3320</v>
      </c>
      <c r="B23726">
        <f>0.07/-0.02</f>
        <v>-3.5000000000000004</v>
      </c>
    </row>
    <row r="23727" spans="1:4" x14ac:dyDescent="0.2">
      <c r="A23727" t="s">
        <v>1549</v>
      </c>
      <c r="B23727" t="s">
        <v>1550</v>
      </c>
      <c r="C23727" t="s">
        <v>1551</v>
      </c>
      <c r="D23727" t="s">
        <v>1552</v>
      </c>
    </row>
    <row r="23728" spans="1:4" x14ac:dyDescent="0.2">
      <c r="A23728" t="s">
        <v>49</v>
      </c>
      <c r="B23728">
        <f>-0.1/-0.2</f>
        <v>0.5</v>
      </c>
    </row>
    <row r="23729" spans="1:6" x14ac:dyDescent="0.2">
      <c r="A23729" t="s">
        <v>859</v>
      </c>
      <c r="B23729" t="s">
        <v>1553</v>
      </c>
      <c r="C23729" t="s">
        <v>1554</v>
      </c>
    </row>
    <row r="23730" spans="1:6" x14ac:dyDescent="0.2">
      <c r="A23730" t="s">
        <v>1569</v>
      </c>
      <c r="B23730" t="s">
        <v>1570</v>
      </c>
      <c r="C23730" t="s">
        <v>1571</v>
      </c>
    </row>
    <row r="23731" spans="1:6" x14ac:dyDescent="0.2">
      <c r="A23731" t="s">
        <v>1569</v>
      </c>
      <c r="B23731" t="s">
        <v>1572</v>
      </c>
      <c r="C23731" t="s">
        <v>1573</v>
      </c>
      <c r="D23731" t="s">
        <v>1571</v>
      </c>
    </row>
    <row r="23732" spans="1:6" x14ac:dyDescent="0.2">
      <c r="A23732" t="s">
        <v>2600</v>
      </c>
      <c r="B23732">
        <v>0.05</v>
      </c>
    </row>
    <row r="23733" spans="1:6" x14ac:dyDescent="0.2">
      <c r="A23733" t="s">
        <v>29</v>
      </c>
      <c r="B23733">
        <v>5.8</v>
      </c>
      <c r="C23733" t="s">
        <v>1580</v>
      </c>
    </row>
    <row r="23734" spans="1:6" x14ac:dyDescent="0.2">
      <c r="A23734" t="s">
        <v>47</v>
      </c>
      <c r="B23734">
        <v>8.5</v>
      </c>
      <c r="C23734">
        <v>0.2</v>
      </c>
    </row>
    <row r="23735" spans="1:6" x14ac:dyDescent="0.2">
      <c r="A23735" t="s">
        <v>47</v>
      </c>
      <c r="B23735">
        <v>9</v>
      </c>
      <c r="C23735">
        <v>-0.1</v>
      </c>
    </row>
    <row r="23736" spans="1:6" x14ac:dyDescent="0.2">
      <c r="A23736" t="s">
        <v>48</v>
      </c>
      <c r="B23736">
        <v>48.5</v>
      </c>
      <c r="C23736" t="s">
        <v>1580</v>
      </c>
    </row>
    <row r="23737" spans="1:6" x14ac:dyDescent="0.2">
      <c r="A23737" t="s">
        <v>48</v>
      </c>
      <c r="B23737">
        <v>43.5</v>
      </c>
      <c r="C23737">
        <v>0.3</v>
      </c>
    </row>
    <row r="23738" spans="1:6" x14ac:dyDescent="0.2">
      <c r="A23738" t="s">
        <v>47</v>
      </c>
      <c r="B23738">
        <v>33.1</v>
      </c>
      <c r="C23738">
        <v>-0.2</v>
      </c>
    </row>
    <row r="23739" spans="1:6" x14ac:dyDescent="0.2">
      <c r="A23739" t="s">
        <v>47</v>
      </c>
      <c r="B23739" t="s">
        <v>2571</v>
      </c>
    </row>
    <row r="23740" spans="1:6" x14ac:dyDescent="0.2">
      <c r="A23740" t="s">
        <v>97</v>
      </c>
      <c r="B23740">
        <v>0.1</v>
      </c>
      <c r="C23740" t="s">
        <v>1698</v>
      </c>
    </row>
    <row r="23741" spans="1:6" x14ac:dyDescent="0.2">
      <c r="A23741" t="s">
        <v>95</v>
      </c>
      <c r="B23741" t="s">
        <v>1629</v>
      </c>
      <c r="C23741">
        <v>30</v>
      </c>
    </row>
    <row r="23742" spans="1:6" x14ac:dyDescent="0.2">
      <c r="A23742" t="s">
        <v>87</v>
      </c>
    </row>
    <row r="23743" spans="1:6" x14ac:dyDescent="0.2">
      <c r="A23743" t="s">
        <v>29</v>
      </c>
      <c r="B23743" t="s">
        <v>2653</v>
      </c>
      <c r="C23743">
        <v>0.5</v>
      </c>
    </row>
    <row r="23744" spans="1:6" x14ac:dyDescent="0.2">
      <c r="A23744" t="s">
        <v>556</v>
      </c>
      <c r="B23744">
        <v>36</v>
      </c>
      <c r="C23744">
        <f>-0.2/-0.05</f>
        <v>4</v>
      </c>
      <c r="D23744" t="s">
        <v>2809</v>
      </c>
      <c r="E23744" t="s">
        <v>2810</v>
      </c>
      <c r="F23744" t="s">
        <v>2811</v>
      </c>
    </row>
    <row r="23745" spans="1:4" x14ac:dyDescent="0.2">
      <c r="A23745" t="s">
        <v>95</v>
      </c>
      <c r="B23745" t="s">
        <v>2787</v>
      </c>
      <c r="C23745">
        <v>10</v>
      </c>
    </row>
    <row r="23746" spans="1:4" x14ac:dyDescent="0.2">
      <c r="A23746" t="s">
        <v>92</v>
      </c>
      <c r="B23746" t="s">
        <v>2786</v>
      </c>
      <c r="C23746" t="s">
        <v>1630</v>
      </c>
    </row>
    <row r="23747" spans="1:4" x14ac:dyDescent="0.2">
      <c r="A23747" t="s">
        <v>2590</v>
      </c>
      <c r="B23747">
        <f>-0.2/-0.05</f>
        <v>4</v>
      </c>
    </row>
    <row r="23748" spans="1:4" x14ac:dyDescent="0.2">
      <c r="A23748" t="s">
        <v>29</v>
      </c>
      <c r="B23748">
        <v>3</v>
      </c>
      <c r="C23748">
        <v>0.1</v>
      </c>
    </row>
    <row r="23749" spans="1:4" x14ac:dyDescent="0.2">
      <c r="A23749" t="s">
        <v>29</v>
      </c>
      <c r="B23749">
        <v>1</v>
      </c>
      <c r="C23749">
        <v>0.2</v>
      </c>
    </row>
    <row r="23750" spans="1:4" x14ac:dyDescent="0.2">
      <c r="A23750" t="s">
        <v>29</v>
      </c>
      <c r="B23750">
        <v>2.65</v>
      </c>
      <c r="C23750" t="s">
        <v>1630</v>
      </c>
    </row>
    <row r="23751" spans="1:4" x14ac:dyDescent="0.2">
      <c r="A23751" t="s">
        <v>2794</v>
      </c>
      <c r="B23751">
        <v>0.1</v>
      </c>
    </row>
    <row r="23752" spans="1:4" x14ac:dyDescent="0.2">
      <c r="A23752" t="s">
        <v>49</v>
      </c>
      <c r="B23752">
        <v>0.5</v>
      </c>
      <c r="C23752" t="s">
        <v>1578</v>
      </c>
    </row>
    <row r="23753" spans="1:4" x14ac:dyDescent="0.2">
      <c r="A23753" t="s">
        <v>98</v>
      </c>
      <c r="B23753">
        <v>8.0000000000000002E-3</v>
      </c>
    </row>
    <row r="23754" spans="1:4" x14ac:dyDescent="0.2">
      <c r="A23754" t="s">
        <v>246</v>
      </c>
      <c r="B23754">
        <v>1.4999999999999999E-2</v>
      </c>
    </row>
    <row r="23755" spans="1:4" x14ac:dyDescent="0.2">
      <c r="A23755" t="s">
        <v>94</v>
      </c>
      <c r="B23755">
        <v>0.1</v>
      </c>
      <c r="C23755" t="s">
        <v>1698</v>
      </c>
    </row>
    <row r="23756" spans="1:4" x14ac:dyDescent="0.2">
      <c r="A23756" t="s">
        <v>97</v>
      </c>
      <c r="B23756">
        <v>0.05</v>
      </c>
      <c r="C23756" t="s">
        <v>1567</v>
      </c>
      <c r="D23756" t="s">
        <v>1568</v>
      </c>
    </row>
    <row r="23757" spans="1:4" x14ac:dyDescent="0.2">
      <c r="A23757" t="s">
        <v>95</v>
      </c>
      <c r="B23757" t="s">
        <v>1629</v>
      </c>
      <c r="C23757">
        <v>12.5</v>
      </c>
    </row>
    <row r="23758" spans="1:4" x14ac:dyDescent="0.2">
      <c r="A23758" t="s">
        <v>95</v>
      </c>
      <c r="B23758" t="s">
        <v>1629</v>
      </c>
      <c r="C23758">
        <v>25</v>
      </c>
    </row>
    <row r="23759" spans="1:4" x14ac:dyDescent="0.2">
      <c r="A23759" t="s">
        <v>2593</v>
      </c>
      <c r="B23759">
        <v>0.05</v>
      </c>
    </row>
    <row r="23760" spans="1:4" x14ac:dyDescent="0.2">
      <c r="A23760" t="s">
        <v>1549</v>
      </c>
      <c r="B23760" t="s">
        <v>1550</v>
      </c>
      <c r="C23760" t="s">
        <v>1551</v>
      </c>
      <c r="D23760" t="s">
        <v>1552</v>
      </c>
    </row>
    <row r="23761" spans="1:4" x14ac:dyDescent="0.2">
      <c r="A23761" t="s">
        <v>859</v>
      </c>
      <c r="B23761" t="s">
        <v>1553</v>
      </c>
      <c r="C23761" t="s">
        <v>1554</v>
      </c>
    </row>
    <row r="23762" spans="1:4" x14ac:dyDescent="0.2">
      <c r="A23762" t="s">
        <v>29</v>
      </c>
      <c r="B23762">
        <v>17.5</v>
      </c>
      <c r="C23762" t="s">
        <v>1608</v>
      </c>
      <c r="D23762">
        <v>0.15</v>
      </c>
    </row>
    <row r="23763" spans="1:4" x14ac:dyDescent="0.2">
      <c r="A23763" t="s">
        <v>29</v>
      </c>
      <c r="B23763" t="s">
        <v>3321</v>
      </c>
    </row>
    <row r="23764" spans="1:4" x14ac:dyDescent="0.2">
      <c r="A23764" t="s">
        <v>551</v>
      </c>
      <c r="B23764">
        <v>0.08</v>
      </c>
      <c r="C23764" t="s">
        <v>1568</v>
      </c>
    </row>
    <row r="23765" spans="1:4" x14ac:dyDescent="0.2">
      <c r="A23765" t="s">
        <v>246</v>
      </c>
      <c r="B23765">
        <v>0.02</v>
      </c>
    </row>
    <row r="23766" spans="1:4" x14ac:dyDescent="0.2">
      <c r="A23766" t="s">
        <v>97</v>
      </c>
      <c r="B23766">
        <v>0.1</v>
      </c>
      <c r="C23766" t="s">
        <v>1568</v>
      </c>
    </row>
    <row r="23767" spans="1:4" x14ac:dyDescent="0.2">
      <c r="A23767" t="s">
        <v>96</v>
      </c>
      <c r="B23767" t="s">
        <v>3322</v>
      </c>
    </row>
    <row r="23768" spans="1:4" x14ac:dyDescent="0.2">
      <c r="A23768" t="s">
        <v>95</v>
      </c>
      <c r="B23768" t="s">
        <v>3323</v>
      </c>
    </row>
    <row r="23769" spans="1:4" x14ac:dyDescent="0.2">
      <c r="A23769" t="s">
        <v>96</v>
      </c>
      <c r="B23769" t="s">
        <v>2275</v>
      </c>
    </row>
    <row r="23770" spans="1:4" x14ac:dyDescent="0.2">
      <c r="A23770" t="s">
        <v>29</v>
      </c>
      <c r="B23770" t="s">
        <v>3324</v>
      </c>
    </row>
    <row r="23771" spans="1:4" x14ac:dyDescent="0.2">
      <c r="A23771" t="s">
        <v>29</v>
      </c>
      <c r="B23771" t="s">
        <v>3325</v>
      </c>
    </row>
    <row r="23772" spans="1:4" x14ac:dyDescent="0.2">
      <c r="A23772" t="s">
        <v>96</v>
      </c>
      <c r="B23772" t="s">
        <v>3326</v>
      </c>
    </row>
    <row r="23773" spans="1:4" x14ac:dyDescent="0.2">
      <c r="A23773" t="s">
        <v>96</v>
      </c>
      <c r="B23773" t="s">
        <v>2440</v>
      </c>
    </row>
    <row r="23774" spans="1:4" x14ac:dyDescent="0.2">
      <c r="A23774" t="s">
        <v>29</v>
      </c>
      <c r="B23774" t="s">
        <v>3327</v>
      </c>
    </row>
    <row r="23775" spans="1:4" x14ac:dyDescent="0.2">
      <c r="A23775" t="s">
        <v>54</v>
      </c>
      <c r="B23775" t="s">
        <v>3328</v>
      </c>
    </row>
    <row r="23776" spans="1:4" x14ac:dyDescent="0.2">
      <c r="A23776" t="s">
        <v>34</v>
      </c>
      <c r="B23776" t="s">
        <v>3329</v>
      </c>
    </row>
    <row r="23777" spans="1:4" x14ac:dyDescent="0.2">
      <c r="A23777" t="s">
        <v>29</v>
      </c>
      <c r="B23777">
        <v>11.1</v>
      </c>
      <c r="C23777" t="s">
        <v>1580</v>
      </c>
    </row>
    <row r="23778" spans="1:4" x14ac:dyDescent="0.2">
      <c r="A23778" t="s">
        <v>34</v>
      </c>
      <c r="B23778" t="s">
        <v>3330</v>
      </c>
    </row>
    <row r="23779" spans="1:4" x14ac:dyDescent="0.2">
      <c r="A23779" t="s">
        <v>97</v>
      </c>
      <c r="B23779">
        <v>0.1</v>
      </c>
      <c r="C23779" t="s">
        <v>1568</v>
      </c>
    </row>
    <row r="23780" spans="1:4" x14ac:dyDescent="0.2">
      <c r="A23780" t="s">
        <v>935</v>
      </c>
    </row>
    <row r="23781" spans="1:4" x14ac:dyDescent="0.2">
      <c r="A23781" t="s">
        <v>936</v>
      </c>
    </row>
    <row r="23782" spans="1:4" x14ac:dyDescent="0.2">
      <c r="A23782" t="s">
        <v>937</v>
      </c>
    </row>
    <row r="23783" spans="1:4" x14ac:dyDescent="0.2">
      <c r="A23783" t="s">
        <v>95</v>
      </c>
      <c r="B23783" t="s">
        <v>3331</v>
      </c>
    </row>
    <row r="23784" spans="1:4" x14ac:dyDescent="0.2">
      <c r="A23784" t="s">
        <v>1549</v>
      </c>
      <c r="B23784" t="s">
        <v>1550</v>
      </c>
      <c r="C23784" t="s">
        <v>1551</v>
      </c>
      <c r="D23784" t="s">
        <v>1552</v>
      </c>
    </row>
    <row r="23785" spans="1:4" x14ac:dyDescent="0.2">
      <c r="A23785" t="s">
        <v>859</v>
      </c>
      <c r="B23785" t="s">
        <v>1553</v>
      </c>
      <c r="C23785" t="s">
        <v>1554</v>
      </c>
    </row>
    <row r="23786" spans="1:4" x14ac:dyDescent="0.2">
      <c r="A23786" t="s">
        <v>1569</v>
      </c>
      <c r="B23786" t="s">
        <v>1570</v>
      </c>
      <c r="C23786" t="s">
        <v>1571</v>
      </c>
    </row>
    <row r="23787" spans="1:4" x14ac:dyDescent="0.2">
      <c r="A23787" t="s">
        <v>1569</v>
      </c>
      <c r="B23787" t="s">
        <v>1572</v>
      </c>
      <c r="C23787" t="s">
        <v>1573</v>
      </c>
      <c r="D23787" t="s">
        <v>1571</v>
      </c>
    </row>
    <row r="23788" spans="1:4" x14ac:dyDescent="0.2">
      <c r="A23788" t="s">
        <v>153</v>
      </c>
      <c r="B23788">
        <v>10.5</v>
      </c>
      <c r="C23788" t="s">
        <v>1578</v>
      </c>
    </row>
    <row r="23789" spans="1:4" x14ac:dyDescent="0.2">
      <c r="A23789" t="s">
        <v>27</v>
      </c>
      <c r="B23789">
        <v>18</v>
      </c>
      <c r="C23789" t="s">
        <v>1608</v>
      </c>
      <c r="D23789">
        <v>0.05</v>
      </c>
    </row>
    <row r="23790" spans="1:4" x14ac:dyDescent="0.2">
      <c r="A23790" t="s">
        <v>29</v>
      </c>
      <c r="B23790">
        <v>7.7</v>
      </c>
      <c r="C23790" t="s">
        <v>1608</v>
      </c>
      <c r="D23790">
        <v>0.05</v>
      </c>
    </row>
    <row r="23791" spans="1:4" x14ac:dyDescent="0.2">
      <c r="A23791" t="s">
        <v>1579</v>
      </c>
      <c r="B23791">
        <v>12</v>
      </c>
      <c r="C23791" t="s">
        <v>1608</v>
      </c>
      <c r="D23791">
        <v>0.2</v>
      </c>
    </row>
    <row r="23792" spans="1:4" x14ac:dyDescent="0.2">
      <c r="A23792" t="s">
        <v>1579</v>
      </c>
      <c r="B23792">
        <v>8.6999999999999993</v>
      </c>
      <c r="C23792" t="s">
        <v>1608</v>
      </c>
      <c r="D23792">
        <v>0.1</v>
      </c>
    </row>
    <row r="23793" spans="1:5" x14ac:dyDescent="0.2">
      <c r="A23793" t="s">
        <v>1579</v>
      </c>
      <c r="B23793">
        <v>3.4</v>
      </c>
      <c r="C23793" t="s">
        <v>1608</v>
      </c>
      <c r="D23793">
        <v>0.05</v>
      </c>
    </row>
    <row r="23794" spans="1:5" x14ac:dyDescent="0.2">
      <c r="A23794" t="s">
        <v>2919</v>
      </c>
      <c r="B23794" t="s">
        <v>1608</v>
      </c>
      <c r="C23794">
        <v>0.2</v>
      </c>
    </row>
    <row r="23795" spans="1:5" x14ac:dyDescent="0.2">
      <c r="A23795" t="s">
        <v>92</v>
      </c>
      <c r="B23795">
        <v>0.05</v>
      </c>
      <c r="C23795">
        <v>0.1</v>
      </c>
    </row>
    <row r="23796" spans="1:5" x14ac:dyDescent="0.2">
      <c r="A23796" t="s">
        <v>29</v>
      </c>
      <c r="B23796">
        <v>11.5</v>
      </c>
      <c r="C23796" t="s">
        <v>1608</v>
      </c>
      <c r="D23796">
        <v>0.05</v>
      </c>
    </row>
    <row r="23797" spans="1:5" x14ac:dyDescent="0.2">
      <c r="A23797" t="s">
        <v>939</v>
      </c>
    </row>
    <row r="23798" spans="1:5" x14ac:dyDescent="0.2">
      <c r="A23798" t="s">
        <v>1662</v>
      </c>
      <c r="B23798">
        <v>15.7</v>
      </c>
      <c r="C23798" t="s">
        <v>1608</v>
      </c>
      <c r="D23798">
        <v>0.02</v>
      </c>
    </row>
    <row r="23799" spans="1:5" x14ac:dyDescent="0.2">
      <c r="A23799" t="s">
        <v>184</v>
      </c>
      <c r="B23799">
        <v>14.7</v>
      </c>
      <c r="C23799">
        <v>-0.2</v>
      </c>
    </row>
    <row r="23800" spans="1:5" x14ac:dyDescent="0.2">
      <c r="A23800" t="s">
        <v>34</v>
      </c>
      <c r="B23800">
        <v>21.02</v>
      </c>
      <c r="C23800">
        <v>0.03</v>
      </c>
    </row>
    <row r="23801" spans="1:5" x14ac:dyDescent="0.2">
      <c r="A23801" t="s">
        <v>34</v>
      </c>
      <c r="B23801">
        <v>15.02</v>
      </c>
      <c r="C23801">
        <v>0.03</v>
      </c>
    </row>
    <row r="23802" spans="1:5" x14ac:dyDescent="0.2">
      <c r="A23802" t="s">
        <v>1693</v>
      </c>
      <c r="B23802" t="s">
        <v>1562</v>
      </c>
      <c r="C23802" t="s">
        <v>2699</v>
      </c>
      <c r="D23802" t="s">
        <v>1608</v>
      </c>
      <c r="E23802">
        <v>0.1</v>
      </c>
    </row>
    <row r="23803" spans="1:5" x14ac:dyDescent="0.2">
      <c r="A23803" t="s">
        <v>2062</v>
      </c>
      <c r="B23803" t="s">
        <v>3155</v>
      </c>
      <c r="C23803" t="s">
        <v>3156</v>
      </c>
    </row>
    <row r="23804" spans="1:5" x14ac:dyDescent="0.2">
      <c r="A23804" t="s">
        <v>150</v>
      </c>
      <c r="B23804">
        <v>10.25</v>
      </c>
      <c r="C23804" t="s">
        <v>1608</v>
      </c>
      <c r="D23804">
        <v>0.15</v>
      </c>
    </row>
    <row r="23805" spans="1:5" x14ac:dyDescent="0.2">
      <c r="A23805" t="s">
        <v>2893</v>
      </c>
      <c r="B23805" t="s">
        <v>1608</v>
      </c>
      <c r="C23805">
        <v>0.04</v>
      </c>
    </row>
    <row r="23806" spans="1:5" x14ac:dyDescent="0.2">
      <c r="A23806" t="s">
        <v>47</v>
      </c>
      <c r="B23806">
        <v>2</v>
      </c>
      <c r="C23806" t="s">
        <v>1580</v>
      </c>
    </row>
    <row r="23807" spans="1:5" x14ac:dyDescent="0.2">
      <c r="A23807" t="s">
        <v>1684</v>
      </c>
      <c r="B23807">
        <v>7</v>
      </c>
      <c r="C23807" t="s">
        <v>1608</v>
      </c>
      <c r="D23807">
        <v>0.2</v>
      </c>
    </row>
    <row r="23808" spans="1:5" x14ac:dyDescent="0.2">
      <c r="A23808" t="s">
        <v>2298</v>
      </c>
      <c r="B23808" t="s">
        <v>2915</v>
      </c>
    </row>
    <row r="23809" spans="1:4" x14ac:dyDescent="0.2">
      <c r="A23809" t="s">
        <v>49</v>
      </c>
      <c r="B23809">
        <v>0.4</v>
      </c>
      <c r="C23809" t="s">
        <v>1580</v>
      </c>
    </row>
    <row r="23810" spans="1:4" x14ac:dyDescent="0.2">
      <c r="A23810" t="s">
        <v>97</v>
      </c>
      <c r="B23810" t="s">
        <v>1545</v>
      </c>
      <c r="C23810">
        <v>0.1</v>
      </c>
    </row>
    <row r="23811" spans="1:4" x14ac:dyDescent="0.2">
      <c r="A23811" t="s">
        <v>97</v>
      </c>
      <c r="B23811" t="s">
        <v>1545</v>
      </c>
      <c r="C23811">
        <v>0.1</v>
      </c>
    </row>
    <row r="23812" spans="1:4" x14ac:dyDescent="0.2">
      <c r="A23812" t="s">
        <v>97</v>
      </c>
      <c r="B23812" t="s">
        <v>1545</v>
      </c>
      <c r="C23812">
        <v>0.1</v>
      </c>
    </row>
    <row r="23813" spans="1:4" x14ac:dyDescent="0.2">
      <c r="A23813" t="s">
        <v>97</v>
      </c>
      <c r="B23813" t="s">
        <v>1545</v>
      </c>
      <c r="C23813">
        <v>0.1</v>
      </c>
    </row>
    <row r="23814" spans="1:4" x14ac:dyDescent="0.2">
      <c r="A23814" t="s">
        <v>97</v>
      </c>
      <c r="B23814">
        <v>0.03</v>
      </c>
      <c r="C23814" t="s">
        <v>1594</v>
      </c>
      <c r="D23814" t="s">
        <v>1568</v>
      </c>
    </row>
    <row r="23815" spans="1:4" x14ac:dyDescent="0.2">
      <c r="A23815" t="s">
        <v>29</v>
      </c>
      <c r="B23815">
        <v>4.5</v>
      </c>
      <c r="C23815" t="s">
        <v>1608</v>
      </c>
      <c r="D23815">
        <v>0.1</v>
      </c>
    </row>
    <row r="23816" spans="1:4" x14ac:dyDescent="0.2">
      <c r="A23816" t="s">
        <v>2909</v>
      </c>
      <c r="B23816" t="s">
        <v>1608</v>
      </c>
      <c r="C23816">
        <v>0.05</v>
      </c>
    </row>
    <row r="23817" spans="1:4" x14ac:dyDescent="0.2">
      <c r="A23817" t="s">
        <v>2911</v>
      </c>
      <c r="B23817" t="s">
        <v>1608</v>
      </c>
      <c r="C23817">
        <v>0.1</v>
      </c>
    </row>
    <row r="23818" spans="1:4" x14ac:dyDescent="0.2">
      <c r="A23818" t="s">
        <v>94</v>
      </c>
      <c r="B23818">
        <v>0.02</v>
      </c>
      <c r="C23818" t="s">
        <v>1567</v>
      </c>
      <c r="D23818" t="s">
        <v>1568</v>
      </c>
    </row>
    <row r="23819" spans="1:4" x14ac:dyDescent="0.2">
      <c r="A23819" t="s">
        <v>133</v>
      </c>
      <c r="B23819">
        <v>5.0000000000000001E-3</v>
      </c>
    </row>
    <row r="23820" spans="1:4" x14ac:dyDescent="0.2">
      <c r="A23820" t="s">
        <v>1704</v>
      </c>
      <c r="B23820">
        <v>0.1</v>
      </c>
      <c r="C23820">
        <f>0.035/-0.015</f>
        <v>-2.3333333333333335</v>
      </c>
    </row>
    <row r="23821" spans="1:4" x14ac:dyDescent="0.2">
      <c r="A23821" t="s">
        <v>97</v>
      </c>
      <c r="B23821">
        <v>0.05</v>
      </c>
      <c r="C23821" t="s">
        <v>1567</v>
      </c>
      <c r="D23821" t="s">
        <v>1568</v>
      </c>
    </row>
    <row r="23822" spans="1:4" x14ac:dyDescent="0.2">
      <c r="A23822" t="s">
        <v>1741</v>
      </c>
      <c r="B23822" t="s">
        <v>1613</v>
      </c>
      <c r="C23822">
        <v>0.02</v>
      </c>
    </row>
    <row r="23823" spans="1:4" x14ac:dyDescent="0.2">
      <c r="A23823" t="s">
        <v>47</v>
      </c>
      <c r="B23823" t="s">
        <v>3150</v>
      </c>
    </row>
    <row r="23824" spans="1:4" x14ac:dyDescent="0.2">
      <c r="A23824" t="s">
        <v>29</v>
      </c>
      <c r="B23824">
        <v>9</v>
      </c>
      <c r="C23824" t="s">
        <v>1608</v>
      </c>
      <c r="D23824">
        <v>0.1</v>
      </c>
    </row>
    <row r="23825" spans="1:5" x14ac:dyDescent="0.2">
      <c r="A23825" t="s">
        <v>29</v>
      </c>
      <c r="B23825" t="s">
        <v>3332</v>
      </c>
    </row>
    <row r="23826" spans="1:5" x14ac:dyDescent="0.2">
      <c r="A23826" t="s">
        <v>97</v>
      </c>
      <c r="B23826" t="s">
        <v>1545</v>
      </c>
      <c r="C23826">
        <v>0.03</v>
      </c>
      <c r="D23826" t="s">
        <v>2922</v>
      </c>
      <c r="E23826" t="s">
        <v>1568</v>
      </c>
    </row>
    <row r="23827" spans="1:5" x14ac:dyDescent="0.2">
      <c r="A23827" t="s">
        <v>869</v>
      </c>
    </row>
    <row r="23828" spans="1:5" x14ac:dyDescent="0.2">
      <c r="A23828" t="s">
        <v>154</v>
      </c>
      <c r="B23828">
        <v>0.2</v>
      </c>
      <c r="C23828" t="s">
        <v>1613</v>
      </c>
      <c r="D23828">
        <v>0.1</v>
      </c>
    </row>
    <row r="23829" spans="1:5" x14ac:dyDescent="0.2">
      <c r="A23829" t="s">
        <v>146</v>
      </c>
    </row>
    <row r="23830" spans="1:5" x14ac:dyDescent="0.2">
      <c r="A23830" t="s">
        <v>87</v>
      </c>
    </row>
    <row r="23831" spans="1:5" x14ac:dyDescent="0.2">
      <c r="A23831" t="s">
        <v>186</v>
      </c>
      <c r="B23831" t="s">
        <v>1545</v>
      </c>
      <c r="C23831">
        <v>0.2</v>
      </c>
      <c r="D23831" t="s">
        <v>1546</v>
      </c>
      <c r="E23831" t="s">
        <v>3333</v>
      </c>
    </row>
    <row r="23832" spans="1:5" x14ac:dyDescent="0.2">
      <c r="A23832" t="s">
        <v>29</v>
      </c>
      <c r="B23832">
        <v>4.9000000000000004</v>
      </c>
      <c r="C23832">
        <v>0.1</v>
      </c>
    </row>
    <row r="23833" spans="1:5" x14ac:dyDescent="0.2">
      <c r="A23833" t="s">
        <v>29</v>
      </c>
      <c r="B23833">
        <v>0.5</v>
      </c>
      <c r="C23833" t="s">
        <v>1580</v>
      </c>
    </row>
    <row r="23834" spans="1:5" x14ac:dyDescent="0.2">
      <c r="A23834" t="s">
        <v>29</v>
      </c>
      <c r="B23834">
        <v>0.4</v>
      </c>
      <c r="C23834" t="s">
        <v>1580</v>
      </c>
    </row>
    <row r="23835" spans="1:5" x14ac:dyDescent="0.2">
      <c r="A23835" t="s">
        <v>1549</v>
      </c>
      <c r="B23835" t="s">
        <v>1550</v>
      </c>
      <c r="C23835" t="s">
        <v>1551</v>
      </c>
      <c r="D23835" t="s">
        <v>1552</v>
      </c>
    </row>
    <row r="23836" spans="1:5" x14ac:dyDescent="0.2">
      <c r="A23836" t="s">
        <v>859</v>
      </c>
      <c r="B23836" t="s">
        <v>1553</v>
      </c>
      <c r="C23836" t="s">
        <v>1554</v>
      </c>
    </row>
    <row r="23837" spans="1:5" x14ac:dyDescent="0.2">
      <c r="A23837" t="s">
        <v>153</v>
      </c>
      <c r="B23837">
        <v>10.5</v>
      </c>
      <c r="C23837" t="s">
        <v>1578</v>
      </c>
    </row>
    <row r="23838" spans="1:5" x14ac:dyDescent="0.2">
      <c r="A23838" t="s">
        <v>27</v>
      </c>
      <c r="B23838">
        <v>18</v>
      </c>
      <c r="C23838" t="s">
        <v>1608</v>
      </c>
      <c r="D23838">
        <v>0.05</v>
      </c>
    </row>
    <row r="23839" spans="1:5" x14ac:dyDescent="0.2">
      <c r="A23839" t="s">
        <v>29</v>
      </c>
      <c r="B23839">
        <v>7.7</v>
      </c>
      <c r="C23839" t="s">
        <v>1608</v>
      </c>
      <c r="D23839">
        <v>0.05</v>
      </c>
    </row>
    <row r="23840" spans="1:5" x14ac:dyDescent="0.2">
      <c r="A23840" t="s">
        <v>1579</v>
      </c>
      <c r="B23840">
        <v>12</v>
      </c>
      <c r="C23840" t="s">
        <v>1608</v>
      </c>
      <c r="D23840">
        <v>0.2</v>
      </c>
    </row>
    <row r="23841" spans="1:5" x14ac:dyDescent="0.2">
      <c r="A23841" t="s">
        <v>1579</v>
      </c>
      <c r="B23841">
        <v>8.6999999999999993</v>
      </c>
      <c r="C23841" t="s">
        <v>1608</v>
      </c>
      <c r="D23841">
        <v>0.1</v>
      </c>
    </row>
    <row r="23842" spans="1:5" x14ac:dyDescent="0.2">
      <c r="A23842" t="s">
        <v>1579</v>
      </c>
      <c r="B23842">
        <v>3.4</v>
      </c>
      <c r="C23842" t="s">
        <v>1608</v>
      </c>
      <c r="D23842">
        <v>0.05</v>
      </c>
    </row>
    <row r="23843" spans="1:5" x14ac:dyDescent="0.2">
      <c r="A23843" t="s">
        <v>2919</v>
      </c>
      <c r="B23843" t="s">
        <v>1608</v>
      </c>
      <c r="C23843">
        <v>0.2</v>
      </c>
    </row>
    <row r="23844" spans="1:5" x14ac:dyDescent="0.2">
      <c r="A23844" t="s">
        <v>92</v>
      </c>
      <c r="B23844">
        <v>0.05</v>
      </c>
      <c r="C23844">
        <v>0.1</v>
      </c>
    </row>
    <row r="23845" spans="1:5" x14ac:dyDescent="0.2">
      <c r="A23845" t="s">
        <v>29</v>
      </c>
      <c r="B23845">
        <v>11.5</v>
      </c>
      <c r="C23845" t="s">
        <v>1608</v>
      </c>
      <c r="D23845">
        <v>0.05</v>
      </c>
    </row>
    <row r="23846" spans="1:5" x14ac:dyDescent="0.2">
      <c r="A23846" t="s">
        <v>1741</v>
      </c>
      <c r="B23846" t="s">
        <v>1562</v>
      </c>
      <c r="C23846">
        <v>0.5</v>
      </c>
    </row>
    <row r="23847" spans="1:5" x14ac:dyDescent="0.2">
      <c r="A23847" t="s">
        <v>1662</v>
      </c>
      <c r="B23847">
        <v>15.5</v>
      </c>
      <c r="C23847" t="s">
        <v>1608</v>
      </c>
      <c r="D23847">
        <v>0.02</v>
      </c>
    </row>
    <row r="23848" spans="1:5" x14ac:dyDescent="0.2">
      <c r="A23848" t="s">
        <v>184</v>
      </c>
      <c r="B23848">
        <v>14.7</v>
      </c>
      <c r="C23848">
        <v>-0.2</v>
      </c>
    </row>
    <row r="23849" spans="1:5" x14ac:dyDescent="0.2">
      <c r="A23849" t="s">
        <v>34</v>
      </c>
      <c r="B23849">
        <v>21.02</v>
      </c>
      <c r="C23849">
        <v>0.03</v>
      </c>
    </row>
    <row r="23850" spans="1:5" x14ac:dyDescent="0.2">
      <c r="A23850" t="s">
        <v>34</v>
      </c>
      <c r="B23850">
        <v>15.02</v>
      </c>
      <c r="C23850">
        <v>0.03</v>
      </c>
    </row>
    <row r="23851" spans="1:5" x14ac:dyDescent="0.2">
      <c r="A23851" t="s">
        <v>1693</v>
      </c>
      <c r="B23851" t="s">
        <v>1562</v>
      </c>
      <c r="C23851" t="s">
        <v>2699</v>
      </c>
      <c r="D23851" t="s">
        <v>1608</v>
      </c>
      <c r="E23851">
        <v>0.1</v>
      </c>
    </row>
    <row r="23852" spans="1:5" x14ac:dyDescent="0.2">
      <c r="A23852" t="s">
        <v>2062</v>
      </c>
      <c r="B23852" t="s">
        <v>3155</v>
      </c>
      <c r="C23852" t="s">
        <v>3156</v>
      </c>
    </row>
    <row r="23853" spans="1:5" x14ac:dyDescent="0.2">
      <c r="A23853" t="s">
        <v>150</v>
      </c>
      <c r="B23853">
        <v>10.25</v>
      </c>
      <c r="C23853" t="s">
        <v>1608</v>
      </c>
      <c r="D23853">
        <v>0.15</v>
      </c>
    </row>
    <row r="23854" spans="1:5" x14ac:dyDescent="0.2">
      <c r="A23854" t="s">
        <v>2893</v>
      </c>
      <c r="B23854" t="s">
        <v>1608</v>
      </c>
      <c r="C23854">
        <v>0.04</v>
      </c>
    </row>
    <row r="23855" spans="1:5" x14ac:dyDescent="0.2">
      <c r="A23855" t="s">
        <v>47</v>
      </c>
      <c r="B23855">
        <v>2</v>
      </c>
      <c r="C23855" t="s">
        <v>1580</v>
      </c>
    </row>
    <row r="23856" spans="1:5" x14ac:dyDescent="0.2">
      <c r="A23856" t="s">
        <v>1684</v>
      </c>
      <c r="B23856">
        <v>7</v>
      </c>
      <c r="C23856" t="s">
        <v>1608</v>
      </c>
      <c r="D23856">
        <v>0.2</v>
      </c>
    </row>
    <row r="23857" spans="1:5" x14ac:dyDescent="0.2">
      <c r="A23857" t="s">
        <v>49</v>
      </c>
      <c r="B23857">
        <v>0.23</v>
      </c>
      <c r="C23857" t="s">
        <v>1589</v>
      </c>
    </row>
    <row r="23858" spans="1:5" x14ac:dyDescent="0.2">
      <c r="A23858" t="s">
        <v>49</v>
      </c>
      <c r="B23858">
        <v>0.4</v>
      </c>
      <c r="C23858" t="s">
        <v>1580</v>
      </c>
    </row>
    <row r="23859" spans="1:5" x14ac:dyDescent="0.2">
      <c r="A23859" t="s">
        <v>97</v>
      </c>
      <c r="B23859">
        <v>0.1</v>
      </c>
      <c r="C23859" t="s">
        <v>1567</v>
      </c>
      <c r="D23859" t="s">
        <v>1568</v>
      </c>
    </row>
    <row r="23860" spans="1:5" x14ac:dyDescent="0.2">
      <c r="A23860" t="s">
        <v>29</v>
      </c>
      <c r="B23860">
        <v>4.5</v>
      </c>
      <c r="C23860" t="s">
        <v>1580</v>
      </c>
    </row>
    <row r="23861" spans="1:5" x14ac:dyDescent="0.2">
      <c r="A23861" t="s">
        <v>2909</v>
      </c>
      <c r="B23861" t="s">
        <v>1608</v>
      </c>
      <c r="C23861">
        <v>0.05</v>
      </c>
    </row>
    <row r="23862" spans="1:5" x14ac:dyDescent="0.2">
      <c r="A23862" t="s">
        <v>2911</v>
      </c>
      <c r="B23862" t="s">
        <v>1608</v>
      </c>
      <c r="C23862">
        <v>0.1</v>
      </c>
    </row>
    <row r="23863" spans="1:5" x14ac:dyDescent="0.2">
      <c r="A23863" t="s">
        <v>94</v>
      </c>
      <c r="B23863">
        <v>0.02</v>
      </c>
      <c r="C23863" t="s">
        <v>1567</v>
      </c>
      <c r="D23863" t="s">
        <v>1568</v>
      </c>
    </row>
    <row r="23864" spans="1:5" x14ac:dyDescent="0.2">
      <c r="A23864" t="s">
        <v>133</v>
      </c>
      <c r="B23864">
        <v>5.0000000000000001E-3</v>
      </c>
    </row>
    <row r="23865" spans="1:5" x14ac:dyDescent="0.2">
      <c r="A23865" t="s">
        <v>1704</v>
      </c>
      <c r="B23865">
        <v>0.1</v>
      </c>
      <c r="C23865">
        <f>0.035/-0.015</f>
        <v>-2.3333333333333335</v>
      </c>
    </row>
    <row r="23866" spans="1:5" x14ac:dyDescent="0.2">
      <c r="A23866" t="s">
        <v>97</v>
      </c>
      <c r="B23866">
        <v>0.05</v>
      </c>
      <c r="C23866" t="s">
        <v>1567</v>
      </c>
      <c r="D23866" t="s">
        <v>1568</v>
      </c>
    </row>
    <row r="23867" spans="1:5" x14ac:dyDescent="0.2">
      <c r="A23867" t="s">
        <v>1741</v>
      </c>
      <c r="B23867" t="s">
        <v>1613</v>
      </c>
      <c r="C23867">
        <v>0.02</v>
      </c>
    </row>
    <row r="23868" spans="1:5" x14ac:dyDescent="0.2">
      <c r="A23868" t="s">
        <v>47</v>
      </c>
      <c r="B23868" t="s">
        <v>3150</v>
      </c>
    </row>
    <row r="23869" spans="1:5" x14ac:dyDescent="0.2">
      <c r="A23869" t="s">
        <v>29</v>
      </c>
      <c r="B23869">
        <v>12.5</v>
      </c>
      <c r="C23869">
        <v>0.2</v>
      </c>
    </row>
    <row r="23870" spans="1:5" x14ac:dyDescent="0.2">
      <c r="A23870" t="s">
        <v>97</v>
      </c>
      <c r="B23870" t="s">
        <v>1545</v>
      </c>
      <c r="C23870">
        <v>0.03</v>
      </c>
      <c r="D23870" t="s">
        <v>2922</v>
      </c>
      <c r="E23870" t="s">
        <v>1568</v>
      </c>
    </row>
    <row r="23871" spans="1:5" x14ac:dyDescent="0.2">
      <c r="A23871" t="s">
        <v>869</v>
      </c>
    </row>
    <row r="23872" spans="1:5" x14ac:dyDescent="0.2">
      <c r="A23872" t="s">
        <v>154</v>
      </c>
      <c r="B23872">
        <v>0.2</v>
      </c>
      <c r="C23872" t="s">
        <v>1613</v>
      </c>
      <c r="D23872">
        <v>0.1</v>
      </c>
    </row>
    <row r="23873" spans="1:4" x14ac:dyDescent="0.2">
      <c r="A23873" t="s">
        <v>146</v>
      </c>
    </row>
    <row r="23874" spans="1:4" x14ac:dyDescent="0.2">
      <c r="A23874" t="s">
        <v>87</v>
      </c>
    </row>
    <row r="23875" spans="1:4" x14ac:dyDescent="0.2">
      <c r="A23875" t="s">
        <v>1549</v>
      </c>
      <c r="B23875" t="s">
        <v>1550</v>
      </c>
      <c r="C23875" t="s">
        <v>1551</v>
      </c>
      <c r="D23875" t="s">
        <v>1552</v>
      </c>
    </row>
    <row r="23876" spans="1:4" x14ac:dyDescent="0.2">
      <c r="A23876" t="s">
        <v>859</v>
      </c>
      <c r="B23876" t="s">
        <v>1553</v>
      </c>
      <c r="C23876" t="s">
        <v>1554</v>
      </c>
    </row>
    <row r="23877" spans="1:4" x14ac:dyDescent="0.2">
      <c r="A23877" t="s">
        <v>153</v>
      </c>
      <c r="B23877">
        <v>10.5</v>
      </c>
      <c r="C23877" t="s">
        <v>1578</v>
      </c>
    </row>
    <row r="23878" spans="1:4" x14ac:dyDescent="0.2">
      <c r="A23878" t="s">
        <v>27</v>
      </c>
      <c r="B23878">
        <v>18</v>
      </c>
      <c r="C23878" t="s">
        <v>1608</v>
      </c>
      <c r="D23878">
        <v>0.05</v>
      </c>
    </row>
    <row r="23879" spans="1:4" x14ac:dyDescent="0.2">
      <c r="A23879" t="s">
        <v>29</v>
      </c>
      <c r="B23879">
        <v>7.7</v>
      </c>
      <c r="C23879" t="s">
        <v>1608</v>
      </c>
      <c r="D23879">
        <v>0.05</v>
      </c>
    </row>
    <row r="23880" spans="1:4" x14ac:dyDescent="0.2">
      <c r="A23880" t="s">
        <v>1579</v>
      </c>
      <c r="B23880">
        <v>12</v>
      </c>
      <c r="C23880" t="s">
        <v>1608</v>
      </c>
      <c r="D23880">
        <v>0.2</v>
      </c>
    </row>
    <row r="23881" spans="1:4" x14ac:dyDescent="0.2">
      <c r="A23881" t="s">
        <v>1579</v>
      </c>
      <c r="B23881">
        <v>8.6999999999999993</v>
      </c>
      <c r="C23881" t="s">
        <v>1608</v>
      </c>
      <c r="D23881">
        <v>0.1</v>
      </c>
    </row>
    <row r="23882" spans="1:4" x14ac:dyDescent="0.2">
      <c r="A23882" t="s">
        <v>1579</v>
      </c>
      <c r="B23882">
        <v>3.4</v>
      </c>
      <c r="C23882" t="s">
        <v>1608</v>
      </c>
      <c r="D23882">
        <v>0.05</v>
      </c>
    </row>
    <row r="23883" spans="1:4" x14ac:dyDescent="0.2">
      <c r="A23883" t="s">
        <v>2919</v>
      </c>
      <c r="B23883" t="s">
        <v>1608</v>
      </c>
      <c r="C23883">
        <v>0.2</v>
      </c>
    </row>
    <row r="23884" spans="1:4" x14ac:dyDescent="0.2">
      <c r="A23884" t="s">
        <v>92</v>
      </c>
      <c r="B23884">
        <v>0.05</v>
      </c>
      <c r="C23884">
        <v>0.1</v>
      </c>
    </row>
    <row r="23885" spans="1:4" x14ac:dyDescent="0.2">
      <c r="A23885" t="s">
        <v>29</v>
      </c>
      <c r="B23885">
        <v>11.5</v>
      </c>
      <c r="C23885" t="s">
        <v>1608</v>
      </c>
      <c r="D23885">
        <v>0.05</v>
      </c>
    </row>
    <row r="23886" spans="1:4" x14ac:dyDescent="0.2">
      <c r="A23886" t="s">
        <v>1741</v>
      </c>
      <c r="B23886" t="s">
        <v>1562</v>
      </c>
      <c r="C23886">
        <v>0.5</v>
      </c>
    </row>
    <row r="23887" spans="1:4" x14ac:dyDescent="0.2">
      <c r="A23887" t="s">
        <v>1662</v>
      </c>
      <c r="B23887">
        <v>15.5</v>
      </c>
      <c r="C23887" t="s">
        <v>1608</v>
      </c>
      <c r="D23887">
        <v>0.02</v>
      </c>
    </row>
    <row r="23888" spans="1:4" x14ac:dyDescent="0.2">
      <c r="A23888" t="s">
        <v>184</v>
      </c>
      <c r="B23888">
        <v>14.7</v>
      </c>
      <c r="C23888">
        <v>-0.2</v>
      </c>
    </row>
    <row r="23889" spans="1:5" x14ac:dyDescent="0.2">
      <c r="A23889" t="s">
        <v>34</v>
      </c>
      <c r="B23889">
        <v>21.02</v>
      </c>
      <c r="C23889">
        <v>0.03</v>
      </c>
    </row>
    <row r="23890" spans="1:5" x14ac:dyDescent="0.2">
      <c r="A23890" t="s">
        <v>34</v>
      </c>
      <c r="B23890">
        <v>15.02</v>
      </c>
      <c r="C23890">
        <v>0.03</v>
      </c>
    </row>
    <row r="23891" spans="1:5" x14ac:dyDescent="0.2">
      <c r="A23891" t="s">
        <v>1693</v>
      </c>
      <c r="B23891" t="s">
        <v>1562</v>
      </c>
      <c r="C23891" t="s">
        <v>2699</v>
      </c>
      <c r="D23891" t="s">
        <v>1608</v>
      </c>
      <c r="E23891">
        <v>0.1</v>
      </c>
    </row>
    <row r="23892" spans="1:5" x14ac:dyDescent="0.2">
      <c r="A23892" t="s">
        <v>2062</v>
      </c>
      <c r="B23892" t="s">
        <v>3155</v>
      </c>
      <c r="C23892" t="s">
        <v>3156</v>
      </c>
    </row>
    <row r="23893" spans="1:5" x14ac:dyDescent="0.2">
      <c r="A23893" t="s">
        <v>150</v>
      </c>
      <c r="B23893">
        <v>10.25</v>
      </c>
      <c r="C23893" t="s">
        <v>1608</v>
      </c>
      <c r="D23893">
        <v>0.15</v>
      </c>
    </row>
    <row r="23894" spans="1:5" x14ac:dyDescent="0.2">
      <c r="A23894" t="s">
        <v>2893</v>
      </c>
      <c r="B23894" t="s">
        <v>1608</v>
      </c>
      <c r="C23894">
        <v>0.04</v>
      </c>
    </row>
    <row r="23895" spans="1:5" x14ac:dyDescent="0.2">
      <c r="A23895" t="s">
        <v>47</v>
      </c>
      <c r="B23895">
        <v>2</v>
      </c>
      <c r="C23895" t="s">
        <v>1580</v>
      </c>
    </row>
    <row r="23896" spans="1:5" x14ac:dyDescent="0.2">
      <c r="A23896" t="s">
        <v>1684</v>
      </c>
      <c r="B23896">
        <v>7</v>
      </c>
      <c r="C23896" t="s">
        <v>1608</v>
      </c>
      <c r="D23896">
        <v>0.2</v>
      </c>
    </row>
    <row r="23897" spans="1:5" x14ac:dyDescent="0.2">
      <c r="A23897" t="s">
        <v>49</v>
      </c>
      <c r="B23897">
        <v>0.23</v>
      </c>
      <c r="C23897" t="s">
        <v>1589</v>
      </c>
    </row>
    <row r="23898" spans="1:5" x14ac:dyDescent="0.2">
      <c r="A23898" t="s">
        <v>49</v>
      </c>
      <c r="B23898">
        <v>0.4</v>
      </c>
      <c r="C23898" t="s">
        <v>1580</v>
      </c>
    </row>
    <row r="23899" spans="1:5" x14ac:dyDescent="0.2">
      <c r="A23899" t="s">
        <v>97</v>
      </c>
      <c r="B23899">
        <v>0.1</v>
      </c>
      <c r="C23899" t="s">
        <v>1567</v>
      </c>
      <c r="D23899" t="s">
        <v>1568</v>
      </c>
    </row>
    <row r="23900" spans="1:5" x14ac:dyDescent="0.2">
      <c r="A23900" t="s">
        <v>29</v>
      </c>
      <c r="B23900">
        <v>4.5</v>
      </c>
      <c r="C23900" t="s">
        <v>1580</v>
      </c>
    </row>
    <row r="23901" spans="1:5" x14ac:dyDescent="0.2">
      <c r="A23901" t="s">
        <v>2909</v>
      </c>
      <c r="B23901" t="s">
        <v>1608</v>
      </c>
      <c r="C23901">
        <v>0.05</v>
      </c>
    </row>
    <row r="23902" spans="1:5" x14ac:dyDescent="0.2">
      <c r="A23902" t="s">
        <v>2911</v>
      </c>
      <c r="B23902" t="s">
        <v>1608</v>
      </c>
      <c r="C23902">
        <v>0.1</v>
      </c>
    </row>
    <row r="23903" spans="1:5" x14ac:dyDescent="0.2">
      <c r="A23903" t="s">
        <v>94</v>
      </c>
      <c r="B23903">
        <v>0.02</v>
      </c>
      <c r="C23903" t="s">
        <v>1567</v>
      </c>
      <c r="D23903" t="s">
        <v>1568</v>
      </c>
    </row>
    <row r="23904" spans="1:5" x14ac:dyDescent="0.2">
      <c r="A23904" t="s">
        <v>133</v>
      </c>
      <c r="B23904">
        <v>5.0000000000000001E-3</v>
      </c>
    </row>
    <row r="23905" spans="1:5" x14ac:dyDescent="0.2">
      <c r="A23905" t="s">
        <v>1704</v>
      </c>
      <c r="B23905">
        <v>0.1</v>
      </c>
      <c r="C23905">
        <f>0.035/-0.015</f>
        <v>-2.3333333333333335</v>
      </c>
    </row>
    <row r="23906" spans="1:5" x14ac:dyDescent="0.2">
      <c r="A23906" t="s">
        <v>97</v>
      </c>
      <c r="B23906">
        <v>0.05</v>
      </c>
      <c r="C23906" t="s">
        <v>1567</v>
      </c>
      <c r="D23906" t="s">
        <v>1568</v>
      </c>
    </row>
    <row r="23907" spans="1:5" x14ac:dyDescent="0.2">
      <c r="A23907" t="s">
        <v>1741</v>
      </c>
      <c r="B23907" t="s">
        <v>1613</v>
      </c>
      <c r="C23907">
        <v>0.02</v>
      </c>
    </row>
    <row r="23908" spans="1:5" x14ac:dyDescent="0.2">
      <c r="A23908" t="s">
        <v>47</v>
      </c>
      <c r="B23908" t="s">
        <v>3150</v>
      </c>
    </row>
    <row r="23909" spans="1:5" x14ac:dyDescent="0.2">
      <c r="A23909" t="s">
        <v>29</v>
      </c>
      <c r="B23909">
        <v>12.5</v>
      </c>
      <c r="C23909">
        <v>0.2</v>
      </c>
    </row>
    <row r="23910" spans="1:5" x14ac:dyDescent="0.2">
      <c r="A23910" t="s">
        <v>97</v>
      </c>
      <c r="B23910" t="s">
        <v>1545</v>
      </c>
      <c r="C23910">
        <v>0.03</v>
      </c>
      <c r="D23910" t="s">
        <v>2922</v>
      </c>
      <c r="E23910" t="s">
        <v>1568</v>
      </c>
    </row>
    <row r="23911" spans="1:5" x14ac:dyDescent="0.2">
      <c r="A23911" t="s">
        <v>869</v>
      </c>
    </row>
    <row r="23912" spans="1:5" x14ac:dyDescent="0.2">
      <c r="A23912" t="s">
        <v>154</v>
      </c>
      <c r="B23912">
        <v>0.2</v>
      </c>
      <c r="C23912" t="s">
        <v>1613</v>
      </c>
      <c r="D23912">
        <v>0.1</v>
      </c>
    </row>
    <row r="23913" spans="1:5" x14ac:dyDescent="0.2">
      <c r="A23913" t="s">
        <v>146</v>
      </c>
    </row>
    <row r="23914" spans="1:5" x14ac:dyDescent="0.2">
      <c r="A23914" t="s">
        <v>87</v>
      </c>
    </row>
    <row r="23915" spans="1:5" x14ac:dyDescent="0.2">
      <c r="A23915" t="s">
        <v>1549</v>
      </c>
      <c r="B23915" t="s">
        <v>1550</v>
      </c>
      <c r="C23915" t="s">
        <v>1551</v>
      </c>
      <c r="D23915" t="s">
        <v>1552</v>
      </c>
    </row>
    <row r="23916" spans="1:5" x14ac:dyDescent="0.2">
      <c r="A23916" t="s">
        <v>859</v>
      </c>
      <c r="B23916" t="s">
        <v>1553</v>
      </c>
      <c r="C23916" t="s">
        <v>1554</v>
      </c>
    </row>
    <row r="23917" spans="1:5" x14ac:dyDescent="0.2">
      <c r="A23917" t="s">
        <v>153</v>
      </c>
      <c r="B23917">
        <v>10.5</v>
      </c>
      <c r="C23917" t="s">
        <v>1578</v>
      </c>
    </row>
    <row r="23918" spans="1:5" x14ac:dyDescent="0.2">
      <c r="A23918" t="s">
        <v>27</v>
      </c>
      <c r="B23918">
        <v>18</v>
      </c>
      <c r="C23918" t="s">
        <v>1608</v>
      </c>
      <c r="D23918">
        <v>0.05</v>
      </c>
    </row>
    <row r="23919" spans="1:5" x14ac:dyDescent="0.2">
      <c r="A23919" t="s">
        <v>29</v>
      </c>
      <c r="B23919">
        <v>7.7</v>
      </c>
      <c r="C23919" t="s">
        <v>1608</v>
      </c>
      <c r="D23919">
        <v>0.05</v>
      </c>
    </row>
    <row r="23920" spans="1:5" x14ac:dyDescent="0.2">
      <c r="A23920" t="s">
        <v>1579</v>
      </c>
      <c r="B23920">
        <v>12</v>
      </c>
      <c r="C23920" t="s">
        <v>1608</v>
      </c>
      <c r="D23920">
        <v>0.2</v>
      </c>
    </row>
    <row r="23921" spans="1:5" x14ac:dyDescent="0.2">
      <c r="A23921" t="s">
        <v>1579</v>
      </c>
      <c r="B23921">
        <v>8.6999999999999993</v>
      </c>
      <c r="C23921" t="s">
        <v>1608</v>
      </c>
      <c r="D23921">
        <v>0.1</v>
      </c>
    </row>
    <row r="23922" spans="1:5" x14ac:dyDescent="0.2">
      <c r="A23922" t="s">
        <v>1579</v>
      </c>
      <c r="B23922">
        <v>3.4</v>
      </c>
      <c r="C23922" t="s">
        <v>1608</v>
      </c>
      <c r="D23922">
        <v>0.05</v>
      </c>
    </row>
    <row r="23923" spans="1:5" x14ac:dyDescent="0.2">
      <c r="A23923" t="s">
        <v>2919</v>
      </c>
      <c r="B23923" t="s">
        <v>1608</v>
      </c>
      <c r="C23923">
        <v>0.2</v>
      </c>
    </row>
    <row r="23924" spans="1:5" x14ac:dyDescent="0.2">
      <c r="A23924" t="s">
        <v>92</v>
      </c>
      <c r="B23924">
        <v>0.05</v>
      </c>
      <c r="C23924">
        <v>0.1</v>
      </c>
    </row>
    <row r="23925" spans="1:5" x14ac:dyDescent="0.2">
      <c r="A23925" t="s">
        <v>29</v>
      </c>
      <c r="B23925">
        <v>11.5</v>
      </c>
      <c r="C23925" t="s">
        <v>1608</v>
      </c>
      <c r="D23925">
        <v>0.05</v>
      </c>
    </row>
    <row r="23926" spans="1:5" x14ac:dyDescent="0.2">
      <c r="A23926" t="s">
        <v>939</v>
      </c>
    </row>
    <row r="23927" spans="1:5" x14ac:dyDescent="0.2">
      <c r="A23927" t="s">
        <v>1662</v>
      </c>
      <c r="B23927">
        <v>15.7</v>
      </c>
      <c r="C23927" t="s">
        <v>1608</v>
      </c>
      <c r="D23927">
        <v>0.02</v>
      </c>
    </row>
    <row r="23928" spans="1:5" x14ac:dyDescent="0.2">
      <c r="A23928" t="s">
        <v>184</v>
      </c>
      <c r="B23928">
        <v>14.7</v>
      </c>
      <c r="C23928">
        <v>-0.2</v>
      </c>
    </row>
    <row r="23929" spans="1:5" x14ac:dyDescent="0.2">
      <c r="A23929" t="s">
        <v>34</v>
      </c>
      <c r="B23929">
        <v>21.02</v>
      </c>
      <c r="C23929">
        <v>0.03</v>
      </c>
    </row>
    <row r="23930" spans="1:5" x14ac:dyDescent="0.2">
      <c r="A23930" t="s">
        <v>34</v>
      </c>
      <c r="B23930">
        <v>15.02</v>
      </c>
      <c r="C23930">
        <v>0.03</v>
      </c>
    </row>
    <row r="23931" spans="1:5" x14ac:dyDescent="0.2">
      <c r="A23931" t="s">
        <v>1693</v>
      </c>
      <c r="B23931" t="s">
        <v>1562</v>
      </c>
      <c r="C23931" t="s">
        <v>2699</v>
      </c>
      <c r="D23931" t="s">
        <v>1608</v>
      </c>
      <c r="E23931">
        <v>0.1</v>
      </c>
    </row>
    <row r="23932" spans="1:5" x14ac:dyDescent="0.2">
      <c r="A23932" t="s">
        <v>2062</v>
      </c>
      <c r="B23932" t="s">
        <v>3155</v>
      </c>
      <c r="C23932" t="s">
        <v>3156</v>
      </c>
    </row>
    <row r="23933" spans="1:5" x14ac:dyDescent="0.2">
      <c r="A23933" t="s">
        <v>150</v>
      </c>
      <c r="B23933">
        <v>10.25</v>
      </c>
      <c r="C23933" t="s">
        <v>1608</v>
      </c>
      <c r="D23933">
        <v>0.15</v>
      </c>
    </row>
    <row r="23934" spans="1:5" x14ac:dyDescent="0.2">
      <c r="A23934" t="s">
        <v>2893</v>
      </c>
      <c r="B23934" t="s">
        <v>1608</v>
      </c>
      <c r="C23934">
        <v>0.04</v>
      </c>
    </row>
    <row r="23935" spans="1:5" x14ac:dyDescent="0.2">
      <c r="A23935" t="s">
        <v>47</v>
      </c>
      <c r="B23935">
        <v>2</v>
      </c>
      <c r="C23935" t="s">
        <v>1580</v>
      </c>
    </row>
    <row r="23936" spans="1:5" x14ac:dyDescent="0.2">
      <c r="A23936" t="s">
        <v>1684</v>
      </c>
      <c r="B23936">
        <v>7</v>
      </c>
      <c r="C23936" t="s">
        <v>1608</v>
      </c>
      <c r="D23936">
        <v>0.2</v>
      </c>
    </row>
    <row r="23937" spans="1:4" x14ac:dyDescent="0.2">
      <c r="A23937" t="s">
        <v>2298</v>
      </c>
      <c r="B23937" t="s">
        <v>2915</v>
      </c>
    </row>
    <row r="23938" spans="1:4" x14ac:dyDescent="0.2">
      <c r="A23938" t="s">
        <v>49</v>
      </c>
      <c r="B23938">
        <v>0.4</v>
      </c>
      <c r="C23938" t="s">
        <v>1580</v>
      </c>
    </row>
    <row r="23939" spans="1:4" x14ac:dyDescent="0.2">
      <c r="A23939" t="s">
        <v>97</v>
      </c>
      <c r="B23939" t="s">
        <v>1545</v>
      </c>
      <c r="C23939">
        <v>0.1</v>
      </c>
    </row>
    <row r="23940" spans="1:4" x14ac:dyDescent="0.2">
      <c r="A23940" t="s">
        <v>97</v>
      </c>
      <c r="B23940" t="s">
        <v>1545</v>
      </c>
      <c r="C23940">
        <v>0.1</v>
      </c>
    </row>
    <row r="23941" spans="1:4" x14ac:dyDescent="0.2">
      <c r="A23941" t="s">
        <v>97</v>
      </c>
      <c r="B23941" t="s">
        <v>1545</v>
      </c>
      <c r="C23941">
        <v>0.1</v>
      </c>
    </row>
    <row r="23942" spans="1:4" x14ac:dyDescent="0.2">
      <c r="A23942" t="s">
        <v>97</v>
      </c>
      <c r="B23942" t="s">
        <v>1545</v>
      </c>
      <c r="C23942">
        <v>0.1</v>
      </c>
    </row>
    <row r="23943" spans="1:4" x14ac:dyDescent="0.2">
      <c r="A23943" t="s">
        <v>97</v>
      </c>
      <c r="B23943">
        <v>0.03</v>
      </c>
      <c r="C23943" t="s">
        <v>1594</v>
      </c>
      <c r="D23943" t="s">
        <v>1568</v>
      </c>
    </row>
    <row r="23944" spans="1:4" x14ac:dyDescent="0.2">
      <c r="A23944" t="s">
        <v>29</v>
      </c>
      <c r="B23944">
        <v>4.5</v>
      </c>
      <c r="C23944" t="s">
        <v>1608</v>
      </c>
      <c r="D23944">
        <v>0.1</v>
      </c>
    </row>
    <row r="23945" spans="1:4" x14ac:dyDescent="0.2">
      <c r="A23945" t="s">
        <v>2909</v>
      </c>
      <c r="B23945" t="s">
        <v>1608</v>
      </c>
      <c r="C23945">
        <v>0.05</v>
      </c>
    </row>
    <row r="23946" spans="1:4" x14ac:dyDescent="0.2">
      <c r="A23946" t="s">
        <v>2911</v>
      </c>
      <c r="B23946" t="s">
        <v>1608</v>
      </c>
      <c r="C23946">
        <v>0.1</v>
      </c>
    </row>
    <row r="23947" spans="1:4" x14ac:dyDescent="0.2">
      <c r="A23947" t="s">
        <v>94</v>
      </c>
      <c r="B23947">
        <v>0.02</v>
      </c>
      <c r="C23947" t="s">
        <v>1567</v>
      </c>
      <c r="D23947" t="s">
        <v>1568</v>
      </c>
    </row>
    <row r="23948" spans="1:4" x14ac:dyDescent="0.2">
      <c r="A23948" t="s">
        <v>133</v>
      </c>
      <c r="B23948">
        <v>5.0000000000000001E-3</v>
      </c>
    </row>
    <row r="23949" spans="1:4" x14ac:dyDescent="0.2">
      <c r="A23949" t="s">
        <v>1704</v>
      </c>
      <c r="B23949">
        <v>0.1</v>
      </c>
      <c r="C23949">
        <f>0.035/-0.015</f>
        <v>-2.3333333333333335</v>
      </c>
    </row>
    <row r="23950" spans="1:4" x14ac:dyDescent="0.2">
      <c r="A23950" t="s">
        <v>97</v>
      </c>
      <c r="B23950">
        <v>0.05</v>
      </c>
      <c r="C23950" t="s">
        <v>1567</v>
      </c>
      <c r="D23950" t="s">
        <v>1568</v>
      </c>
    </row>
    <row r="23951" spans="1:4" x14ac:dyDescent="0.2">
      <c r="A23951" t="s">
        <v>1741</v>
      </c>
      <c r="B23951" t="s">
        <v>1613</v>
      </c>
      <c r="C23951">
        <v>0.02</v>
      </c>
    </row>
    <row r="23952" spans="1:4" x14ac:dyDescent="0.2">
      <c r="A23952" t="s">
        <v>47</v>
      </c>
      <c r="B23952" t="s">
        <v>3150</v>
      </c>
    </row>
    <row r="23953" spans="1:5" x14ac:dyDescent="0.2">
      <c r="A23953" t="s">
        <v>29</v>
      </c>
      <c r="B23953">
        <v>9</v>
      </c>
      <c r="C23953" t="s">
        <v>1608</v>
      </c>
      <c r="D23953">
        <v>0.1</v>
      </c>
    </row>
    <row r="23954" spans="1:5" x14ac:dyDescent="0.2">
      <c r="A23954" t="s">
        <v>29</v>
      </c>
      <c r="B23954">
        <v>12.5</v>
      </c>
      <c r="C23954">
        <v>0.2</v>
      </c>
    </row>
    <row r="23955" spans="1:5" x14ac:dyDescent="0.2">
      <c r="A23955" t="s">
        <v>97</v>
      </c>
      <c r="B23955" t="s">
        <v>1545</v>
      </c>
      <c r="C23955">
        <v>0.03</v>
      </c>
      <c r="D23955" t="s">
        <v>2922</v>
      </c>
      <c r="E23955" t="s">
        <v>1568</v>
      </c>
    </row>
    <row r="23956" spans="1:5" x14ac:dyDescent="0.2">
      <c r="A23956" t="s">
        <v>869</v>
      </c>
    </row>
    <row r="23957" spans="1:5" x14ac:dyDescent="0.2">
      <c r="A23957" t="s">
        <v>154</v>
      </c>
      <c r="B23957">
        <v>0.2</v>
      </c>
      <c r="C23957" t="s">
        <v>1613</v>
      </c>
      <c r="D23957">
        <v>0.1</v>
      </c>
    </row>
    <row r="23958" spans="1:5" x14ac:dyDescent="0.2">
      <c r="A23958" t="s">
        <v>146</v>
      </c>
    </row>
    <row r="23959" spans="1:5" x14ac:dyDescent="0.2">
      <c r="A23959" t="s">
        <v>87</v>
      </c>
    </row>
    <row r="23960" spans="1:5" x14ac:dyDescent="0.2">
      <c r="A23960" t="s">
        <v>186</v>
      </c>
      <c r="B23960" t="s">
        <v>1545</v>
      </c>
      <c r="C23960">
        <v>0.2</v>
      </c>
      <c r="D23960" t="s">
        <v>1546</v>
      </c>
      <c r="E23960" t="s">
        <v>3333</v>
      </c>
    </row>
    <row r="23961" spans="1:5" x14ac:dyDescent="0.2">
      <c r="A23961" t="s">
        <v>1549</v>
      </c>
      <c r="B23961" t="s">
        <v>1550</v>
      </c>
      <c r="C23961" t="s">
        <v>1551</v>
      </c>
      <c r="D23961" t="s">
        <v>1552</v>
      </c>
    </row>
    <row r="23962" spans="1:5" x14ac:dyDescent="0.2">
      <c r="A23962" t="s">
        <v>859</v>
      </c>
      <c r="B23962" t="s">
        <v>1553</v>
      </c>
      <c r="C23962" t="s">
        <v>1554</v>
      </c>
    </row>
    <row r="23963" spans="1:5" x14ac:dyDescent="0.2">
      <c r="A23963" t="s">
        <v>153</v>
      </c>
      <c r="B23963">
        <v>10.5</v>
      </c>
      <c r="C23963" t="s">
        <v>1578</v>
      </c>
    </row>
    <row r="23964" spans="1:5" x14ac:dyDescent="0.2">
      <c r="A23964" t="s">
        <v>27</v>
      </c>
      <c r="B23964">
        <v>18</v>
      </c>
      <c r="C23964" t="s">
        <v>1608</v>
      </c>
      <c r="D23964">
        <v>0.05</v>
      </c>
    </row>
    <row r="23965" spans="1:5" x14ac:dyDescent="0.2">
      <c r="A23965" t="s">
        <v>29</v>
      </c>
      <c r="B23965">
        <v>7.7</v>
      </c>
      <c r="C23965" t="s">
        <v>1608</v>
      </c>
      <c r="D23965">
        <v>0.05</v>
      </c>
    </row>
    <row r="23966" spans="1:5" x14ac:dyDescent="0.2">
      <c r="A23966" t="s">
        <v>1579</v>
      </c>
      <c r="B23966">
        <v>12</v>
      </c>
      <c r="C23966" t="s">
        <v>1608</v>
      </c>
      <c r="D23966">
        <v>0.2</v>
      </c>
    </row>
    <row r="23967" spans="1:5" x14ac:dyDescent="0.2">
      <c r="A23967" t="s">
        <v>1579</v>
      </c>
      <c r="B23967">
        <v>8.6999999999999993</v>
      </c>
      <c r="C23967" t="s">
        <v>1608</v>
      </c>
      <c r="D23967">
        <v>0.1</v>
      </c>
    </row>
    <row r="23968" spans="1:5" x14ac:dyDescent="0.2">
      <c r="A23968" t="s">
        <v>1579</v>
      </c>
      <c r="B23968">
        <v>3.4</v>
      </c>
      <c r="C23968" t="s">
        <v>1608</v>
      </c>
      <c r="D23968">
        <v>0.05</v>
      </c>
    </row>
    <row r="23969" spans="1:5" x14ac:dyDescent="0.2">
      <c r="A23969" t="s">
        <v>2919</v>
      </c>
      <c r="B23969" t="s">
        <v>1608</v>
      </c>
      <c r="C23969">
        <v>0.2</v>
      </c>
    </row>
    <row r="23970" spans="1:5" x14ac:dyDescent="0.2">
      <c r="A23970" t="s">
        <v>29</v>
      </c>
      <c r="B23970">
        <v>11.5</v>
      </c>
      <c r="C23970" t="s">
        <v>1608</v>
      </c>
      <c r="D23970">
        <v>0.05</v>
      </c>
    </row>
    <row r="23971" spans="1:5" x14ac:dyDescent="0.2">
      <c r="A23971" t="s">
        <v>2902</v>
      </c>
      <c r="B23971" t="s">
        <v>1562</v>
      </c>
      <c r="C23971">
        <v>0.5</v>
      </c>
    </row>
    <row r="23972" spans="1:5" x14ac:dyDescent="0.2">
      <c r="A23972" t="s">
        <v>1662</v>
      </c>
      <c r="B23972">
        <v>15.5</v>
      </c>
      <c r="C23972" t="s">
        <v>1608</v>
      </c>
      <c r="D23972">
        <v>0.02</v>
      </c>
    </row>
    <row r="23973" spans="1:5" x14ac:dyDescent="0.2">
      <c r="A23973" t="s">
        <v>184</v>
      </c>
      <c r="B23973">
        <v>14.7</v>
      </c>
      <c r="C23973">
        <v>-0.2</v>
      </c>
    </row>
    <row r="23974" spans="1:5" x14ac:dyDescent="0.2">
      <c r="A23974" t="s">
        <v>34</v>
      </c>
      <c r="B23974">
        <v>21.02</v>
      </c>
      <c r="C23974">
        <v>0.03</v>
      </c>
    </row>
    <row r="23975" spans="1:5" x14ac:dyDescent="0.2">
      <c r="A23975" t="s">
        <v>34</v>
      </c>
      <c r="B23975">
        <v>15.02</v>
      </c>
      <c r="C23975">
        <v>0.03</v>
      </c>
    </row>
    <row r="23976" spans="1:5" x14ac:dyDescent="0.2">
      <c r="A23976" t="s">
        <v>1693</v>
      </c>
      <c r="B23976" t="s">
        <v>1562</v>
      </c>
      <c r="C23976" t="s">
        <v>3334</v>
      </c>
      <c r="D23976" t="s">
        <v>1608</v>
      </c>
      <c r="E23976">
        <v>0.1</v>
      </c>
    </row>
    <row r="23977" spans="1:5" x14ac:dyDescent="0.2">
      <c r="A23977" t="s">
        <v>2062</v>
      </c>
      <c r="B23977" t="s">
        <v>3155</v>
      </c>
      <c r="C23977" t="s">
        <v>3156</v>
      </c>
    </row>
    <row r="23978" spans="1:5" x14ac:dyDescent="0.2">
      <c r="A23978" t="s">
        <v>150</v>
      </c>
      <c r="B23978">
        <v>10.25</v>
      </c>
      <c r="C23978" t="s">
        <v>1608</v>
      </c>
      <c r="D23978">
        <v>0.15</v>
      </c>
    </row>
    <row r="23979" spans="1:5" x14ac:dyDescent="0.2">
      <c r="A23979" t="s">
        <v>3335</v>
      </c>
      <c r="B23979" t="s">
        <v>1608</v>
      </c>
      <c r="C23979">
        <v>0.04</v>
      </c>
    </row>
    <row r="23980" spans="1:5" x14ac:dyDescent="0.2">
      <c r="A23980" t="s">
        <v>47</v>
      </c>
      <c r="B23980">
        <v>2</v>
      </c>
      <c r="C23980" t="s">
        <v>1580</v>
      </c>
    </row>
    <row r="23981" spans="1:5" x14ac:dyDescent="0.2">
      <c r="A23981" t="s">
        <v>1684</v>
      </c>
      <c r="B23981">
        <v>7</v>
      </c>
      <c r="C23981" t="s">
        <v>1608</v>
      </c>
      <c r="D23981">
        <v>0.2</v>
      </c>
    </row>
    <row r="23982" spans="1:5" x14ac:dyDescent="0.2">
      <c r="A23982" t="s">
        <v>49</v>
      </c>
      <c r="B23982">
        <v>0.23</v>
      </c>
      <c r="C23982" t="s">
        <v>1589</v>
      </c>
    </row>
    <row r="23983" spans="1:5" x14ac:dyDescent="0.2">
      <c r="A23983" t="s">
        <v>49</v>
      </c>
      <c r="B23983">
        <v>0.4</v>
      </c>
      <c r="C23983" t="s">
        <v>1580</v>
      </c>
    </row>
    <row r="23984" spans="1:5" x14ac:dyDescent="0.2">
      <c r="A23984" t="s">
        <v>97</v>
      </c>
      <c r="B23984">
        <v>0.1</v>
      </c>
      <c r="C23984" t="s">
        <v>1567</v>
      </c>
      <c r="D23984" t="s">
        <v>1568</v>
      </c>
    </row>
    <row r="23985" spans="1:5" x14ac:dyDescent="0.2">
      <c r="A23985" t="s">
        <v>29</v>
      </c>
      <c r="B23985">
        <v>4.5</v>
      </c>
      <c r="C23985" t="s">
        <v>1580</v>
      </c>
    </row>
    <row r="23986" spans="1:5" x14ac:dyDescent="0.2">
      <c r="A23986" t="s">
        <v>2909</v>
      </c>
      <c r="B23986" t="s">
        <v>1608</v>
      </c>
      <c r="C23986">
        <v>0.05</v>
      </c>
    </row>
    <row r="23987" spans="1:5" x14ac:dyDescent="0.2">
      <c r="A23987" t="s">
        <v>2911</v>
      </c>
      <c r="B23987" t="s">
        <v>1608</v>
      </c>
      <c r="C23987">
        <v>0.1</v>
      </c>
    </row>
    <row r="23988" spans="1:5" x14ac:dyDescent="0.2">
      <c r="A23988" t="s">
        <v>94</v>
      </c>
      <c r="B23988">
        <v>0.02</v>
      </c>
      <c r="C23988" t="s">
        <v>1567</v>
      </c>
      <c r="D23988" t="s">
        <v>1568</v>
      </c>
    </row>
    <row r="23989" spans="1:5" x14ac:dyDescent="0.2">
      <c r="A23989" t="s">
        <v>133</v>
      </c>
      <c r="B23989">
        <v>5.0000000000000001E-3</v>
      </c>
    </row>
    <row r="23990" spans="1:5" x14ac:dyDescent="0.2">
      <c r="A23990" t="s">
        <v>1704</v>
      </c>
      <c r="B23990">
        <v>0.1</v>
      </c>
      <c r="C23990">
        <f>0.035/-0.015</f>
        <v>-2.3333333333333335</v>
      </c>
    </row>
    <row r="23991" spans="1:5" x14ac:dyDescent="0.2">
      <c r="A23991" t="s">
        <v>97</v>
      </c>
      <c r="B23991">
        <v>0.05</v>
      </c>
      <c r="C23991" t="s">
        <v>1567</v>
      </c>
      <c r="D23991" t="s">
        <v>1568</v>
      </c>
    </row>
    <row r="23992" spans="1:5" x14ac:dyDescent="0.2">
      <c r="A23992" t="s">
        <v>3336</v>
      </c>
      <c r="B23992" t="s">
        <v>1613</v>
      </c>
      <c r="C23992">
        <v>0.02</v>
      </c>
    </row>
    <row r="23993" spans="1:5" x14ac:dyDescent="0.2">
      <c r="A23993" t="s">
        <v>47</v>
      </c>
      <c r="B23993" t="s">
        <v>3150</v>
      </c>
    </row>
    <row r="23994" spans="1:5" x14ac:dyDescent="0.2">
      <c r="A23994" t="s">
        <v>29</v>
      </c>
      <c r="B23994">
        <v>12.5</v>
      </c>
      <c r="C23994">
        <v>0.2</v>
      </c>
    </row>
    <row r="23995" spans="1:5" x14ac:dyDescent="0.2">
      <c r="A23995" t="s">
        <v>97</v>
      </c>
      <c r="B23995" t="s">
        <v>1545</v>
      </c>
      <c r="C23995">
        <v>0.03</v>
      </c>
      <c r="D23995" t="s">
        <v>2922</v>
      </c>
      <c r="E23995" t="s">
        <v>1568</v>
      </c>
    </row>
    <row r="23996" spans="1:5" x14ac:dyDescent="0.2">
      <c r="A23996" t="s">
        <v>92</v>
      </c>
      <c r="B23996">
        <v>0.05</v>
      </c>
      <c r="C23996" t="s">
        <v>1613</v>
      </c>
      <c r="D23996">
        <v>0.1</v>
      </c>
    </row>
    <row r="23997" spans="1:5" x14ac:dyDescent="0.2">
      <c r="A23997" t="s">
        <v>940</v>
      </c>
    </row>
    <row r="23998" spans="1:5" x14ac:dyDescent="0.2">
      <c r="A23998" t="s">
        <v>154</v>
      </c>
      <c r="B23998">
        <v>0.2</v>
      </c>
      <c r="C23998" t="s">
        <v>1613</v>
      </c>
      <c r="D23998">
        <v>0.1</v>
      </c>
    </row>
    <row r="23999" spans="1:5" x14ac:dyDescent="0.2">
      <c r="A23999" t="s">
        <v>3337</v>
      </c>
      <c r="B23999" t="s">
        <v>1603</v>
      </c>
      <c r="C23999" t="s">
        <v>1796</v>
      </c>
    </row>
    <row r="24000" spans="1:5" x14ac:dyDescent="0.2">
      <c r="A24000" t="s">
        <v>146</v>
      </c>
    </row>
    <row r="24001" spans="1:4" x14ac:dyDescent="0.2">
      <c r="A24001" t="s">
        <v>87</v>
      </c>
    </row>
    <row r="24002" spans="1:4" x14ac:dyDescent="0.2">
      <c r="A24002" t="s">
        <v>1549</v>
      </c>
      <c r="B24002" t="s">
        <v>1550</v>
      </c>
      <c r="C24002" t="s">
        <v>1551</v>
      </c>
      <c r="D24002" t="s">
        <v>1552</v>
      </c>
    </row>
    <row r="24003" spans="1:4" x14ac:dyDescent="0.2">
      <c r="A24003" t="s">
        <v>859</v>
      </c>
      <c r="B24003" t="s">
        <v>1553</v>
      </c>
      <c r="C24003" t="s">
        <v>1554</v>
      </c>
    </row>
    <row r="24004" spans="1:4" x14ac:dyDescent="0.2">
      <c r="A24004" t="s">
        <v>1569</v>
      </c>
      <c r="B24004" t="s">
        <v>1570</v>
      </c>
      <c r="C24004" t="s">
        <v>1571</v>
      </c>
    </row>
    <row r="24005" spans="1:4" x14ac:dyDescent="0.2">
      <c r="A24005" t="s">
        <v>1569</v>
      </c>
      <c r="B24005" t="s">
        <v>1572</v>
      </c>
      <c r="C24005" t="s">
        <v>1573</v>
      </c>
      <c r="D24005" t="s">
        <v>1571</v>
      </c>
    </row>
    <row r="24006" spans="1:4" x14ac:dyDescent="0.2">
      <c r="A24006" t="s">
        <v>153</v>
      </c>
      <c r="B24006">
        <v>10.5</v>
      </c>
      <c r="C24006" t="s">
        <v>1578</v>
      </c>
    </row>
    <row r="24007" spans="1:4" x14ac:dyDescent="0.2">
      <c r="A24007" t="s">
        <v>27</v>
      </c>
      <c r="B24007">
        <v>18</v>
      </c>
      <c r="C24007" t="s">
        <v>1608</v>
      </c>
      <c r="D24007">
        <v>0.05</v>
      </c>
    </row>
    <row r="24008" spans="1:4" x14ac:dyDescent="0.2">
      <c r="A24008" t="s">
        <v>29</v>
      </c>
      <c r="B24008">
        <v>7.7</v>
      </c>
      <c r="C24008" t="s">
        <v>1608</v>
      </c>
      <c r="D24008">
        <v>0.05</v>
      </c>
    </row>
    <row r="24009" spans="1:4" x14ac:dyDescent="0.2">
      <c r="A24009" t="s">
        <v>1579</v>
      </c>
      <c r="B24009">
        <v>12</v>
      </c>
      <c r="C24009" t="s">
        <v>1608</v>
      </c>
      <c r="D24009">
        <v>0.2</v>
      </c>
    </row>
    <row r="24010" spans="1:4" x14ac:dyDescent="0.2">
      <c r="A24010" t="s">
        <v>1579</v>
      </c>
      <c r="B24010">
        <v>8.6999999999999993</v>
      </c>
      <c r="C24010" t="s">
        <v>1608</v>
      </c>
      <c r="D24010">
        <v>0.1</v>
      </c>
    </row>
    <row r="24011" spans="1:4" x14ac:dyDescent="0.2">
      <c r="A24011" t="s">
        <v>1579</v>
      </c>
      <c r="B24011">
        <v>3.4</v>
      </c>
      <c r="C24011" t="s">
        <v>1608</v>
      </c>
      <c r="D24011">
        <v>0.05</v>
      </c>
    </row>
    <row r="24012" spans="1:4" x14ac:dyDescent="0.2">
      <c r="A24012" t="s">
        <v>2919</v>
      </c>
      <c r="B24012" t="s">
        <v>1608</v>
      </c>
      <c r="C24012">
        <v>0.2</v>
      </c>
    </row>
    <row r="24013" spans="1:4" x14ac:dyDescent="0.2">
      <c r="A24013" t="s">
        <v>29</v>
      </c>
      <c r="B24013">
        <v>11.5</v>
      </c>
      <c r="C24013" t="s">
        <v>1608</v>
      </c>
      <c r="D24013">
        <v>0.05</v>
      </c>
    </row>
    <row r="24014" spans="1:4" x14ac:dyDescent="0.2">
      <c r="A24014" t="s">
        <v>2902</v>
      </c>
      <c r="B24014" t="s">
        <v>1562</v>
      </c>
      <c r="C24014">
        <v>0.5</v>
      </c>
    </row>
    <row r="24015" spans="1:4" x14ac:dyDescent="0.2">
      <c r="A24015" t="s">
        <v>1662</v>
      </c>
      <c r="B24015">
        <v>15.5</v>
      </c>
      <c r="C24015" t="s">
        <v>1608</v>
      </c>
      <c r="D24015">
        <v>0.02</v>
      </c>
    </row>
    <row r="24016" spans="1:4" x14ac:dyDescent="0.2">
      <c r="A24016" t="s">
        <v>184</v>
      </c>
      <c r="B24016">
        <v>14.7</v>
      </c>
      <c r="C24016">
        <v>-0.2</v>
      </c>
    </row>
    <row r="24017" spans="1:5" x14ac:dyDescent="0.2">
      <c r="A24017" t="s">
        <v>34</v>
      </c>
      <c r="B24017">
        <v>21.02</v>
      </c>
      <c r="C24017">
        <v>0.03</v>
      </c>
    </row>
    <row r="24018" spans="1:5" x14ac:dyDescent="0.2">
      <c r="A24018" t="s">
        <v>34</v>
      </c>
      <c r="B24018">
        <v>15.02</v>
      </c>
      <c r="C24018">
        <v>0.03</v>
      </c>
    </row>
    <row r="24019" spans="1:5" x14ac:dyDescent="0.2">
      <c r="A24019" t="s">
        <v>1693</v>
      </c>
      <c r="B24019" t="s">
        <v>1562</v>
      </c>
      <c r="C24019" t="s">
        <v>2699</v>
      </c>
      <c r="D24019" t="s">
        <v>1608</v>
      </c>
      <c r="E24019">
        <v>0.1</v>
      </c>
    </row>
    <row r="24020" spans="1:5" x14ac:dyDescent="0.2">
      <c r="A24020" t="s">
        <v>2062</v>
      </c>
      <c r="B24020" t="s">
        <v>3155</v>
      </c>
      <c r="C24020" t="s">
        <v>3156</v>
      </c>
    </row>
    <row r="24021" spans="1:5" x14ac:dyDescent="0.2">
      <c r="A24021" t="s">
        <v>150</v>
      </c>
      <c r="B24021">
        <v>10.25</v>
      </c>
      <c r="C24021" t="s">
        <v>1608</v>
      </c>
      <c r="D24021">
        <v>0.15</v>
      </c>
    </row>
    <row r="24022" spans="1:5" x14ac:dyDescent="0.2">
      <c r="A24022" t="s">
        <v>3335</v>
      </c>
      <c r="B24022" t="s">
        <v>1608</v>
      </c>
      <c r="C24022">
        <v>0.04</v>
      </c>
    </row>
    <row r="24023" spans="1:5" x14ac:dyDescent="0.2">
      <c r="A24023" t="s">
        <v>47</v>
      </c>
      <c r="B24023">
        <v>2</v>
      </c>
      <c r="C24023" t="s">
        <v>1580</v>
      </c>
    </row>
    <row r="24024" spans="1:5" x14ac:dyDescent="0.2">
      <c r="A24024" t="s">
        <v>1684</v>
      </c>
      <c r="B24024">
        <v>7</v>
      </c>
      <c r="C24024" t="s">
        <v>1608</v>
      </c>
      <c r="D24024">
        <v>0.2</v>
      </c>
    </row>
    <row r="24025" spans="1:5" x14ac:dyDescent="0.2">
      <c r="A24025" t="s">
        <v>49</v>
      </c>
      <c r="B24025">
        <v>0.23</v>
      </c>
      <c r="C24025" t="s">
        <v>1589</v>
      </c>
    </row>
    <row r="24026" spans="1:5" x14ac:dyDescent="0.2">
      <c r="A24026" t="s">
        <v>49</v>
      </c>
      <c r="B24026">
        <v>0.4</v>
      </c>
      <c r="C24026" t="s">
        <v>1580</v>
      </c>
    </row>
    <row r="24027" spans="1:5" x14ac:dyDescent="0.2">
      <c r="A24027" t="s">
        <v>97</v>
      </c>
      <c r="B24027">
        <v>0.1</v>
      </c>
      <c r="C24027" t="s">
        <v>1567</v>
      </c>
      <c r="D24027" t="s">
        <v>1568</v>
      </c>
    </row>
    <row r="24028" spans="1:5" x14ac:dyDescent="0.2">
      <c r="A24028" t="s">
        <v>29</v>
      </c>
      <c r="B24028">
        <v>4.5</v>
      </c>
      <c r="C24028" t="s">
        <v>1580</v>
      </c>
    </row>
    <row r="24029" spans="1:5" x14ac:dyDescent="0.2">
      <c r="A24029" t="s">
        <v>2909</v>
      </c>
      <c r="B24029" t="s">
        <v>1608</v>
      </c>
      <c r="C24029">
        <v>0.05</v>
      </c>
    </row>
    <row r="24030" spans="1:5" x14ac:dyDescent="0.2">
      <c r="A24030" t="s">
        <v>2911</v>
      </c>
      <c r="B24030" t="s">
        <v>1608</v>
      </c>
      <c r="C24030">
        <v>0.1</v>
      </c>
    </row>
    <row r="24031" spans="1:5" x14ac:dyDescent="0.2">
      <c r="A24031" t="s">
        <v>94</v>
      </c>
      <c r="B24031">
        <v>0.02</v>
      </c>
      <c r="C24031" t="s">
        <v>1567</v>
      </c>
      <c r="D24031" t="s">
        <v>1568</v>
      </c>
    </row>
    <row r="24032" spans="1:5" x14ac:dyDescent="0.2">
      <c r="A24032" t="s">
        <v>133</v>
      </c>
      <c r="B24032">
        <v>5.0000000000000001E-3</v>
      </c>
    </row>
    <row r="24033" spans="1:5" x14ac:dyDescent="0.2">
      <c r="A24033" t="s">
        <v>1704</v>
      </c>
      <c r="B24033">
        <v>0.1</v>
      </c>
      <c r="C24033">
        <f>0.035/-0.015</f>
        <v>-2.3333333333333335</v>
      </c>
    </row>
    <row r="24034" spans="1:5" x14ac:dyDescent="0.2">
      <c r="A24034" t="s">
        <v>97</v>
      </c>
      <c r="B24034">
        <v>0.05</v>
      </c>
      <c r="C24034" t="s">
        <v>1567</v>
      </c>
      <c r="D24034" t="s">
        <v>1568</v>
      </c>
    </row>
    <row r="24035" spans="1:5" x14ac:dyDescent="0.2">
      <c r="A24035" t="s">
        <v>1741</v>
      </c>
      <c r="B24035">
        <v>0.02</v>
      </c>
    </row>
    <row r="24036" spans="1:5" x14ac:dyDescent="0.2">
      <c r="A24036" t="s">
        <v>47</v>
      </c>
      <c r="B24036" t="s">
        <v>3150</v>
      </c>
    </row>
    <row r="24037" spans="1:5" x14ac:dyDescent="0.2">
      <c r="A24037" t="s">
        <v>29</v>
      </c>
      <c r="B24037">
        <v>12.5</v>
      </c>
      <c r="C24037">
        <v>0.2</v>
      </c>
    </row>
    <row r="24038" spans="1:5" x14ac:dyDescent="0.2">
      <c r="A24038" t="s">
        <v>97</v>
      </c>
      <c r="B24038" t="s">
        <v>1545</v>
      </c>
      <c r="C24038">
        <v>0.03</v>
      </c>
      <c r="D24038" t="s">
        <v>2922</v>
      </c>
      <c r="E24038" t="s">
        <v>1568</v>
      </c>
    </row>
    <row r="24039" spans="1:5" x14ac:dyDescent="0.2">
      <c r="A24039" t="s">
        <v>92</v>
      </c>
      <c r="B24039">
        <v>0.05</v>
      </c>
      <c r="C24039" t="s">
        <v>1613</v>
      </c>
      <c r="D24039">
        <v>0.1</v>
      </c>
    </row>
    <row r="24040" spans="1:5" x14ac:dyDescent="0.2">
      <c r="A24040" t="s">
        <v>869</v>
      </c>
    </row>
    <row r="24041" spans="1:5" x14ac:dyDescent="0.2">
      <c r="A24041" t="s">
        <v>154</v>
      </c>
      <c r="B24041">
        <v>0.2</v>
      </c>
      <c r="C24041" t="s">
        <v>1613</v>
      </c>
      <c r="D24041">
        <v>0.1</v>
      </c>
    </row>
    <row r="24042" spans="1:5" x14ac:dyDescent="0.2">
      <c r="A24042" t="s">
        <v>95</v>
      </c>
    </row>
    <row r="24043" spans="1:5" x14ac:dyDescent="0.2">
      <c r="A24043" t="s">
        <v>146</v>
      </c>
    </row>
    <row r="24044" spans="1:5" x14ac:dyDescent="0.2">
      <c r="A24044" t="s">
        <v>87</v>
      </c>
    </row>
    <row r="24045" spans="1:5" x14ac:dyDescent="0.2">
      <c r="A24045" t="s">
        <v>1549</v>
      </c>
      <c r="B24045" t="s">
        <v>1550</v>
      </c>
      <c r="C24045" t="s">
        <v>1551</v>
      </c>
      <c r="D24045" t="s">
        <v>1552</v>
      </c>
    </row>
    <row r="24046" spans="1:5" x14ac:dyDescent="0.2">
      <c r="A24046" t="s">
        <v>859</v>
      </c>
      <c r="B24046" t="s">
        <v>1553</v>
      </c>
      <c r="C24046" t="s">
        <v>1554</v>
      </c>
    </row>
    <row r="24047" spans="1:5" x14ac:dyDescent="0.2">
      <c r="A24047" t="s">
        <v>153</v>
      </c>
      <c r="B24047">
        <v>10.5</v>
      </c>
      <c r="C24047" t="s">
        <v>1578</v>
      </c>
    </row>
    <row r="24048" spans="1:5" x14ac:dyDescent="0.2">
      <c r="A24048" t="s">
        <v>27</v>
      </c>
      <c r="B24048">
        <v>18</v>
      </c>
      <c r="C24048" t="s">
        <v>1608</v>
      </c>
      <c r="D24048">
        <v>0.05</v>
      </c>
    </row>
    <row r="24049" spans="1:5" x14ac:dyDescent="0.2">
      <c r="A24049" t="s">
        <v>29</v>
      </c>
      <c r="B24049">
        <v>7.7</v>
      </c>
      <c r="C24049" t="s">
        <v>1608</v>
      </c>
      <c r="D24049">
        <v>0.05</v>
      </c>
    </row>
    <row r="24050" spans="1:5" x14ac:dyDescent="0.2">
      <c r="A24050" t="s">
        <v>1579</v>
      </c>
      <c r="B24050">
        <v>12</v>
      </c>
      <c r="C24050" t="s">
        <v>1608</v>
      </c>
      <c r="D24050">
        <v>0.2</v>
      </c>
    </row>
    <row r="24051" spans="1:5" x14ac:dyDescent="0.2">
      <c r="A24051" t="s">
        <v>1579</v>
      </c>
      <c r="B24051">
        <v>8.6999999999999993</v>
      </c>
      <c r="C24051" t="s">
        <v>1608</v>
      </c>
      <c r="D24051">
        <v>0.1</v>
      </c>
    </row>
    <row r="24052" spans="1:5" x14ac:dyDescent="0.2">
      <c r="A24052" t="s">
        <v>1579</v>
      </c>
      <c r="B24052">
        <v>3.4</v>
      </c>
      <c r="C24052" t="s">
        <v>1608</v>
      </c>
      <c r="D24052">
        <v>0.05</v>
      </c>
    </row>
    <row r="24053" spans="1:5" x14ac:dyDescent="0.2">
      <c r="A24053" t="s">
        <v>2919</v>
      </c>
      <c r="B24053" t="s">
        <v>1608</v>
      </c>
      <c r="C24053">
        <v>0.2</v>
      </c>
    </row>
    <row r="24054" spans="1:5" x14ac:dyDescent="0.2">
      <c r="A24054" t="s">
        <v>29</v>
      </c>
      <c r="B24054">
        <v>11.5</v>
      </c>
      <c r="C24054" t="s">
        <v>1608</v>
      </c>
      <c r="D24054">
        <v>0.05</v>
      </c>
    </row>
    <row r="24055" spans="1:5" x14ac:dyDescent="0.2">
      <c r="A24055" t="s">
        <v>2902</v>
      </c>
      <c r="B24055" t="s">
        <v>1562</v>
      </c>
      <c r="C24055">
        <v>0.5</v>
      </c>
    </row>
    <row r="24056" spans="1:5" x14ac:dyDescent="0.2">
      <c r="A24056" t="s">
        <v>1662</v>
      </c>
      <c r="B24056">
        <v>15.5</v>
      </c>
      <c r="C24056" t="s">
        <v>1608</v>
      </c>
      <c r="D24056">
        <v>0.02</v>
      </c>
    </row>
    <row r="24057" spans="1:5" x14ac:dyDescent="0.2">
      <c r="A24057" t="s">
        <v>184</v>
      </c>
      <c r="B24057">
        <v>14.7</v>
      </c>
      <c r="C24057">
        <v>-0.2</v>
      </c>
    </row>
    <row r="24058" spans="1:5" x14ac:dyDescent="0.2">
      <c r="A24058" t="s">
        <v>34</v>
      </c>
      <c r="B24058">
        <v>21.02</v>
      </c>
      <c r="C24058">
        <v>0.03</v>
      </c>
    </row>
    <row r="24059" spans="1:5" x14ac:dyDescent="0.2">
      <c r="A24059" t="s">
        <v>34</v>
      </c>
      <c r="B24059">
        <v>15.02</v>
      </c>
      <c r="C24059">
        <v>0.03</v>
      </c>
    </row>
    <row r="24060" spans="1:5" x14ac:dyDescent="0.2">
      <c r="A24060" t="s">
        <v>1693</v>
      </c>
      <c r="B24060" t="s">
        <v>1562</v>
      </c>
      <c r="C24060" t="s">
        <v>2699</v>
      </c>
      <c r="D24060" t="s">
        <v>1608</v>
      </c>
      <c r="E24060">
        <v>0.1</v>
      </c>
    </row>
    <row r="24061" spans="1:5" x14ac:dyDescent="0.2">
      <c r="A24061" t="s">
        <v>2062</v>
      </c>
      <c r="B24061" t="s">
        <v>3155</v>
      </c>
      <c r="C24061" t="s">
        <v>3156</v>
      </c>
    </row>
    <row r="24062" spans="1:5" x14ac:dyDescent="0.2">
      <c r="A24062" t="s">
        <v>150</v>
      </c>
      <c r="B24062">
        <v>10.25</v>
      </c>
      <c r="C24062" t="s">
        <v>1608</v>
      </c>
      <c r="D24062">
        <v>0.15</v>
      </c>
    </row>
    <row r="24063" spans="1:5" x14ac:dyDescent="0.2">
      <c r="A24063" t="s">
        <v>3335</v>
      </c>
      <c r="B24063" t="s">
        <v>1608</v>
      </c>
      <c r="C24063">
        <v>0.04</v>
      </c>
    </row>
    <row r="24064" spans="1:5" x14ac:dyDescent="0.2">
      <c r="A24064" t="s">
        <v>47</v>
      </c>
      <c r="B24064">
        <v>2</v>
      </c>
      <c r="C24064" t="s">
        <v>1580</v>
      </c>
    </row>
    <row r="24065" spans="1:5" x14ac:dyDescent="0.2">
      <c r="A24065" t="s">
        <v>1684</v>
      </c>
      <c r="B24065">
        <v>7</v>
      </c>
      <c r="C24065" t="s">
        <v>1608</v>
      </c>
      <c r="D24065">
        <v>0.2</v>
      </c>
    </row>
    <row r="24066" spans="1:5" x14ac:dyDescent="0.2">
      <c r="A24066" t="s">
        <v>49</v>
      </c>
      <c r="B24066">
        <v>0.23</v>
      </c>
      <c r="C24066" t="s">
        <v>1589</v>
      </c>
    </row>
    <row r="24067" spans="1:5" x14ac:dyDescent="0.2">
      <c r="A24067" t="s">
        <v>49</v>
      </c>
      <c r="B24067">
        <v>0.4</v>
      </c>
      <c r="C24067" t="s">
        <v>1580</v>
      </c>
    </row>
    <row r="24068" spans="1:5" x14ac:dyDescent="0.2">
      <c r="A24068" t="s">
        <v>97</v>
      </c>
      <c r="B24068">
        <v>0.1</v>
      </c>
      <c r="C24068" t="s">
        <v>1567</v>
      </c>
      <c r="D24068" t="s">
        <v>1568</v>
      </c>
    </row>
    <row r="24069" spans="1:5" x14ac:dyDescent="0.2">
      <c r="A24069" t="s">
        <v>29</v>
      </c>
      <c r="B24069">
        <v>4.5</v>
      </c>
      <c r="C24069" t="s">
        <v>1580</v>
      </c>
    </row>
    <row r="24070" spans="1:5" x14ac:dyDescent="0.2">
      <c r="A24070" t="s">
        <v>2909</v>
      </c>
      <c r="B24070" t="s">
        <v>1608</v>
      </c>
      <c r="C24070">
        <v>0.05</v>
      </c>
    </row>
    <row r="24071" spans="1:5" x14ac:dyDescent="0.2">
      <c r="A24071" t="s">
        <v>2911</v>
      </c>
      <c r="B24071" t="s">
        <v>1608</v>
      </c>
      <c r="C24071">
        <v>0.1</v>
      </c>
    </row>
    <row r="24072" spans="1:5" x14ac:dyDescent="0.2">
      <c r="A24072" t="s">
        <v>94</v>
      </c>
      <c r="B24072">
        <v>0.02</v>
      </c>
      <c r="C24072" t="s">
        <v>1567</v>
      </c>
      <c r="D24072" t="s">
        <v>1568</v>
      </c>
    </row>
    <row r="24073" spans="1:5" x14ac:dyDescent="0.2">
      <c r="A24073" t="s">
        <v>133</v>
      </c>
      <c r="B24073">
        <v>5.0000000000000001E-3</v>
      </c>
    </row>
    <row r="24074" spans="1:5" x14ac:dyDescent="0.2">
      <c r="A24074" t="s">
        <v>1704</v>
      </c>
      <c r="B24074">
        <v>0.1</v>
      </c>
      <c r="C24074">
        <f>0.035/-0.015</f>
        <v>-2.3333333333333335</v>
      </c>
    </row>
    <row r="24075" spans="1:5" x14ac:dyDescent="0.2">
      <c r="A24075" t="s">
        <v>97</v>
      </c>
      <c r="B24075">
        <v>0.05</v>
      </c>
      <c r="C24075" t="s">
        <v>1567</v>
      </c>
      <c r="D24075" t="s">
        <v>1568</v>
      </c>
    </row>
    <row r="24076" spans="1:5" x14ac:dyDescent="0.2">
      <c r="A24076" t="s">
        <v>1741</v>
      </c>
      <c r="B24076">
        <v>0.02</v>
      </c>
    </row>
    <row r="24077" spans="1:5" x14ac:dyDescent="0.2">
      <c r="A24077" t="s">
        <v>47</v>
      </c>
      <c r="B24077" t="s">
        <v>3150</v>
      </c>
    </row>
    <row r="24078" spans="1:5" x14ac:dyDescent="0.2">
      <c r="A24078" t="s">
        <v>29</v>
      </c>
      <c r="B24078">
        <v>12.5</v>
      </c>
      <c r="C24078">
        <v>0.2</v>
      </c>
    </row>
    <row r="24079" spans="1:5" x14ac:dyDescent="0.2">
      <c r="A24079" t="s">
        <v>97</v>
      </c>
      <c r="B24079" t="s">
        <v>1545</v>
      </c>
      <c r="C24079">
        <v>0.03</v>
      </c>
      <c r="D24079" t="s">
        <v>2922</v>
      </c>
      <c r="E24079" t="s">
        <v>1568</v>
      </c>
    </row>
    <row r="24080" spans="1:5" x14ac:dyDescent="0.2">
      <c r="A24080" t="s">
        <v>92</v>
      </c>
      <c r="B24080">
        <v>0.05</v>
      </c>
      <c r="C24080" t="s">
        <v>1613</v>
      </c>
      <c r="D24080">
        <v>0.1</v>
      </c>
    </row>
    <row r="24081" spans="1:4" x14ac:dyDescent="0.2">
      <c r="A24081" t="s">
        <v>940</v>
      </c>
    </row>
    <row r="24082" spans="1:4" x14ac:dyDescent="0.2">
      <c r="A24082" t="s">
        <v>154</v>
      </c>
      <c r="B24082">
        <v>0.2</v>
      </c>
      <c r="C24082" t="s">
        <v>1613</v>
      </c>
      <c r="D24082">
        <v>0.1</v>
      </c>
    </row>
    <row r="24083" spans="1:4" x14ac:dyDescent="0.2">
      <c r="A24083" t="s">
        <v>3337</v>
      </c>
      <c r="B24083" t="s">
        <v>1603</v>
      </c>
      <c r="C24083" t="s">
        <v>1796</v>
      </c>
    </row>
    <row r="24084" spans="1:4" x14ac:dyDescent="0.2">
      <c r="A24084" t="s">
        <v>146</v>
      </c>
    </row>
    <row r="24085" spans="1:4" x14ac:dyDescent="0.2">
      <c r="A24085" t="s">
        <v>87</v>
      </c>
    </row>
    <row r="24086" spans="1:4" x14ac:dyDescent="0.2">
      <c r="A24086" t="s">
        <v>1549</v>
      </c>
      <c r="B24086" t="s">
        <v>1550</v>
      </c>
      <c r="C24086" t="s">
        <v>1551</v>
      </c>
      <c r="D24086" t="s">
        <v>1552</v>
      </c>
    </row>
    <row r="24087" spans="1:4" x14ac:dyDescent="0.2">
      <c r="A24087" t="s">
        <v>859</v>
      </c>
      <c r="B24087" t="s">
        <v>1553</v>
      </c>
      <c r="C24087" t="s">
        <v>1554</v>
      </c>
    </row>
    <row r="24088" spans="1:4" x14ac:dyDescent="0.2">
      <c r="A24088" t="s">
        <v>1569</v>
      </c>
      <c r="B24088" t="s">
        <v>1570</v>
      </c>
      <c r="C24088" t="s">
        <v>1571</v>
      </c>
    </row>
    <row r="24089" spans="1:4" x14ac:dyDescent="0.2">
      <c r="A24089" t="s">
        <v>1569</v>
      </c>
      <c r="B24089" t="s">
        <v>1572</v>
      </c>
      <c r="C24089" t="s">
        <v>1573</v>
      </c>
      <c r="D24089" t="s">
        <v>1571</v>
      </c>
    </row>
    <row r="24090" spans="1:4" x14ac:dyDescent="0.2">
      <c r="A24090" t="s">
        <v>153</v>
      </c>
      <c r="B24090">
        <v>10.5</v>
      </c>
      <c r="C24090" t="s">
        <v>1578</v>
      </c>
    </row>
    <row r="24091" spans="1:4" x14ac:dyDescent="0.2">
      <c r="A24091" t="s">
        <v>27</v>
      </c>
      <c r="B24091">
        <v>18</v>
      </c>
      <c r="C24091" t="s">
        <v>1608</v>
      </c>
      <c r="D24091">
        <v>0.05</v>
      </c>
    </row>
    <row r="24092" spans="1:4" x14ac:dyDescent="0.2">
      <c r="A24092" t="s">
        <v>29</v>
      </c>
      <c r="B24092">
        <v>7.7</v>
      </c>
      <c r="C24092" t="s">
        <v>1608</v>
      </c>
      <c r="D24092">
        <v>0.05</v>
      </c>
    </row>
    <row r="24093" spans="1:4" x14ac:dyDescent="0.2">
      <c r="A24093" t="s">
        <v>1579</v>
      </c>
      <c r="B24093">
        <v>12</v>
      </c>
      <c r="C24093" t="s">
        <v>1608</v>
      </c>
      <c r="D24093">
        <v>0.2</v>
      </c>
    </row>
    <row r="24094" spans="1:4" x14ac:dyDescent="0.2">
      <c r="A24094" t="s">
        <v>1579</v>
      </c>
      <c r="B24094">
        <v>8.6999999999999993</v>
      </c>
      <c r="C24094" t="s">
        <v>1608</v>
      </c>
      <c r="D24094">
        <v>0.1</v>
      </c>
    </row>
    <row r="24095" spans="1:4" x14ac:dyDescent="0.2">
      <c r="A24095" t="s">
        <v>1579</v>
      </c>
      <c r="B24095">
        <v>3.4</v>
      </c>
      <c r="C24095" t="s">
        <v>1608</v>
      </c>
      <c r="D24095">
        <v>0.05</v>
      </c>
    </row>
    <row r="24096" spans="1:4" x14ac:dyDescent="0.2">
      <c r="A24096" t="s">
        <v>2919</v>
      </c>
      <c r="B24096" t="s">
        <v>1608</v>
      </c>
      <c r="C24096">
        <v>0.2</v>
      </c>
    </row>
    <row r="24097" spans="1:5" x14ac:dyDescent="0.2">
      <c r="A24097" t="s">
        <v>29</v>
      </c>
      <c r="B24097">
        <v>11.5</v>
      </c>
      <c r="C24097" t="s">
        <v>1608</v>
      </c>
      <c r="D24097">
        <v>0.05</v>
      </c>
    </row>
    <row r="24098" spans="1:5" x14ac:dyDescent="0.2">
      <c r="A24098" t="s">
        <v>2902</v>
      </c>
      <c r="B24098" t="s">
        <v>1562</v>
      </c>
      <c r="C24098">
        <v>0.5</v>
      </c>
    </row>
    <row r="24099" spans="1:5" x14ac:dyDescent="0.2">
      <c r="A24099" t="s">
        <v>1662</v>
      </c>
      <c r="B24099">
        <v>15.5</v>
      </c>
      <c r="C24099" t="s">
        <v>1608</v>
      </c>
      <c r="D24099">
        <v>0.02</v>
      </c>
    </row>
    <row r="24100" spans="1:5" x14ac:dyDescent="0.2">
      <c r="A24100" t="s">
        <v>184</v>
      </c>
      <c r="B24100">
        <v>14.7</v>
      </c>
      <c r="C24100">
        <v>-0.2</v>
      </c>
    </row>
    <row r="24101" spans="1:5" x14ac:dyDescent="0.2">
      <c r="A24101" t="s">
        <v>34</v>
      </c>
      <c r="B24101">
        <v>21.02</v>
      </c>
      <c r="C24101">
        <v>0.03</v>
      </c>
    </row>
    <row r="24102" spans="1:5" x14ac:dyDescent="0.2">
      <c r="A24102" t="s">
        <v>34</v>
      </c>
      <c r="B24102">
        <v>15.02</v>
      </c>
      <c r="C24102">
        <v>0.03</v>
      </c>
    </row>
    <row r="24103" spans="1:5" x14ac:dyDescent="0.2">
      <c r="A24103" t="s">
        <v>1693</v>
      </c>
      <c r="B24103" t="s">
        <v>1562</v>
      </c>
      <c r="C24103" t="s">
        <v>2699</v>
      </c>
      <c r="D24103" t="s">
        <v>1608</v>
      </c>
      <c r="E24103">
        <v>0.1</v>
      </c>
    </row>
    <row r="24104" spans="1:5" x14ac:dyDescent="0.2">
      <c r="A24104" t="s">
        <v>2062</v>
      </c>
      <c r="B24104" t="s">
        <v>3155</v>
      </c>
      <c r="C24104" t="s">
        <v>3156</v>
      </c>
    </row>
    <row r="24105" spans="1:5" x14ac:dyDescent="0.2">
      <c r="A24105" t="s">
        <v>150</v>
      </c>
      <c r="B24105">
        <v>10.25</v>
      </c>
      <c r="C24105" t="s">
        <v>1608</v>
      </c>
      <c r="D24105">
        <v>0.15</v>
      </c>
    </row>
    <row r="24106" spans="1:5" x14ac:dyDescent="0.2">
      <c r="A24106" t="s">
        <v>3335</v>
      </c>
      <c r="B24106" t="s">
        <v>1608</v>
      </c>
      <c r="C24106">
        <v>0.04</v>
      </c>
    </row>
    <row r="24107" spans="1:5" x14ac:dyDescent="0.2">
      <c r="A24107" t="s">
        <v>47</v>
      </c>
      <c r="B24107">
        <v>2</v>
      </c>
      <c r="C24107" t="s">
        <v>1580</v>
      </c>
    </row>
    <row r="24108" spans="1:5" x14ac:dyDescent="0.2">
      <c r="A24108" t="s">
        <v>1684</v>
      </c>
      <c r="B24108">
        <v>7</v>
      </c>
      <c r="C24108" t="s">
        <v>1608</v>
      </c>
      <c r="D24108">
        <v>0.2</v>
      </c>
    </row>
    <row r="24109" spans="1:5" x14ac:dyDescent="0.2">
      <c r="A24109" t="s">
        <v>49</v>
      </c>
      <c r="B24109">
        <v>0.23</v>
      </c>
      <c r="C24109" t="s">
        <v>1589</v>
      </c>
    </row>
    <row r="24110" spans="1:5" x14ac:dyDescent="0.2">
      <c r="A24110" t="s">
        <v>49</v>
      </c>
      <c r="B24110">
        <v>0.4</v>
      </c>
      <c r="C24110" t="s">
        <v>1580</v>
      </c>
    </row>
    <row r="24111" spans="1:5" x14ac:dyDescent="0.2">
      <c r="A24111" t="s">
        <v>97</v>
      </c>
      <c r="B24111">
        <v>0.1</v>
      </c>
      <c r="C24111" t="s">
        <v>1567</v>
      </c>
      <c r="D24111" t="s">
        <v>1568</v>
      </c>
    </row>
    <row r="24112" spans="1:5" x14ac:dyDescent="0.2">
      <c r="A24112" t="s">
        <v>29</v>
      </c>
      <c r="B24112">
        <v>4.5</v>
      </c>
      <c r="C24112" t="s">
        <v>1580</v>
      </c>
    </row>
    <row r="24113" spans="1:5" x14ac:dyDescent="0.2">
      <c r="A24113" t="s">
        <v>2909</v>
      </c>
      <c r="B24113" t="s">
        <v>1608</v>
      </c>
      <c r="C24113">
        <v>0.05</v>
      </c>
    </row>
    <row r="24114" spans="1:5" x14ac:dyDescent="0.2">
      <c r="A24114" t="s">
        <v>2911</v>
      </c>
      <c r="B24114" t="s">
        <v>1608</v>
      </c>
      <c r="C24114">
        <v>0.1</v>
      </c>
    </row>
    <row r="24115" spans="1:5" x14ac:dyDescent="0.2">
      <c r="A24115" t="s">
        <v>94</v>
      </c>
      <c r="B24115">
        <v>0.02</v>
      </c>
      <c r="C24115" t="s">
        <v>1567</v>
      </c>
      <c r="D24115" t="s">
        <v>1568</v>
      </c>
    </row>
    <row r="24116" spans="1:5" x14ac:dyDescent="0.2">
      <c r="A24116" t="s">
        <v>133</v>
      </c>
      <c r="B24116">
        <v>5.0000000000000001E-3</v>
      </c>
    </row>
    <row r="24117" spans="1:5" x14ac:dyDescent="0.2">
      <c r="A24117" t="s">
        <v>1704</v>
      </c>
      <c r="B24117">
        <v>0.1</v>
      </c>
      <c r="C24117">
        <f>0.035/-0.015</f>
        <v>-2.3333333333333335</v>
      </c>
    </row>
    <row r="24118" spans="1:5" x14ac:dyDescent="0.2">
      <c r="A24118" t="s">
        <v>97</v>
      </c>
      <c r="B24118">
        <v>0.05</v>
      </c>
      <c r="C24118" t="s">
        <v>1567</v>
      </c>
      <c r="D24118" t="s">
        <v>1568</v>
      </c>
    </row>
    <row r="24119" spans="1:5" x14ac:dyDescent="0.2">
      <c r="A24119" t="s">
        <v>1741</v>
      </c>
      <c r="B24119">
        <v>0.02</v>
      </c>
    </row>
    <row r="24120" spans="1:5" x14ac:dyDescent="0.2">
      <c r="A24120" t="s">
        <v>47</v>
      </c>
      <c r="B24120" t="s">
        <v>3150</v>
      </c>
    </row>
    <row r="24121" spans="1:5" x14ac:dyDescent="0.2">
      <c r="A24121" t="s">
        <v>29</v>
      </c>
      <c r="B24121">
        <v>12.5</v>
      </c>
      <c r="C24121">
        <v>0.2</v>
      </c>
    </row>
    <row r="24122" spans="1:5" x14ac:dyDescent="0.2">
      <c r="A24122" t="s">
        <v>97</v>
      </c>
      <c r="B24122" t="s">
        <v>1545</v>
      </c>
      <c r="C24122">
        <v>0.03</v>
      </c>
      <c r="D24122" t="s">
        <v>2922</v>
      </c>
      <c r="E24122" t="s">
        <v>1568</v>
      </c>
    </row>
    <row r="24123" spans="1:5" x14ac:dyDescent="0.2">
      <c r="A24123" t="s">
        <v>92</v>
      </c>
      <c r="B24123">
        <v>0.05</v>
      </c>
      <c r="C24123" t="s">
        <v>1613</v>
      </c>
      <c r="D24123">
        <v>0.1</v>
      </c>
    </row>
    <row r="24124" spans="1:5" x14ac:dyDescent="0.2">
      <c r="A24124" t="s">
        <v>940</v>
      </c>
    </row>
    <row r="24125" spans="1:5" x14ac:dyDescent="0.2">
      <c r="A24125" t="s">
        <v>154</v>
      </c>
      <c r="B24125">
        <v>0.2</v>
      </c>
      <c r="C24125" t="s">
        <v>1613</v>
      </c>
      <c r="D24125">
        <v>0.1</v>
      </c>
    </row>
    <row r="24126" spans="1:5" x14ac:dyDescent="0.2">
      <c r="A24126" t="s">
        <v>3337</v>
      </c>
      <c r="B24126" t="s">
        <v>1603</v>
      </c>
      <c r="C24126" t="s">
        <v>1796</v>
      </c>
    </row>
    <row r="24127" spans="1:5" x14ac:dyDescent="0.2">
      <c r="A24127" t="s">
        <v>146</v>
      </c>
    </row>
    <row r="24128" spans="1:5" x14ac:dyDescent="0.2">
      <c r="A24128" t="s">
        <v>87</v>
      </c>
    </row>
    <row r="24129" spans="1:4" x14ac:dyDescent="0.2">
      <c r="A24129" t="s">
        <v>1549</v>
      </c>
      <c r="B24129" t="s">
        <v>1550</v>
      </c>
      <c r="C24129" t="s">
        <v>1551</v>
      </c>
      <c r="D24129" t="s">
        <v>1552</v>
      </c>
    </row>
    <row r="24130" spans="1:4" x14ac:dyDescent="0.2">
      <c r="A24130" t="s">
        <v>859</v>
      </c>
      <c r="B24130" t="s">
        <v>1553</v>
      </c>
      <c r="C24130" t="s">
        <v>1554</v>
      </c>
    </row>
    <row r="24131" spans="1:4" x14ac:dyDescent="0.2">
      <c r="A24131" t="s">
        <v>1569</v>
      </c>
      <c r="B24131" t="s">
        <v>1570</v>
      </c>
      <c r="C24131" t="s">
        <v>1571</v>
      </c>
    </row>
    <row r="24132" spans="1:4" x14ac:dyDescent="0.2">
      <c r="A24132" t="s">
        <v>1569</v>
      </c>
      <c r="B24132" t="s">
        <v>1572</v>
      </c>
      <c r="C24132" t="s">
        <v>1573</v>
      </c>
      <c r="D24132" t="s">
        <v>1571</v>
      </c>
    </row>
    <row r="24133" spans="1:4" x14ac:dyDescent="0.2">
      <c r="A24133" t="s">
        <v>153</v>
      </c>
      <c r="B24133">
        <v>10.5</v>
      </c>
      <c r="C24133" t="s">
        <v>1578</v>
      </c>
    </row>
    <row r="24134" spans="1:4" x14ac:dyDescent="0.2">
      <c r="A24134" t="s">
        <v>27</v>
      </c>
      <c r="B24134">
        <v>18</v>
      </c>
      <c r="C24134" t="s">
        <v>1608</v>
      </c>
      <c r="D24134">
        <v>0.05</v>
      </c>
    </row>
    <row r="24135" spans="1:4" x14ac:dyDescent="0.2">
      <c r="A24135" t="s">
        <v>29</v>
      </c>
      <c r="B24135">
        <v>7.7</v>
      </c>
      <c r="C24135" t="s">
        <v>1608</v>
      </c>
      <c r="D24135">
        <v>0.05</v>
      </c>
    </row>
    <row r="24136" spans="1:4" x14ac:dyDescent="0.2">
      <c r="A24136" t="s">
        <v>1579</v>
      </c>
      <c r="B24136">
        <v>12</v>
      </c>
      <c r="C24136" t="s">
        <v>1608</v>
      </c>
      <c r="D24136">
        <v>0.2</v>
      </c>
    </row>
    <row r="24137" spans="1:4" x14ac:dyDescent="0.2">
      <c r="A24137" t="s">
        <v>1579</v>
      </c>
      <c r="B24137">
        <v>8.6999999999999993</v>
      </c>
      <c r="C24137" t="s">
        <v>1608</v>
      </c>
      <c r="D24137">
        <v>0.1</v>
      </c>
    </row>
    <row r="24138" spans="1:4" x14ac:dyDescent="0.2">
      <c r="A24138" t="s">
        <v>1579</v>
      </c>
      <c r="B24138">
        <v>3.4</v>
      </c>
      <c r="C24138" t="s">
        <v>1608</v>
      </c>
      <c r="D24138">
        <v>0.05</v>
      </c>
    </row>
    <row r="24139" spans="1:4" x14ac:dyDescent="0.2">
      <c r="A24139" t="s">
        <v>2919</v>
      </c>
      <c r="B24139" t="s">
        <v>1608</v>
      </c>
      <c r="C24139">
        <v>0.2</v>
      </c>
    </row>
    <row r="24140" spans="1:4" x14ac:dyDescent="0.2">
      <c r="A24140" t="s">
        <v>29</v>
      </c>
      <c r="B24140">
        <v>11.5</v>
      </c>
      <c r="C24140" t="s">
        <v>1608</v>
      </c>
      <c r="D24140">
        <v>0.05</v>
      </c>
    </row>
    <row r="24141" spans="1:4" x14ac:dyDescent="0.2">
      <c r="A24141" t="s">
        <v>2902</v>
      </c>
      <c r="B24141" t="s">
        <v>1562</v>
      </c>
      <c r="C24141">
        <v>0.5</v>
      </c>
    </row>
    <row r="24142" spans="1:4" x14ac:dyDescent="0.2">
      <c r="A24142" t="s">
        <v>1662</v>
      </c>
      <c r="B24142">
        <v>15.5</v>
      </c>
      <c r="C24142" t="s">
        <v>1608</v>
      </c>
      <c r="D24142">
        <v>0.02</v>
      </c>
    </row>
    <row r="24143" spans="1:4" x14ac:dyDescent="0.2">
      <c r="A24143" t="s">
        <v>184</v>
      </c>
      <c r="B24143">
        <v>14.7</v>
      </c>
      <c r="C24143">
        <v>-0.2</v>
      </c>
    </row>
    <row r="24144" spans="1:4" x14ac:dyDescent="0.2">
      <c r="A24144" t="s">
        <v>34</v>
      </c>
      <c r="B24144">
        <v>21.02</v>
      </c>
      <c r="C24144">
        <v>0.03</v>
      </c>
    </row>
    <row r="24145" spans="1:5" x14ac:dyDescent="0.2">
      <c r="A24145" t="s">
        <v>34</v>
      </c>
      <c r="B24145">
        <v>15.02</v>
      </c>
      <c r="C24145">
        <v>0.03</v>
      </c>
    </row>
    <row r="24146" spans="1:5" x14ac:dyDescent="0.2">
      <c r="A24146" t="s">
        <v>1693</v>
      </c>
      <c r="B24146" t="s">
        <v>1562</v>
      </c>
      <c r="C24146" t="s">
        <v>3334</v>
      </c>
      <c r="D24146" t="s">
        <v>1608</v>
      </c>
      <c r="E24146">
        <v>0.1</v>
      </c>
    </row>
    <row r="24147" spans="1:5" x14ac:dyDescent="0.2">
      <c r="A24147" t="s">
        <v>2062</v>
      </c>
      <c r="B24147" t="s">
        <v>3155</v>
      </c>
      <c r="C24147" t="s">
        <v>3156</v>
      </c>
    </row>
    <row r="24148" spans="1:5" x14ac:dyDescent="0.2">
      <c r="A24148" t="s">
        <v>150</v>
      </c>
      <c r="B24148">
        <v>10.25</v>
      </c>
      <c r="C24148" t="s">
        <v>1608</v>
      </c>
      <c r="D24148">
        <v>0.15</v>
      </c>
    </row>
    <row r="24149" spans="1:5" x14ac:dyDescent="0.2">
      <c r="A24149" t="s">
        <v>3335</v>
      </c>
      <c r="B24149" t="s">
        <v>1608</v>
      </c>
      <c r="C24149">
        <v>0.04</v>
      </c>
    </row>
    <row r="24150" spans="1:5" x14ac:dyDescent="0.2">
      <c r="A24150" t="s">
        <v>47</v>
      </c>
      <c r="B24150">
        <v>2</v>
      </c>
      <c r="C24150" t="s">
        <v>1580</v>
      </c>
    </row>
    <row r="24151" spans="1:5" x14ac:dyDescent="0.2">
      <c r="A24151" t="s">
        <v>1684</v>
      </c>
      <c r="B24151">
        <v>7</v>
      </c>
      <c r="C24151" t="s">
        <v>1608</v>
      </c>
      <c r="D24151">
        <v>0.2</v>
      </c>
    </row>
    <row r="24152" spans="1:5" x14ac:dyDescent="0.2">
      <c r="A24152" t="s">
        <v>49</v>
      </c>
      <c r="B24152">
        <v>0.23</v>
      </c>
      <c r="C24152" t="s">
        <v>1589</v>
      </c>
    </row>
    <row r="24153" spans="1:5" x14ac:dyDescent="0.2">
      <c r="A24153" t="s">
        <v>49</v>
      </c>
      <c r="B24153">
        <v>0.4</v>
      </c>
      <c r="C24153" t="s">
        <v>1580</v>
      </c>
    </row>
    <row r="24154" spans="1:5" x14ac:dyDescent="0.2">
      <c r="A24154" t="s">
        <v>97</v>
      </c>
      <c r="B24154">
        <v>0.1</v>
      </c>
      <c r="C24154" t="s">
        <v>1567</v>
      </c>
      <c r="D24154" t="s">
        <v>1568</v>
      </c>
    </row>
    <row r="24155" spans="1:5" x14ac:dyDescent="0.2">
      <c r="A24155" t="s">
        <v>29</v>
      </c>
      <c r="B24155">
        <v>4.5</v>
      </c>
      <c r="C24155" t="s">
        <v>1580</v>
      </c>
    </row>
    <row r="24156" spans="1:5" x14ac:dyDescent="0.2">
      <c r="A24156" t="s">
        <v>2909</v>
      </c>
      <c r="B24156" t="s">
        <v>1608</v>
      </c>
      <c r="C24156">
        <v>0.05</v>
      </c>
    </row>
    <row r="24157" spans="1:5" x14ac:dyDescent="0.2">
      <c r="A24157" t="s">
        <v>2911</v>
      </c>
      <c r="B24157" t="s">
        <v>1608</v>
      </c>
      <c r="C24157">
        <v>0.1</v>
      </c>
    </row>
    <row r="24158" spans="1:5" x14ac:dyDescent="0.2">
      <c r="A24158" t="s">
        <v>94</v>
      </c>
      <c r="B24158">
        <v>0.02</v>
      </c>
      <c r="C24158" t="s">
        <v>1567</v>
      </c>
      <c r="D24158" t="s">
        <v>1568</v>
      </c>
    </row>
    <row r="24159" spans="1:5" x14ac:dyDescent="0.2">
      <c r="A24159" t="s">
        <v>133</v>
      </c>
      <c r="B24159">
        <v>5.0000000000000001E-3</v>
      </c>
    </row>
    <row r="24160" spans="1:5" x14ac:dyDescent="0.2">
      <c r="A24160" t="s">
        <v>1704</v>
      </c>
      <c r="B24160">
        <v>0.1</v>
      </c>
      <c r="C24160">
        <f>0.035/-0.015</f>
        <v>-2.3333333333333335</v>
      </c>
    </row>
    <row r="24161" spans="1:5" x14ac:dyDescent="0.2">
      <c r="A24161" t="s">
        <v>97</v>
      </c>
      <c r="B24161">
        <v>0.05</v>
      </c>
      <c r="C24161" t="s">
        <v>1567</v>
      </c>
      <c r="D24161" t="s">
        <v>1568</v>
      </c>
    </row>
    <row r="24162" spans="1:5" x14ac:dyDescent="0.2">
      <c r="A24162" t="s">
        <v>2902</v>
      </c>
      <c r="B24162" t="s">
        <v>1613</v>
      </c>
      <c r="C24162">
        <v>0.02</v>
      </c>
    </row>
    <row r="24163" spans="1:5" x14ac:dyDescent="0.2">
      <c r="A24163" t="s">
        <v>47</v>
      </c>
      <c r="B24163" t="s">
        <v>3150</v>
      </c>
    </row>
    <row r="24164" spans="1:5" x14ac:dyDescent="0.2">
      <c r="A24164" t="s">
        <v>29</v>
      </c>
      <c r="B24164">
        <v>12.5</v>
      </c>
      <c r="C24164">
        <v>0.2</v>
      </c>
    </row>
    <row r="24165" spans="1:5" x14ac:dyDescent="0.2">
      <c r="A24165" t="s">
        <v>97</v>
      </c>
      <c r="B24165" t="s">
        <v>1545</v>
      </c>
      <c r="C24165">
        <v>0.03</v>
      </c>
      <c r="D24165" t="s">
        <v>2922</v>
      </c>
      <c r="E24165" t="s">
        <v>1568</v>
      </c>
    </row>
    <row r="24166" spans="1:5" x14ac:dyDescent="0.2">
      <c r="A24166" t="s">
        <v>92</v>
      </c>
      <c r="B24166">
        <v>0.05</v>
      </c>
      <c r="C24166" t="s">
        <v>1613</v>
      </c>
      <c r="D24166">
        <v>0.1</v>
      </c>
    </row>
    <row r="24167" spans="1:5" x14ac:dyDescent="0.2">
      <c r="A24167" t="s">
        <v>869</v>
      </c>
    </row>
    <row r="24168" spans="1:5" x14ac:dyDescent="0.2">
      <c r="A24168" t="s">
        <v>154</v>
      </c>
      <c r="B24168">
        <v>0.2</v>
      </c>
      <c r="C24168" t="s">
        <v>1613</v>
      </c>
      <c r="D24168">
        <v>0.1</v>
      </c>
    </row>
    <row r="24169" spans="1:5" x14ac:dyDescent="0.2">
      <c r="A24169" t="s">
        <v>3337</v>
      </c>
      <c r="B24169" t="s">
        <v>1603</v>
      </c>
      <c r="C24169" t="s">
        <v>1796</v>
      </c>
    </row>
    <row r="24170" spans="1:5" x14ac:dyDescent="0.2">
      <c r="A24170" t="s">
        <v>146</v>
      </c>
    </row>
    <row r="24171" spans="1:5" x14ac:dyDescent="0.2">
      <c r="A24171" t="s">
        <v>87</v>
      </c>
    </row>
    <row r="24172" spans="1:5" x14ac:dyDescent="0.2">
      <c r="A24172" t="s">
        <v>1549</v>
      </c>
      <c r="B24172" t="s">
        <v>1550</v>
      </c>
      <c r="C24172" t="s">
        <v>1551</v>
      </c>
      <c r="D24172" t="s">
        <v>1552</v>
      </c>
    </row>
    <row r="24173" spans="1:5" x14ac:dyDescent="0.2">
      <c r="A24173" t="s">
        <v>859</v>
      </c>
      <c r="B24173" t="s">
        <v>1553</v>
      </c>
      <c r="C24173" t="s">
        <v>1554</v>
      </c>
    </row>
    <row r="24174" spans="1:5" x14ac:dyDescent="0.2">
      <c r="A24174" t="s">
        <v>153</v>
      </c>
      <c r="B24174">
        <v>10.5</v>
      </c>
      <c r="C24174" t="s">
        <v>1578</v>
      </c>
    </row>
    <row r="24175" spans="1:5" x14ac:dyDescent="0.2">
      <c r="A24175" t="s">
        <v>27</v>
      </c>
      <c r="B24175">
        <v>18</v>
      </c>
      <c r="C24175" t="s">
        <v>1608</v>
      </c>
      <c r="D24175">
        <v>0.05</v>
      </c>
    </row>
    <row r="24176" spans="1:5" x14ac:dyDescent="0.2">
      <c r="A24176" t="s">
        <v>29</v>
      </c>
      <c r="B24176">
        <v>7.7</v>
      </c>
      <c r="C24176" t="s">
        <v>1608</v>
      </c>
      <c r="D24176">
        <v>0.05</v>
      </c>
    </row>
    <row r="24177" spans="1:5" x14ac:dyDescent="0.2">
      <c r="A24177" t="s">
        <v>1579</v>
      </c>
      <c r="B24177">
        <v>12</v>
      </c>
      <c r="C24177" t="s">
        <v>1608</v>
      </c>
      <c r="D24177">
        <v>0.2</v>
      </c>
    </row>
    <row r="24178" spans="1:5" x14ac:dyDescent="0.2">
      <c r="A24178" t="s">
        <v>1579</v>
      </c>
      <c r="B24178">
        <v>8.6999999999999993</v>
      </c>
      <c r="C24178" t="s">
        <v>1608</v>
      </c>
      <c r="D24178">
        <v>0.1</v>
      </c>
    </row>
    <row r="24179" spans="1:5" x14ac:dyDescent="0.2">
      <c r="A24179" t="s">
        <v>1579</v>
      </c>
      <c r="B24179">
        <v>3.4</v>
      </c>
      <c r="C24179" t="s">
        <v>1608</v>
      </c>
      <c r="D24179">
        <v>0.05</v>
      </c>
    </row>
    <row r="24180" spans="1:5" x14ac:dyDescent="0.2">
      <c r="A24180" t="s">
        <v>2919</v>
      </c>
      <c r="B24180" t="s">
        <v>1608</v>
      </c>
      <c r="C24180">
        <v>0.2</v>
      </c>
    </row>
    <row r="24181" spans="1:5" x14ac:dyDescent="0.2">
      <c r="A24181" t="s">
        <v>29</v>
      </c>
      <c r="B24181">
        <v>11.5</v>
      </c>
      <c r="C24181" t="s">
        <v>1608</v>
      </c>
      <c r="D24181">
        <v>0.05</v>
      </c>
    </row>
    <row r="24182" spans="1:5" x14ac:dyDescent="0.2">
      <c r="A24182" t="s">
        <v>2902</v>
      </c>
      <c r="B24182" t="s">
        <v>1562</v>
      </c>
      <c r="C24182">
        <v>0.5</v>
      </c>
    </row>
    <row r="24183" spans="1:5" x14ac:dyDescent="0.2">
      <c r="A24183" t="s">
        <v>1662</v>
      </c>
      <c r="B24183">
        <v>15.5</v>
      </c>
      <c r="C24183" t="s">
        <v>1608</v>
      </c>
      <c r="D24183">
        <v>0.02</v>
      </c>
    </row>
    <row r="24184" spans="1:5" x14ac:dyDescent="0.2">
      <c r="A24184" t="s">
        <v>184</v>
      </c>
      <c r="B24184">
        <v>14.7</v>
      </c>
      <c r="C24184">
        <v>-0.2</v>
      </c>
    </row>
    <row r="24185" spans="1:5" x14ac:dyDescent="0.2">
      <c r="A24185" t="s">
        <v>34</v>
      </c>
      <c r="B24185">
        <v>21.02</v>
      </c>
      <c r="C24185">
        <v>0.03</v>
      </c>
    </row>
    <row r="24186" spans="1:5" x14ac:dyDescent="0.2">
      <c r="A24186" t="s">
        <v>34</v>
      </c>
      <c r="B24186">
        <v>15.02</v>
      </c>
      <c r="C24186">
        <v>0.03</v>
      </c>
    </row>
    <row r="24187" spans="1:5" x14ac:dyDescent="0.2">
      <c r="A24187" t="s">
        <v>1693</v>
      </c>
      <c r="B24187" t="s">
        <v>1562</v>
      </c>
      <c r="C24187" t="s">
        <v>3334</v>
      </c>
      <c r="D24187" t="s">
        <v>1608</v>
      </c>
      <c r="E24187">
        <v>0.1</v>
      </c>
    </row>
    <row r="24188" spans="1:5" x14ac:dyDescent="0.2">
      <c r="A24188" t="s">
        <v>2062</v>
      </c>
      <c r="B24188" t="s">
        <v>3155</v>
      </c>
      <c r="C24188" t="s">
        <v>3156</v>
      </c>
    </row>
    <row r="24189" spans="1:5" x14ac:dyDescent="0.2">
      <c r="A24189" t="s">
        <v>150</v>
      </c>
      <c r="B24189">
        <v>10.25</v>
      </c>
      <c r="C24189" t="s">
        <v>1608</v>
      </c>
      <c r="D24189">
        <v>0.15</v>
      </c>
    </row>
    <row r="24190" spans="1:5" x14ac:dyDescent="0.2">
      <c r="A24190" t="s">
        <v>3335</v>
      </c>
      <c r="B24190" t="s">
        <v>1608</v>
      </c>
      <c r="C24190">
        <v>0.04</v>
      </c>
    </row>
    <row r="24191" spans="1:5" x14ac:dyDescent="0.2">
      <c r="A24191" t="s">
        <v>47</v>
      </c>
      <c r="B24191">
        <v>2</v>
      </c>
      <c r="C24191" t="s">
        <v>1580</v>
      </c>
    </row>
    <row r="24192" spans="1:5" x14ac:dyDescent="0.2">
      <c r="A24192" t="s">
        <v>1684</v>
      </c>
      <c r="B24192">
        <v>7</v>
      </c>
      <c r="C24192" t="s">
        <v>1608</v>
      </c>
      <c r="D24192">
        <v>0.2</v>
      </c>
    </row>
    <row r="24193" spans="1:5" x14ac:dyDescent="0.2">
      <c r="A24193" t="s">
        <v>49</v>
      </c>
      <c r="B24193">
        <v>0.23</v>
      </c>
      <c r="C24193" t="s">
        <v>1589</v>
      </c>
    </row>
    <row r="24194" spans="1:5" x14ac:dyDescent="0.2">
      <c r="A24194" t="s">
        <v>49</v>
      </c>
      <c r="B24194">
        <v>0.4</v>
      </c>
      <c r="C24194" t="s">
        <v>1580</v>
      </c>
    </row>
    <row r="24195" spans="1:5" x14ac:dyDescent="0.2">
      <c r="A24195" t="s">
        <v>97</v>
      </c>
      <c r="B24195">
        <v>0.1</v>
      </c>
      <c r="C24195" t="s">
        <v>1567</v>
      </c>
      <c r="D24195" t="s">
        <v>1568</v>
      </c>
    </row>
    <row r="24196" spans="1:5" x14ac:dyDescent="0.2">
      <c r="A24196" t="s">
        <v>29</v>
      </c>
      <c r="B24196">
        <v>4.5</v>
      </c>
      <c r="C24196" t="s">
        <v>1580</v>
      </c>
    </row>
    <row r="24197" spans="1:5" x14ac:dyDescent="0.2">
      <c r="A24197" t="s">
        <v>2909</v>
      </c>
      <c r="B24197" t="s">
        <v>1608</v>
      </c>
      <c r="C24197">
        <v>0.05</v>
      </c>
    </row>
    <row r="24198" spans="1:5" x14ac:dyDescent="0.2">
      <c r="A24198" t="s">
        <v>2911</v>
      </c>
      <c r="B24198" t="s">
        <v>1608</v>
      </c>
      <c r="C24198">
        <v>0.1</v>
      </c>
    </row>
    <row r="24199" spans="1:5" x14ac:dyDescent="0.2">
      <c r="A24199" t="s">
        <v>94</v>
      </c>
      <c r="B24199">
        <v>0.02</v>
      </c>
      <c r="C24199" t="s">
        <v>1567</v>
      </c>
      <c r="D24199" t="s">
        <v>1568</v>
      </c>
    </row>
    <row r="24200" spans="1:5" x14ac:dyDescent="0.2">
      <c r="A24200" t="s">
        <v>133</v>
      </c>
      <c r="B24200">
        <v>5.0000000000000001E-3</v>
      </c>
    </row>
    <row r="24201" spans="1:5" x14ac:dyDescent="0.2">
      <c r="A24201" t="s">
        <v>1704</v>
      </c>
      <c r="B24201">
        <v>0.1</v>
      </c>
      <c r="C24201">
        <f>0.035/-0.015</f>
        <v>-2.3333333333333335</v>
      </c>
    </row>
    <row r="24202" spans="1:5" x14ac:dyDescent="0.2">
      <c r="A24202" t="s">
        <v>97</v>
      </c>
      <c r="B24202">
        <v>0.05</v>
      </c>
      <c r="C24202" t="s">
        <v>1567</v>
      </c>
      <c r="D24202" t="s">
        <v>1568</v>
      </c>
    </row>
    <row r="24203" spans="1:5" x14ac:dyDescent="0.2">
      <c r="A24203" t="s">
        <v>2902</v>
      </c>
      <c r="B24203" t="s">
        <v>1613</v>
      </c>
      <c r="C24203">
        <v>0.02</v>
      </c>
    </row>
    <row r="24204" spans="1:5" x14ac:dyDescent="0.2">
      <c r="A24204" t="s">
        <v>47</v>
      </c>
      <c r="B24204" t="s">
        <v>3150</v>
      </c>
    </row>
    <row r="24205" spans="1:5" x14ac:dyDescent="0.2">
      <c r="A24205" t="s">
        <v>29</v>
      </c>
      <c r="B24205">
        <v>12.5</v>
      </c>
      <c r="C24205">
        <v>0.2</v>
      </c>
    </row>
    <row r="24206" spans="1:5" x14ac:dyDescent="0.2">
      <c r="A24206" t="s">
        <v>97</v>
      </c>
      <c r="B24206" t="s">
        <v>1545</v>
      </c>
      <c r="C24206">
        <v>0.03</v>
      </c>
      <c r="D24206" t="s">
        <v>2922</v>
      </c>
      <c r="E24206" t="s">
        <v>1568</v>
      </c>
    </row>
    <row r="24207" spans="1:5" x14ac:dyDescent="0.2">
      <c r="A24207" t="s">
        <v>92</v>
      </c>
      <c r="B24207">
        <v>0.05</v>
      </c>
      <c r="C24207" t="s">
        <v>1613</v>
      </c>
      <c r="D24207">
        <v>0.1</v>
      </c>
    </row>
    <row r="24208" spans="1:5" x14ac:dyDescent="0.2">
      <c r="A24208" t="s">
        <v>869</v>
      </c>
    </row>
    <row r="24209" spans="1:4" x14ac:dyDescent="0.2">
      <c r="A24209" t="s">
        <v>154</v>
      </c>
      <c r="B24209">
        <v>0.2</v>
      </c>
      <c r="C24209" t="s">
        <v>1613</v>
      </c>
      <c r="D24209">
        <v>0.1</v>
      </c>
    </row>
    <row r="24210" spans="1:4" x14ac:dyDescent="0.2">
      <c r="A24210" t="s">
        <v>3337</v>
      </c>
      <c r="B24210" t="s">
        <v>1603</v>
      </c>
      <c r="C24210" t="s">
        <v>1796</v>
      </c>
    </row>
    <row r="24211" spans="1:4" x14ac:dyDescent="0.2">
      <c r="A24211" t="s">
        <v>146</v>
      </c>
    </row>
    <row r="24212" spans="1:4" x14ac:dyDescent="0.2">
      <c r="A24212" t="s">
        <v>87</v>
      </c>
    </row>
    <row r="24213" spans="1:4" x14ac:dyDescent="0.2">
      <c r="A24213" t="s">
        <v>1549</v>
      </c>
      <c r="B24213" t="s">
        <v>1550</v>
      </c>
      <c r="C24213" t="s">
        <v>1551</v>
      </c>
      <c r="D24213" t="s">
        <v>1552</v>
      </c>
    </row>
    <row r="24214" spans="1:4" x14ac:dyDescent="0.2">
      <c r="A24214" t="s">
        <v>859</v>
      </c>
      <c r="B24214" t="s">
        <v>1553</v>
      </c>
      <c r="C24214" t="s">
        <v>1554</v>
      </c>
    </row>
    <row r="24215" spans="1:4" x14ac:dyDescent="0.2">
      <c r="A24215" t="s">
        <v>1569</v>
      </c>
      <c r="B24215" t="s">
        <v>1570</v>
      </c>
      <c r="C24215" t="s">
        <v>1571</v>
      </c>
    </row>
    <row r="24216" spans="1:4" x14ac:dyDescent="0.2">
      <c r="A24216" t="s">
        <v>1569</v>
      </c>
      <c r="B24216" t="s">
        <v>1572</v>
      </c>
      <c r="C24216" t="s">
        <v>1573</v>
      </c>
      <c r="D24216" t="s">
        <v>1571</v>
      </c>
    </row>
    <row r="24217" spans="1:4" x14ac:dyDescent="0.2">
      <c r="A24217" t="s">
        <v>91</v>
      </c>
      <c r="B24217">
        <v>54</v>
      </c>
      <c r="C24217" t="s">
        <v>1580</v>
      </c>
    </row>
    <row r="24218" spans="1:4" x14ac:dyDescent="0.2">
      <c r="A24218" t="s">
        <v>29</v>
      </c>
      <c r="B24218">
        <v>5.5</v>
      </c>
      <c r="C24218" t="s">
        <v>1580</v>
      </c>
    </row>
    <row r="24219" spans="1:4" x14ac:dyDescent="0.2">
      <c r="A24219" t="s">
        <v>29</v>
      </c>
      <c r="B24219">
        <v>8.5</v>
      </c>
      <c r="C24219" t="s">
        <v>1580</v>
      </c>
    </row>
    <row r="24220" spans="1:4" x14ac:dyDescent="0.2">
      <c r="A24220" t="s">
        <v>29</v>
      </c>
      <c r="B24220">
        <v>28.9</v>
      </c>
      <c r="C24220" t="s">
        <v>1578</v>
      </c>
    </row>
    <row r="24221" spans="1:4" x14ac:dyDescent="0.2">
      <c r="A24221" t="s">
        <v>29</v>
      </c>
      <c r="B24221">
        <v>30.5</v>
      </c>
      <c r="C24221" t="s">
        <v>1700</v>
      </c>
    </row>
    <row r="24222" spans="1:4" x14ac:dyDescent="0.2">
      <c r="A24222" t="s">
        <v>29</v>
      </c>
      <c r="B24222">
        <v>1.2</v>
      </c>
      <c r="C24222">
        <v>-0.1</v>
      </c>
    </row>
    <row r="24223" spans="1:4" x14ac:dyDescent="0.2">
      <c r="A24223" t="s">
        <v>29</v>
      </c>
      <c r="B24223">
        <v>43.5</v>
      </c>
      <c r="C24223" t="s">
        <v>1592</v>
      </c>
    </row>
    <row r="24224" spans="1:4" x14ac:dyDescent="0.2">
      <c r="A24224" t="s">
        <v>29</v>
      </c>
      <c r="B24224">
        <v>48.5</v>
      </c>
      <c r="C24224" t="s">
        <v>1580</v>
      </c>
    </row>
    <row r="24225" spans="1:5" x14ac:dyDescent="0.2">
      <c r="A24225" t="s">
        <v>29</v>
      </c>
      <c r="B24225">
        <v>5</v>
      </c>
      <c r="C24225" t="s">
        <v>2223</v>
      </c>
    </row>
    <row r="24226" spans="1:5" x14ac:dyDescent="0.2">
      <c r="A24226" t="s">
        <v>29</v>
      </c>
      <c r="B24226">
        <v>5</v>
      </c>
      <c r="C24226" t="s">
        <v>2223</v>
      </c>
    </row>
    <row r="24227" spans="1:5" x14ac:dyDescent="0.2">
      <c r="A24227" t="s">
        <v>2795</v>
      </c>
      <c r="B24227">
        <v>0.05</v>
      </c>
    </row>
    <row r="24228" spans="1:5" x14ac:dyDescent="0.2">
      <c r="A24228" t="s">
        <v>2796</v>
      </c>
      <c r="B24228">
        <v>-0.05</v>
      </c>
    </row>
    <row r="24229" spans="1:5" x14ac:dyDescent="0.2">
      <c r="A24229" t="s">
        <v>2797</v>
      </c>
      <c r="B24229">
        <v>0.1</v>
      </c>
    </row>
    <row r="24230" spans="1:5" x14ac:dyDescent="0.2">
      <c r="A24230" t="s">
        <v>2867</v>
      </c>
      <c r="B24230">
        <v>0.2</v>
      </c>
    </row>
    <row r="24231" spans="1:5" x14ac:dyDescent="0.2">
      <c r="A24231" t="s">
        <v>2797</v>
      </c>
      <c r="B24231" t="s">
        <v>1819</v>
      </c>
      <c r="C24231" t="s">
        <v>2367</v>
      </c>
    </row>
    <row r="24232" spans="1:5" x14ac:dyDescent="0.2">
      <c r="A24232" s="8">
        <v>1</v>
      </c>
      <c r="B24232" t="s">
        <v>87</v>
      </c>
      <c r="C24232" t="s">
        <v>2799</v>
      </c>
      <c r="D24232" t="s">
        <v>1819</v>
      </c>
    </row>
    <row r="24233" spans="1:5" x14ac:dyDescent="0.2">
      <c r="A24233" t="s">
        <v>2800</v>
      </c>
      <c r="B24233">
        <v>0.1</v>
      </c>
    </row>
    <row r="24234" spans="1:5" x14ac:dyDescent="0.2">
      <c r="A24234" t="s">
        <v>36</v>
      </c>
      <c r="B24234" t="s">
        <v>2801</v>
      </c>
    </row>
    <row r="24235" spans="1:5" x14ac:dyDescent="0.2">
      <c r="A24235" t="s">
        <v>97</v>
      </c>
      <c r="B24235" t="s">
        <v>1545</v>
      </c>
      <c r="C24235">
        <v>0.05</v>
      </c>
      <c r="D24235" t="s">
        <v>1567</v>
      </c>
      <c r="E24235" t="s">
        <v>1568</v>
      </c>
    </row>
    <row r="24236" spans="1:5" x14ac:dyDescent="0.2">
      <c r="A24236" t="s">
        <v>94</v>
      </c>
      <c r="B24236" t="s">
        <v>1545</v>
      </c>
      <c r="C24236">
        <v>0.03</v>
      </c>
      <c r="D24236" t="s">
        <v>1567</v>
      </c>
      <c r="E24236" t="s">
        <v>1633</v>
      </c>
    </row>
    <row r="24237" spans="1:5" x14ac:dyDescent="0.2">
      <c r="A24237" t="s">
        <v>133</v>
      </c>
      <c r="B24237" t="s">
        <v>1545</v>
      </c>
      <c r="C24237">
        <v>0.03</v>
      </c>
    </row>
    <row r="24238" spans="1:5" x14ac:dyDescent="0.2">
      <c r="A24238" t="s">
        <v>95</v>
      </c>
      <c r="B24238" t="s">
        <v>2802</v>
      </c>
    </row>
    <row r="24239" spans="1:5" x14ac:dyDescent="0.2">
      <c r="A24239" t="s">
        <v>95</v>
      </c>
      <c r="B24239" t="s">
        <v>1584</v>
      </c>
      <c r="C24239" s="9">
        <v>45295</v>
      </c>
    </row>
    <row r="24240" spans="1:5" x14ac:dyDescent="0.2">
      <c r="A24240" t="s">
        <v>95</v>
      </c>
      <c r="B24240" t="s">
        <v>2803</v>
      </c>
    </row>
    <row r="24241" spans="1:4" x14ac:dyDescent="0.2">
      <c r="A24241" t="s">
        <v>95</v>
      </c>
      <c r="B24241" t="s">
        <v>2233</v>
      </c>
    </row>
    <row r="24242" spans="1:4" x14ac:dyDescent="0.2">
      <c r="A24242" t="s">
        <v>95</v>
      </c>
      <c r="B24242" t="s">
        <v>2804</v>
      </c>
    </row>
    <row r="24243" spans="1:4" x14ac:dyDescent="0.2">
      <c r="A24243" t="s">
        <v>95</v>
      </c>
      <c r="B24243" t="s">
        <v>2012</v>
      </c>
    </row>
    <row r="24244" spans="1:4" x14ac:dyDescent="0.2">
      <c r="A24244" t="s">
        <v>87</v>
      </c>
      <c r="B24244" t="s">
        <v>1546</v>
      </c>
      <c r="C24244" t="s">
        <v>1547</v>
      </c>
    </row>
    <row r="24245" spans="1:4" x14ac:dyDescent="0.2">
      <c r="A24245" t="s">
        <v>1549</v>
      </c>
      <c r="B24245" t="s">
        <v>1550</v>
      </c>
      <c r="C24245" t="s">
        <v>1551</v>
      </c>
      <c r="D24245" t="s">
        <v>1552</v>
      </c>
    </row>
    <row r="24246" spans="1:4" x14ac:dyDescent="0.2">
      <c r="A24246" t="s">
        <v>859</v>
      </c>
      <c r="B24246" t="s">
        <v>1553</v>
      </c>
      <c r="C24246" t="s">
        <v>1554</v>
      </c>
    </row>
    <row r="24247" spans="1:4" x14ac:dyDescent="0.2">
      <c r="A24247" t="s">
        <v>2600</v>
      </c>
      <c r="B24247">
        <v>0.05</v>
      </c>
    </row>
    <row r="24248" spans="1:4" x14ac:dyDescent="0.2">
      <c r="A24248" t="s">
        <v>29</v>
      </c>
      <c r="B24248">
        <v>5.8</v>
      </c>
      <c r="C24248" t="s">
        <v>1580</v>
      </c>
    </row>
    <row r="24249" spans="1:4" x14ac:dyDescent="0.2">
      <c r="A24249" t="s">
        <v>47</v>
      </c>
      <c r="B24249">
        <v>8.5</v>
      </c>
      <c r="C24249">
        <v>0.2</v>
      </c>
    </row>
    <row r="24250" spans="1:4" x14ac:dyDescent="0.2">
      <c r="A24250" t="s">
        <v>47</v>
      </c>
      <c r="B24250">
        <v>11.7</v>
      </c>
      <c r="C24250">
        <v>-0.1</v>
      </c>
    </row>
    <row r="24251" spans="1:4" x14ac:dyDescent="0.2">
      <c r="A24251" t="s">
        <v>48</v>
      </c>
      <c r="B24251">
        <v>48.5</v>
      </c>
      <c r="C24251" t="s">
        <v>1580</v>
      </c>
    </row>
    <row r="24252" spans="1:4" x14ac:dyDescent="0.2">
      <c r="A24252" t="s">
        <v>48</v>
      </c>
      <c r="B24252">
        <v>43.5</v>
      </c>
      <c r="C24252">
        <v>0.3</v>
      </c>
    </row>
    <row r="24253" spans="1:4" x14ac:dyDescent="0.2">
      <c r="A24253" t="s">
        <v>47</v>
      </c>
      <c r="B24253">
        <v>33.1</v>
      </c>
      <c r="C24253">
        <v>-0.2</v>
      </c>
    </row>
    <row r="24254" spans="1:4" x14ac:dyDescent="0.2">
      <c r="A24254" t="s">
        <v>47</v>
      </c>
      <c r="B24254" t="s">
        <v>2571</v>
      </c>
    </row>
    <row r="24255" spans="1:4" x14ac:dyDescent="0.2">
      <c r="A24255" t="s">
        <v>97</v>
      </c>
      <c r="B24255">
        <v>0.1</v>
      </c>
      <c r="C24255" t="s">
        <v>1698</v>
      </c>
    </row>
    <row r="24256" spans="1:4" x14ac:dyDescent="0.2">
      <c r="A24256" t="s">
        <v>97</v>
      </c>
      <c r="B24256">
        <v>0.05</v>
      </c>
      <c r="C24256" t="s">
        <v>1567</v>
      </c>
      <c r="D24256" t="s">
        <v>1568</v>
      </c>
    </row>
    <row r="24257" spans="1:6" x14ac:dyDescent="0.2">
      <c r="A24257" t="s">
        <v>95</v>
      </c>
      <c r="B24257" t="s">
        <v>1629</v>
      </c>
      <c r="C24257">
        <v>30</v>
      </c>
    </row>
    <row r="24258" spans="1:6" x14ac:dyDescent="0.2">
      <c r="A24258" t="s">
        <v>87</v>
      </c>
    </row>
    <row r="24259" spans="1:6" x14ac:dyDescent="0.2">
      <c r="A24259" t="s">
        <v>29</v>
      </c>
      <c r="B24259" t="s">
        <v>2653</v>
      </c>
      <c r="C24259">
        <v>0.5</v>
      </c>
    </row>
    <row r="24260" spans="1:6" x14ac:dyDescent="0.2">
      <c r="A24260" t="s">
        <v>556</v>
      </c>
      <c r="B24260">
        <v>36</v>
      </c>
      <c r="C24260">
        <f>-0.2/-0.05</f>
        <v>4</v>
      </c>
      <c r="D24260" t="s">
        <v>2809</v>
      </c>
      <c r="E24260" t="s">
        <v>2810</v>
      </c>
      <c r="F24260" t="s">
        <v>2811</v>
      </c>
    </row>
    <row r="24261" spans="1:6" x14ac:dyDescent="0.2">
      <c r="A24261" t="s">
        <v>95</v>
      </c>
      <c r="B24261" t="s">
        <v>2787</v>
      </c>
      <c r="C24261">
        <v>10</v>
      </c>
    </row>
    <row r="24262" spans="1:6" x14ac:dyDescent="0.2">
      <c r="A24262" t="s">
        <v>92</v>
      </c>
      <c r="B24262" t="s">
        <v>2786</v>
      </c>
      <c r="C24262" t="s">
        <v>1630</v>
      </c>
    </row>
    <row r="24263" spans="1:6" x14ac:dyDescent="0.2">
      <c r="A24263" t="s">
        <v>2590</v>
      </c>
      <c r="B24263">
        <f>-0.2/-0.05</f>
        <v>4</v>
      </c>
    </row>
    <row r="24264" spans="1:6" x14ac:dyDescent="0.2">
      <c r="A24264" t="s">
        <v>29</v>
      </c>
      <c r="B24264">
        <v>3</v>
      </c>
      <c r="C24264">
        <v>0.1</v>
      </c>
    </row>
    <row r="24265" spans="1:6" x14ac:dyDescent="0.2">
      <c r="A24265" t="s">
        <v>29</v>
      </c>
      <c r="B24265">
        <v>1</v>
      </c>
      <c r="C24265">
        <v>0.2</v>
      </c>
    </row>
    <row r="24266" spans="1:6" x14ac:dyDescent="0.2">
      <c r="A24266" t="s">
        <v>29</v>
      </c>
      <c r="B24266">
        <v>2.65</v>
      </c>
      <c r="C24266" t="s">
        <v>1630</v>
      </c>
    </row>
    <row r="24267" spans="1:6" x14ac:dyDescent="0.2">
      <c r="A24267" t="s">
        <v>2812</v>
      </c>
      <c r="B24267">
        <v>0.1</v>
      </c>
    </row>
    <row r="24268" spans="1:6" x14ac:dyDescent="0.2">
      <c r="A24268" t="s">
        <v>49</v>
      </c>
      <c r="B24268">
        <v>0.5</v>
      </c>
      <c r="C24268" t="s">
        <v>1578</v>
      </c>
    </row>
    <row r="24269" spans="1:6" x14ac:dyDescent="0.2">
      <c r="A24269" t="s">
        <v>98</v>
      </c>
      <c r="B24269">
        <v>8.0000000000000002E-3</v>
      </c>
    </row>
    <row r="24270" spans="1:6" x14ac:dyDescent="0.2">
      <c r="A24270" t="s">
        <v>246</v>
      </c>
      <c r="B24270">
        <v>1.4999999999999999E-2</v>
      </c>
    </row>
    <row r="24271" spans="1:6" x14ac:dyDescent="0.2">
      <c r="A24271" t="s">
        <v>94</v>
      </c>
      <c r="B24271">
        <v>0.1</v>
      </c>
      <c r="C24271" t="s">
        <v>1698</v>
      </c>
    </row>
    <row r="24272" spans="1:6" x14ac:dyDescent="0.2">
      <c r="A24272" t="s">
        <v>95</v>
      </c>
      <c r="B24272" t="s">
        <v>1629</v>
      </c>
      <c r="C24272">
        <v>12.5</v>
      </c>
    </row>
    <row r="24273" spans="1:4" x14ac:dyDescent="0.2">
      <c r="A24273" t="s">
        <v>95</v>
      </c>
      <c r="B24273" t="s">
        <v>1629</v>
      </c>
      <c r="C24273">
        <v>16</v>
      </c>
    </row>
    <row r="24274" spans="1:4" x14ac:dyDescent="0.2">
      <c r="A24274" t="s">
        <v>95</v>
      </c>
      <c r="B24274" t="s">
        <v>1629</v>
      </c>
      <c r="C24274">
        <v>25</v>
      </c>
    </row>
    <row r="24275" spans="1:4" x14ac:dyDescent="0.2">
      <c r="A24275" t="s">
        <v>2593</v>
      </c>
      <c r="B24275">
        <v>0.05</v>
      </c>
    </row>
    <row r="24276" spans="1:4" x14ac:dyDescent="0.2">
      <c r="A24276" t="s">
        <v>29</v>
      </c>
      <c r="B24276">
        <v>7.5</v>
      </c>
      <c r="C24276" t="s">
        <v>1580</v>
      </c>
    </row>
    <row r="24277" spans="1:4" x14ac:dyDescent="0.2">
      <c r="A24277" t="s">
        <v>29</v>
      </c>
      <c r="B24277">
        <v>43.5</v>
      </c>
      <c r="C24277" t="s">
        <v>1592</v>
      </c>
    </row>
    <row r="24278" spans="1:4" x14ac:dyDescent="0.2">
      <c r="A24278" t="s">
        <v>29</v>
      </c>
      <c r="B24278">
        <v>48.5</v>
      </c>
      <c r="C24278" t="s">
        <v>1580</v>
      </c>
    </row>
    <row r="24279" spans="1:4" x14ac:dyDescent="0.2">
      <c r="A24279" t="s">
        <v>96</v>
      </c>
      <c r="B24279">
        <v>33.4</v>
      </c>
      <c r="C24279">
        <v>-0.05</v>
      </c>
    </row>
    <row r="24280" spans="1:4" x14ac:dyDescent="0.2">
      <c r="A24280" t="s">
        <v>96</v>
      </c>
      <c r="B24280">
        <v>33.6</v>
      </c>
      <c r="C24280">
        <v>1.6E-2</v>
      </c>
    </row>
    <row r="24281" spans="1:4" x14ac:dyDescent="0.2">
      <c r="A24281" t="s">
        <v>1549</v>
      </c>
      <c r="B24281" t="s">
        <v>1550</v>
      </c>
      <c r="C24281" t="s">
        <v>1551</v>
      </c>
      <c r="D24281" t="s">
        <v>1552</v>
      </c>
    </row>
    <row r="24282" spans="1:4" x14ac:dyDescent="0.2">
      <c r="A24282" t="s">
        <v>859</v>
      </c>
      <c r="B24282" t="s">
        <v>1553</v>
      </c>
      <c r="C24282" t="s">
        <v>1554</v>
      </c>
    </row>
    <row r="24283" spans="1:4" x14ac:dyDescent="0.2">
      <c r="A24283" t="s">
        <v>1569</v>
      </c>
      <c r="B24283" t="s">
        <v>1570</v>
      </c>
      <c r="C24283" t="s">
        <v>1571</v>
      </c>
    </row>
    <row r="24284" spans="1:4" x14ac:dyDescent="0.2">
      <c r="A24284" t="s">
        <v>1569</v>
      </c>
      <c r="B24284" t="s">
        <v>1572</v>
      </c>
      <c r="C24284" t="s">
        <v>1573</v>
      </c>
      <c r="D24284" t="s">
        <v>1571</v>
      </c>
    </row>
    <row r="24285" spans="1:4" x14ac:dyDescent="0.2">
      <c r="A24285" t="s">
        <v>56</v>
      </c>
      <c r="B24285" t="s">
        <v>3338</v>
      </c>
    </row>
    <row r="24286" spans="1:4" x14ac:dyDescent="0.2">
      <c r="A24286" t="s">
        <v>3339</v>
      </c>
      <c r="B24286" t="s">
        <v>3340</v>
      </c>
    </row>
    <row r="24287" spans="1:4" x14ac:dyDescent="0.2">
      <c r="A24287" t="s">
        <v>3341</v>
      </c>
      <c r="B24287" t="s">
        <v>3342</v>
      </c>
    </row>
    <row r="24288" spans="1:4" x14ac:dyDescent="0.2">
      <c r="A24288" t="s">
        <v>29</v>
      </c>
      <c r="B24288">
        <v>42.3</v>
      </c>
      <c r="C24288" t="s">
        <v>1608</v>
      </c>
      <c r="D24288">
        <v>0.15</v>
      </c>
    </row>
    <row r="24289" spans="1:7" x14ac:dyDescent="0.2">
      <c r="A24289" t="s">
        <v>29</v>
      </c>
      <c r="B24289" t="s">
        <v>3343</v>
      </c>
    </row>
    <row r="24290" spans="1:7" x14ac:dyDescent="0.2">
      <c r="A24290" t="s">
        <v>96</v>
      </c>
      <c r="B24290">
        <v>36.1</v>
      </c>
      <c r="C24290" t="s">
        <v>1608</v>
      </c>
      <c r="D24290">
        <v>0.05</v>
      </c>
    </row>
    <row r="24291" spans="1:7" x14ac:dyDescent="0.2">
      <c r="A24291" t="s">
        <v>3344</v>
      </c>
      <c r="B24291" t="s">
        <v>1618</v>
      </c>
      <c r="C24291">
        <v>38</v>
      </c>
      <c r="D24291" t="s">
        <v>1608</v>
      </c>
      <c r="E24291">
        <v>0.1</v>
      </c>
    </row>
    <row r="24292" spans="1:7" x14ac:dyDescent="0.2">
      <c r="A24292" t="s">
        <v>96</v>
      </c>
      <c r="B24292">
        <v>34.049999999999997</v>
      </c>
      <c r="C24292" t="s">
        <v>1613</v>
      </c>
      <c r="D24292">
        <v>0.1</v>
      </c>
    </row>
    <row r="24293" spans="1:7" x14ac:dyDescent="0.2">
      <c r="A24293" t="s">
        <v>96</v>
      </c>
      <c r="B24293">
        <v>31</v>
      </c>
      <c r="C24293" t="s">
        <v>1608</v>
      </c>
      <c r="D24293">
        <v>0.15</v>
      </c>
    </row>
    <row r="24294" spans="1:7" x14ac:dyDescent="0.2">
      <c r="A24294" t="s">
        <v>34</v>
      </c>
      <c r="B24294">
        <v>40</v>
      </c>
      <c r="C24294" t="s">
        <v>1608</v>
      </c>
      <c r="D24294">
        <v>0.15</v>
      </c>
    </row>
    <row r="24295" spans="1:7" x14ac:dyDescent="0.2">
      <c r="A24295" t="s">
        <v>36</v>
      </c>
      <c r="B24295" t="s">
        <v>1815</v>
      </c>
      <c r="C24295">
        <v>35</v>
      </c>
      <c r="D24295" t="s">
        <v>1100</v>
      </c>
      <c r="E24295">
        <v>1</v>
      </c>
      <c r="F24295" t="s">
        <v>1562</v>
      </c>
      <c r="G24295" t="s">
        <v>1782</v>
      </c>
    </row>
    <row r="24296" spans="1:7" x14ac:dyDescent="0.2">
      <c r="A24296" t="s">
        <v>32</v>
      </c>
      <c r="B24296">
        <v>21.1</v>
      </c>
      <c r="C24296" t="s">
        <v>1613</v>
      </c>
      <c r="D24296">
        <v>1</v>
      </c>
    </row>
    <row r="24297" spans="1:7" x14ac:dyDescent="0.2">
      <c r="A24297" t="s">
        <v>96</v>
      </c>
      <c r="B24297">
        <v>50</v>
      </c>
      <c r="C24297" t="s">
        <v>2209</v>
      </c>
    </row>
    <row r="24298" spans="1:7" x14ac:dyDescent="0.2">
      <c r="A24298" t="s">
        <v>29</v>
      </c>
      <c r="B24298">
        <v>43.5</v>
      </c>
      <c r="C24298" t="s">
        <v>1667</v>
      </c>
    </row>
    <row r="24299" spans="1:7" x14ac:dyDescent="0.2">
      <c r="A24299" t="s">
        <v>29</v>
      </c>
      <c r="B24299">
        <v>42.95</v>
      </c>
      <c r="C24299" t="s">
        <v>1700</v>
      </c>
    </row>
    <row r="24300" spans="1:7" x14ac:dyDescent="0.2">
      <c r="A24300" t="s">
        <v>29</v>
      </c>
      <c r="B24300">
        <v>12.95</v>
      </c>
      <c r="C24300" t="s">
        <v>1578</v>
      </c>
    </row>
    <row r="24301" spans="1:7" x14ac:dyDescent="0.2">
      <c r="A24301" t="s">
        <v>29</v>
      </c>
      <c r="B24301">
        <v>12.09</v>
      </c>
      <c r="C24301" t="s">
        <v>1578</v>
      </c>
    </row>
    <row r="24302" spans="1:7" x14ac:dyDescent="0.2">
      <c r="A24302" t="s">
        <v>29</v>
      </c>
      <c r="B24302">
        <v>10.94</v>
      </c>
      <c r="C24302" t="s">
        <v>1578</v>
      </c>
    </row>
    <row r="24303" spans="1:7" x14ac:dyDescent="0.2">
      <c r="A24303" t="s">
        <v>174</v>
      </c>
      <c r="B24303">
        <v>0.3</v>
      </c>
      <c r="C24303" t="s">
        <v>1633</v>
      </c>
    </row>
    <row r="24304" spans="1:7" x14ac:dyDescent="0.2">
      <c r="A24304" t="s">
        <v>551</v>
      </c>
      <c r="B24304">
        <v>0.1</v>
      </c>
      <c r="C24304" t="s">
        <v>1568</v>
      </c>
    </row>
    <row r="24305" spans="1:5" x14ac:dyDescent="0.2">
      <c r="A24305" t="s">
        <v>95</v>
      </c>
      <c r="B24305" t="s">
        <v>1629</v>
      </c>
      <c r="C24305">
        <v>6.3</v>
      </c>
    </row>
    <row r="24306" spans="1:5" x14ac:dyDescent="0.2">
      <c r="A24306" t="s">
        <v>1549</v>
      </c>
      <c r="B24306" t="s">
        <v>1550</v>
      </c>
      <c r="C24306" t="s">
        <v>1551</v>
      </c>
      <c r="D24306" t="s">
        <v>1552</v>
      </c>
    </row>
    <row r="24307" spans="1:5" x14ac:dyDescent="0.2">
      <c r="A24307" t="s">
        <v>859</v>
      </c>
      <c r="B24307" t="s">
        <v>1553</v>
      </c>
      <c r="C24307" t="s">
        <v>1554</v>
      </c>
    </row>
    <row r="24308" spans="1:5" x14ac:dyDescent="0.2">
      <c r="A24308" t="s">
        <v>29</v>
      </c>
      <c r="B24308" t="s">
        <v>3345</v>
      </c>
    </row>
    <row r="24309" spans="1:5" x14ac:dyDescent="0.2">
      <c r="A24309" t="s">
        <v>96</v>
      </c>
      <c r="B24309" t="s">
        <v>3346</v>
      </c>
    </row>
    <row r="24310" spans="1:5" x14ac:dyDescent="0.2">
      <c r="A24310" t="s">
        <v>2559</v>
      </c>
      <c r="B24310" t="s">
        <v>1618</v>
      </c>
      <c r="C24310">
        <v>35.299999999999997</v>
      </c>
      <c r="D24310" t="s">
        <v>1608</v>
      </c>
      <c r="E24310">
        <v>0.1</v>
      </c>
    </row>
    <row r="24311" spans="1:5" x14ac:dyDescent="0.2">
      <c r="A24311" t="s">
        <v>96</v>
      </c>
      <c r="B24311" t="s">
        <v>3347</v>
      </c>
    </row>
    <row r="24312" spans="1:5" x14ac:dyDescent="0.2">
      <c r="A24312" t="s">
        <v>96</v>
      </c>
      <c r="B24312">
        <v>31</v>
      </c>
      <c r="C24312" t="s">
        <v>1608</v>
      </c>
      <c r="D24312">
        <v>0.15</v>
      </c>
    </row>
    <row r="24313" spans="1:5" x14ac:dyDescent="0.2">
      <c r="A24313" t="s">
        <v>34</v>
      </c>
      <c r="B24313">
        <v>40.299999999999997</v>
      </c>
      <c r="C24313" t="s">
        <v>1580</v>
      </c>
    </row>
    <row r="24314" spans="1:5" x14ac:dyDescent="0.2">
      <c r="A24314" t="s">
        <v>34</v>
      </c>
      <c r="B24314" t="s">
        <v>3348</v>
      </c>
    </row>
    <row r="24315" spans="1:5" x14ac:dyDescent="0.2">
      <c r="A24315" t="s">
        <v>38</v>
      </c>
      <c r="B24315">
        <v>0.1</v>
      </c>
      <c r="C24315" t="s">
        <v>1568</v>
      </c>
    </row>
    <row r="24316" spans="1:5" x14ac:dyDescent="0.2">
      <c r="A24316" t="s">
        <v>29</v>
      </c>
      <c r="B24316">
        <v>43.9</v>
      </c>
      <c r="C24316" t="s">
        <v>1667</v>
      </c>
    </row>
    <row r="24317" spans="1:5" x14ac:dyDescent="0.2">
      <c r="A24317" t="s">
        <v>29</v>
      </c>
      <c r="B24317" t="s">
        <v>3349</v>
      </c>
    </row>
    <row r="24318" spans="1:5" x14ac:dyDescent="0.2">
      <c r="A24318" t="s">
        <v>29</v>
      </c>
      <c r="B24318">
        <v>13.35</v>
      </c>
      <c r="C24318" t="s">
        <v>1578</v>
      </c>
    </row>
    <row r="24319" spans="1:5" x14ac:dyDescent="0.2">
      <c r="A24319" t="s">
        <v>29</v>
      </c>
      <c r="B24319">
        <v>12.49</v>
      </c>
      <c r="C24319" t="s">
        <v>1578</v>
      </c>
    </row>
    <row r="24320" spans="1:5" x14ac:dyDescent="0.2">
      <c r="A24320" t="s">
        <v>29</v>
      </c>
      <c r="B24320">
        <v>10.94</v>
      </c>
      <c r="C24320" t="s">
        <v>1578</v>
      </c>
    </row>
    <row r="24321" spans="1:4" x14ac:dyDescent="0.2">
      <c r="A24321" t="s">
        <v>97</v>
      </c>
      <c r="B24321">
        <v>0.2</v>
      </c>
    </row>
    <row r="24322" spans="1:4" x14ac:dyDescent="0.2">
      <c r="A24322" t="s">
        <v>95</v>
      </c>
      <c r="B24322" t="s">
        <v>1629</v>
      </c>
      <c r="C24322">
        <v>25</v>
      </c>
    </row>
    <row r="24323" spans="1:4" x14ac:dyDescent="0.2">
      <c r="A24323" t="s">
        <v>1549</v>
      </c>
      <c r="B24323" t="s">
        <v>1550</v>
      </c>
      <c r="C24323" t="s">
        <v>1551</v>
      </c>
      <c r="D24323" t="s">
        <v>1552</v>
      </c>
    </row>
    <row r="24324" spans="1:4" x14ac:dyDescent="0.2">
      <c r="A24324" t="s">
        <v>859</v>
      </c>
      <c r="B24324" t="s">
        <v>1553</v>
      </c>
      <c r="C24324" t="s">
        <v>1554</v>
      </c>
    </row>
    <row r="24325" spans="1:4" x14ac:dyDescent="0.2">
      <c r="A24325" t="s">
        <v>1569</v>
      </c>
      <c r="B24325" t="s">
        <v>1570</v>
      </c>
      <c r="C24325" t="s">
        <v>1571</v>
      </c>
    </row>
    <row r="24326" spans="1:4" x14ac:dyDescent="0.2">
      <c r="A24326" t="s">
        <v>1569</v>
      </c>
      <c r="B24326" t="s">
        <v>1572</v>
      </c>
      <c r="C24326" t="s">
        <v>1573</v>
      </c>
      <c r="D24326" t="s">
        <v>1571</v>
      </c>
    </row>
    <row r="24327" spans="1:4" x14ac:dyDescent="0.2">
      <c r="A24327" t="s">
        <v>96</v>
      </c>
      <c r="B24327" t="s">
        <v>3350</v>
      </c>
    </row>
    <row r="24328" spans="1:4" x14ac:dyDescent="0.2">
      <c r="A24328" t="s">
        <v>56</v>
      </c>
      <c r="B24328" t="s">
        <v>3338</v>
      </c>
    </row>
    <row r="24329" spans="1:4" x14ac:dyDescent="0.2">
      <c r="A24329" t="s">
        <v>3339</v>
      </c>
      <c r="B24329" t="s">
        <v>3340</v>
      </c>
    </row>
    <row r="24330" spans="1:4" x14ac:dyDescent="0.2">
      <c r="A24330" t="s">
        <v>3341</v>
      </c>
      <c r="B24330" t="s">
        <v>3342</v>
      </c>
    </row>
    <row r="24331" spans="1:4" x14ac:dyDescent="0.2">
      <c r="A24331" t="s">
        <v>38</v>
      </c>
      <c r="B24331">
        <v>0.1</v>
      </c>
      <c r="C24331" t="s">
        <v>1568</v>
      </c>
    </row>
    <row r="24332" spans="1:4" x14ac:dyDescent="0.2">
      <c r="A24332" t="s">
        <v>29</v>
      </c>
      <c r="B24332">
        <v>42.3</v>
      </c>
      <c r="C24332" t="s">
        <v>1608</v>
      </c>
      <c r="D24332">
        <v>0.15</v>
      </c>
    </row>
    <row r="24333" spans="1:4" x14ac:dyDescent="0.2">
      <c r="A24333" t="s">
        <v>29</v>
      </c>
      <c r="B24333" t="s">
        <v>3351</v>
      </c>
    </row>
    <row r="24334" spans="1:4" x14ac:dyDescent="0.2">
      <c r="A24334" t="s">
        <v>96</v>
      </c>
      <c r="B24334">
        <v>36.1</v>
      </c>
      <c r="C24334" t="s">
        <v>1608</v>
      </c>
      <c r="D24334">
        <v>0.05</v>
      </c>
    </row>
    <row r="24335" spans="1:4" x14ac:dyDescent="0.2">
      <c r="A24335" t="s">
        <v>1662</v>
      </c>
      <c r="B24335">
        <v>38</v>
      </c>
      <c r="C24335" t="s">
        <v>1608</v>
      </c>
      <c r="D24335">
        <v>0.1</v>
      </c>
    </row>
    <row r="24336" spans="1:4" x14ac:dyDescent="0.2">
      <c r="A24336" t="s">
        <v>38</v>
      </c>
      <c r="B24336">
        <v>0.1</v>
      </c>
      <c r="C24336" t="s">
        <v>1568</v>
      </c>
    </row>
    <row r="24337" spans="1:7" x14ac:dyDescent="0.2">
      <c r="A24337" t="s">
        <v>96</v>
      </c>
      <c r="B24337">
        <v>34.049999999999997</v>
      </c>
      <c r="C24337" t="s">
        <v>1613</v>
      </c>
      <c r="D24337">
        <v>0.1</v>
      </c>
    </row>
    <row r="24338" spans="1:7" x14ac:dyDescent="0.2">
      <c r="A24338" t="s">
        <v>38</v>
      </c>
      <c r="B24338">
        <v>0.1</v>
      </c>
      <c r="C24338" t="s">
        <v>1568</v>
      </c>
    </row>
    <row r="24339" spans="1:7" x14ac:dyDescent="0.2">
      <c r="A24339" t="s">
        <v>96</v>
      </c>
      <c r="B24339">
        <v>31</v>
      </c>
      <c r="C24339" t="s">
        <v>1608</v>
      </c>
      <c r="D24339">
        <v>0.15</v>
      </c>
    </row>
    <row r="24340" spans="1:7" x14ac:dyDescent="0.2">
      <c r="A24340" t="s">
        <v>36</v>
      </c>
      <c r="B24340" t="s">
        <v>1815</v>
      </c>
      <c r="C24340">
        <v>35</v>
      </c>
      <c r="D24340" t="s">
        <v>1100</v>
      </c>
      <c r="E24340">
        <v>1</v>
      </c>
      <c r="F24340" t="s">
        <v>1562</v>
      </c>
      <c r="G24340" t="s">
        <v>1782</v>
      </c>
    </row>
    <row r="24341" spans="1:7" x14ac:dyDescent="0.2">
      <c r="A24341" t="s">
        <v>32</v>
      </c>
      <c r="B24341">
        <v>21.1</v>
      </c>
      <c r="C24341" t="s">
        <v>1613</v>
      </c>
      <c r="D24341">
        <v>1</v>
      </c>
    </row>
    <row r="24342" spans="1:7" x14ac:dyDescent="0.2">
      <c r="A24342" t="s">
        <v>29</v>
      </c>
      <c r="B24342">
        <v>43.5</v>
      </c>
      <c r="C24342" t="s">
        <v>1667</v>
      </c>
    </row>
    <row r="24343" spans="1:7" x14ac:dyDescent="0.2">
      <c r="A24343" t="s">
        <v>29</v>
      </c>
      <c r="B24343">
        <v>42.95</v>
      </c>
      <c r="C24343" t="s">
        <v>1700</v>
      </c>
    </row>
    <row r="24344" spans="1:7" x14ac:dyDescent="0.2">
      <c r="A24344" t="s">
        <v>29</v>
      </c>
      <c r="B24344">
        <v>12.95</v>
      </c>
      <c r="C24344" t="s">
        <v>1578</v>
      </c>
    </row>
    <row r="24345" spans="1:7" x14ac:dyDescent="0.2">
      <c r="A24345" t="s">
        <v>29</v>
      </c>
      <c r="B24345">
        <v>12.09</v>
      </c>
      <c r="C24345" t="s">
        <v>1578</v>
      </c>
    </row>
    <row r="24346" spans="1:7" x14ac:dyDescent="0.2">
      <c r="A24346" t="s">
        <v>29</v>
      </c>
      <c r="B24346">
        <v>10.94</v>
      </c>
      <c r="C24346" t="s">
        <v>1578</v>
      </c>
    </row>
    <row r="24347" spans="1:7" x14ac:dyDescent="0.2">
      <c r="A24347" t="s">
        <v>29</v>
      </c>
      <c r="B24347" t="s">
        <v>3352</v>
      </c>
    </row>
    <row r="24348" spans="1:7" x14ac:dyDescent="0.2">
      <c r="A24348" t="s">
        <v>551</v>
      </c>
      <c r="B24348">
        <v>0.1</v>
      </c>
      <c r="C24348" t="s">
        <v>1568</v>
      </c>
    </row>
    <row r="24349" spans="1:7" x14ac:dyDescent="0.2">
      <c r="A24349" t="s">
        <v>1549</v>
      </c>
      <c r="B24349" t="s">
        <v>1550</v>
      </c>
      <c r="C24349" t="s">
        <v>1551</v>
      </c>
      <c r="D24349" t="s">
        <v>1552</v>
      </c>
    </row>
    <row r="24350" spans="1:7" x14ac:dyDescent="0.2">
      <c r="A24350" t="s">
        <v>859</v>
      </c>
      <c r="B24350" t="s">
        <v>1553</v>
      </c>
      <c r="C24350" t="s">
        <v>1554</v>
      </c>
    </row>
    <row r="24351" spans="1:7" x14ac:dyDescent="0.2">
      <c r="A24351" t="s">
        <v>1555</v>
      </c>
      <c r="B24351" t="s">
        <v>1550</v>
      </c>
      <c r="C24351" t="s">
        <v>1551</v>
      </c>
      <c r="D24351" t="s">
        <v>1556</v>
      </c>
    </row>
    <row r="24352" spans="1:7" x14ac:dyDescent="0.2">
      <c r="A24352" t="s">
        <v>1569</v>
      </c>
      <c r="B24352" t="s">
        <v>1570</v>
      </c>
      <c r="C24352" t="s">
        <v>1571</v>
      </c>
    </row>
    <row r="24353" spans="1:4" x14ac:dyDescent="0.2">
      <c r="A24353" t="s">
        <v>1569</v>
      </c>
      <c r="B24353" t="s">
        <v>1572</v>
      </c>
      <c r="C24353" t="s">
        <v>1573</v>
      </c>
      <c r="D24353" t="s">
        <v>1571</v>
      </c>
    </row>
    <row r="24354" spans="1:4" x14ac:dyDescent="0.2">
      <c r="A24354" t="s">
        <v>1569</v>
      </c>
      <c r="B24354" t="s">
        <v>1570</v>
      </c>
      <c r="C24354" t="s">
        <v>1571</v>
      </c>
    </row>
    <row r="24355" spans="1:4" x14ac:dyDescent="0.2">
      <c r="A24355" t="s">
        <v>1569</v>
      </c>
      <c r="B24355" t="s">
        <v>1572</v>
      </c>
      <c r="C24355" t="s">
        <v>1573</v>
      </c>
      <c r="D24355" t="s">
        <v>1571</v>
      </c>
    </row>
    <row r="24356" spans="1:4" x14ac:dyDescent="0.2">
      <c r="A24356" t="s">
        <v>91</v>
      </c>
      <c r="B24356">
        <v>54</v>
      </c>
      <c r="C24356" t="s">
        <v>1580</v>
      </c>
    </row>
    <row r="24357" spans="1:4" x14ac:dyDescent="0.2">
      <c r="A24357" t="s">
        <v>29</v>
      </c>
      <c r="B24357">
        <v>5.5</v>
      </c>
      <c r="C24357" t="s">
        <v>1580</v>
      </c>
    </row>
    <row r="24358" spans="1:4" x14ac:dyDescent="0.2">
      <c r="A24358" t="s">
        <v>29</v>
      </c>
      <c r="B24358">
        <v>8.5</v>
      </c>
      <c r="C24358" t="s">
        <v>1580</v>
      </c>
    </row>
    <row r="24359" spans="1:4" x14ac:dyDescent="0.2">
      <c r="A24359" t="s">
        <v>29</v>
      </c>
      <c r="B24359">
        <v>28.9</v>
      </c>
      <c r="C24359" t="s">
        <v>1578</v>
      </c>
    </row>
    <row r="24360" spans="1:4" x14ac:dyDescent="0.2">
      <c r="A24360" t="s">
        <v>29</v>
      </c>
      <c r="B24360">
        <v>30.5</v>
      </c>
      <c r="C24360" t="s">
        <v>1700</v>
      </c>
    </row>
    <row r="24361" spans="1:4" x14ac:dyDescent="0.2">
      <c r="A24361" t="s">
        <v>29</v>
      </c>
      <c r="B24361">
        <v>1.2</v>
      </c>
      <c r="C24361">
        <v>-0.1</v>
      </c>
    </row>
    <row r="24362" spans="1:4" x14ac:dyDescent="0.2">
      <c r="A24362" t="s">
        <v>29</v>
      </c>
      <c r="B24362">
        <v>43.5</v>
      </c>
      <c r="C24362" t="s">
        <v>1592</v>
      </c>
    </row>
    <row r="24363" spans="1:4" x14ac:dyDescent="0.2">
      <c r="A24363" t="s">
        <v>29</v>
      </c>
      <c r="B24363">
        <v>48.5</v>
      </c>
      <c r="C24363" t="s">
        <v>1580</v>
      </c>
    </row>
    <row r="24364" spans="1:4" x14ac:dyDescent="0.2">
      <c r="A24364" t="s">
        <v>29</v>
      </c>
      <c r="B24364">
        <v>5</v>
      </c>
      <c r="C24364" t="s">
        <v>2223</v>
      </c>
    </row>
    <row r="24365" spans="1:4" x14ac:dyDescent="0.2">
      <c r="A24365" t="s">
        <v>29</v>
      </c>
      <c r="B24365">
        <v>5</v>
      </c>
      <c r="C24365" t="s">
        <v>2223</v>
      </c>
    </row>
    <row r="24366" spans="1:4" x14ac:dyDescent="0.2">
      <c r="A24366" t="s">
        <v>2795</v>
      </c>
      <c r="B24366">
        <v>0.05</v>
      </c>
    </row>
    <row r="24367" spans="1:4" x14ac:dyDescent="0.2">
      <c r="A24367" t="s">
        <v>2796</v>
      </c>
      <c r="B24367">
        <v>-0.05</v>
      </c>
    </row>
    <row r="24368" spans="1:4" x14ac:dyDescent="0.2">
      <c r="A24368" t="s">
        <v>2797</v>
      </c>
      <c r="B24368">
        <v>0.1</v>
      </c>
    </row>
    <row r="24369" spans="1:5" x14ac:dyDescent="0.2">
      <c r="A24369" t="s">
        <v>2867</v>
      </c>
      <c r="B24369">
        <v>0.2</v>
      </c>
    </row>
    <row r="24370" spans="1:5" x14ac:dyDescent="0.2">
      <c r="A24370" t="s">
        <v>2797</v>
      </c>
      <c r="B24370" t="s">
        <v>1819</v>
      </c>
      <c r="C24370" t="s">
        <v>2367</v>
      </c>
    </row>
    <row r="24371" spans="1:5" x14ac:dyDescent="0.2">
      <c r="A24371" s="8">
        <v>1</v>
      </c>
      <c r="B24371" t="s">
        <v>87</v>
      </c>
      <c r="C24371" t="s">
        <v>2799</v>
      </c>
      <c r="D24371" t="s">
        <v>1819</v>
      </c>
    </row>
    <row r="24372" spans="1:5" x14ac:dyDescent="0.2">
      <c r="A24372" t="s">
        <v>2800</v>
      </c>
      <c r="B24372">
        <v>0.1</v>
      </c>
    </row>
    <row r="24373" spans="1:5" x14ac:dyDescent="0.2">
      <c r="A24373" t="s">
        <v>36</v>
      </c>
      <c r="B24373" t="s">
        <v>2801</v>
      </c>
    </row>
    <row r="24374" spans="1:5" x14ac:dyDescent="0.2">
      <c r="A24374" t="s">
        <v>97</v>
      </c>
      <c r="B24374" t="s">
        <v>1545</v>
      </c>
      <c r="C24374">
        <v>0.05</v>
      </c>
      <c r="D24374" t="s">
        <v>1567</v>
      </c>
      <c r="E24374" t="s">
        <v>1568</v>
      </c>
    </row>
    <row r="24375" spans="1:5" x14ac:dyDescent="0.2">
      <c r="A24375" t="s">
        <v>94</v>
      </c>
      <c r="B24375" t="s">
        <v>1545</v>
      </c>
      <c r="C24375">
        <v>0.03</v>
      </c>
      <c r="D24375" t="s">
        <v>1567</v>
      </c>
      <c r="E24375" t="s">
        <v>1633</v>
      </c>
    </row>
    <row r="24376" spans="1:5" x14ac:dyDescent="0.2">
      <c r="A24376" t="s">
        <v>133</v>
      </c>
      <c r="B24376" t="s">
        <v>1545</v>
      </c>
      <c r="C24376">
        <v>0.03</v>
      </c>
    </row>
    <row r="24377" spans="1:5" x14ac:dyDescent="0.2">
      <c r="A24377" t="s">
        <v>95</v>
      </c>
      <c r="B24377" t="s">
        <v>2802</v>
      </c>
    </row>
    <row r="24378" spans="1:5" x14ac:dyDescent="0.2">
      <c r="A24378" t="s">
        <v>95</v>
      </c>
      <c r="B24378" t="s">
        <v>1584</v>
      </c>
      <c r="C24378" s="9">
        <v>45295</v>
      </c>
    </row>
    <row r="24379" spans="1:5" x14ac:dyDescent="0.2">
      <c r="A24379" t="s">
        <v>95</v>
      </c>
      <c r="B24379" t="s">
        <v>2803</v>
      </c>
    </row>
    <row r="24380" spans="1:5" x14ac:dyDescent="0.2">
      <c r="A24380" t="s">
        <v>95</v>
      </c>
      <c r="B24380" t="s">
        <v>2233</v>
      </c>
    </row>
    <row r="24381" spans="1:5" x14ac:dyDescent="0.2">
      <c r="A24381" t="s">
        <v>95</v>
      </c>
      <c r="B24381" t="s">
        <v>2804</v>
      </c>
    </row>
    <row r="24382" spans="1:5" x14ac:dyDescent="0.2">
      <c r="A24382" t="s">
        <v>95</v>
      </c>
      <c r="B24382" t="s">
        <v>2012</v>
      </c>
    </row>
    <row r="24383" spans="1:5" x14ac:dyDescent="0.2">
      <c r="A24383" t="s">
        <v>87</v>
      </c>
      <c r="B24383" t="s">
        <v>1546</v>
      </c>
      <c r="C24383" t="s">
        <v>1547</v>
      </c>
    </row>
    <row r="24384" spans="1:5" x14ac:dyDescent="0.2">
      <c r="A24384" t="s">
        <v>1549</v>
      </c>
      <c r="B24384" t="s">
        <v>1550</v>
      </c>
      <c r="C24384" t="s">
        <v>1551</v>
      </c>
      <c r="D24384" t="s">
        <v>1552</v>
      </c>
    </row>
    <row r="24385" spans="1:5" x14ac:dyDescent="0.2">
      <c r="A24385" t="s">
        <v>859</v>
      </c>
      <c r="B24385" t="s">
        <v>1553</v>
      </c>
      <c r="C24385" t="s">
        <v>1554</v>
      </c>
    </row>
    <row r="24386" spans="1:5" x14ac:dyDescent="0.2">
      <c r="A24386" t="s">
        <v>1569</v>
      </c>
      <c r="B24386" t="s">
        <v>1570</v>
      </c>
      <c r="C24386" t="s">
        <v>1571</v>
      </c>
    </row>
    <row r="24387" spans="1:5" x14ac:dyDescent="0.2">
      <c r="A24387" t="s">
        <v>1569</v>
      </c>
      <c r="B24387" t="s">
        <v>1572</v>
      </c>
      <c r="C24387" t="s">
        <v>1573</v>
      </c>
      <c r="D24387" t="s">
        <v>1571</v>
      </c>
    </row>
    <row r="24388" spans="1:5" x14ac:dyDescent="0.2">
      <c r="A24388" t="s">
        <v>34</v>
      </c>
      <c r="B24388">
        <v>63</v>
      </c>
      <c r="C24388" t="s">
        <v>3353</v>
      </c>
    </row>
    <row r="24389" spans="1:5" x14ac:dyDescent="0.2">
      <c r="A24389" t="s">
        <v>34</v>
      </c>
      <c r="B24389">
        <v>32</v>
      </c>
      <c r="C24389" t="s">
        <v>3353</v>
      </c>
    </row>
    <row r="24390" spans="1:5" x14ac:dyDescent="0.2">
      <c r="A24390" t="s">
        <v>34</v>
      </c>
      <c r="B24390">
        <v>27</v>
      </c>
      <c r="C24390" t="s">
        <v>2247</v>
      </c>
    </row>
    <row r="24391" spans="1:5" x14ac:dyDescent="0.2">
      <c r="A24391" t="s">
        <v>3354</v>
      </c>
      <c r="B24391">
        <v>12</v>
      </c>
      <c r="C24391">
        <v>0.2</v>
      </c>
    </row>
    <row r="24392" spans="1:5" x14ac:dyDescent="0.2">
      <c r="A24392" t="s">
        <v>3355</v>
      </c>
      <c r="B24392">
        <v>4</v>
      </c>
      <c r="C24392" t="s">
        <v>3356</v>
      </c>
    </row>
    <row r="24393" spans="1:5" x14ac:dyDescent="0.2">
      <c r="A24393" t="s">
        <v>3357</v>
      </c>
      <c r="B24393">
        <v>2.5</v>
      </c>
      <c r="C24393">
        <v>0.1</v>
      </c>
    </row>
    <row r="24394" spans="1:5" x14ac:dyDescent="0.2">
      <c r="A24394" t="s">
        <v>96</v>
      </c>
      <c r="B24394">
        <v>15</v>
      </c>
      <c r="C24394" t="s">
        <v>3358</v>
      </c>
    </row>
    <row r="24395" spans="1:5" x14ac:dyDescent="0.2">
      <c r="A24395" t="s">
        <v>27</v>
      </c>
      <c r="B24395" t="s">
        <v>3359</v>
      </c>
      <c r="C24395">
        <v>14</v>
      </c>
      <c r="D24395" t="s">
        <v>1608</v>
      </c>
      <c r="E24395">
        <v>0.2</v>
      </c>
    </row>
    <row r="24396" spans="1:5" x14ac:dyDescent="0.2">
      <c r="A24396" t="s">
        <v>178</v>
      </c>
      <c r="B24396" t="s">
        <v>3359</v>
      </c>
      <c r="C24396">
        <v>8</v>
      </c>
      <c r="D24396" t="s">
        <v>1608</v>
      </c>
      <c r="E24396">
        <v>0.1</v>
      </c>
    </row>
    <row r="24397" spans="1:5" x14ac:dyDescent="0.2">
      <c r="A24397" t="s">
        <v>178</v>
      </c>
      <c r="B24397" t="s">
        <v>2865</v>
      </c>
      <c r="C24397">
        <v>2</v>
      </c>
      <c r="D24397" t="s">
        <v>1608</v>
      </c>
      <c r="E24397">
        <v>0.1</v>
      </c>
    </row>
    <row r="24398" spans="1:5" x14ac:dyDescent="0.2">
      <c r="A24398" t="s">
        <v>3072</v>
      </c>
      <c r="B24398" t="s">
        <v>2239</v>
      </c>
    </row>
    <row r="24399" spans="1:5" x14ac:dyDescent="0.2">
      <c r="A24399" t="s">
        <v>29</v>
      </c>
      <c r="B24399">
        <v>2.5</v>
      </c>
      <c r="C24399" t="s">
        <v>1608</v>
      </c>
      <c r="D24399">
        <v>0.1</v>
      </c>
    </row>
    <row r="24400" spans="1:5" x14ac:dyDescent="0.2">
      <c r="A24400" t="s">
        <v>29</v>
      </c>
      <c r="B24400">
        <v>5.5</v>
      </c>
      <c r="C24400" t="s">
        <v>1608</v>
      </c>
      <c r="D24400">
        <v>0.1</v>
      </c>
    </row>
    <row r="24401" spans="1:4" x14ac:dyDescent="0.2">
      <c r="A24401" t="s">
        <v>29</v>
      </c>
      <c r="B24401">
        <v>7</v>
      </c>
      <c r="C24401" t="s">
        <v>1608</v>
      </c>
      <c r="D24401">
        <v>0.2</v>
      </c>
    </row>
    <row r="24402" spans="1:4" x14ac:dyDescent="0.2">
      <c r="A24402" t="s">
        <v>29</v>
      </c>
      <c r="B24402">
        <v>10</v>
      </c>
      <c r="C24402">
        <v>-0.1</v>
      </c>
    </row>
    <row r="24403" spans="1:4" x14ac:dyDescent="0.2">
      <c r="A24403" t="s">
        <v>29</v>
      </c>
      <c r="B24403">
        <v>20.5</v>
      </c>
      <c r="C24403">
        <v>0.1</v>
      </c>
    </row>
    <row r="24404" spans="1:4" x14ac:dyDescent="0.2">
      <c r="A24404" t="s">
        <v>29</v>
      </c>
      <c r="B24404">
        <v>23</v>
      </c>
      <c r="C24404" t="s">
        <v>1608</v>
      </c>
      <c r="D24404">
        <v>0.2</v>
      </c>
    </row>
    <row r="24405" spans="1:4" x14ac:dyDescent="0.2">
      <c r="A24405" t="s">
        <v>393</v>
      </c>
      <c r="B24405">
        <v>60</v>
      </c>
      <c r="C24405" t="s">
        <v>1608</v>
      </c>
      <c r="D24405">
        <v>0.3</v>
      </c>
    </row>
    <row r="24406" spans="1:4" x14ac:dyDescent="0.2">
      <c r="A24406" t="s">
        <v>365</v>
      </c>
      <c r="B24406">
        <v>23</v>
      </c>
      <c r="C24406" t="s">
        <v>1608</v>
      </c>
      <c r="D24406">
        <v>0.2</v>
      </c>
    </row>
    <row r="24407" spans="1:4" x14ac:dyDescent="0.2">
      <c r="A24407" t="s">
        <v>96</v>
      </c>
      <c r="B24407">
        <v>29</v>
      </c>
      <c r="C24407" t="s">
        <v>1608</v>
      </c>
      <c r="D24407">
        <v>0.2</v>
      </c>
    </row>
    <row r="24408" spans="1:4" x14ac:dyDescent="0.2">
      <c r="A24408" t="s">
        <v>96</v>
      </c>
      <c r="B24408">
        <v>32</v>
      </c>
      <c r="C24408" t="s">
        <v>1608</v>
      </c>
      <c r="D24408">
        <v>0.3</v>
      </c>
    </row>
    <row r="24409" spans="1:4" x14ac:dyDescent="0.2">
      <c r="A24409" t="s">
        <v>96</v>
      </c>
      <c r="B24409">
        <v>39</v>
      </c>
      <c r="C24409" t="s">
        <v>1608</v>
      </c>
      <c r="D24409">
        <v>0.3</v>
      </c>
    </row>
    <row r="24410" spans="1:4" x14ac:dyDescent="0.2">
      <c r="A24410" t="s">
        <v>36</v>
      </c>
      <c r="B24410" t="s">
        <v>3360</v>
      </c>
      <c r="C24410" t="s">
        <v>1562</v>
      </c>
      <c r="D24410" t="s">
        <v>1563</v>
      </c>
    </row>
    <row r="24411" spans="1:4" x14ac:dyDescent="0.2">
      <c r="A24411" t="s">
        <v>36</v>
      </c>
      <c r="B24411" t="s">
        <v>2880</v>
      </c>
    </row>
    <row r="24412" spans="1:4" x14ac:dyDescent="0.2">
      <c r="A24412" t="s">
        <v>36</v>
      </c>
      <c r="B24412" t="s">
        <v>34</v>
      </c>
    </row>
    <row r="24413" spans="1:4" x14ac:dyDescent="0.2">
      <c r="A24413" t="s">
        <v>95</v>
      </c>
      <c r="B24413" t="s">
        <v>1593</v>
      </c>
      <c r="C24413" t="s">
        <v>1545</v>
      </c>
      <c r="D24413">
        <v>1.6</v>
      </c>
    </row>
    <row r="24414" spans="1:4" x14ac:dyDescent="0.2">
      <c r="A24414" t="s">
        <v>97</v>
      </c>
      <c r="B24414">
        <v>0.03</v>
      </c>
      <c r="C24414" t="s">
        <v>1568</v>
      </c>
    </row>
    <row r="24415" spans="1:4" x14ac:dyDescent="0.2">
      <c r="A24415" t="s">
        <v>97</v>
      </c>
      <c r="B24415">
        <v>0.1</v>
      </c>
      <c r="C24415" t="s">
        <v>1568</v>
      </c>
    </row>
    <row r="24416" spans="1:4" x14ac:dyDescent="0.2">
      <c r="A24416" t="s">
        <v>1549</v>
      </c>
      <c r="B24416" t="s">
        <v>1550</v>
      </c>
      <c r="C24416" t="s">
        <v>1551</v>
      </c>
      <c r="D24416" t="s">
        <v>1552</v>
      </c>
    </row>
    <row r="24417" spans="1:4" x14ac:dyDescent="0.2">
      <c r="A24417" t="s">
        <v>859</v>
      </c>
      <c r="B24417" t="s">
        <v>1553</v>
      </c>
      <c r="C24417" t="s">
        <v>1554</v>
      </c>
    </row>
    <row r="24418" spans="1:4" x14ac:dyDescent="0.2">
      <c r="A24418" t="s">
        <v>1569</v>
      </c>
      <c r="B24418" t="s">
        <v>1570</v>
      </c>
      <c r="C24418" t="s">
        <v>1571</v>
      </c>
    </row>
    <row r="24419" spans="1:4" x14ac:dyDescent="0.2">
      <c r="A24419" t="s">
        <v>1569</v>
      </c>
      <c r="B24419" t="s">
        <v>1572</v>
      </c>
      <c r="C24419" t="s">
        <v>1573</v>
      </c>
      <c r="D24419" t="s">
        <v>1571</v>
      </c>
    </row>
    <row r="24420" spans="1:4" x14ac:dyDescent="0.2">
      <c r="A24420" t="s">
        <v>95</v>
      </c>
      <c r="B24420" t="s">
        <v>1545</v>
      </c>
      <c r="C24420" t="s">
        <v>1629</v>
      </c>
      <c r="D24420">
        <v>1.5</v>
      </c>
    </row>
    <row r="24421" spans="1:4" x14ac:dyDescent="0.2">
      <c r="A24421" t="s">
        <v>95</v>
      </c>
      <c r="B24421" t="s">
        <v>1545</v>
      </c>
      <c r="C24421" t="s">
        <v>2508</v>
      </c>
      <c r="D24421">
        <v>1</v>
      </c>
    </row>
    <row r="24422" spans="1:4" x14ac:dyDescent="0.2">
      <c r="A24422" t="s">
        <v>48</v>
      </c>
      <c r="B24422">
        <v>0.48</v>
      </c>
      <c r="C24422" t="s">
        <v>1608</v>
      </c>
      <c r="D24422">
        <v>1.4999999999999999E-2</v>
      </c>
    </row>
    <row r="24423" spans="1:4" x14ac:dyDescent="0.2">
      <c r="A24423" t="s">
        <v>34</v>
      </c>
      <c r="B24423">
        <v>22.035</v>
      </c>
      <c r="C24423">
        <f>-0.01/-0.023</f>
        <v>0.43478260869565222</v>
      </c>
    </row>
    <row r="24424" spans="1:4" x14ac:dyDescent="0.2">
      <c r="A24424" t="s">
        <v>34</v>
      </c>
      <c r="B24424">
        <v>20</v>
      </c>
      <c r="C24424" t="s">
        <v>1630</v>
      </c>
    </row>
    <row r="24425" spans="1:4" x14ac:dyDescent="0.2">
      <c r="A24425" t="s">
        <v>34</v>
      </c>
      <c r="B24425">
        <v>21.5</v>
      </c>
      <c r="C24425">
        <v>0.05</v>
      </c>
    </row>
    <row r="24426" spans="1:4" x14ac:dyDescent="0.2">
      <c r="A24426" t="s">
        <v>47</v>
      </c>
      <c r="B24426">
        <v>5.01</v>
      </c>
      <c r="C24426">
        <v>0.03</v>
      </c>
    </row>
    <row r="24427" spans="1:4" x14ac:dyDescent="0.2">
      <c r="A24427" t="s">
        <v>47</v>
      </c>
      <c r="B24427">
        <v>8.5</v>
      </c>
      <c r="C24427" t="s">
        <v>1557</v>
      </c>
    </row>
    <row r="24428" spans="1:4" x14ac:dyDescent="0.2">
      <c r="A24428" t="s">
        <v>47</v>
      </c>
      <c r="B24428">
        <v>18</v>
      </c>
      <c r="C24428" t="s">
        <v>1608</v>
      </c>
      <c r="D24428">
        <v>2.5000000000000001E-2</v>
      </c>
    </row>
    <row r="24429" spans="1:4" x14ac:dyDescent="0.2">
      <c r="A24429" t="s">
        <v>3361</v>
      </c>
      <c r="B24429" t="s">
        <v>1592</v>
      </c>
    </row>
    <row r="24430" spans="1:4" x14ac:dyDescent="0.2">
      <c r="A24430" t="s">
        <v>47</v>
      </c>
      <c r="B24430">
        <v>8</v>
      </c>
      <c r="C24430" t="s">
        <v>1557</v>
      </c>
    </row>
    <row r="24431" spans="1:4" x14ac:dyDescent="0.2">
      <c r="A24431" t="s">
        <v>91</v>
      </c>
      <c r="B24431">
        <v>8.3000000000000007</v>
      </c>
      <c r="C24431" t="s">
        <v>1655</v>
      </c>
    </row>
    <row r="24432" spans="1:4" x14ac:dyDescent="0.2">
      <c r="A24432" t="s">
        <v>29</v>
      </c>
      <c r="B24432">
        <v>1.1000000000000001</v>
      </c>
      <c r="C24432">
        <v>0.05</v>
      </c>
    </row>
    <row r="24433" spans="1:8" x14ac:dyDescent="0.2">
      <c r="A24433" t="s">
        <v>3362</v>
      </c>
      <c r="B24433" t="s">
        <v>3363</v>
      </c>
      <c r="C24433" t="s">
        <v>1682</v>
      </c>
      <c r="D24433" t="s">
        <v>3364</v>
      </c>
    </row>
    <row r="24434" spans="1:8" x14ac:dyDescent="0.2">
      <c r="A24434" t="s">
        <v>3362</v>
      </c>
      <c r="B24434" t="s">
        <v>3363</v>
      </c>
      <c r="C24434" t="s">
        <v>1682</v>
      </c>
      <c r="D24434" t="s">
        <v>3364</v>
      </c>
    </row>
    <row r="24435" spans="1:8" x14ac:dyDescent="0.2">
      <c r="A24435" t="s">
        <v>48</v>
      </c>
      <c r="B24435">
        <v>5.85</v>
      </c>
      <c r="C24435" t="s">
        <v>1580</v>
      </c>
    </row>
    <row r="24436" spans="1:8" x14ac:dyDescent="0.2">
      <c r="A24436" t="s">
        <v>48</v>
      </c>
      <c r="B24436">
        <v>0.7</v>
      </c>
      <c r="C24436">
        <v>0.1</v>
      </c>
    </row>
    <row r="24437" spans="1:8" x14ac:dyDescent="0.2">
      <c r="A24437" t="s">
        <v>97</v>
      </c>
      <c r="B24437" t="s">
        <v>3365</v>
      </c>
      <c r="C24437" t="s">
        <v>1594</v>
      </c>
      <c r="D24437" t="s">
        <v>1568</v>
      </c>
      <c r="E24437" t="s">
        <v>3366</v>
      </c>
    </row>
    <row r="24438" spans="1:8" x14ac:dyDescent="0.2">
      <c r="A24438" t="s">
        <v>95</v>
      </c>
      <c r="B24438" t="s">
        <v>1629</v>
      </c>
      <c r="C24438" t="s">
        <v>1572</v>
      </c>
      <c r="D24438" t="s">
        <v>3367</v>
      </c>
      <c r="E24438" t="s">
        <v>3368</v>
      </c>
      <c r="F24438">
        <v>8</v>
      </c>
      <c r="G24438">
        <v>10</v>
      </c>
      <c r="H24438" t="s">
        <v>3369</v>
      </c>
    </row>
    <row r="24439" spans="1:8" x14ac:dyDescent="0.2">
      <c r="A24439" t="s">
        <v>94</v>
      </c>
      <c r="B24439" t="s">
        <v>1545</v>
      </c>
      <c r="C24439">
        <v>0.02</v>
      </c>
      <c r="D24439" t="s">
        <v>1567</v>
      </c>
      <c r="E24439" t="s">
        <v>1568</v>
      </c>
      <c r="F24439" t="s">
        <v>3195</v>
      </c>
      <c r="G24439" t="s">
        <v>2974</v>
      </c>
    </row>
    <row r="24440" spans="1:8" x14ac:dyDescent="0.2">
      <c r="A24440" t="s">
        <v>29</v>
      </c>
      <c r="B24440">
        <v>7</v>
      </c>
      <c r="C24440" t="s">
        <v>1580</v>
      </c>
    </row>
    <row r="24441" spans="1:8" x14ac:dyDescent="0.2">
      <c r="A24441" t="s">
        <v>3370</v>
      </c>
      <c r="B24441" t="s">
        <v>1630</v>
      </c>
    </row>
    <row r="24442" spans="1:8" x14ac:dyDescent="0.2">
      <c r="A24442" t="s">
        <v>3309</v>
      </c>
      <c r="B24442" t="s">
        <v>2752</v>
      </c>
      <c r="C24442" t="s">
        <v>3310</v>
      </c>
      <c r="D24442" t="s">
        <v>3311</v>
      </c>
    </row>
    <row r="24443" spans="1:8" x14ac:dyDescent="0.2">
      <c r="A24443" t="s">
        <v>1549</v>
      </c>
      <c r="B24443" t="s">
        <v>1550</v>
      </c>
      <c r="C24443" t="s">
        <v>1551</v>
      </c>
      <c r="D24443" t="s">
        <v>1552</v>
      </c>
    </row>
    <row r="24444" spans="1:8" x14ac:dyDescent="0.2">
      <c r="A24444" t="s">
        <v>859</v>
      </c>
      <c r="B24444" t="s">
        <v>1553</v>
      </c>
      <c r="C24444" t="s">
        <v>1554</v>
      </c>
    </row>
    <row r="24445" spans="1:8" x14ac:dyDescent="0.2">
      <c r="A24445" t="s">
        <v>95</v>
      </c>
      <c r="B24445" t="s">
        <v>1545</v>
      </c>
      <c r="C24445" t="s">
        <v>1629</v>
      </c>
      <c r="D24445">
        <v>1.5</v>
      </c>
    </row>
    <row r="24446" spans="1:8" x14ac:dyDescent="0.2">
      <c r="A24446" t="s">
        <v>95</v>
      </c>
      <c r="B24446" t="s">
        <v>1545</v>
      </c>
      <c r="C24446" t="s">
        <v>2508</v>
      </c>
      <c r="D24446">
        <v>1</v>
      </c>
    </row>
    <row r="24447" spans="1:8" x14ac:dyDescent="0.2">
      <c r="A24447" t="s">
        <v>48</v>
      </c>
      <c r="B24447">
        <v>0.48</v>
      </c>
      <c r="C24447" t="s">
        <v>1608</v>
      </c>
      <c r="D24447">
        <v>1.4999999999999999E-2</v>
      </c>
    </row>
    <row r="24448" spans="1:8" x14ac:dyDescent="0.2">
      <c r="A24448" t="s">
        <v>34</v>
      </c>
      <c r="B24448">
        <v>22.035</v>
      </c>
      <c r="C24448">
        <f>-0.01/-0.023</f>
        <v>0.43478260869565222</v>
      </c>
    </row>
    <row r="24449" spans="1:8" x14ac:dyDescent="0.2">
      <c r="A24449" t="s">
        <v>34</v>
      </c>
      <c r="B24449">
        <v>20</v>
      </c>
      <c r="C24449" t="s">
        <v>1630</v>
      </c>
    </row>
    <row r="24450" spans="1:8" x14ac:dyDescent="0.2">
      <c r="A24450" t="s">
        <v>34</v>
      </c>
      <c r="B24450">
        <v>21.5</v>
      </c>
      <c r="C24450">
        <v>0.05</v>
      </c>
    </row>
    <row r="24451" spans="1:8" x14ac:dyDescent="0.2">
      <c r="A24451" t="s">
        <v>47</v>
      </c>
      <c r="B24451">
        <v>5.01</v>
      </c>
      <c r="C24451">
        <v>0.03</v>
      </c>
    </row>
    <row r="24452" spans="1:8" x14ac:dyDescent="0.2">
      <c r="A24452" t="s">
        <v>47</v>
      </c>
      <c r="B24452">
        <v>8.5</v>
      </c>
      <c r="C24452" t="s">
        <v>1557</v>
      </c>
    </row>
    <row r="24453" spans="1:8" x14ac:dyDescent="0.2">
      <c r="A24453" t="s">
        <v>47</v>
      </c>
      <c r="B24453">
        <v>18</v>
      </c>
      <c r="C24453" t="s">
        <v>1608</v>
      </c>
      <c r="D24453">
        <v>2.5000000000000001E-2</v>
      </c>
    </row>
    <row r="24454" spans="1:8" x14ac:dyDescent="0.2">
      <c r="A24454" t="s">
        <v>3361</v>
      </c>
      <c r="B24454" t="s">
        <v>1592</v>
      </c>
    </row>
    <row r="24455" spans="1:8" x14ac:dyDescent="0.2">
      <c r="A24455" t="s">
        <v>47</v>
      </c>
      <c r="B24455">
        <v>8</v>
      </c>
      <c r="C24455" t="s">
        <v>1557</v>
      </c>
    </row>
    <row r="24456" spans="1:8" x14ac:dyDescent="0.2">
      <c r="A24456" t="s">
        <v>91</v>
      </c>
      <c r="B24456">
        <v>8.3000000000000007</v>
      </c>
      <c r="C24456" t="s">
        <v>1655</v>
      </c>
    </row>
    <row r="24457" spans="1:8" x14ac:dyDescent="0.2">
      <c r="A24457" t="s">
        <v>29</v>
      </c>
      <c r="B24457">
        <v>1.1000000000000001</v>
      </c>
      <c r="C24457">
        <v>0.05</v>
      </c>
    </row>
    <row r="24458" spans="1:8" x14ac:dyDescent="0.2">
      <c r="A24458" t="s">
        <v>3362</v>
      </c>
      <c r="B24458" t="s">
        <v>3363</v>
      </c>
      <c r="C24458" t="s">
        <v>1682</v>
      </c>
      <c r="D24458" t="s">
        <v>3364</v>
      </c>
    </row>
    <row r="24459" spans="1:8" x14ac:dyDescent="0.2">
      <c r="A24459" t="s">
        <v>3362</v>
      </c>
      <c r="B24459" t="s">
        <v>3363</v>
      </c>
      <c r="C24459" t="s">
        <v>1682</v>
      </c>
      <c r="D24459" t="s">
        <v>3364</v>
      </c>
    </row>
    <row r="24460" spans="1:8" x14ac:dyDescent="0.2">
      <c r="A24460" t="s">
        <v>48</v>
      </c>
      <c r="B24460">
        <v>5.85</v>
      </c>
      <c r="C24460" t="s">
        <v>1580</v>
      </c>
    </row>
    <row r="24461" spans="1:8" x14ac:dyDescent="0.2">
      <c r="A24461" t="s">
        <v>48</v>
      </c>
      <c r="B24461">
        <v>0.7</v>
      </c>
      <c r="C24461">
        <v>0.1</v>
      </c>
    </row>
    <row r="24462" spans="1:8" x14ac:dyDescent="0.2">
      <c r="A24462" t="s">
        <v>97</v>
      </c>
      <c r="B24462" t="s">
        <v>3365</v>
      </c>
      <c r="C24462" t="s">
        <v>1594</v>
      </c>
      <c r="D24462" t="s">
        <v>1568</v>
      </c>
      <c r="E24462" t="s">
        <v>3366</v>
      </c>
    </row>
    <row r="24463" spans="1:8" x14ac:dyDescent="0.2">
      <c r="A24463" t="s">
        <v>95</v>
      </c>
      <c r="B24463" t="s">
        <v>1629</v>
      </c>
      <c r="C24463" t="s">
        <v>1572</v>
      </c>
      <c r="D24463" t="s">
        <v>3367</v>
      </c>
      <c r="E24463" t="s">
        <v>3368</v>
      </c>
      <c r="F24463">
        <v>8</v>
      </c>
      <c r="G24463">
        <v>10</v>
      </c>
      <c r="H24463" t="s">
        <v>3369</v>
      </c>
    </row>
    <row r="24464" spans="1:8" x14ac:dyDescent="0.2">
      <c r="A24464" t="s">
        <v>94</v>
      </c>
      <c r="B24464" t="s">
        <v>1545</v>
      </c>
      <c r="C24464">
        <v>0.02</v>
      </c>
      <c r="D24464" t="s">
        <v>1567</v>
      </c>
      <c r="E24464" t="s">
        <v>1568</v>
      </c>
      <c r="F24464" t="s">
        <v>3195</v>
      </c>
      <c r="G24464" t="s">
        <v>2974</v>
      </c>
    </row>
    <row r="24465" spans="1:4" x14ac:dyDescent="0.2">
      <c r="A24465" t="s">
        <v>29</v>
      </c>
      <c r="B24465">
        <v>7</v>
      </c>
      <c r="C24465" t="s">
        <v>1580</v>
      </c>
    </row>
    <row r="24466" spans="1:4" x14ac:dyDescent="0.2">
      <c r="A24466" t="s">
        <v>3370</v>
      </c>
      <c r="B24466" t="s">
        <v>1630</v>
      </c>
    </row>
    <row r="24467" spans="1:4" x14ac:dyDescent="0.2">
      <c r="A24467" t="s">
        <v>3309</v>
      </c>
      <c r="B24467" t="s">
        <v>2752</v>
      </c>
      <c r="C24467" t="s">
        <v>3310</v>
      </c>
      <c r="D24467" t="s">
        <v>3311</v>
      </c>
    </row>
    <row r="24468" spans="1:4" x14ac:dyDescent="0.2">
      <c r="A24468" t="s">
        <v>1549</v>
      </c>
      <c r="B24468" t="s">
        <v>1550</v>
      </c>
      <c r="C24468" t="s">
        <v>1551</v>
      </c>
      <c r="D24468" t="s">
        <v>1552</v>
      </c>
    </row>
    <row r="24469" spans="1:4" x14ac:dyDescent="0.2">
      <c r="A24469" t="s">
        <v>859</v>
      </c>
      <c r="B24469" t="s">
        <v>1553</v>
      </c>
      <c r="C24469" t="s">
        <v>1554</v>
      </c>
    </row>
    <row r="24470" spans="1:4" x14ac:dyDescent="0.2">
      <c r="A24470" t="s">
        <v>1569</v>
      </c>
      <c r="B24470" t="s">
        <v>1570</v>
      </c>
      <c r="C24470" t="s">
        <v>1571</v>
      </c>
    </row>
    <row r="24471" spans="1:4" x14ac:dyDescent="0.2">
      <c r="A24471" t="s">
        <v>1569</v>
      </c>
      <c r="B24471" t="s">
        <v>1572</v>
      </c>
      <c r="C24471" t="s">
        <v>1573</v>
      </c>
      <c r="D24471" t="s">
        <v>1571</v>
      </c>
    </row>
    <row r="24472" spans="1:4" x14ac:dyDescent="0.2">
      <c r="A24472" t="s">
        <v>3371</v>
      </c>
      <c r="B24472">
        <f>0.054/-0.012</f>
        <v>-4.5</v>
      </c>
    </row>
    <row r="24473" spans="1:4" x14ac:dyDescent="0.2">
      <c r="A24473" t="s">
        <v>3026</v>
      </c>
      <c r="B24473">
        <f>0.112/-0.084</f>
        <v>-1.3333333333333333</v>
      </c>
    </row>
    <row r="24474" spans="1:4" x14ac:dyDescent="0.2">
      <c r="A24474" t="s">
        <v>36</v>
      </c>
      <c r="B24474" t="s">
        <v>3372</v>
      </c>
      <c r="C24474" t="s">
        <v>3373</v>
      </c>
      <c r="D24474" t="s">
        <v>1922</v>
      </c>
    </row>
    <row r="24475" spans="1:4" x14ac:dyDescent="0.2">
      <c r="A24475" t="s">
        <v>3374</v>
      </c>
      <c r="B24475" t="s">
        <v>3375</v>
      </c>
    </row>
    <row r="24476" spans="1:4" x14ac:dyDescent="0.2">
      <c r="A24476" t="s">
        <v>3376</v>
      </c>
      <c r="B24476">
        <f>0.012/-0.084</f>
        <v>-0.14285714285714285</v>
      </c>
    </row>
    <row r="24477" spans="1:4" x14ac:dyDescent="0.2">
      <c r="A24477" t="s">
        <v>150</v>
      </c>
      <c r="B24477">
        <v>33</v>
      </c>
      <c r="C24477" t="s">
        <v>1630</v>
      </c>
    </row>
    <row r="24478" spans="1:4" x14ac:dyDescent="0.2">
      <c r="A24478" t="s">
        <v>3028</v>
      </c>
      <c r="B24478">
        <f>0.112/0.016</f>
        <v>7</v>
      </c>
    </row>
    <row r="24479" spans="1:4" x14ac:dyDescent="0.2">
      <c r="A24479" t="s">
        <v>29</v>
      </c>
      <c r="B24479">
        <v>14</v>
      </c>
      <c r="C24479">
        <v>-0.1</v>
      </c>
    </row>
    <row r="24480" spans="1:4" x14ac:dyDescent="0.2">
      <c r="A24480" t="s">
        <v>393</v>
      </c>
      <c r="B24480">
        <v>22.4</v>
      </c>
      <c r="C24480">
        <f>0.034/-0.062</f>
        <v>-0.54838709677419362</v>
      </c>
    </row>
    <row r="24481" spans="1:6" x14ac:dyDescent="0.2">
      <c r="A24481" t="s">
        <v>49</v>
      </c>
      <c r="B24481">
        <v>0.5</v>
      </c>
      <c r="C24481" t="s">
        <v>1608</v>
      </c>
      <c r="D24481">
        <v>0.2</v>
      </c>
      <c r="E24481" t="s">
        <v>1623</v>
      </c>
      <c r="F24481" t="s">
        <v>3377</v>
      </c>
    </row>
    <row r="24482" spans="1:6" x14ac:dyDescent="0.2">
      <c r="A24482" t="s">
        <v>154</v>
      </c>
      <c r="B24482" t="s">
        <v>3378</v>
      </c>
    </row>
    <row r="24483" spans="1:6" x14ac:dyDescent="0.2">
      <c r="A24483" t="s">
        <v>1549</v>
      </c>
      <c r="B24483" t="s">
        <v>1550</v>
      </c>
      <c r="C24483" t="s">
        <v>1551</v>
      </c>
      <c r="D24483" t="s">
        <v>1552</v>
      </c>
    </row>
    <row r="24484" spans="1:6" x14ac:dyDescent="0.2">
      <c r="A24484" t="s">
        <v>859</v>
      </c>
      <c r="B24484" t="s">
        <v>1553</v>
      </c>
      <c r="C24484" t="s">
        <v>1554</v>
      </c>
    </row>
    <row r="24485" spans="1:6" x14ac:dyDescent="0.2">
      <c r="A24485" t="s">
        <v>1569</v>
      </c>
      <c r="B24485" t="s">
        <v>1570</v>
      </c>
      <c r="C24485" t="s">
        <v>1571</v>
      </c>
    </row>
    <row r="24486" spans="1:6" x14ac:dyDescent="0.2">
      <c r="A24486" t="s">
        <v>1569</v>
      </c>
      <c r="B24486" t="s">
        <v>1572</v>
      </c>
      <c r="C24486" t="s">
        <v>1573</v>
      </c>
      <c r="D24486" t="s">
        <v>1571</v>
      </c>
    </row>
    <row r="24487" spans="1:6" x14ac:dyDescent="0.2">
      <c r="A24487" t="s">
        <v>3371</v>
      </c>
      <c r="B24487">
        <f>0.054/-0.012</f>
        <v>-4.5</v>
      </c>
    </row>
    <row r="24488" spans="1:6" x14ac:dyDescent="0.2">
      <c r="A24488" t="s">
        <v>3026</v>
      </c>
      <c r="B24488">
        <f>0.112/-0.084</f>
        <v>-1.3333333333333333</v>
      </c>
    </row>
    <row r="24489" spans="1:6" x14ac:dyDescent="0.2">
      <c r="A24489" t="s">
        <v>36</v>
      </c>
      <c r="B24489" t="s">
        <v>3372</v>
      </c>
      <c r="C24489" t="s">
        <v>3373</v>
      </c>
      <c r="D24489" t="s">
        <v>1922</v>
      </c>
    </row>
    <row r="24490" spans="1:6" x14ac:dyDescent="0.2">
      <c r="A24490" t="s">
        <v>3374</v>
      </c>
      <c r="B24490" t="s">
        <v>3375</v>
      </c>
    </row>
    <row r="24491" spans="1:6" x14ac:dyDescent="0.2">
      <c r="A24491" t="s">
        <v>3376</v>
      </c>
      <c r="B24491">
        <f>0.012/-0.084</f>
        <v>-0.14285714285714285</v>
      </c>
    </row>
    <row r="24492" spans="1:6" x14ac:dyDescent="0.2">
      <c r="A24492" t="s">
        <v>150</v>
      </c>
      <c r="B24492">
        <v>33</v>
      </c>
      <c r="C24492" t="s">
        <v>1630</v>
      </c>
    </row>
    <row r="24493" spans="1:6" x14ac:dyDescent="0.2">
      <c r="A24493" t="s">
        <v>3028</v>
      </c>
      <c r="B24493">
        <f>0.112/0.016</f>
        <v>7</v>
      </c>
    </row>
    <row r="24494" spans="1:6" x14ac:dyDescent="0.2">
      <c r="A24494" t="s">
        <v>29</v>
      </c>
      <c r="B24494">
        <v>14</v>
      </c>
      <c r="C24494">
        <v>-0.1</v>
      </c>
    </row>
    <row r="24495" spans="1:6" x14ac:dyDescent="0.2">
      <c r="A24495" t="s">
        <v>393</v>
      </c>
      <c r="B24495">
        <v>22.4</v>
      </c>
      <c r="C24495">
        <f>0.034/-0.062</f>
        <v>-0.54838709677419362</v>
      </c>
    </row>
    <row r="24496" spans="1:6" x14ac:dyDescent="0.2">
      <c r="A24496" t="s">
        <v>49</v>
      </c>
      <c r="B24496">
        <v>0.5</v>
      </c>
      <c r="C24496" t="s">
        <v>1608</v>
      </c>
      <c r="D24496">
        <v>0.2</v>
      </c>
      <c r="E24496" t="s">
        <v>1623</v>
      </c>
      <c r="F24496" t="s">
        <v>3377</v>
      </c>
    </row>
    <row r="24497" spans="1:4" x14ac:dyDescent="0.2">
      <c r="A24497" t="s">
        <v>154</v>
      </c>
      <c r="B24497" t="s">
        <v>3378</v>
      </c>
    </row>
    <row r="24498" spans="1:4" x14ac:dyDescent="0.2">
      <c r="A24498" t="s">
        <v>1549</v>
      </c>
      <c r="B24498" t="s">
        <v>1550</v>
      </c>
      <c r="C24498" t="s">
        <v>1551</v>
      </c>
      <c r="D24498" t="s">
        <v>1552</v>
      </c>
    </row>
    <row r="24499" spans="1:4" x14ac:dyDescent="0.2">
      <c r="A24499" t="s">
        <v>859</v>
      </c>
      <c r="B24499" t="s">
        <v>1553</v>
      </c>
      <c r="C24499" t="s">
        <v>1554</v>
      </c>
    </row>
    <row r="24500" spans="1:4" x14ac:dyDescent="0.2">
      <c r="A24500" t="s">
        <v>1569</v>
      </c>
      <c r="B24500" t="s">
        <v>1570</v>
      </c>
      <c r="C24500" t="s">
        <v>1571</v>
      </c>
    </row>
    <row r="24501" spans="1:4" x14ac:dyDescent="0.2">
      <c r="A24501" t="s">
        <v>1569</v>
      </c>
      <c r="B24501" t="s">
        <v>1572</v>
      </c>
      <c r="C24501" t="s">
        <v>1573</v>
      </c>
      <c r="D24501" t="s">
        <v>1571</v>
      </c>
    </row>
    <row r="24502" spans="1:4" x14ac:dyDescent="0.2">
      <c r="A24502" t="s">
        <v>393</v>
      </c>
      <c r="B24502" t="s">
        <v>2654</v>
      </c>
    </row>
    <row r="24503" spans="1:4" x14ac:dyDescent="0.2">
      <c r="A24503" t="s">
        <v>29</v>
      </c>
      <c r="B24503">
        <v>10.1</v>
      </c>
      <c r="C24503" t="s">
        <v>1608</v>
      </c>
      <c r="D24503">
        <v>0.1</v>
      </c>
    </row>
    <row r="24504" spans="1:4" x14ac:dyDescent="0.2">
      <c r="A24504" t="s">
        <v>29</v>
      </c>
      <c r="B24504">
        <v>3.7</v>
      </c>
      <c r="C24504">
        <v>-0.15</v>
      </c>
    </row>
    <row r="24505" spans="1:4" x14ac:dyDescent="0.2">
      <c r="A24505" t="s">
        <v>29</v>
      </c>
      <c r="B24505">
        <v>17.899999999999999</v>
      </c>
      <c r="C24505" t="s">
        <v>1608</v>
      </c>
      <c r="D24505">
        <v>0.05</v>
      </c>
    </row>
    <row r="24506" spans="1:4" x14ac:dyDescent="0.2">
      <c r="A24506" t="s">
        <v>47</v>
      </c>
      <c r="B24506">
        <v>2.2000000000000002</v>
      </c>
      <c r="C24506" t="s">
        <v>1608</v>
      </c>
      <c r="D24506">
        <v>0.1</v>
      </c>
    </row>
    <row r="24507" spans="1:4" x14ac:dyDescent="0.2">
      <c r="A24507" t="s">
        <v>47</v>
      </c>
      <c r="B24507">
        <v>0.85</v>
      </c>
      <c r="C24507" t="s">
        <v>1608</v>
      </c>
      <c r="D24507">
        <v>0.02</v>
      </c>
    </row>
    <row r="24508" spans="1:4" x14ac:dyDescent="0.2">
      <c r="A24508" t="s">
        <v>47</v>
      </c>
      <c r="B24508">
        <v>5</v>
      </c>
      <c r="C24508" t="s">
        <v>1608</v>
      </c>
      <c r="D24508">
        <v>0.1</v>
      </c>
    </row>
    <row r="24509" spans="1:4" x14ac:dyDescent="0.2">
      <c r="A24509" t="s">
        <v>47</v>
      </c>
      <c r="B24509">
        <v>30</v>
      </c>
      <c r="C24509" t="s">
        <v>1608</v>
      </c>
      <c r="D24509">
        <v>0.05</v>
      </c>
    </row>
    <row r="24510" spans="1:4" x14ac:dyDescent="0.2">
      <c r="A24510" t="s">
        <v>34</v>
      </c>
      <c r="B24510">
        <v>34.5</v>
      </c>
      <c r="C24510" t="s">
        <v>1608</v>
      </c>
      <c r="D24510">
        <v>0.05</v>
      </c>
    </row>
    <row r="24511" spans="1:4" x14ac:dyDescent="0.2">
      <c r="A24511" t="s">
        <v>47</v>
      </c>
      <c r="B24511">
        <v>17</v>
      </c>
      <c r="C24511">
        <f>0.005/0.015</f>
        <v>0.33333333333333337</v>
      </c>
    </row>
    <row r="24512" spans="1:4" x14ac:dyDescent="0.2">
      <c r="A24512" t="s">
        <v>47</v>
      </c>
      <c r="B24512">
        <v>22</v>
      </c>
      <c r="C24512">
        <f>0.005/0.015</f>
        <v>0.33333333333333337</v>
      </c>
    </row>
    <row r="24513" spans="1:7" x14ac:dyDescent="0.2">
      <c r="A24513" t="s">
        <v>184</v>
      </c>
      <c r="B24513">
        <v>22.5</v>
      </c>
      <c r="C24513" t="s">
        <v>1608</v>
      </c>
      <c r="D24513">
        <v>0.1</v>
      </c>
    </row>
    <row r="24514" spans="1:7" x14ac:dyDescent="0.2">
      <c r="A24514" t="s">
        <v>36</v>
      </c>
      <c r="B24514" t="s">
        <v>1815</v>
      </c>
      <c r="C24514" t="s">
        <v>2561</v>
      </c>
    </row>
    <row r="24515" spans="1:7" x14ac:dyDescent="0.2">
      <c r="A24515" t="s">
        <v>36</v>
      </c>
      <c r="B24515" t="s">
        <v>1815</v>
      </c>
      <c r="C24515" t="s">
        <v>2562</v>
      </c>
    </row>
    <row r="24516" spans="1:7" x14ac:dyDescent="0.2">
      <c r="A24516" t="s">
        <v>36</v>
      </c>
      <c r="B24516" t="s">
        <v>1815</v>
      </c>
      <c r="C24516" t="s">
        <v>2563</v>
      </c>
      <c r="D24516" t="s">
        <v>2153</v>
      </c>
      <c r="E24516" t="s">
        <v>1562</v>
      </c>
      <c r="F24516" t="s">
        <v>2636</v>
      </c>
      <c r="G24516" t="s">
        <v>1946</v>
      </c>
    </row>
    <row r="24517" spans="1:7" x14ac:dyDescent="0.2">
      <c r="A24517" t="s">
        <v>29</v>
      </c>
      <c r="B24517">
        <v>5.44</v>
      </c>
      <c r="C24517" t="s">
        <v>1608</v>
      </c>
      <c r="D24517">
        <v>0.1</v>
      </c>
    </row>
    <row r="24518" spans="1:7" x14ac:dyDescent="0.2">
      <c r="A24518" t="s">
        <v>29</v>
      </c>
      <c r="B24518">
        <v>31.2</v>
      </c>
      <c r="C24518" t="s">
        <v>1608</v>
      </c>
      <c r="D24518">
        <v>0.05</v>
      </c>
    </row>
    <row r="24519" spans="1:7" x14ac:dyDescent="0.2">
      <c r="A24519" t="s">
        <v>626</v>
      </c>
      <c r="B24519">
        <v>33.5</v>
      </c>
      <c r="C24519">
        <f>0.15/0.05</f>
        <v>2.9999999999999996</v>
      </c>
    </row>
    <row r="24520" spans="1:7" x14ac:dyDescent="0.2">
      <c r="A24520" t="s">
        <v>29</v>
      </c>
      <c r="B24520">
        <v>3.95</v>
      </c>
      <c r="C24520" t="s">
        <v>1608</v>
      </c>
      <c r="D24520">
        <v>0.05</v>
      </c>
    </row>
    <row r="24521" spans="1:7" x14ac:dyDescent="0.2">
      <c r="A24521" t="s">
        <v>29</v>
      </c>
      <c r="B24521">
        <v>20.100000000000001</v>
      </c>
      <c r="C24521" t="s">
        <v>1608</v>
      </c>
      <c r="D24521">
        <v>0.05</v>
      </c>
    </row>
    <row r="24522" spans="1:7" x14ac:dyDescent="0.2">
      <c r="A24522" t="s">
        <v>29</v>
      </c>
      <c r="B24522">
        <v>7.35</v>
      </c>
      <c r="C24522" t="s">
        <v>1608</v>
      </c>
      <c r="D24522">
        <v>0.05</v>
      </c>
    </row>
    <row r="24523" spans="1:7" x14ac:dyDescent="0.2">
      <c r="A24523" t="s">
        <v>29</v>
      </c>
      <c r="B24523">
        <v>17.3</v>
      </c>
      <c r="C24523" t="s">
        <v>1608</v>
      </c>
      <c r="D24523">
        <v>0.06</v>
      </c>
    </row>
    <row r="24524" spans="1:7" x14ac:dyDescent="0.2">
      <c r="A24524" t="s">
        <v>29</v>
      </c>
      <c r="B24524">
        <v>11.9</v>
      </c>
      <c r="C24524" t="s">
        <v>1608</v>
      </c>
      <c r="D24524">
        <v>2.5000000000000001E-2</v>
      </c>
    </row>
    <row r="24525" spans="1:7" x14ac:dyDescent="0.2">
      <c r="A24525" t="s">
        <v>1749</v>
      </c>
      <c r="B24525" t="s">
        <v>1562</v>
      </c>
      <c r="C24525" t="s">
        <v>1618</v>
      </c>
      <c r="D24525">
        <v>28.2</v>
      </c>
      <c r="E24525" t="s">
        <v>1608</v>
      </c>
      <c r="F24525">
        <v>0.1</v>
      </c>
    </row>
    <row r="24526" spans="1:7" x14ac:dyDescent="0.2">
      <c r="A24526" t="s">
        <v>29</v>
      </c>
      <c r="B24526">
        <v>5</v>
      </c>
      <c r="C24526" t="s">
        <v>1613</v>
      </c>
      <c r="D24526">
        <v>0.1</v>
      </c>
    </row>
    <row r="24527" spans="1:7" x14ac:dyDescent="0.2">
      <c r="A24527" t="s">
        <v>29</v>
      </c>
      <c r="B24527">
        <v>6.45</v>
      </c>
      <c r="C24527" t="s">
        <v>1613</v>
      </c>
      <c r="D24527">
        <v>0.3</v>
      </c>
    </row>
    <row r="24528" spans="1:7" x14ac:dyDescent="0.2">
      <c r="A24528" t="s">
        <v>29</v>
      </c>
      <c r="B24528">
        <v>19.2</v>
      </c>
      <c r="C24528" t="s">
        <v>1608</v>
      </c>
      <c r="D24528">
        <v>2.5000000000000001E-2</v>
      </c>
    </row>
    <row r="24529" spans="1:4" x14ac:dyDescent="0.2">
      <c r="A24529" t="s">
        <v>47</v>
      </c>
      <c r="B24529">
        <v>2</v>
      </c>
      <c r="C24529" t="s">
        <v>1608</v>
      </c>
      <c r="D24529">
        <v>0.03</v>
      </c>
    </row>
    <row r="24530" spans="1:4" x14ac:dyDescent="0.2">
      <c r="A24530" t="s">
        <v>47</v>
      </c>
      <c r="B24530">
        <v>2.2000000000000002</v>
      </c>
      <c r="C24530">
        <f>0.1/-0.2</f>
        <v>-0.5</v>
      </c>
    </row>
    <row r="24531" spans="1:4" x14ac:dyDescent="0.2">
      <c r="A24531" t="s">
        <v>48</v>
      </c>
      <c r="B24531">
        <v>7</v>
      </c>
      <c r="C24531" t="s">
        <v>1608</v>
      </c>
      <c r="D24531">
        <v>0.3</v>
      </c>
    </row>
    <row r="24532" spans="1:4" x14ac:dyDescent="0.2">
      <c r="A24532" t="s">
        <v>29</v>
      </c>
      <c r="B24532" t="s">
        <v>2564</v>
      </c>
    </row>
    <row r="24533" spans="1:4" x14ac:dyDescent="0.2">
      <c r="A24533" t="s">
        <v>97</v>
      </c>
      <c r="B24533">
        <v>0.1</v>
      </c>
    </row>
    <row r="24534" spans="1:4" x14ac:dyDescent="0.2">
      <c r="A24534" t="s">
        <v>108</v>
      </c>
      <c r="B24534">
        <v>5.65</v>
      </c>
      <c r="C24534" t="s">
        <v>1608</v>
      </c>
      <c r="D24534">
        <v>0.1</v>
      </c>
    </row>
    <row r="24535" spans="1:4" x14ac:dyDescent="0.2">
      <c r="A24535" t="s">
        <v>2650</v>
      </c>
      <c r="B24535">
        <v>-0.1</v>
      </c>
    </row>
    <row r="24536" spans="1:4" x14ac:dyDescent="0.2">
      <c r="A24536" t="s">
        <v>34</v>
      </c>
      <c r="B24536">
        <v>18.399999999999999</v>
      </c>
      <c r="C24536" t="s">
        <v>1608</v>
      </c>
      <c r="D24536">
        <v>0.05</v>
      </c>
    </row>
    <row r="24537" spans="1:4" x14ac:dyDescent="0.2">
      <c r="A24537" t="s">
        <v>177</v>
      </c>
      <c r="B24537">
        <v>0.3</v>
      </c>
      <c r="C24537" t="s">
        <v>1608</v>
      </c>
      <c r="D24537">
        <v>0.25</v>
      </c>
    </row>
    <row r="24538" spans="1:4" x14ac:dyDescent="0.2">
      <c r="A24538" t="s">
        <v>2638</v>
      </c>
      <c r="B24538" t="s">
        <v>1608</v>
      </c>
      <c r="C24538">
        <v>0.1</v>
      </c>
    </row>
    <row r="24539" spans="1:4" x14ac:dyDescent="0.2">
      <c r="A24539" t="s">
        <v>2639</v>
      </c>
      <c r="B24539" t="s">
        <v>1608</v>
      </c>
      <c r="C24539">
        <v>0.2</v>
      </c>
    </row>
    <row r="24540" spans="1:4" x14ac:dyDescent="0.2">
      <c r="A24540" t="s">
        <v>2640</v>
      </c>
      <c r="B24540" t="s">
        <v>1608</v>
      </c>
      <c r="C24540">
        <v>0.15</v>
      </c>
    </row>
    <row r="24541" spans="1:4" x14ac:dyDescent="0.2">
      <c r="A24541" t="s">
        <v>2568</v>
      </c>
      <c r="B24541" t="s">
        <v>1562</v>
      </c>
      <c r="C24541" t="s">
        <v>1930</v>
      </c>
      <c r="D24541" t="s">
        <v>2569</v>
      </c>
    </row>
    <row r="24542" spans="1:4" x14ac:dyDescent="0.2">
      <c r="A24542" t="s">
        <v>95</v>
      </c>
      <c r="B24542" t="s">
        <v>1629</v>
      </c>
      <c r="C24542">
        <v>16</v>
      </c>
    </row>
    <row r="24543" spans="1:4" x14ac:dyDescent="0.2">
      <c r="A24543" t="s">
        <v>49</v>
      </c>
      <c r="B24543">
        <v>0.4</v>
      </c>
      <c r="C24543" t="s">
        <v>1608</v>
      </c>
      <c r="D24543">
        <v>0.05</v>
      </c>
    </row>
    <row r="24544" spans="1:4" x14ac:dyDescent="0.2">
      <c r="A24544" t="s">
        <v>49</v>
      </c>
    </row>
    <row r="24545" spans="1:7" x14ac:dyDescent="0.2">
      <c r="A24545" t="s">
        <v>87</v>
      </c>
    </row>
    <row r="24546" spans="1:7" x14ac:dyDescent="0.2">
      <c r="A24546" t="s">
        <v>174</v>
      </c>
      <c r="B24546" t="s">
        <v>1545</v>
      </c>
      <c r="C24546">
        <v>0.5</v>
      </c>
    </row>
    <row r="24547" spans="1:7" x14ac:dyDescent="0.2">
      <c r="A24547" t="s">
        <v>54</v>
      </c>
      <c r="B24547" t="s">
        <v>1723</v>
      </c>
      <c r="C24547" t="s">
        <v>2642</v>
      </c>
    </row>
    <row r="24548" spans="1:7" x14ac:dyDescent="0.2">
      <c r="A24548">
        <v>1</v>
      </c>
      <c r="B24548" t="s">
        <v>2643</v>
      </c>
      <c r="C24548" t="s">
        <v>362</v>
      </c>
      <c r="D24548" t="s">
        <v>1925</v>
      </c>
      <c r="E24548" t="s">
        <v>2604</v>
      </c>
    </row>
    <row r="24549" spans="1:7" x14ac:dyDescent="0.2">
      <c r="A24549">
        <v>1</v>
      </c>
      <c r="B24549" t="s">
        <v>2618</v>
      </c>
      <c r="C24549" t="s">
        <v>1921</v>
      </c>
      <c r="D24549" t="s">
        <v>2644</v>
      </c>
      <c r="E24549" t="s">
        <v>1790</v>
      </c>
      <c r="F24549" t="s">
        <v>2620</v>
      </c>
      <c r="G24549" t="s">
        <v>2604</v>
      </c>
    </row>
    <row r="24550" spans="1:7" x14ac:dyDescent="0.2">
      <c r="A24550" t="s">
        <v>87</v>
      </c>
      <c r="B24550" t="s">
        <v>1698</v>
      </c>
    </row>
    <row r="24551" spans="1:7" x14ac:dyDescent="0.2">
      <c r="A24551" t="s">
        <v>1549</v>
      </c>
      <c r="B24551" t="s">
        <v>1550</v>
      </c>
      <c r="C24551" t="s">
        <v>1551</v>
      </c>
      <c r="D24551" t="s">
        <v>1552</v>
      </c>
    </row>
    <row r="24552" spans="1:7" x14ac:dyDescent="0.2">
      <c r="A24552" t="s">
        <v>859</v>
      </c>
      <c r="B24552" t="s">
        <v>1553</v>
      </c>
      <c r="C24552" t="s">
        <v>1554</v>
      </c>
    </row>
    <row r="24553" spans="1:7" x14ac:dyDescent="0.2">
      <c r="A24553" t="s">
        <v>27</v>
      </c>
      <c r="B24553">
        <v>7.5</v>
      </c>
      <c r="C24553" t="s">
        <v>1608</v>
      </c>
      <c r="D24553">
        <v>0.05</v>
      </c>
    </row>
    <row r="24554" spans="1:7" x14ac:dyDescent="0.2">
      <c r="A24554" t="s">
        <v>29</v>
      </c>
      <c r="B24554" t="s">
        <v>3275</v>
      </c>
      <c r="C24554">
        <v>0.05</v>
      </c>
    </row>
    <row r="24555" spans="1:7" x14ac:dyDescent="0.2">
      <c r="A24555" t="s">
        <v>1766</v>
      </c>
      <c r="B24555" t="s">
        <v>2500</v>
      </c>
      <c r="C24555">
        <v>27.92</v>
      </c>
      <c r="D24555" t="s">
        <v>1580</v>
      </c>
    </row>
    <row r="24556" spans="1:7" x14ac:dyDescent="0.2">
      <c r="A24556" t="s">
        <v>2574</v>
      </c>
      <c r="B24556" t="s">
        <v>1630</v>
      </c>
    </row>
    <row r="24557" spans="1:7" x14ac:dyDescent="0.2">
      <c r="A24557" t="s">
        <v>47</v>
      </c>
      <c r="B24557">
        <v>2.2000000000000002</v>
      </c>
      <c r="C24557">
        <v>0.1</v>
      </c>
    </row>
    <row r="24558" spans="1:7" x14ac:dyDescent="0.2">
      <c r="A24558" t="s">
        <v>48</v>
      </c>
      <c r="B24558">
        <v>3</v>
      </c>
      <c r="C24558">
        <v>0.3</v>
      </c>
    </row>
    <row r="24559" spans="1:7" x14ac:dyDescent="0.2">
      <c r="A24559" t="s">
        <v>49</v>
      </c>
      <c r="B24559">
        <v>0.15</v>
      </c>
      <c r="C24559" t="s">
        <v>1630</v>
      </c>
    </row>
    <row r="24560" spans="1:7" x14ac:dyDescent="0.2">
      <c r="A24560" t="s">
        <v>36</v>
      </c>
      <c r="B24560" t="s">
        <v>2665</v>
      </c>
      <c r="C24560" t="s">
        <v>1100</v>
      </c>
      <c r="D24560">
        <v>0.5</v>
      </c>
      <c r="E24560" t="s">
        <v>1562</v>
      </c>
      <c r="F24560" t="s">
        <v>3276</v>
      </c>
    </row>
    <row r="24561" spans="1:6" x14ac:dyDescent="0.2">
      <c r="A24561" t="s">
        <v>34</v>
      </c>
      <c r="B24561">
        <v>28.5</v>
      </c>
      <c r="C24561" t="s">
        <v>1580</v>
      </c>
    </row>
    <row r="24562" spans="1:6" x14ac:dyDescent="0.2">
      <c r="A24562" t="s">
        <v>153</v>
      </c>
      <c r="B24562">
        <v>21.4</v>
      </c>
      <c r="C24562" t="s">
        <v>1608</v>
      </c>
      <c r="D24562">
        <v>0.1</v>
      </c>
    </row>
    <row r="24563" spans="1:6" x14ac:dyDescent="0.2">
      <c r="A24563" t="s">
        <v>97</v>
      </c>
      <c r="B24563" t="s">
        <v>1545</v>
      </c>
      <c r="C24563">
        <v>0.1</v>
      </c>
    </row>
    <row r="24564" spans="1:6" x14ac:dyDescent="0.2">
      <c r="A24564" t="s">
        <v>95</v>
      </c>
      <c r="B24564" t="s">
        <v>2524</v>
      </c>
      <c r="C24564">
        <v>16</v>
      </c>
    </row>
    <row r="24565" spans="1:6" x14ac:dyDescent="0.2">
      <c r="A24565" t="s">
        <v>56</v>
      </c>
      <c r="B24565" t="s">
        <v>1545</v>
      </c>
      <c r="C24565">
        <v>0.2</v>
      </c>
    </row>
    <row r="24566" spans="1:6" x14ac:dyDescent="0.2">
      <c r="A24566" t="s">
        <v>153</v>
      </c>
      <c r="B24566">
        <v>19</v>
      </c>
      <c r="C24566" t="s">
        <v>1608</v>
      </c>
      <c r="D24566">
        <v>0.02</v>
      </c>
    </row>
    <row r="24567" spans="1:6" x14ac:dyDescent="0.2">
      <c r="A24567" t="s">
        <v>2062</v>
      </c>
      <c r="B24567" t="s">
        <v>1545</v>
      </c>
      <c r="C24567">
        <v>0.08</v>
      </c>
      <c r="D24567" t="s">
        <v>1594</v>
      </c>
      <c r="E24567" t="s">
        <v>1584</v>
      </c>
      <c r="F24567">
        <v>3</v>
      </c>
    </row>
    <row r="24568" spans="1:6" x14ac:dyDescent="0.2">
      <c r="A24568" t="s">
        <v>54</v>
      </c>
      <c r="B24568" t="s">
        <v>1867</v>
      </c>
      <c r="C24568" t="s">
        <v>1608</v>
      </c>
      <c r="D24568" t="s">
        <v>2402</v>
      </c>
    </row>
    <row r="24569" spans="1:6" x14ac:dyDescent="0.2">
      <c r="A24569" t="s">
        <v>29</v>
      </c>
      <c r="B24569" t="s">
        <v>2662</v>
      </c>
    </row>
    <row r="24570" spans="1:6" x14ac:dyDescent="0.2">
      <c r="A24570" t="s">
        <v>96</v>
      </c>
      <c r="B24570">
        <v>18.5</v>
      </c>
      <c r="C24570" t="s">
        <v>2666</v>
      </c>
    </row>
    <row r="24571" spans="1:6" x14ac:dyDescent="0.2">
      <c r="A24571" t="s">
        <v>34</v>
      </c>
      <c r="B24571">
        <v>19.2</v>
      </c>
      <c r="C24571" t="s">
        <v>1665</v>
      </c>
    </row>
    <row r="24572" spans="1:6" x14ac:dyDescent="0.2">
      <c r="A24572" t="s">
        <v>189</v>
      </c>
      <c r="B24572" t="s">
        <v>1545</v>
      </c>
      <c r="C24572">
        <v>0.03</v>
      </c>
      <c r="D24572" t="s">
        <v>1568</v>
      </c>
    </row>
    <row r="24573" spans="1:6" x14ac:dyDescent="0.2">
      <c r="A24573" t="s">
        <v>133</v>
      </c>
      <c r="B24573" t="s">
        <v>1545</v>
      </c>
      <c r="C24573">
        <v>5.0000000000000001E-3</v>
      </c>
    </row>
    <row r="24574" spans="1:6" x14ac:dyDescent="0.2">
      <c r="A24574" t="s">
        <v>29</v>
      </c>
      <c r="B24574">
        <v>3.3</v>
      </c>
      <c r="C24574" t="s">
        <v>1558</v>
      </c>
    </row>
    <row r="24575" spans="1:6" x14ac:dyDescent="0.2">
      <c r="A24575" t="s">
        <v>29</v>
      </c>
      <c r="B24575">
        <v>0.5</v>
      </c>
      <c r="C24575" t="s">
        <v>1557</v>
      </c>
    </row>
    <row r="24576" spans="1:6" x14ac:dyDescent="0.2">
      <c r="A24576" t="s">
        <v>859</v>
      </c>
      <c r="B24576" t="s">
        <v>1553</v>
      </c>
      <c r="C24576" t="s">
        <v>1554</v>
      </c>
    </row>
    <row r="24577" spans="1:5" x14ac:dyDescent="0.2">
      <c r="A24577" t="s">
        <v>153</v>
      </c>
      <c r="B24577">
        <v>10.5</v>
      </c>
      <c r="C24577" t="s">
        <v>1578</v>
      </c>
    </row>
    <row r="24578" spans="1:5" x14ac:dyDescent="0.2">
      <c r="A24578" t="s">
        <v>27</v>
      </c>
      <c r="B24578">
        <v>18.2</v>
      </c>
      <c r="C24578" t="s">
        <v>1608</v>
      </c>
      <c r="D24578">
        <v>0.05</v>
      </c>
    </row>
    <row r="24579" spans="1:5" x14ac:dyDescent="0.2">
      <c r="A24579" t="s">
        <v>29</v>
      </c>
      <c r="B24579">
        <v>7.7</v>
      </c>
      <c r="C24579" t="s">
        <v>1608</v>
      </c>
      <c r="D24579">
        <v>0.05</v>
      </c>
    </row>
    <row r="24580" spans="1:5" x14ac:dyDescent="0.2">
      <c r="A24580" t="s">
        <v>1579</v>
      </c>
      <c r="B24580">
        <v>12</v>
      </c>
      <c r="C24580" t="s">
        <v>1608</v>
      </c>
      <c r="D24580">
        <v>0.2</v>
      </c>
    </row>
    <row r="24581" spans="1:5" x14ac:dyDescent="0.2">
      <c r="A24581" t="s">
        <v>1579</v>
      </c>
      <c r="B24581">
        <v>8.6999999999999993</v>
      </c>
      <c r="C24581" t="s">
        <v>1608</v>
      </c>
      <c r="D24581">
        <v>0.1</v>
      </c>
    </row>
    <row r="24582" spans="1:5" x14ac:dyDescent="0.2">
      <c r="A24582" t="s">
        <v>2919</v>
      </c>
      <c r="B24582" t="s">
        <v>1608</v>
      </c>
      <c r="C24582">
        <v>0.2</v>
      </c>
    </row>
    <row r="24583" spans="1:5" x14ac:dyDescent="0.2">
      <c r="A24583" t="s">
        <v>29</v>
      </c>
      <c r="B24583">
        <v>11.5</v>
      </c>
      <c r="C24583" t="s">
        <v>1608</v>
      </c>
      <c r="D24583">
        <v>0.05</v>
      </c>
    </row>
    <row r="24584" spans="1:5" x14ac:dyDescent="0.2">
      <c r="A24584" t="s">
        <v>2194</v>
      </c>
      <c r="B24584" t="s">
        <v>1562</v>
      </c>
      <c r="C24584">
        <v>0.5</v>
      </c>
    </row>
    <row r="24585" spans="1:5" x14ac:dyDescent="0.2">
      <c r="A24585" t="s">
        <v>184</v>
      </c>
      <c r="B24585">
        <v>14.7</v>
      </c>
      <c r="C24585">
        <v>-0.2</v>
      </c>
    </row>
    <row r="24586" spans="1:5" x14ac:dyDescent="0.2">
      <c r="A24586" t="s">
        <v>34</v>
      </c>
      <c r="B24586">
        <v>21.02</v>
      </c>
      <c r="C24586">
        <v>0.03</v>
      </c>
    </row>
    <row r="24587" spans="1:5" x14ac:dyDescent="0.2">
      <c r="A24587" t="s">
        <v>34</v>
      </c>
      <c r="B24587">
        <v>15.02</v>
      </c>
      <c r="C24587">
        <v>0.03</v>
      </c>
    </row>
    <row r="24588" spans="1:5" x14ac:dyDescent="0.2">
      <c r="A24588" t="s">
        <v>1693</v>
      </c>
      <c r="B24588" t="s">
        <v>1562</v>
      </c>
      <c r="C24588" t="s">
        <v>3004</v>
      </c>
      <c r="D24588" t="s">
        <v>1608</v>
      </c>
      <c r="E24588">
        <v>0.1</v>
      </c>
    </row>
    <row r="24589" spans="1:5" x14ac:dyDescent="0.2">
      <c r="A24589" t="s">
        <v>150</v>
      </c>
      <c r="B24589">
        <v>10.25</v>
      </c>
      <c r="C24589" t="s">
        <v>1608</v>
      </c>
      <c r="D24589">
        <v>0.15</v>
      </c>
    </row>
    <row r="24590" spans="1:5" x14ac:dyDescent="0.2">
      <c r="A24590" t="s">
        <v>47</v>
      </c>
      <c r="B24590">
        <v>2</v>
      </c>
      <c r="C24590" t="s">
        <v>1580</v>
      </c>
    </row>
    <row r="24591" spans="1:5" x14ac:dyDescent="0.2">
      <c r="A24591" t="s">
        <v>1684</v>
      </c>
      <c r="B24591">
        <v>7</v>
      </c>
      <c r="C24591" t="s">
        <v>1608</v>
      </c>
      <c r="D24591">
        <v>0.2</v>
      </c>
    </row>
    <row r="24592" spans="1:5" x14ac:dyDescent="0.2">
      <c r="A24592" t="s">
        <v>49</v>
      </c>
      <c r="B24592">
        <v>0.23</v>
      </c>
      <c r="C24592" t="s">
        <v>1589</v>
      </c>
    </row>
    <row r="24593" spans="1:5" x14ac:dyDescent="0.2">
      <c r="A24593" t="s">
        <v>49</v>
      </c>
      <c r="B24593">
        <v>0.4</v>
      </c>
      <c r="C24593" t="s">
        <v>1580</v>
      </c>
    </row>
    <row r="24594" spans="1:5" x14ac:dyDescent="0.2">
      <c r="A24594" t="s">
        <v>97</v>
      </c>
      <c r="B24594">
        <v>0.1</v>
      </c>
      <c r="C24594" t="s">
        <v>1567</v>
      </c>
      <c r="D24594" t="s">
        <v>1568</v>
      </c>
    </row>
    <row r="24595" spans="1:5" x14ac:dyDescent="0.2">
      <c r="A24595" t="s">
        <v>29</v>
      </c>
      <c r="B24595">
        <v>4.5</v>
      </c>
      <c r="C24595" t="s">
        <v>1580</v>
      </c>
    </row>
    <row r="24596" spans="1:5" x14ac:dyDescent="0.2">
      <c r="A24596" t="s">
        <v>2909</v>
      </c>
      <c r="B24596" t="s">
        <v>1608</v>
      </c>
      <c r="C24596">
        <v>0.05</v>
      </c>
    </row>
    <row r="24597" spans="1:5" x14ac:dyDescent="0.2">
      <c r="A24597" t="s">
        <v>3005</v>
      </c>
      <c r="B24597" t="s">
        <v>1608</v>
      </c>
      <c r="C24597">
        <v>0.2</v>
      </c>
    </row>
    <row r="24598" spans="1:5" x14ac:dyDescent="0.2">
      <c r="A24598" t="s">
        <v>2911</v>
      </c>
      <c r="B24598" t="s">
        <v>1608</v>
      </c>
      <c r="C24598">
        <v>0.1</v>
      </c>
    </row>
    <row r="24599" spans="1:5" x14ac:dyDescent="0.2">
      <c r="A24599" t="s">
        <v>177</v>
      </c>
      <c r="B24599">
        <v>13.1</v>
      </c>
      <c r="C24599" t="s">
        <v>1608</v>
      </c>
      <c r="D24599">
        <v>0.1</v>
      </c>
    </row>
    <row r="24600" spans="1:5" x14ac:dyDescent="0.2">
      <c r="A24600" t="s">
        <v>177</v>
      </c>
      <c r="B24600">
        <v>14.6</v>
      </c>
      <c r="C24600" t="s">
        <v>1608</v>
      </c>
      <c r="D24600">
        <v>0.05</v>
      </c>
    </row>
    <row r="24601" spans="1:5" x14ac:dyDescent="0.2">
      <c r="A24601" t="s">
        <v>29</v>
      </c>
      <c r="B24601">
        <v>17.600000000000001</v>
      </c>
      <c r="C24601" t="s">
        <v>1608</v>
      </c>
      <c r="D24601">
        <v>0.05</v>
      </c>
    </row>
    <row r="24602" spans="1:5" x14ac:dyDescent="0.2">
      <c r="A24602" t="s">
        <v>2194</v>
      </c>
      <c r="B24602" t="s">
        <v>1613</v>
      </c>
      <c r="C24602">
        <v>0.02</v>
      </c>
    </row>
    <row r="24603" spans="1:5" x14ac:dyDescent="0.2">
      <c r="A24603" t="s">
        <v>97</v>
      </c>
      <c r="B24603" t="s">
        <v>1545</v>
      </c>
      <c r="C24603">
        <v>0.03</v>
      </c>
      <c r="D24603" t="s">
        <v>2922</v>
      </c>
      <c r="E24603" t="s">
        <v>1568</v>
      </c>
    </row>
    <row r="24604" spans="1:5" x14ac:dyDescent="0.2">
      <c r="A24604" t="s">
        <v>92</v>
      </c>
      <c r="B24604">
        <v>0.05</v>
      </c>
      <c r="C24604" t="s">
        <v>1613</v>
      </c>
      <c r="D24604">
        <v>0.1</v>
      </c>
    </row>
    <row r="24605" spans="1:5" x14ac:dyDescent="0.2">
      <c r="A24605" t="s">
        <v>154</v>
      </c>
      <c r="B24605">
        <v>0.2</v>
      </c>
      <c r="C24605" t="s">
        <v>1613</v>
      </c>
      <c r="D24605">
        <v>0.1</v>
      </c>
    </row>
    <row r="24606" spans="1:5" x14ac:dyDescent="0.2">
      <c r="A24606" t="s">
        <v>146</v>
      </c>
    </row>
    <row r="24607" spans="1:5" x14ac:dyDescent="0.2">
      <c r="A24607" t="s">
        <v>87</v>
      </c>
    </row>
    <row r="24608" spans="1:5" x14ac:dyDescent="0.2">
      <c r="A24608" t="s">
        <v>1549</v>
      </c>
      <c r="B24608" t="s">
        <v>1550</v>
      </c>
      <c r="C24608" t="s">
        <v>1551</v>
      </c>
      <c r="D24608" t="s">
        <v>1552</v>
      </c>
    </row>
    <row r="24609" spans="1:6" x14ac:dyDescent="0.2">
      <c r="A24609" t="s">
        <v>859</v>
      </c>
      <c r="B24609" t="s">
        <v>1553</v>
      </c>
      <c r="C24609" t="s">
        <v>1554</v>
      </c>
    </row>
    <row r="24610" spans="1:6" x14ac:dyDescent="0.2">
      <c r="A24610" t="s">
        <v>1555</v>
      </c>
      <c r="B24610" t="s">
        <v>1550</v>
      </c>
      <c r="C24610" t="s">
        <v>1551</v>
      </c>
      <c r="D24610" t="s">
        <v>1556</v>
      </c>
    </row>
    <row r="24611" spans="1:6" x14ac:dyDescent="0.2">
      <c r="A24611" t="s">
        <v>27</v>
      </c>
      <c r="B24611">
        <v>7.5</v>
      </c>
      <c r="C24611" t="s">
        <v>1608</v>
      </c>
      <c r="D24611">
        <v>0.05</v>
      </c>
    </row>
    <row r="24612" spans="1:6" x14ac:dyDescent="0.2">
      <c r="A24612" t="s">
        <v>29</v>
      </c>
      <c r="B24612" t="s">
        <v>3275</v>
      </c>
      <c r="C24612">
        <v>0.05</v>
      </c>
    </row>
    <row r="24613" spans="1:6" x14ac:dyDescent="0.2">
      <c r="A24613" t="s">
        <v>1766</v>
      </c>
      <c r="B24613" t="s">
        <v>2500</v>
      </c>
      <c r="C24613">
        <v>27.92</v>
      </c>
      <c r="D24613" t="s">
        <v>1580</v>
      </c>
    </row>
    <row r="24614" spans="1:6" x14ac:dyDescent="0.2">
      <c r="A24614" t="s">
        <v>2574</v>
      </c>
      <c r="B24614" t="s">
        <v>1630</v>
      </c>
    </row>
    <row r="24615" spans="1:6" x14ac:dyDescent="0.2">
      <c r="A24615" t="s">
        <v>47</v>
      </c>
      <c r="B24615">
        <v>2.2000000000000002</v>
      </c>
      <c r="C24615">
        <v>0.1</v>
      </c>
    </row>
    <row r="24616" spans="1:6" x14ac:dyDescent="0.2">
      <c r="A24616" t="s">
        <v>48</v>
      </c>
      <c r="B24616">
        <v>3</v>
      </c>
      <c r="C24616">
        <v>0.3</v>
      </c>
    </row>
    <row r="24617" spans="1:6" x14ac:dyDescent="0.2">
      <c r="A24617" t="s">
        <v>49</v>
      </c>
      <c r="B24617">
        <v>0.15</v>
      </c>
      <c r="C24617" t="s">
        <v>1630</v>
      </c>
    </row>
    <row r="24618" spans="1:6" x14ac:dyDescent="0.2">
      <c r="A24618" t="s">
        <v>36</v>
      </c>
      <c r="B24618" t="s">
        <v>2665</v>
      </c>
      <c r="C24618" t="s">
        <v>1100</v>
      </c>
      <c r="D24618">
        <v>0.5</v>
      </c>
      <c r="E24618" t="s">
        <v>1562</v>
      </c>
      <c r="F24618" t="s">
        <v>3276</v>
      </c>
    </row>
    <row r="24619" spans="1:6" x14ac:dyDescent="0.2">
      <c r="A24619" t="s">
        <v>34</v>
      </c>
      <c r="B24619">
        <v>28.5</v>
      </c>
      <c r="C24619" t="s">
        <v>1580</v>
      </c>
    </row>
    <row r="24620" spans="1:6" x14ac:dyDescent="0.2">
      <c r="A24620" t="s">
        <v>153</v>
      </c>
      <c r="B24620">
        <v>21.4</v>
      </c>
      <c r="C24620" t="s">
        <v>1608</v>
      </c>
      <c r="D24620">
        <v>0.1</v>
      </c>
    </row>
    <row r="24621" spans="1:6" x14ac:dyDescent="0.2">
      <c r="A24621" t="s">
        <v>97</v>
      </c>
      <c r="B24621" t="s">
        <v>1545</v>
      </c>
      <c r="C24621">
        <v>0.1</v>
      </c>
    </row>
    <row r="24622" spans="1:6" x14ac:dyDescent="0.2">
      <c r="A24622" t="s">
        <v>95</v>
      </c>
      <c r="B24622" t="s">
        <v>2524</v>
      </c>
      <c r="C24622">
        <v>16</v>
      </c>
    </row>
    <row r="24623" spans="1:6" x14ac:dyDescent="0.2">
      <c r="A24623" t="s">
        <v>56</v>
      </c>
      <c r="B24623" t="s">
        <v>1545</v>
      </c>
      <c r="C24623">
        <v>0.2</v>
      </c>
    </row>
    <row r="24624" spans="1:6" x14ac:dyDescent="0.2">
      <c r="A24624" t="s">
        <v>153</v>
      </c>
      <c r="B24624">
        <v>19</v>
      </c>
      <c r="C24624" t="s">
        <v>1608</v>
      </c>
      <c r="D24624">
        <v>0.02</v>
      </c>
    </row>
    <row r="24625" spans="1:6" x14ac:dyDescent="0.2">
      <c r="A24625" t="s">
        <v>2062</v>
      </c>
      <c r="B24625" t="s">
        <v>1545</v>
      </c>
      <c r="C24625">
        <v>0.08</v>
      </c>
      <c r="D24625" t="s">
        <v>1594</v>
      </c>
      <c r="E24625" t="s">
        <v>1584</v>
      </c>
      <c r="F24625">
        <v>3</v>
      </c>
    </row>
    <row r="24626" spans="1:6" x14ac:dyDescent="0.2">
      <c r="A24626" t="s">
        <v>54</v>
      </c>
      <c r="B24626" t="s">
        <v>1867</v>
      </c>
      <c r="C24626" t="s">
        <v>1608</v>
      </c>
      <c r="D24626" t="s">
        <v>2402</v>
      </c>
    </row>
    <row r="24627" spans="1:6" x14ac:dyDescent="0.2">
      <c r="A24627" t="s">
        <v>29</v>
      </c>
      <c r="B24627" t="s">
        <v>2662</v>
      </c>
    </row>
    <row r="24628" spans="1:6" x14ac:dyDescent="0.2">
      <c r="A24628" t="s">
        <v>96</v>
      </c>
      <c r="B24628">
        <v>18.5</v>
      </c>
      <c r="C24628" t="s">
        <v>2666</v>
      </c>
    </row>
    <row r="24629" spans="1:6" x14ac:dyDescent="0.2">
      <c r="A24629" t="s">
        <v>34</v>
      </c>
      <c r="B24629">
        <v>19.2</v>
      </c>
      <c r="C24629" t="s">
        <v>1665</v>
      </c>
    </row>
    <row r="24630" spans="1:6" x14ac:dyDescent="0.2">
      <c r="A24630" t="s">
        <v>189</v>
      </c>
      <c r="B24630" t="s">
        <v>1545</v>
      </c>
      <c r="C24630">
        <v>0.03</v>
      </c>
      <c r="D24630" t="s">
        <v>1568</v>
      </c>
    </row>
    <row r="24631" spans="1:6" x14ac:dyDescent="0.2">
      <c r="A24631" t="s">
        <v>133</v>
      </c>
      <c r="B24631" t="s">
        <v>1545</v>
      </c>
      <c r="C24631">
        <v>5.0000000000000001E-3</v>
      </c>
    </row>
    <row r="24632" spans="1:6" x14ac:dyDescent="0.2">
      <c r="A24632" t="s">
        <v>29</v>
      </c>
      <c r="B24632">
        <v>3.3</v>
      </c>
      <c r="C24632" t="s">
        <v>1558</v>
      </c>
    </row>
    <row r="24633" spans="1:6" x14ac:dyDescent="0.2">
      <c r="A24633" t="s">
        <v>29</v>
      </c>
      <c r="B24633">
        <v>0.5</v>
      </c>
      <c r="C24633" t="s">
        <v>1557</v>
      </c>
    </row>
    <row r="24634" spans="1:6" x14ac:dyDescent="0.2">
      <c r="A24634" t="s">
        <v>2515</v>
      </c>
      <c r="B24634" t="s">
        <v>2581</v>
      </c>
    </row>
    <row r="24635" spans="1:6" x14ac:dyDescent="0.2">
      <c r="A24635" t="s">
        <v>1549</v>
      </c>
      <c r="B24635" t="s">
        <v>1550</v>
      </c>
      <c r="C24635" t="s">
        <v>1551</v>
      </c>
      <c r="D24635" t="s">
        <v>1552</v>
      </c>
    </row>
    <row r="24636" spans="1:6" x14ac:dyDescent="0.2">
      <c r="A24636" t="s">
        <v>859</v>
      </c>
      <c r="B24636" t="s">
        <v>1553</v>
      </c>
      <c r="C24636" t="s">
        <v>1554</v>
      </c>
    </row>
    <row r="24637" spans="1:6" x14ac:dyDescent="0.2">
      <c r="A24637" t="s">
        <v>27</v>
      </c>
      <c r="B24637">
        <v>7.5</v>
      </c>
      <c r="C24637" t="s">
        <v>1608</v>
      </c>
      <c r="D24637">
        <v>0.05</v>
      </c>
    </row>
    <row r="24638" spans="1:6" x14ac:dyDescent="0.2">
      <c r="A24638" t="s">
        <v>29</v>
      </c>
      <c r="B24638" t="s">
        <v>3275</v>
      </c>
      <c r="C24638">
        <v>0.05</v>
      </c>
    </row>
    <row r="24639" spans="1:6" x14ac:dyDescent="0.2">
      <c r="A24639" t="s">
        <v>1766</v>
      </c>
      <c r="B24639" t="s">
        <v>2500</v>
      </c>
      <c r="C24639">
        <v>27.92</v>
      </c>
      <c r="D24639" t="s">
        <v>1580</v>
      </c>
    </row>
    <row r="24640" spans="1:6" x14ac:dyDescent="0.2">
      <c r="A24640" t="s">
        <v>2574</v>
      </c>
      <c r="B24640" t="s">
        <v>1630</v>
      </c>
    </row>
    <row r="24641" spans="1:6" x14ac:dyDescent="0.2">
      <c r="A24641" t="s">
        <v>47</v>
      </c>
      <c r="B24641">
        <v>2.2000000000000002</v>
      </c>
      <c r="C24641">
        <v>0.1</v>
      </c>
    </row>
    <row r="24642" spans="1:6" x14ac:dyDescent="0.2">
      <c r="A24642" t="s">
        <v>48</v>
      </c>
      <c r="B24642">
        <v>3</v>
      </c>
      <c r="C24642">
        <v>0.3</v>
      </c>
    </row>
    <row r="24643" spans="1:6" x14ac:dyDescent="0.2">
      <c r="A24643" t="s">
        <v>49</v>
      </c>
      <c r="B24643">
        <v>0.15</v>
      </c>
      <c r="C24643" t="s">
        <v>1630</v>
      </c>
    </row>
    <row r="24644" spans="1:6" x14ac:dyDescent="0.2">
      <c r="A24644" t="s">
        <v>36</v>
      </c>
      <c r="B24644" t="s">
        <v>2665</v>
      </c>
      <c r="C24644" t="s">
        <v>1100</v>
      </c>
      <c r="D24644">
        <v>0.5</v>
      </c>
      <c r="E24644" t="s">
        <v>1562</v>
      </c>
      <c r="F24644" t="s">
        <v>3276</v>
      </c>
    </row>
    <row r="24645" spans="1:6" x14ac:dyDescent="0.2">
      <c r="A24645" t="s">
        <v>34</v>
      </c>
      <c r="B24645">
        <v>28.5</v>
      </c>
      <c r="C24645" t="s">
        <v>1580</v>
      </c>
    </row>
    <row r="24646" spans="1:6" x14ac:dyDescent="0.2">
      <c r="A24646" t="s">
        <v>153</v>
      </c>
      <c r="B24646">
        <v>21.4</v>
      </c>
      <c r="C24646" t="s">
        <v>1608</v>
      </c>
      <c r="D24646">
        <v>0.1</v>
      </c>
    </row>
    <row r="24647" spans="1:6" x14ac:dyDescent="0.2">
      <c r="A24647" t="s">
        <v>97</v>
      </c>
      <c r="B24647" t="s">
        <v>1545</v>
      </c>
      <c r="C24647">
        <v>0.1</v>
      </c>
    </row>
    <row r="24648" spans="1:6" x14ac:dyDescent="0.2">
      <c r="A24648" t="s">
        <v>95</v>
      </c>
      <c r="B24648" t="s">
        <v>2524</v>
      </c>
      <c r="C24648">
        <v>16</v>
      </c>
    </row>
    <row r="24649" spans="1:6" x14ac:dyDescent="0.2">
      <c r="A24649" t="s">
        <v>56</v>
      </c>
      <c r="B24649" t="s">
        <v>1545</v>
      </c>
      <c r="C24649">
        <v>0.2</v>
      </c>
    </row>
    <row r="24650" spans="1:6" x14ac:dyDescent="0.2">
      <c r="A24650" t="s">
        <v>153</v>
      </c>
      <c r="B24650">
        <v>19</v>
      </c>
      <c r="C24650" t="s">
        <v>1608</v>
      </c>
      <c r="D24650">
        <v>0.02</v>
      </c>
    </row>
    <row r="24651" spans="1:6" x14ac:dyDescent="0.2">
      <c r="A24651" t="s">
        <v>2062</v>
      </c>
      <c r="B24651" t="s">
        <v>1545</v>
      </c>
      <c r="C24651">
        <v>0.08</v>
      </c>
      <c r="D24651" t="s">
        <v>1594</v>
      </c>
      <c r="E24651" t="s">
        <v>1584</v>
      </c>
      <c r="F24651">
        <v>3</v>
      </c>
    </row>
    <row r="24652" spans="1:6" x14ac:dyDescent="0.2">
      <c r="A24652" t="s">
        <v>54</v>
      </c>
      <c r="B24652" t="s">
        <v>1867</v>
      </c>
      <c r="C24652" t="s">
        <v>1608</v>
      </c>
      <c r="D24652" t="s">
        <v>2402</v>
      </c>
    </row>
    <row r="24653" spans="1:6" x14ac:dyDescent="0.2">
      <c r="A24653" t="s">
        <v>29</v>
      </c>
      <c r="B24653" t="s">
        <v>2662</v>
      </c>
    </row>
    <row r="24654" spans="1:6" x14ac:dyDescent="0.2">
      <c r="A24654" t="s">
        <v>96</v>
      </c>
      <c r="B24654">
        <v>18.5</v>
      </c>
      <c r="C24654" t="s">
        <v>2666</v>
      </c>
    </row>
    <row r="24655" spans="1:6" x14ac:dyDescent="0.2">
      <c r="A24655" t="s">
        <v>34</v>
      </c>
      <c r="B24655">
        <v>19.2</v>
      </c>
      <c r="C24655" t="s">
        <v>1665</v>
      </c>
    </row>
    <row r="24656" spans="1:6" x14ac:dyDescent="0.2">
      <c r="A24656" t="s">
        <v>189</v>
      </c>
      <c r="B24656" t="s">
        <v>1545</v>
      </c>
      <c r="C24656">
        <v>0.03</v>
      </c>
      <c r="D24656" t="s">
        <v>1568</v>
      </c>
    </row>
    <row r="24657" spans="1:6" x14ac:dyDescent="0.2">
      <c r="A24657" t="s">
        <v>133</v>
      </c>
      <c r="B24657" t="s">
        <v>1545</v>
      </c>
      <c r="C24657">
        <v>5.0000000000000001E-3</v>
      </c>
    </row>
    <row r="24658" spans="1:6" x14ac:dyDescent="0.2">
      <c r="A24658" t="s">
        <v>29</v>
      </c>
      <c r="B24658">
        <v>3.3</v>
      </c>
      <c r="C24658" t="s">
        <v>1558</v>
      </c>
    </row>
    <row r="24659" spans="1:6" x14ac:dyDescent="0.2">
      <c r="A24659" t="s">
        <v>29</v>
      </c>
      <c r="B24659">
        <v>0.5</v>
      </c>
      <c r="C24659" t="s">
        <v>1557</v>
      </c>
    </row>
    <row r="24660" spans="1:6" x14ac:dyDescent="0.2">
      <c r="A24660" t="s">
        <v>859</v>
      </c>
      <c r="B24660" t="s">
        <v>1553</v>
      </c>
      <c r="C24660" t="s">
        <v>1554</v>
      </c>
    </row>
    <row r="24661" spans="1:6" x14ac:dyDescent="0.2">
      <c r="A24661" t="s">
        <v>27</v>
      </c>
      <c r="B24661">
        <v>7.5</v>
      </c>
      <c r="C24661" t="s">
        <v>1608</v>
      </c>
      <c r="D24661">
        <v>0.05</v>
      </c>
    </row>
    <row r="24662" spans="1:6" x14ac:dyDescent="0.2">
      <c r="A24662" t="s">
        <v>29</v>
      </c>
      <c r="B24662" t="s">
        <v>3275</v>
      </c>
      <c r="C24662">
        <v>0.05</v>
      </c>
    </row>
    <row r="24663" spans="1:6" x14ac:dyDescent="0.2">
      <c r="A24663" t="s">
        <v>1766</v>
      </c>
      <c r="B24663" t="s">
        <v>2500</v>
      </c>
      <c r="C24663">
        <v>27.92</v>
      </c>
      <c r="D24663" t="s">
        <v>1580</v>
      </c>
    </row>
    <row r="24664" spans="1:6" x14ac:dyDescent="0.2">
      <c r="A24664" t="s">
        <v>2574</v>
      </c>
      <c r="B24664" t="s">
        <v>1630</v>
      </c>
    </row>
    <row r="24665" spans="1:6" x14ac:dyDescent="0.2">
      <c r="A24665" t="s">
        <v>47</v>
      </c>
      <c r="B24665">
        <v>2.2000000000000002</v>
      </c>
      <c r="C24665">
        <v>0.1</v>
      </c>
    </row>
    <row r="24666" spans="1:6" x14ac:dyDescent="0.2">
      <c r="A24666" t="s">
        <v>48</v>
      </c>
      <c r="B24666">
        <v>3</v>
      </c>
      <c r="C24666">
        <v>0.3</v>
      </c>
    </row>
    <row r="24667" spans="1:6" x14ac:dyDescent="0.2">
      <c r="A24667" t="s">
        <v>49</v>
      </c>
      <c r="B24667">
        <v>0.15</v>
      </c>
      <c r="C24667" t="s">
        <v>1630</v>
      </c>
    </row>
    <row r="24668" spans="1:6" x14ac:dyDescent="0.2">
      <c r="A24668" t="s">
        <v>36</v>
      </c>
      <c r="B24668" t="s">
        <v>2665</v>
      </c>
      <c r="C24668" t="s">
        <v>1100</v>
      </c>
      <c r="D24668">
        <v>0.5</v>
      </c>
      <c r="E24668" t="s">
        <v>1562</v>
      </c>
      <c r="F24668" t="s">
        <v>3276</v>
      </c>
    </row>
    <row r="24669" spans="1:6" x14ac:dyDescent="0.2">
      <c r="A24669" t="s">
        <v>34</v>
      </c>
      <c r="B24669">
        <v>28.5</v>
      </c>
      <c r="C24669" t="s">
        <v>1580</v>
      </c>
    </row>
    <row r="24670" spans="1:6" x14ac:dyDescent="0.2">
      <c r="A24670" t="s">
        <v>153</v>
      </c>
      <c r="B24670">
        <v>21.4</v>
      </c>
      <c r="C24670" t="s">
        <v>1608</v>
      </c>
      <c r="D24670">
        <v>0.1</v>
      </c>
    </row>
    <row r="24671" spans="1:6" x14ac:dyDescent="0.2">
      <c r="A24671" t="s">
        <v>97</v>
      </c>
      <c r="B24671" t="s">
        <v>1545</v>
      </c>
      <c r="C24671">
        <v>0.1</v>
      </c>
    </row>
    <row r="24672" spans="1:6" x14ac:dyDescent="0.2">
      <c r="A24672" t="s">
        <v>95</v>
      </c>
      <c r="B24672" t="s">
        <v>2524</v>
      </c>
      <c r="C24672">
        <v>16</v>
      </c>
    </row>
    <row r="24673" spans="1:6" x14ac:dyDescent="0.2">
      <c r="A24673" t="s">
        <v>56</v>
      </c>
      <c r="B24673" t="s">
        <v>1545</v>
      </c>
      <c r="C24673">
        <v>0.2</v>
      </c>
    </row>
    <row r="24674" spans="1:6" x14ac:dyDescent="0.2">
      <c r="A24674" t="s">
        <v>153</v>
      </c>
      <c r="B24674">
        <v>19</v>
      </c>
      <c r="C24674" t="s">
        <v>1608</v>
      </c>
      <c r="D24674">
        <v>0.02</v>
      </c>
    </row>
    <row r="24675" spans="1:6" x14ac:dyDescent="0.2">
      <c r="A24675" t="s">
        <v>2062</v>
      </c>
      <c r="B24675" t="s">
        <v>1545</v>
      </c>
      <c r="C24675">
        <v>0.08</v>
      </c>
      <c r="D24675" t="s">
        <v>1594</v>
      </c>
      <c r="E24675" t="s">
        <v>1584</v>
      </c>
      <c r="F24675">
        <v>3</v>
      </c>
    </row>
    <row r="24676" spans="1:6" x14ac:dyDescent="0.2">
      <c r="A24676" t="s">
        <v>54</v>
      </c>
      <c r="B24676" t="s">
        <v>1867</v>
      </c>
      <c r="C24676" t="s">
        <v>1608</v>
      </c>
      <c r="D24676" t="s">
        <v>2402</v>
      </c>
    </row>
    <row r="24677" spans="1:6" x14ac:dyDescent="0.2">
      <c r="A24677" t="s">
        <v>29</v>
      </c>
      <c r="B24677" t="s">
        <v>2662</v>
      </c>
    </row>
    <row r="24678" spans="1:6" x14ac:dyDescent="0.2">
      <c r="A24678" t="s">
        <v>96</v>
      </c>
      <c r="B24678">
        <v>18.5</v>
      </c>
      <c r="C24678" t="s">
        <v>2666</v>
      </c>
    </row>
    <row r="24679" spans="1:6" x14ac:dyDescent="0.2">
      <c r="A24679" t="s">
        <v>34</v>
      </c>
      <c r="B24679">
        <v>19.2</v>
      </c>
      <c r="C24679" t="s">
        <v>1665</v>
      </c>
    </row>
    <row r="24680" spans="1:6" x14ac:dyDescent="0.2">
      <c r="A24680" t="s">
        <v>189</v>
      </c>
      <c r="B24680" t="s">
        <v>1545</v>
      </c>
      <c r="C24680">
        <v>0.03</v>
      </c>
      <c r="D24680" t="s">
        <v>1568</v>
      </c>
    </row>
    <row r="24681" spans="1:6" x14ac:dyDescent="0.2">
      <c r="A24681" t="s">
        <v>133</v>
      </c>
      <c r="B24681" t="s">
        <v>1545</v>
      </c>
      <c r="C24681">
        <v>5.0000000000000001E-3</v>
      </c>
    </row>
    <row r="24682" spans="1:6" x14ac:dyDescent="0.2">
      <c r="A24682" t="s">
        <v>29</v>
      </c>
      <c r="B24682">
        <v>3.3</v>
      </c>
      <c r="C24682" t="s">
        <v>1558</v>
      </c>
    </row>
    <row r="24683" spans="1:6" x14ac:dyDescent="0.2">
      <c r="A24683" t="s">
        <v>29</v>
      </c>
      <c r="B24683">
        <v>0.5</v>
      </c>
      <c r="C24683" t="s">
        <v>1557</v>
      </c>
    </row>
    <row r="24684" spans="1:6" x14ac:dyDescent="0.2">
      <c r="A24684" t="s">
        <v>859</v>
      </c>
      <c r="B24684" t="s">
        <v>1553</v>
      </c>
      <c r="C24684" t="s">
        <v>1554</v>
      </c>
    </row>
    <row r="24685" spans="1:6" x14ac:dyDescent="0.2">
      <c r="A24685" t="s">
        <v>27</v>
      </c>
      <c r="B24685">
        <v>7.5</v>
      </c>
      <c r="C24685" t="s">
        <v>1608</v>
      </c>
      <c r="D24685">
        <v>0.05</v>
      </c>
    </row>
    <row r="24686" spans="1:6" x14ac:dyDescent="0.2">
      <c r="A24686" t="s">
        <v>29</v>
      </c>
      <c r="B24686" t="s">
        <v>3275</v>
      </c>
      <c r="C24686">
        <v>0.05</v>
      </c>
    </row>
    <row r="24687" spans="1:6" x14ac:dyDescent="0.2">
      <c r="A24687" t="s">
        <v>1766</v>
      </c>
      <c r="B24687" t="s">
        <v>2500</v>
      </c>
      <c r="C24687">
        <v>27.92</v>
      </c>
      <c r="D24687" t="s">
        <v>1580</v>
      </c>
    </row>
    <row r="24688" spans="1:6" x14ac:dyDescent="0.2">
      <c r="A24688" t="s">
        <v>2574</v>
      </c>
      <c r="B24688" t="s">
        <v>1630</v>
      </c>
    </row>
    <row r="24689" spans="1:6" x14ac:dyDescent="0.2">
      <c r="A24689" t="s">
        <v>47</v>
      </c>
      <c r="B24689">
        <v>2.2000000000000002</v>
      </c>
      <c r="C24689">
        <v>0.1</v>
      </c>
    </row>
    <row r="24690" spans="1:6" x14ac:dyDescent="0.2">
      <c r="A24690" t="s">
        <v>48</v>
      </c>
      <c r="B24690">
        <v>3</v>
      </c>
      <c r="C24690">
        <v>0.3</v>
      </c>
    </row>
    <row r="24691" spans="1:6" x14ac:dyDescent="0.2">
      <c r="A24691" t="s">
        <v>49</v>
      </c>
      <c r="B24691">
        <v>0.15</v>
      </c>
      <c r="C24691" t="s">
        <v>1630</v>
      </c>
    </row>
    <row r="24692" spans="1:6" x14ac:dyDescent="0.2">
      <c r="A24692" t="s">
        <v>36</v>
      </c>
      <c r="B24692" t="s">
        <v>2665</v>
      </c>
      <c r="C24692" t="s">
        <v>1100</v>
      </c>
      <c r="D24692">
        <v>0.5</v>
      </c>
      <c r="E24692" t="s">
        <v>1562</v>
      </c>
      <c r="F24692" t="s">
        <v>3276</v>
      </c>
    </row>
    <row r="24693" spans="1:6" x14ac:dyDescent="0.2">
      <c r="A24693" t="s">
        <v>34</v>
      </c>
      <c r="B24693">
        <v>28.5</v>
      </c>
      <c r="C24693" t="s">
        <v>1580</v>
      </c>
    </row>
    <row r="24694" spans="1:6" x14ac:dyDescent="0.2">
      <c r="A24694" t="s">
        <v>153</v>
      </c>
      <c r="B24694">
        <v>21.4</v>
      </c>
      <c r="C24694" t="s">
        <v>1608</v>
      </c>
      <c r="D24694">
        <v>0.1</v>
      </c>
    </row>
    <row r="24695" spans="1:6" x14ac:dyDescent="0.2">
      <c r="A24695" t="s">
        <v>97</v>
      </c>
      <c r="B24695" t="s">
        <v>1545</v>
      </c>
      <c r="C24695">
        <v>0.1</v>
      </c>
    </row>
    <row r="24696" spans="1:6" x14ac:dyDescent="0.2">
      <c r="A24696" t="s">
        <v>95</v>
      </c>
      <c r="B24696" t="s">
        <v>2524</v>
      </c>
      <c r="C24696">
        <v>16</v>
      </c>
    </row>
    <row r="24697" spans="1:6" x14ac:dyDescent="0.2">
      <c r="A24697" t="s">
        <v>56</v>
      </c>
      <c r="B24697" t="s">
        <v>1545</v>
      </c>
      <c r="C24697">
        <v>0.2</v>
      </c>
    </row>
    <row r="24698" spans="1:6" x14ac:dyDescent="0.2">
      <c r="A24698" t="s">
        <v>153</v>
      </c>
      <c r="B24698">
        <v>19</v>
      </c>
      <c r="C24698" t="s">
        <v>1608</v>
      </c>
      <c r="D24698">
        <v>0.02</v>
      </c>
    </row>
    <row r="24699" spans="1:6" x14ac:dyDescent="0.2">
      <c r="A24699" t="s">
        <v>2062</v>
      </c>
      <c r="B24699" t="s">
        <v>1545</v>
      </c>
      <c r="C24699">
        <v>0.08</v>
      </c>
      <c r="D24699" t="s">
        <v>1594</v>
      </c>
      <c r="E24699" t="s">
        <v>1584</v>
      </c>
      <c r="F24699">
        <v>3</v>
      </c>
    </row>
    <row r="24700" spans="1:6" x14ac:dyDescent="0.2">
      <c r="A24700" t="s">
        <v>54</v>
      </c>
      <c r="B24700" t="s">
        <v>1867</v>
      </c>
      <c r="C24700" t="s">
        <v>1608</v>
      </c>
      <c r="D24700" t="s">
        <v>2402</v>
      </c>
    </row>
    <row r="24701" spans="1:6" x14ac:dyDescent="0.2">
      <c r="A24701" t="s">
        <v>29</v>
      </c>
      <c r="B24701" t="s">
        <v>2662</v>
      </c>
    </row>
    <row r="24702" spans="1:6" x14ac:dyDescent="0.2">
      <c r="A24702" t="s">
        <v>96</v>
      </c>
      <c r="B24702">
        <v>18.5</v>
      </c>
      <c r="C24702" t="s">
        <v>2666</v>
      </c>
    </row>
    <row r="24703" spans="1:6" x14ac:dyDescent="0.2">
      <c r="A24703" t="s">
        <v>34</v>
      </c>
      <c r="B24703">
        <v>19.2</v>
      </c>
      <c r="C24703" t="s">
        <v>1665</v>
      </c>
    </row>
    <row r="24704" spans="1:6" x14ac:dyDescent="0.2">
      <c r="A24704" t="s">
        <v>189</v>
      </c>
      <c r="B24704" t="s">
        <v>1545</v>
      </c>
      <c r="C24704">
        <v>0.03</v>
      </c>
      <c r="D24704" t="s">
        <v>1568</v>
      </c>
    </row>
    <row r="24705" spans="1:6" x14ac:dyDescent="0.2">
      <c r="A24705" t="s">
        <v>133</v>
      </c>
      <c r="B24705" t="s">
        <v>1545</v>
      </c>
      <c r="C24705">
        <v>5.0000000000000001E-3</v>
      </c>
    </row>
    <row r="24706" spans="1:6" x14ac:dyDescent="0.2">
      <c r="A24706" t="s">
        <v>29</v>
      </c>
      <c r="B24706">
        <v>3.3</v>
      </c>
      <c r="C24706" t="s">
        <v>1558</v>
      </c>
    </row>
    <row r="24707" spans="1:6" x14ac:dyDescent="0.2">
      <c r="A24707" t="s">
        <v>29</v>
      </c>
      <c r="B24707">
        <v>0.5</v>
      </c>
      <c r="C24707" t="s">
        <v>1557</v>
      </c>
    </row>
    <row r="24708" spans="1:6" x14ac:dyDescent="0.2">
      <c r="A24708" t="s">
        <v>859</v>
      </c>
      <c r="B24708" t="s">
        <v>1553</v>
      </c>
      <c r="C24708" t="s">
        <v>1554</v>
      </c>
    </row>
    <row r="24709" spans="1:6" x14ac:dyDescent="0.2">
      <c r="A24709" t="s">
        <v>27</v>
      </c>
      <c r="B24709">
        <v>7.5</v>
      </c>
      <c r="C24709" t="s">
        <v>1608</v>
      </c>
      <c r="D24709">
        <v>0.05</v>
      </c>
    </row>
    <row r="24710" spans="1:6" x14ac:dyDescent="0.2">
      <c r="A24710" t="s">
        <v>29</v>
      </c>
      <c r="B24710" t="s">
        <v>3275</v>
      </c>
      <c r="C24710">
        <v>0.05</v>
      </c>
    </row>
    <row r="24711" spans="1:6" x14ac:dyDescent="0.2">
      <c r="A24711" t="s">
        <v>1766</v>
      </c>
      <c r="B24711" t="s">
        <v>2500</v>
      </c>
      <c r="C24711">
        <v>27.92</v>
      </c>
      <c r="D24711" t="s">
        <v>1580</v>
      </c>
    </row>
    <row r="24712" spans="1:6" x14ac:dyDescent="0.2">
      <c r="A24712" t="s">
        <v>2574</v>
      </c>
      <c r="B24712" t="s">
        <v>1630</v>
      </c>
    </row>
    <row r="24713" spans="1:6" x14ac:dyDescent="0.2">
      <c r="A24713" t="s">
        <v>47</v>
      </c>
      <c r="B24713">
        <v>2.2000000000000002</v>
      </c>
      <c r="C24713">
        <v>0.1</v>
      </c>
    </row>
    <row r="24714" spans="1:6" x14ac:dyDescent="0.2">
      <c r="A24714" t="s">
        <v>48</v>
      </c>
      <c r="B24714">
        <v>3</v>
      </c>
      <c r="C24714">
        <v>0.3</v>
      </c>
    </row>
    <row r="24715" spans="1:6" x14ac:dyDescent="0.2">
      <c r="A24715" t="s">
        <v>49</v>
      </c>
      <c r="B24715">
        <v>0.15</v>
      </c>
      <c r="C24715" t="s">
        <v>1630</v>
      </c>
    </row>
    <row r="24716" spans="1:6" x14ac:dyDescent="0.2">
      <c r="A24716" t="s">
        <v>36</v>
      </c>
      <c r="B24716" t="s">
        <v>2665</v>
      </c>
      <c r="C24716" t="s">
        <v>1100</v>
      </c>
      <c r="D24716">
        <v>0.5</v>
      </c>
      <c r="E24716" t="s">
        <v>1562</v>
      </c>
      <c r="F24716" t="s">
        <v>3276</v>
      </c>
    </row>
    <row r="24717" spans="1:6" x14ac:dyDescent="0.2">
      <c r="A24717" t="s">
        <v>34</v>
      </c>
      <c r="B24717">
        <v>28.5</v>
      </c>
      <c r="C24717" t="s">
        <v>1580</v>
      </c>
    </row>
    <row r="24718" spans="1:6" x14ac:dyDescent="0.2">
      <c r="A24718" t="s">
        <v>153</v>
      </c>
      <c r="B24718">
        <v>21.4</v>
      </c>
      <c r="C24718" t="s">
        <v>1608</v>
      </c>
      <c r="D24718">
        <v>0.1</v>
      </c>
    </row>
    <row r="24719" spans="1:6" x14ac:dyDescent="0.2">
      <c r="A24719" t="s">
        <v>97</v>
      </c>
      <c r="B24719" t="s">
        <v>1545</v>
      </c>
      <c r="C24719">
        <v>0.1</v>
      </c>
    </row>
    <row r="24720" spans="1:6" x14ac:dyDescent="0.2">
      <c r="A24720" t="s">
        <v>95</v>
      </c>
      <c r="B24720" t="s">
        <v>2524</v>
      </c>
      <c r="C24720">
        <v>16</v>
      </c>
    </row>
    <row r="24721" spans="1:6" x14ac:dyDescent="0.2">
      <c r="A24721" t="s">
        <v>56</v>
      </c>
      <c r="B24721" t="s">
        <v>1545</v>
      </c>
      <c r="C24721">
        <v>0.2</v>
      </c>
    </row>
    <row r="24722" spans="1:6" x14ac:dyDescent="0.2">
      <c r="A24722" t="s">
        <v>153</v>
      </c>
      <c r="B24722">
        <v>19</v>
      </c>
      <c r="C24722" t="s">
        <v>1608</v>
      </c>
      <c r="D24722">
        <v>0.02</v>
      </c>
    </row>
    <row r="24723" spans="1:6" x14ac:dyDescent="0.2">
      <c r="A24723" t="s">
        <v>2062</v>
      </c>
      <c r="B24723" t="s">
        <v>1545</v>
      </c>
      <c r="C24723">
        <v>0.08</v>
      </c>
      <c r="D24723" t="s">
        <v>1594</v>
      </c>
      <c r="E24723" t="s">
        <v>1584</v>
      </c>
      <c r="F24723">
        <v>3</v>
      </c>
    </row>
    <row r="24724" spans="1:6" x14ac:dyDescent="0.2">
      <c r="A24724" t="s">
        <v>54</v>
      </c>
      <c r="B24724" t="s">
        <v>1867</v>
      </c>
      <c r="C24724" t="s">
        <v>1608</v>
      </c>
      <c r="D24724" t="s">
        <v>2402</v>
      </c>
    </row>
    <row r="24725" spans="1:6" x14ac:dyDescent="0.2">
      <c r="A24725" t="s">
        <v>29</v>
      </c>
      <c r="B24725" t="s">
        <v>2662</v>
      </c>
    </row>
    <row r="24726" spans="1:6" x14ac:dyDescent="0.2">
      <c r="A24726" t="s">
        <v>96</v>
      </c>
      <c r="B24726">
        <v>18.5</v>
      </c>
      <c r="C24726" t="s">
        <v>2666</v>
      </c>
    </row>
    <row r="24727" spans="1:6" x14ac:dyDescent="0.2">
      <c r="A24727" t="s">
        <v>34</v>
      </c>
      <c r="B24727">
        <v>19.2</v>
      </c>
      <c r="C24727" t="s">
        <v>1665</v>
      </c>
    </row>
    <row r="24728" spans="1:6" x14ac:dyDescent="0.2">
      <c r="A24728" t="s">
        <v>189</v>
      </c>
      <c r="B24728" t="s">
        <v>1545</v>
      </c>
      <c r="C24728">
        <v>0.03</v>
      </c>
      <c r="D24728" t="s">
        <v>1568</v>
      </c>
    </row>
    <row r="24729" spans="1:6" x14ac:dyDescent="0.2">
      <c r="A24729" t="s">
        <v>133</v>
      </c>
      <c r="B24729" t="s">
        <v>1545</v>
      </c>
      <c r="C24729">
        <v>5.0000000000000001E-3</v>
      </c>
    </row>
    <row r="24730" spans="1:6" x14ac:dyDescent="0.2">
      <c r="A24730" t="s">
        <v>29</v>
      </c>
      <c r="B24730">
        <v>3.3</v>
      </c>
      <c r="C24730" t="s">
        <v>1558</v>
      </c>
    </row>
    <row r="24731" spans="1:6" x14ac:dyDescent="0.2">
      <c r="A24731" t="s">
        <v>29</v>
      </c>
      <c r="B24731">
        <v>0.5</v>
      </c>
      <c r="C24731" t="s">
        <v>1557</v>
      </c>
    </row>
    <row r="24732" spans="1:6" x14ac:dyDescent="0.2">
      <c r="A24732" t="s">
        <v>859</v>
      </c>
      <c r="B24732" t="s">
        <v>1553</v>
      </c>
      <c r="C24732" t="s">
        <v>1554</v>
      </c>
    </row>
    <row r="24733" spans="1:6" x14ac:dyDescent="0.2">
      <c r="A24733" t="s">
        <v>153</v>
      </c>
      <c r="B24733">
        <v>10.5</v>
      </c>
      <c r="C24733" t="s">
        <v>1578</v>
      </c>
    </row>
    <row r="24734" spans="1:6" x14ac:dyDescent="0.2">
      <c r="A24734" t="s">
        <v>27</v>
      </c>
      <c r="B24734">
        <v>18.2</v>
      </c>
      <c r="C24734" t="s">
        <v>1608</v>
      </c>
      <c r="D24734">
        <v>0.05</v>
      </c>
    </row>
    <row r="24735" spans="1:6" x14ac:dyDescent="0.2">
      <c r="A24735" t="s">
        <v>29</v>
      </c>
      <c r="B24735">
        <v>7.7</v>
      </c>
      <c r="C24735" t="s">
        <v>1608</v>
      </c>
      <c r="D24735">
        <v>0.05</v>
      </c>
    </row>
    <row r="24736" spans="1:6" x14ac:dyDescent="0.2">
      <c r="A24736" t="s">
        <v>1579</v>
      </c>
      <c r="B24736">
        <v>12</v>
      </c>
      <c r="C24736" t="s">
        <v>1608</v>
      </c>
      <c r="D24736">
        <v>0.2</v>
      </c>
    </row>
    <row r="24737" spans="1:5" x14ac:dyDescent="0.2">
      <c r="A24737" t="s">
        <v>1579</v>
      </c>
      <c r="B24737">
        <v>8.6999999999999993</v>
      </c>
      <c r="C24737" t="s">
        <v>1608</v>
      </c>
      <c r="D24737">
        <v>0.1</v>
      </c>
    </row>
    <row r="24738" spans="1:5" x14ac:dyDescent="0.2">
      <c r="A24738" t="s">
        <v>2919</v>
      </c>
      <c r="B24738" t="s">
        <v>1608</v>
      </c>
      <c r="C24738">
        <v>0.2</v>
      </c>
    </row>
    <row r="24739" spans="1:5" x14ac:dyDescent="0.2">
      <c r="A24739" t="s">
        <v>29</v>
      </c>
      <c r="B24739">
        <v>11.5</v>
      </c>
      <c r="C24739" t="s">
        <v>1608</v>
      </c>
      <c r="D24739">
        <v>0.05</v>
      </c>
    </row>
    <row r="24740" spans="1:5" x14ac:dyDescent="0.2">
      <c r="A24740" t="s">
        <v>2194</v>
      </c>
      <c r="B24740" t="s">
        <v>1562</v>
      </c>
      <c r="C24740">
        <v>0.5</v>
      </c>
    </row>
    <row r="24741" spans="1:5" x14ac:dyDescent="0.2">
      <c r="A24741" t="s">
        <v>184</v>
      </c>
      <c r="B24741">
        <v>14.7</v>
      </c>
      <c r="C24741">
        <v>-0.2</v>
      </c>
    </row>
    <row r="24742" spans="1:5" x14ac:dyDescent="0.2">
      <c r="A24742" t="s">
        <v>34</v>
      </c>
      <c r="B24742">
        <v>21.02</v>
      </c>
      <c r="C24742">
        <v>0.03</v>
      </c>
    </row>
    <row r="24743" spans="1:5" x14ac:dyDescent="0.2">
      <c r="A24743" t="s">
        <v>34</v>
      </c>
      <c r="B24743">
        <v>15.02</v>
      </c>
      <c r="C24743">
        <v>0.03</v>
      </c>
    </row>
    <row r="24744" spans="1:5" x14ac:dyDescent="0.2">
      <c r="A24744" t="s">
        <v>1693</v>
      </c>
      <c r="B24744" t="s">
        <v>1562</v>
      </c>
      <c r="C24744" t="s">
        <v>3004</v>
      </c>
      <c r="D24744" t="s">
        <v>1608</v>
      </c>
      <c r="E24744">
        <v>0.1</v>
      </c>
    </row>
    <row r="24745" spans="1:5" x14ac:dyDescent="0.2">
      <c r="A24745" t="s">
        <v>150</v>
      </c>
      <c r="B24745">
        <v>10.25</v>
      </c>
      <c r="C24745" t="s">
        <v>1608</v>
      </c>
      <c r="D24745">
        <v>0.15</v>
      </c>
    </row>
    <row r="24746" spans="1:5" x14ac:dyDescent="0.2">
      <c r="A24746" t="s">
        <v>47</v>
      </c>
      <c r="B24746">
        <v>2</v>
      </c>
      <c r="C24746" t="s">
        <v>1580</v>
      </c>
    </row>
    <row r="24747" spans="1:5" x14ac:dyDescent="0.2">
      <c r="A24747" t="s">
        <v>1684</v>
      </c>
      <c r="B24747">
        <v>7</v>
      </c>
      <c r="C24747" t="s">
        <v>1608</v>
      </c>
      <c r="D24747">
        <v>0.2</v>
      </c>
    </row>
    <row r="24748" spans="1:5" x14ac:dyDescent="0.2">
      <c r="A24748" t="s">
        <v>49</v>
      </c>
      <c r="B24748">
        <v>0.23</v>
      </c>
      <c r="C24748" t="s">
        <v>1589</v>
      </c>
    </row>
    <row r="24749" spans="1:5" x14ac:dyDescent="0.2">
      <c r="A24749" t="s">
        <v>49</v>
      </c>
      <c r="B24749">
        <v>0.4</v>
      </c>
      <c r="C24749" t="s">
        <v>1580</v>
      </c>
    </row>
    <row r="24750" spans="1:5" x14ac:dyDescent="0.2">
      <c r="A24750" t="s">
        <v>97</v>
      </c>
      <c r="B24750">
        <v>0.1</v>
      </c>
      <c r="C24750" t="s">
        <v>1567</v>
      </c>
      <c r="D24750" t="s">
        <v>1568</v>
      </c>
    </row>
    <row r="24751" spans="1:5" x14ac:dyDescent="0.2">
      <c r="A24751" t="s">
        <v>29</v>
      </c>
      <c r="B24751">
        <v>4.5</v>
      </c>
      <c r="C24751" t="s">
        <v>1580</v>
      </c>
    </row>
    <row r="24752" spans="1:5" x14ac:dyDescent="0.2">
      <c r="A24752" t="s">
        <v>2909</v>
      </c>
      <c r="B24752" t="s">
        <v>1608</v>
      </c>
      <c r="C24752">
        <v>0.05</v>
      </c>
    </row>
    <row r="24753" spans="1:5" x14ac:dyDescent="0.2">
      <c r="A24753" t="s">
        <v>3005</v>
      </c>
      <c r="B24753" t="s">
        <v>1608</v>
      </c>
      <c r="C24753">
        <v>0.2</v>
      </c>
    </row>
    <row r="24754" spans="1:5" x14ac:dyDescent="0.2">
      <c r="A24754" t="s">
        <v>2911</v>
      </c>
      <c r="B24754" t="s">
        <v>1608</v>
      </c>
      <c r="C24754">
        <v>0.1</v>
      </c>
    </row>
    <row r="24755" spans="1:5" x14ac:dyDescent="0.2">
      <c r="A24755" t="s">
        <v>177</v>
      </c>
      <c r="B24755">
        <v>13.1</v>
      </c>
      <c r="C24755" t="s">
        <v>1608</v>
      </c>
      <c r="D24755">
        <v>0.1</v>
      </c>
    </row>
    <row r="24756" spans="1:5" x14ac:dyDescent="0.2">
      <c r="A24756" t="s">
        <v>177</v>
      </c>
      <c r="B24756">
        <v>14.6</v>
      </c>
      <c r="C24756" t="s">
        <v>1608</v>
      </c>
      <c r="D24756">
        <v>0.05</v>
      </c>
    </row>
    <row r="24757" spans="1:5" x14ac:dyDescent="0.2">
      <c r="A24757" t="s">
        <v>29</v>
      </c>
      <c r="B24757">
        <v>17.600000000000001</v>
      </c>
      <c r="C24757" t="s">
        <v>1608</v>
      </c>
      <c r="D24757">
        <v>0.05</v>
      </c>
    </row>
    <row r="24758" spans="1:5" x14ac:dyDescent="0.2">
      <c r="A24758" t="s">
        <v>2194</v>
      </c>
      <c r="B24758" t="s">
        <v>1613</v>
      </c>
      <c r="C24758">
        <v>0.02</v>
      </c>
    </row>
    <row r="24759" spans="1:5" x14ac:dyDescent="0.2">
      <c r="A24759" t="s">
        <v>97</v>
      </c>
      <c r="B24759" t="s">
        <v>1545</v>
      </c>
      <c r="C24759">
        <v>0.03</v>
      </c>
      <c r="D24759" t="s">
        <v>2922</v>
      </c>
      <c r="E24759" t="s">
        <v>1568</v>
      </c>
    </row>
    <row r="24760" spans="1:5" x14ac:dyDescent="0.2">
      <c r="A24760" t="s">
        <v>92</v>
      </c>
      <c r="B24760">
        <v>0.05</v>
      </c>
      <c r="C24760" t="s">
        <v>1613</v>
      </c>
      <c r="D24760">
        <v>0.1</v>
      </c>
    </row>
    <row r="24761" spans="1:5" x14ac:dyDescent="0.2">
      <c r="A24761" t="s">
        <v>154</v>
      </c>
      <c r="B24761">
        <v>0.2</v>
      </c>
      <c r="C24761" t="s">
        <v>1613</v>
      </c>
      <c r="D24761">
        <v>0.1</v>
      </c>
    </row>
    <row r="24762" spans="1:5" x14ac:dyDescent="0.2">
      <c r="A24762" t="s">
        <v>146</v>
      </c>
    </row>
    <row r="24763" spans="1:5" x14ac:dyDescent="0.2">
      <c r="A24763" t="s">
        <v>87</v>
      </c>
    </row>
    <row r="24764" spans="1:5" x14ac:dyDescent="0.2">
      <c r="A24764" t="s">
        <v>1549</v>
      </c>
      <c r="B24764" t="s">
        <v>1550</v>
      </c>
      <c r="C24764" t="s">
        <v>1551</v>
      </c>
      <c r="D24764" t="s">
        <v>1552</v>
      </c>
    </row>
    <row r="24765" spans="1:5" x14ac:dyDescent="0.2">
      <c r="A24765" t="s">
        <v>859</v>
      </c>
      <c r="B24765" t="s">
        <v>1553</v>
      </c>
      <c r="C24765" t="s">
        <v>1554</v>
      </c>
    </row>
    <row r="24766" spans="1:5" x14ac:dyDescent="0.2">
      <c r="A24766" t="s">
        <v>1555</v>
      </c>
      <c r="B24766" t="s">
        <v>1550</v>
      </c>
      <c r="C24766" t="s">
        <v>1551</v>
      </c>
      <c r="D24766" t="s">
        <v>1556</v>
      </c>
    </row>
    <row r="24767" spans="1:5" x14ac:dyDescent="0.2">
      <c r="A24767" t="s">
        <v>153</v>
      </c>
      <c r="B24767">
        <v>10.5</v>
      </c>
      <c r="C24767" t="s">
        <v>1578</v>
      </c>
    </row>
    <row r="24768" spans="1:5" x14ac:dyDescent="0.2">
      <c r="A24768" t="s">
        <v>27</v>
      </c>
      <c r="B24768">
        <v>18.2</v>
      </c>
      <c r="C24768" t="s">
        <v>1608</v>
      </c>
      <c r="D24768">
        <v>0.05</v>
      </c>
    </row>
    <row r="24769" spans="1:5" x14ac:dyDescent="0.2">
      <c r="A24769" t="s">
        <v>29</v>
      </c>
      <c r="B24769">
        <v>7.7</v>
      </c>
      <c r="C24769" t="s">
        <v>1608</v>
      </c>
      <c r="D24769">
        <v>0.05</v>
      </c>
    </row>
    <row r="24770" spans="1:5" x14ac:dyDescent="0.2">
      <c r="A24770" t="s">
        <v>1579</v>
      </c>
      <c r="B24770">
        <v>12</v>
      </c>
      <c r="C24770" t="s">
        <v>1608</v>
      </c>
      <c r="D24770">
        <v>0.2</v>
      </c>
    </row>
    <row r="24771" spans="1:5" x14ac:dyDescent="0.2">
      <c r="A24771" t="s">
        <v>1579</v>
      </c>
      <c r="B24771">
        <v>8.6999999999999993</v>
      </c>
      <c r="C24771" t="s">
        <v>1608</v>
      </c>
      <c r="D24771">
        <v>0.1</v>
      </c>
    </row>
    <row r="24772" spans="1:5" x14ac:dyDescent="0.2">
      <c r="A24772" t="s">
        <v>2919</v>
      </c>
      <c r="B24772" t="s">
        <v>1608</v>
      </c>
      <c r="C24772">
        <v>0.2</v>
      </c>
    </row>
    <row r="24773" spans="1:5" x14ac:dyDescent="0.2">
      <c r="A24773" t="s">
        <v>29</v>
      </c>
      <c r="B24773">
        <v>11.5</v>
      </c>
      <c r="C24773" t="s">
        <v>1608</v>
      </c>
      <c r="D24773">
        <v>0.05</v>
      </c>
    </row>
    <row r="24774" spans="1:5" x14ac:dyDescent="0.2">
      <c r="A24774" t="s">
        <v>2194</v>
      </c>
      <c r="B24774" t="s">
        <v>1562</v>
      </c>
      <c r="C24774">
        <v>0.5</v>
      </c>
    </row>
    <row r="24775" spans="1:5" x14ac:dyDescent="0.2">
      <c r="A24775" t="s">
        <v>184</v>
      </c>
      <c r="B24775">
        <v>14.7</v>
      </c>
      <c r="C24775">
        <v>-0.2</v>
      </c>
    </row>
    <row r="24776" spans="1:5" x14ac:dyDescent="0.2">
      <c r="A24776" t="s">
        <v>34</v>
      </c>
      <c r="B24776">
        <v>21.02</v>
      </c>
      <c r="C24776">
        <v>0.03</v>
      </c>
    </row>
    <row r="24777" spans="1:5" x14ac:dyDescent="0.2">
      <c r="A24777" t="s">
        <v>34</v>
      </c>
      <c r="B24777">
        <v>15.02</v>
      </c>
      <c r="C24777">
        <v>0.03</v>
      </c>
    </row>
    <row r="24778" spans="1:5" x14ac:dyDescent="0.2">
      <c r="A24778" t="s">
        <v>1693</v>
      </c>
      <c r="B24778" t="s">
        <v>1562</v>
      </c>
      <c r="C24778" t="s">
        <v>3004</v>
      </c>
      <c r="D24778" t="s">
        <v>1608</v>
      </c>
      <c r="E24778">
        <v>0.1</v>
      </c>
    </row>
    <row r="24779" spans="1:5" x14ac:dyDescent="0.2">
      <c r="A24779" t="s">
        <v>150</v>
      </c>
      <c r="B24779">
        <v>10.25</v>
      </c>
      <c r="C24779" t="s">
        <v>1608</v>
      </c>
      <c r="D24779">
        <v>0.15</v>
      </c>
    </row>
    <row r="24780" spans="1:5" x14ac:dyDescent="0.2">
      <c r="A24780" t="s">
        <v>47</v>
      </c>
      <c r="B24780">
        <v>2</v>
      </c>
      <c r="C24780" t="s">
        <v>1580</v>
      </c>
    </row>
    <row r="24781" spans="1:5" x14ac:dyDescent="0.2">
      <c r="A24781" t="s">
        <v>1684</v>
      </c>
      <c r="B24781">
        <v>7</v>
      </c>
      <c r="C24781" t="s">
        <v>1608</v>
      </c>
      <c r="D24781">
        <v>0.2</v>
      </c>
    </row>
    <row r="24782" spans="1:5" x14ac:dyDescent="0.2">
      <c r="A24782" t="s">
        <v>49</v>
      </c>
      <c r="B24782">
        <v>0.23</v>
      </c>
      <c r="C24782" t="s">
        <v>1589</v>
      </c>
    </row>
    <row r="24783" spans="1:5" x14ac:dyDescent="0.2">
      <c r="A24783" t="s">
        <v>49</v>
      </c>
      <c r="B24783">
        <v>0.4</v>
      </c>
      <c r="C24783" t="s">
        <v>1580</v>
      </c>
    </row>
    <row r="24784" spans="1:5" x14ac:dyDescent="0.2">
      <c r="A24784" t="s">
        <v>97</v>
      </c>
      <c r="B24784">
        <v>0.1</v>
      </c>
      <c r="C24784" t="s">
        <v>1567</v>
      </c>
      <c r="D24784" t="s">
        <v>1568</v>
      </c>
    </row>
    <row r="24785" spans="1:5" x14ac:dyDescent="0.2">
      <c r="A24785" t="s">
        <v>29</v>
      </c>
      <c r="B24785">
        <v>4.5</v>
      </c>
      <c r="C24785" t="s">
        <v>1580</v>
      </c>
    </row>
    <row r="24786" spans="1:5" x14ac:dyDescent="0.2">
      <c r="A24786" t="s">
        <v>2909</v>
      </c>
      <c r="B24786" t="s">
        <v>1608</v>
      </c>
      <c r="C24786">
        <v>0.05</v>
      </c>
    </row>
    <row r="24787" spans="1:5" x14ac:dyDescent="0.2">
      <c r="A24787" t="s">
        <v>3005</v>
      </c>
      <c r="B24787" t="s">
        <v>1608</v>
      </c>
      <c r="C24787">
        <v>0.2</v>
      </c>
    </row>
    <row r="24788" spans="1:5" x14ac:dyDescent="0.2">
      <c r="A24788" t="s">
        <v>2911</v>
      </c>
      <c r="B24788" t="s">
        <v>1608</v>
      </c>
      <c r="C24788">
        <v>0.1</v>
      </c>
    </row>
    <row r="24789" spans="1:5" x14ac:dyDescent="0.2">
      <c r="A24789" t="s">
        <v>177</v>
      </c>
      <c r="B24789">
        <v>13.1</v>
      </c>
      <c r="C24789" t="s">
        <v>1608</v>
      </c>
      <c r="D24789">
        <v>0.1</v>
      </c>
    </row>
    <row r="24790" spans="1:5" x14ac:dyDescent="0.2">
      <c r="A24790" t="s">
        <v>177</v>
      </c>
      <c r="B24790">
        <v>14.6</v>
      </c>
      <c r="C24790" t="s">
        <v>1608</v>
      </c>
      <c r="D24790">
        <v>0.05</v>
      </c>
    </row>
    <row r="24791" spans="1:5" x14ac:dyDescent="0.2">
      <c r="A24791" t="s">
        <v>29</v>
      </c>
      <c r="B24791">
        <v>17.600000000000001</v>
      </c>
      <c r="C24791" t="s">
        <v>1608</v>
      </c>
      <c r="D24791">
        <v>0.05</v>
      </c>
    </row>
    <row r="24792" spans="1:5" x14ac:dyDescent="0.2">
      <c r="A24792" t="s">
        <v>2194</v>
      </c>
      <c r="B24792" t="s">
        <v>1613</v>
      </c>
      <c r="C24792">
        <v>0.02</v>
      </c>
    </row>
    <row r="24793" spans="1:5" x14ac:dyDescent="0.2">
      <c r="A24793" t="s">
        <v>97</v>
      </c>
      <c r="B24793" t="s">
        <v>1545</v>
      </c>
      <c r="C24793">
        <v>0.03</v>
      </c>
      <c r="D24793" t="s">
        <v>2922</v>
      </c>
      <c r="E24793" t="s">
        <v>1568</v>
      </c>
    </row>
    <row r="24794" spans="1:5" x14ac:dyDescent="0.2">
      <c r="A24794" t="s">
        <v>92</v>
      </c>
      <c r="B24794">
        <v>0.05</v>
      </c>
      <c r="C24794" t="s">
        <v>1613</v>
      </c>
      <c r="D24794">
        <v>0.1</v>
      </c>
    </row>
    <row r="24795" spans="1:5" x14ac:dyDescent="0.2">
      <c r="A24795" t="s">
        <v>154</v>
      </c>
      <c r="B24795">
        <v>0.2</v>
      </c>
      <c r="C24795" t="s">
        <v>1613</v>
      </c>
      <c r="D24795">
        <v>0.1</v>
      </c>
    </row>
    <row r="24796" spans="1:5" x14ac:dyDescent="0.2">
      <c r="A24796" t="s">
        <v>146</v>
      </c>
    </row>
    <row r="24797" spans="1:5" x14ac:dyDescent="0.2">
      <c r="A24797" t="s">
        <v>87</v>
      </c>
    </row>
    <row r="24798" spans="1:5" x14ac:dyDescent="0.2">
      <c r="A24798" t="s">
        <v>1549</v>
      </c>
      <c r="B24798" t="s">
        <v>1550</v>
      </c>
      <c r="C24798" t="s">
        <v>1551</v>
      </c>
      <c r="D24798" t="s">
        <v>1552</v>
      </c>
    </row>
    <row r="24799" spans="1:5" x14ac:dyDescent="0.2">
      <c r="A24799" t="s">
        <v>859</v>
      </c>
      <c r="B24799" t="s">
        <v>1553</v>
      </c>
      <c r="C24799" t="s">
        <v>1554</v>
      </c>
    </row>
    <row r="24800" spans="1:5" x14ac:dyDescent="0.2">
      <c r="A24800" t="s">
        <v>1555</v>
      </c>
      <c r="B24800" t="s">
        <v>1550</v>
      </c>
      <c r="C24800" t="s">
        <v>1551</v>
      </c>
      <c r="D24800" t="s">
        <v>1556</v>
      </c>
    </row>
    <row r="24801" spans="1:5" x14ac:dyDescent="0.2">
      <c r="A24801" t="s">
        <v>153</v>
      </c>
      <c r="B24801">
        <v>10.5</v>
      </c>
      <c r="C24801" t="s">
        <v>1578</v>
      </c>
    </row>
    <row r="24802" spans="1:5" x14ac:dyDescent="0.2">
      <c r="A24802" t="s">
        <v>27</v>
      </c>
      <c r="B24802">
        <v>18.2</v>
      </c>
      <c r="C24802" t="s">
        <v>1608</v>
      </c>
      <c r="D24802">
        <v>0.05</v>
      </c>
    </row>
    <row r="24803" spans="1:5" x14ac:dyDescent="0.2">
      <c r="A24803" t="s">
        <v>29</v>
      </c>
      <c r="B24803">
        <v>7.7</v>
      </c>
      <c r="C24803" t="s">
        <v>1608</v>
      </c>
      <c r="D24803">
        <v>0.05</v>
      </c>
    </row>
    <row r="24804" spans="1:5" x14ac:dyDescent="0.2">
      <c r="A24804" t="s">
        <v>1579</v>
      </c>
      <c r="B24804">
        <v>12</v>
      </c>
      <c r="C24804" t="s">
        <v>1608</v>
      </c>
      <c r="D24804">
        <v>0.2</v>
      </c>
    </row>
    <row r="24805" spans="1:5" x14ac:dyDescent="0.2">
      <c r="A24805" t="s">
        <v>1579</v>
      </c>
      <c r="B24805">
        <v>8.6999999999999993</v>
      </c>
      <c r="C24805" t="s">
        <v>1608</v>
      </c>
      <c r="D24805">
        <v>0.1</v>
      </c>
    </row>
    <row r="24806" spans="1:5" x14ac:dyDescent="0.2">
      <c r="A24806" t="s">
        <v>2919</v>
      </c>
      <c r="B24806" t="s">
        <v>1608</v>
      </c>
      <c r="C24806">
        <v>0.2</v>
      </c>
    </row>
    <row r="24807" spans="1:5" x14ac:dyDescent="0.2">
      <c r="A24807" t="s">
        <v>29</v>
      </c>
      <c r="B24807">
        <v>11.5</v>
      </c>
      <c r="C24807" t="s">
        <v>1608</v>
      </c>
      <c r="D24807">
        <v>0.05</v>
      </c>
    </row>
    <row r="24808" spans="1:5" x14ac:dyDescent="0.2">
      <c r="A24808" t="s">
        <v>2194</v>
      </c>
      <c r="B24808" t="s">
        <v>1562</v>
      </c>
      <c r="C24808">
        <v>0.5</v>
      </c>
    </row>
    <row r="24809" spans="1:5" x14ac:dyDescent="0.2">
      <c r="A24809" t="s">
        <v>184</v>
      </c>
      <c r="B24809">
        <v>14.7</v>
      </c>
      <c r="C24809">
        <v>-0.2</v>
      </c>
    </row>
    <row r="24810" spans="1:5" x14ac:dyDescent="0.2">
      <c r="A24810" t="s">
        <v>34</v>
      </c>
      <c r="B24810">
        <v>21.02</v>
      </c>
      <c r="C24810">
        <v>0.03</v>
      </c>
    </row>
    <row r="24811" spans="1:5" x14ac:dyDescent="0.2">
      <c r="A24811" t="s">
        <v>34</v>
      </c>
      <c r="B24811">
        <v>15.02</v>
      </c>
      <c r="C24811">
        <v>0.03</v>
      </c>
    </row>
    <row r="24812" spans="1:5" x14ac:dyDescent="0.2">
      <c r="A24812" t="s">
        <v>1693</v>
      </c>
      <c r="B24812" t="s">
        <v>1562</v>
      </c>
      <c r="C24812" t="s">
        <v>3004</v>
      </c>
      <c r="D24812" t="s">
        <v>1608</v>
      </c>
      <c r="E24812">
        <v>0.1</v>
      </c>
    </row>
    <row r="24813" spans="1:5" x14ac:dyDescent="0.2">
      <c r="A24813" t="s">
        <v>150</v>
      </c>
      <c r="B24813">
        <v>10.25</v>
      </c>
      <c r="C24813" t="s">
        <v>1608</v>
      </c>
      <c r="D24813">
        <v>0.15</v>
      </c>
    </row>
    <row r="24814" spans="1:5" x14ac:dyDescent="0.2">
      <c r="A24814" t="s">
        <v>47</v>
      </c>
      <c r="B24814">
        <v>2</v>
      </c>
      <c r="C24814" t="s">
        <v>1580</v>
      </c>
    </row>
    <row r="24815" spans="1:5" x14ac:dyDescent="0.2">
      <c r="A24815" t="s">
        <v>1684</v>
      </c>
      <c r="B24815">
        <v>7</v>
      </c>
      <c r="C24815" t="s">
        <v>1608</v>
      </c>
      <c r="D24815">
        <v>0.2</v>
      </c>
    </row>
    <row r="24816" spans="1:5" x14ac:dyDescent="0.2">
      <c r="A24816" t="s">
        <v>49</v>
      </c>
      <c r="B24816">
        <v>0.23</v>
      </c>
      <c r="C24816" t="s">
        <v>1589</v>
      </c>
    </row>
    <row r="24817" spans="1:5" x14ac:dyDescent="0.2">
      <c r="A24817" t="s">
        <v>49</v>
      </c>
      <c r="B24817">
        <v>0.4</v>
      </c>
      <c r="C24817" t="s">
        <v>1580</v>
      </c>
    </row>
    <row r="24818" spans="1:5" x14ac:dyDescent="0.2">
      <c r="A24818" t="s">
        <v>97</v>
      </c>
      <c r="B24818">
        <v>0.1</v>
      </c>
      <c r="C24818" t="s">
        <v>1567</v>
      </c>
      <c r="D24818" t="s">
        <v>1568</v>
      </c>
    </row>
    <row r="24819" spans="1:5" x14ac:dyDescent="0.2">
      <c r="A24819" t="s">
        <v>29</v>
      </c>
      <c r="B24819">
        <v>4.5</v>
      </c>
      <c r="C24819" t="s">
        <v>1580</v>
      </c>
    </row>
    <row r="24820" spans="1:5" x14ac:dyDescent="0.2">
      <c r="A24820" t="s">
        <v>2909</v>
      </c>
      <c r="B24820" t="s">
        <v>1608</v>
      </c>
      <c r="C24820">
        <v>0.05</v>
      </c>
    </row>
    <row r="24821" spans="1:5" x14ac:dyDescent="0.2">
      <c r="A24821" t="s">
        <v>3005</v>
      </c>
      <c r="B24821" t="s">
        <v>1608</v>
      </c>
      <c r="C24821">
        <v>0.2</v>
      </c>
    </row>
    <row r="24822" spans="1:5" x14ac:dyDescent="0.2">
      <c r="A24822" t="s">
        <v>2911</v>
      </c>
      <c r="B24822" t="s">
        <v>1608</v>
      </c>
      <c r="C24822">
        <v>0.1</v>
      </c>
    </row>
    <row r="24823" spans="1:5" x14ac:dyDescent="0.2">
      <c r="A24823" t="s">
        <v>177</v>
      </c>
      <c r="B24823">
        <v>13.1</v>
      </c>
      <c r="C24823" t="s">
        <v>1608</v>
      </c>
      <c r="D24823">
        <v>0.1</v>
      </c>
    </row>
    <row r="24824" spans="1:5" x14ac:dyDescent="0.2">
      <c r="A24824" t="s">
        <v>177</v>
      </c>
      <c r="B24824">
        <v>14.6</v>
      </c>
      <c r="C24824" t="s">
        <v>1608</v>
      </c>
      <c r="D24824">
        <v>0.05</v>
      </c>
    </row>
    <row r="24825" spans="1:5" x14ac:dyDescent="0.2">
      <c r="A24825" t="s">
        <v>29</v>
      </c>
      <c r="B24825">
        <v>17.600000000000001</v>
      </c>
      <c r="C24825" t="s">
        <v>1608</v>
      </c>
      <c r="D24825">
        <v>0.05</v>
      </c>
    </row>
    <row r="24826" spans="1:5" x14ac:dyDescent="0.2">
      <c r="A24826" t="s">
        <v>2194</v>
      </c>
      <c r="B24826" t="s">
        <v>1613</v>
      </c>
      <c r="C24826">
        <v>0.02</v>
      </c>
    </row>
    <row r="24827" spans="1:5" x14ac:dyDescent="0.2">
      <c r="A24827" t="s">
        <v>97</v>
      </c>
      <c r="B24827" t="s">
        <v>1545</v>
      </c>
      <c r="C24827">
        <v>0.03</v>
      </c>
      <c r="D24827" t="s">
        <v>2922</v>
      </c>
      <c r="E24827" t="s">
        <v>1568</v>
      </c>
    </row>
    <row r="24828" spans="1:5" x14ac:dyDescent="0.2">
      <c r="A24828" t="s">
        <v>92</v>
      </c>
      <c r="B24828">
        <v>0.05</v>
      </c>
      <c r="C24828" t="s">
        <v>1613</v>
      </c>
      <c r="D24828">
        <v>0.1</v>
      </c>
    </row>
    <row r="24829" spans="1:5" x14ac:dyDescent="0.2">
      <c r="A24829" t="s">
        <v>154</v>
      </c>
      <c r="B24829">
        <v>0.2</v>
      </c>
      <c r="C24829" t="s">
        <v>1613</v>
      </c>
      <c r="D24829">
        <v>0.1</v>
      </c>
    </row>
    <row r="24830" spans="1:5" x14ac:dyDescent="0.2">
      <c r="A24830" t="s">
        <v>146</v>
      </c>
    </row>
    <row r="24831" spans="1:5" x14ac:dyDescent="0.2">
      <c r="A24831" t="s">
        <v>87</v>
      </c>
    </row>
    <row r="24832" spans="1:5" x14ac:dyDescent="0.2">
      <c r="A24832" t="s">
        <v>1549</v>
      </c>
      <c r="B24832" t="s">
        <v>1550</v>
      </c>
      <c r="C24832" t="s">
        <v>1551</v>
      </c>
      <c r="D24832" t="s">
        <v>1552</v>
      </c>
    </row>
    <row r="24833" spans="1:5" x14ac:dyDescent="0.2">
      <c r="A24833" t="s">
        <v>859</v>
      </c>
      <c r="B24833" t="s">
        <v>1553</v>
      </c>
      <c r="C24833" t="s">
        <v>1554</v>
      </c>
    </row>
    <row r="24834" spans="1:5" x14ac:dyDescent="0.2">
      <c r="A24834" t="s">
        <v>1555</v>
      </c>
      <c r="B24834" t="s">
        <v>1550</v>
      </c>
      <c r="C24834" t="s">
        <v>1551</v>
      </c>
      <c r="D24834" t="s">
        <v>1556</v>
      </c>
    </row>
    <row r="24835" spans="1:5" x14ac:dyDescent="0.2">
      <c r="A24835" t="s">
        <v>153</v>
      </c>
      <c r="B24835">
        <v>10.5</v>
      </c>
      <c r="C24835" t="s">
        <v>1578</v>
      </c>
    </row>
    <row r="24836" spans="1:5" x14ac:dyDescent="0.2">
      <c r="A24836" t="s">
        <v>27</v>
      </c>
      <c r="B24836">
        <v>18.2</v>
      </c>
      <c r="C24836" t="s">
        <v>1608</v>
      </c>
      <c r="D24836">
        <v>0.05</v>
      </c>
    </row>
    <row r="24837" spans="1:5" x14ac:dyDescent="0.2">
      <c r="A24837" t="s">
        <v>29</v>
      </c>
      <c r="B24837">
        <v>7.7</v>
      </c>
      <c r="C24837" t="s">
        <v>1608</v>
      </c>
      <c r="D24837">
        <v>0.05</v>
      </c>
    </row>
    <row r="24838" spans="1:5" x14ac:dyDescent="0.2">
      <c r="A24838" t="s">
        <v>1579</v>
      </c>
      <c r="B24838">
        <v>12</v>
      </c>
      <c r="C24838" t="s">
        <v>1608</v>
      </c>
      <c r="D24838">
        <v>0.2</v>
      </c>
    </row>
    <row r="24839" spans="1:5" x14ac:dyDescent="0.2">
      <c r="A24839" t="s">
        <v>1579</v>
      </c>
      <c r="B24839">
        <v>8.6999999999999993</v>
      </c>
      <c r="C24839" t="s">
        <v>1608</v>
      </c>
      <c r="D24839">
        <v>0.1</v>
      </c>
    </row>
    <row r="24840" spans="1:5" x14ac:dyDescent="0.2">
      <c r="A24840" t="s">
        <v>2919</v>
      </c>
      <c r="B24840" t="s">
        <v>1608</v>
      </c>
      <c r="C24840">
        <v>0.2</v>
      </c>
    </row>
    <row r="24841" spans="1:5" x14ac:dyDescent="0.2">
      <c r="A24841" t="s">
        <v>29</v>
      </c>
      <c r="B24841">
        <v>11.5</v>
      </c>
      <c r="C24841" t="s">
        <v>1608</v>
      </c>
      <c r="D24841">
        <v>0.05</v>
      </c>
    </row>
    <row r="24842" spans="1:5" x14ac:dyDescent="0.2">
      <c r="A24842" t="s">
        <v>2194</v>
      </c>
      <c r="B24842" t="s">
        <v>1562</v>
      </c>
      <c r="C24842">
        <v>0.5</v>
      </c>
    </row>
    <row r="24843" spans="1:5" x14ac:dyDescent="0.2">
      <c r="A24843" t="s">
        <v>184</v>
      </c>
      <c r="B24843">
        <v>14.7</v>
      </c>
      <c r="C24843">
        <v>-0.2</v>
      </c>
    </row>
    <row r="24844" spans="1:5" x14ac:dyDescent="0.2">
      <c r="A24844" t="s">
        <v>34</v>
      </c>
      <c r="B24844">
        <v>21.02</v>
      </c>
      <c r="C24844">
        <v>0.03</v>
      </c>
    </row>
    <row r="24845" spans="1:5" x14ac:dyDescent="0.2">
      <c r="A24845" t="s">
        <v>34</v>
      </c>
      <c r="B24845">
        <v>15.02</v>
      </c>
      <c r="C24845">
        <v>0.03</v>
      </c>
    </row>
    <row r="24846" spans="1:5" x14ac:dyDescent="0.2">
      <c r="A24846" t="s">
        <v>1693</v>
      </c>
      <c r="B24846" t="s">
        <v>1562</v>
      </c>
      <c r="C24846" t="s">
        <v>3004</v>
      </c>
      <c r="D24846" t="s">
        <v>1608</v>
      </c>
      <c r="E24846">
        <v>0.1</v>
      </c>
    </row>
    <row r="24847" spans="1:5" x14ac:dyDescent="0.2">
      <c r="A24847" t="s">
        <v>150</v>
      </c>
      <c r="B24847">
        <v>10.25</v>
      </c>
      <c r="C24847" t="s">
        <v>1608</v>
      </c>
      <c r="D24847">
        <v>0.15</v>
      </c>
    </row>
    <row r="24848" spans="1:5" x14ac:dyDescent="0.2">
      <c r="A24848" t="s">
        <v>47</v>
      </c>
      <c r="B24848">
        <v>2</v>
      </c>
      <c r="C24848" t="s">
        <v>1580</v>
      </c>
    </row>
    <row r="24849" spans="1:5" x14ac:dyDescent="0.2">
      <c r="A24849" t="s">
        <v>1684</v>
      </c>
      <c r="B24849">
        <v>7</v>
      </c>
      <c r="C24849" t="s">
        <v>1608</v>
      </c>
      <c r="D24849">
        <v>0.2</v>
      </c>
    </row>
    <row r="24850" spans="1:5" x14ac:dyDescent="0.2">
      <c r="A24850" t="s">
        <v>49</v>
      </c>
      <c r="B24850">
        <v>0.23</v>
      </c>
      <c r="C24850" t="s">
        <v>1589</v>
      </c>
    </row>
    <row r="24851" spans="1:5" x14ac:dyDescent="0.2">
      <c r="A24851" t="s">
        <v>49</v>
      </c>
      <c r="B24851">
        <v>0.4</v>
      </c>
      <c r="C24851" t="s">
        <v>1580</v>
      </c>
    </row>
    <row r="24852" spans="1:5" x14ac:dyDescent="0.2">
      <c r="A24852" t="s">
        <v>97</v>
      </c>
      <c r="B24852">
        <v>0.1</v>
      </c>
      <c r="C24852" t="s">
        <v>1567</v>
      </c>
      <c r="D24852" t="s">
        <v>1568</v>
      </c>
    </row>
    <row r="24853" spans="1:5" x14ac:dyDescent="0.2">
      <c r="A24853" t="s">
        <v>29</v>
      </c>
      <c r="B24853">
        <v>4.5</v>
      </c>
      <c r="C24853" t="s">
        <v>1580</v>
      </c>
    </row>
    <row r="24854" spans="1:5" x14ac:dyDescent="0.2">
      <c r="A24854" t="s">
        <v>2909</v>
      </c>
      <c r="B24854" t="s">
        <v>1608</v>
      </c>
      <c r="C24854">
        <v>0.05</v>
      </c>
    </row>
    <row r="24855" spans="1:5" x14ac:dyDescent="0.2">
      <c r="A24855" t="s">
        <v>3005</v>
      </c>
      <c r="B24855" t="s">
        <v>1608</v>
      </c>
      <c r="C24855">
        <v>0.2</v>
      </c>
    </row>
    <row r="24856" spans="1:5" x14ac:dyDescent="0.2">
      <c r="A24856" t="s">
        <v>2911</v>
      </c>
      <c r="B24856" t="s">
        <v>1608</v>
      </c>
      <c r="C24856">
        <v>0.1</v>
      </c>
    </row>
    <row r="24857" spans="1:5" x14ac:dyDescent="0.2">
      <c r="A24857" t="s">
        <v>177</v>
      </c>
      <c r="B24857">
        <v>13.1</v>
      </c>
      <c r="C24857" t="s">
        <v>1608</v>
      </c>
      <c r="D24857">
        <v>0.1</v>
      </c>
    </row>
    <row r="24858" spans="1:5" x14ac:dyDescent="0.2">
      <c r="A24858" t="s">
        <v>177</v>
      </c>
      <c r="B24858">
        <v>14.6</v>
      </c>
      <c r="C24858" t="s">
        <v>1608</v>
      </c>
      <c r="D24858">
        <v>0.05</v>
      </c>
    </row>
    <row r="24859" spans="1:5" x14ac:dyDescent="0.2">
      <c r="A24859" t="s">
        <v>29</v>
      </c>
      <c r="B24859">
        <v>17.600000000000001</v>
      </c>
      <c r="C24859" t="s">
        <v>1608</v>
      </c>
      <c r="D24859">
        <v>0.05</v>
      </c>
    </row>
    <row r="24860" spans="1:5" x14ac:dyDescent="0.2">
      <c r="A24860" t="s">
        <v>2194</v>
      </c>
      <c r="B24860" t="s">
        <v>1613</v>
      </c>
      <c r="C24860">
        <v>0.02</v>
      </c>
    </row>
    <row r="24861" spans="1:5" x14ac:dyDescent="0.2">
      <c r="A24861" t="s">
        <v>97</v>
      </c>
      <c r="B24861" t="s">
        <v>1545</v>
      </c>
      <c r="C24861">
        <v>0.03</v>
      </c>
      <c r="D24861" t="s">
        <v>2922</v>
      </c>
      <c r="E24861" t="s">
        <v>1568</v>
      </c>
    </row>
    <row r="24862" spans="1:5" x14ac:dyDescent="0.2">
      <c r="A24862" t="s">
        <v>92</v>
      </c>
      <c r="B24862">
        <v>0.05</v>
      </c>
      <c r="C24862" t="s">
        <v>1613</v>
      </c>
      <c r="D24862">
        <v>0.1</v>
      </c>
    </row>
    <row r="24863" spans="1:5" x14ac:dyDescent="0.2">
      <c r="A24863" t="s">
        <v>154</v>
      </c>
      <c r="B24863">
        <v>0.2</v>
      </c>
      <c r="C24863" t="s">
        <v>1613</v>
      </c>
      <c r="D24863">
        <v>0.1</v>
      </c>
    </row>
    <row r="24864" spans="1:5" x14ac:dyDescent="0.2">
      <c r="A24864" t="s">
        <v>146</v>
      </c>
    </row>
    <row r="24865" spans="1:5" x14ac:dyDescent="0.2">
      <c r="A24865" t="s">
        <v>87</v>
      </c>
    </row>
    <row r="24866" spans="1:5" x14ac:dyDescent="0.2">
      <c r="A24866" t="s">
        <v>1549</v>
      </c>
      <c r="B24866" t="s">
        <v>1550</v>
      </c>
      <c r="C24866" t="s">
        <v>1551</v>
      </c>
      <c r="D24866" t="s">
        <v>1552</v>
      </c>
    </row>
    <row r="24867" spans="1:5" x14ac:dyDescent="0.2">
      <c r="A24867" t="s">
        <v>859</v>
      </c>
      <c r="B24867" t="s">
        <v>1553</v>
      </c>
      <c r="C24867" t="s">
        <v>1554</v>
      </c>
    </row>
    <row r="24868" spans="1:5" x14ac:dyDescent="0.2">
      <c r="A24868" t="s">
        <v>1555</v>
      </c>
      <c r="B24868" t="s">
        <v>1550</v>
      </c>
      <c r="C24868" t="s">
        <v>1551</v>
      </c>
      <c r="D24868" t="s">
        <v>1556</v>
      </c>
    </row>
    <row r="24869" spans="1:5" x14ac:dyDescent="0.2">
      <c r="A24869" t="s">
        <v>153</v>
      </c>
      <c r="B24869">
        <v>10.5</v>
      </c>
      <c r="C24869" t="s">
        <v>1578</v>
      </c>
    </row>
    <row r="24870" spans="1:5" x14ac:dyDescent="0.2">
      <c r="A24870" t="s">
        <v>27</v>
      </c>
      <c r="B24870">
        <v>18.2</v>
      </c>
      <c r="C24870" t="s">
        <v>1608</v>
      </c>
      <c r="D24870">
        <v>0.05</v>
      </c>
    </row>
    <row r="24871" spans="1:5" x14ac:dyDescent="0.2">
      <c r="A24871" t="s">
        <v>29</v>
      </c>
      <c r="B24871">
        <v>7.7</v>
      </c>
      <c r="C24871" t="s">
        <v>1608</v>
      </c>
      <c r="D24871">
        <v>0.05</v>
      </c>
    </row>
    <row r="24872" spans="1:5" x14ac:dyDescent="0.2">
      <c r="A24872" t="s">
        <v>1579</v>
      </c>
      <c r="B24872">
        <v>12</v>
      </c>
      <c r="C24872" t="s">
        <v>1608</v>
      </c>
      <c r="D24872">
        <v>0.2</v>
      </c>
    </row>
    <row r="24873" spans="1:5" x14ac:dyDescent="0.2">
      <c r="A24873" t="s">
        <v>1579</v>
      </c>
      <c r="B24873">
        <v>8.6999999999999993</v>
      </c>
      <c r="C24873" t="s">
        <v>1608</v>
      </c>
      <c r="D24873">
        <v>0.1</v>
      </c>
    </row>
    <row r="24874" spans="1:5" x14ac:dyDescent="0.2">
      <c r="A24874" t="s">
        <v>2919</v>
      </c>
      <c r="B24874" t="s">
        <v>1608</v>
      </c>
      <c r="C24874">
        <v>0.2</v>
      </c>
    </row>
    <row r="24875" spans="1:5" x14ac:dyDescent="0.2">
      <c r="A24875" t="s">
        <v>29</v>
      </c>
      <c r="B24875">
        <v>11.5</v>
      </c>
      <c r="C24875" t="s">
        <v>1608</v>
      </c>
      <c r="D24875">
        <v>0.05</v>
      </c>
    </row>
    <row r="24876" spans="1:5" x14ac:dyDescent="0.2">
      <c r="A24876" t="s">
        <v>2194</v>
      </c>
      <c r="B24876" t="s">
        <v>1562</v>
      </c>
      <c r="C24876">
        <v>0.5</v>
      </c>
    </row>
    <row r="24877" spans="1:5" x14ac:dyDescent="0.2">
      <c r="A24877" t="s">
        <v>184</v>
      </c>
      <c r="B24877">
        <v>14.7</v>
      </c>
      <c r="C24877">
        <v>-0.2</v>
      </c>
    </row>
    <row r="24878" spans="1:5" x14ac:dyDescent="0.2">
      <c r="A24878" t="s">
        <v>34</v>
      </c>
      <c r="B24878">
        <v>21.02</v>
      </c>
      <c r="C24878">
        <v>0.03</v>
      </c>
    </row>
    <row r="24879" spans="1:5" x14ac:dyDescent="0.2">
      <c r="A24879" t="s">
        <v>34</v>
      </c>
      <c r="B24879">
        <v>15.02</v>
      </c>
      <c r="C24879">
        <v>0.03</v>
      </c>
    </row>
    <row r="24880" spans="1:5" x14ac:dyDescent="0.2">
      <c r="A24880" t="s">
        <v>1693</v>
      </c>
      <c r="B24880" t="s">
        <v>1562</v>
      </c>
      <c r="C24880" t="s">
        <v>3004</v>
      </c>
      <c r="D24880" t="s">
        <v>1608</v>
      </c>
      <c r="E24880">
        <v>0.1</v>
      </c>
    </row>
    <row r="24881" spans="1:5" x14ac:dyDescent="0.2">
      <c r="A24881" t="s">
        <v>150</v>
      </c>
      <c r="B24881">
        <v>10.25</v>
      </c>
      <c r="C24881" t="s">
        <v>1608</v>
      </c>
      <c r="D24881">
        <v>0.15</v>
      </c>
    </row>
    <row r="24882" spans="1:5" x14ac:dyDescent="0.2">
      <c r="A24882" t="s">
        <v>47</v>
      </c>
      <c r="B24882">
        <v>2</v>
      </c>
      <c r="C24882" t="s">
        <v>1580</v>
      </c>
    </row>
    <row r="24883" spans="1:5" x14ac:dyDescent="0.2">
      <c r="A24883" t="s">
        <v>1684</v>
      </c>
      <c r="B24883">
        <v>7</v>
      </c>
      <c r="C24883" t="s">
        <v>1608</v>
      </c>
      <c r="D24883">
        <v>0.2</v>
      </c>
    </row>
    <row r="24884" spans="1:5" x14ac:dyDescent="0.2">
      <c r="A24884" t="s">
        <v>49</v>
      </c>
      <c r="B24884">
        <v>0.23</v>
      </c>
      <c r="C24884" t="s">
        <v>1589</v>
      </c>
    </row>
    <row r="24885" spans="1:5" x14ac:dyDescent="0.2">
      <c r="A24885" t="s">
        <v>49</v>
      </c>
      <c r="B24885">
        <v>0.4</v>
      </c>
      <c r="C24885" t="s">
        <v>1580</v>
      </c>
    </row>
    <row r="24886" spans="1:5" x14ac:dyDescent="0.2">
      <c r="A24886" t="s">
        <v>97</v>
      </c>
      <c r="B24886">
        <v>0.1</v>
      </c>
      <c r="C24886" t="s">
        <v>1567</v>
      </c>
      <c r="D24886" t="s">
        <v>1568</v>
      </c>
    </row>
    <row r="24887" spans="1:5" x14ac:dyDescent="0.2">
      <c r="A24887" t="s">
        <v>29</v>
      </c>
      <c r="B24887">
        <v>4.5</v>
      </c>
      <c r="C24887" t="s">
        <v>1580</v>
      </c>
    </row>
    <row r="24888" spans="1:5" x14ac:dyDescent="0.2">
      <c r="A24888" t="s">
        <v>2909</v>
      </c>
      <c r="B24888" t="s">
        <v>1608</v>
      </c>
      <c r="C24888">
        <v>0.05</v>
      </c>
    </row>
    <row r="24889" spans="1:5" x14ac:dyDescent="0.2">
      <c r="A24889" t="s">
        <v>3005</v>
      </c>
      <c r="B24889" t="s">
        <v>1608</v>
      </c>
      <c r="C24889">
        <v>0.2</v>
      </c>
    </row>
    <row r="24890" spans="1:5" x14ac:dyDescent="0.2">
      <c r="A24890" t="s">
        <v>2911</v>
      </c>
      <c r="B24890" t="s">
        <v>1608</v>
      </c>
      <c r="C24890">
        <v>0.1</v>
      </c>
    </row>
    <row r="24891" spans="1:5" x14ac:dyDescent="0.2">
      <c r="A24891" t="s">
        <v>177</v>
      </c>
      <c r="B24891">
        <v>13.1</v>
      </c>
      <c r="C24891" t="s">
        <v>1608</v>
      </c>
      <c r="D24891">
        <v>0.1</v>
      </c>
    </row>
    <row r="24892" spans="1:5" x14ac:dyDescent="0.2">
      <c r="A24892" t="s">
        <v>177</v>
      </c>
      <c r="B24892">
        <v>14.6</v>
      </c>
      <c r="C24892" t="s">
        <v>1608</v>
      </c>
      <c r="D24892">
        <v>0.05</v>
      </c>
    </row>
    <row r="24893" spans="1:5" x14ac:dyDescent="0.2">
      <c r="A24893" t="s">
        <v>29</v>
      </c>
      <c r="B24893">
        <v>17.600000000000001</v>
      </c>
      <c r="C24893" t="s">
        <v>1608</v>
      </c>
      <c r="D24893">
        <v>0.05</v>
      </c>
    </row>
    <row r="24894" spans="1:5" x14ac:dyDescent="0.2">
      <c r="A24894" t="s">
        <v>2194</v>
      </c>
      <c r="B24894" t="s">
        <v>1613</v>
      </c>
      <c r="C24894">
        <v>0.02</v>
      </c>
    </row>
    <row r="24895" spans="1:5" x14ac:dyDescent="0.2">
      <c r="A24895" t="s">
        <v>97</v>
      </c>
      <c r="B24895" t="s">
        <v>1545</v>
      </c>
      <c r="C24895">
        <v>0.03</v>
      </c>
      <c r="D24895" t="s">
        <v>2922</v>
      </c>
      <c r="E24895" t="s">
        <v>1568</v>
      </c>
    </row>
    <row r="24896" spans="1:5" x14ac:dyDescent="0.2">
      <c r="A24896" t="s">
        <v>92</v>
      </c>
      <c r="B24896">
        <v>0.05</v>
      </c>
      <c r="C24896" t="s">
        <v>1613</v>
      </c>
      <c r="D24896">
        <v>0.1</v>
      </c>
    </row>
    <row r="24897" spans="1:4" x14ac:dyDescent="0.2">
      <c r="A24897" t="s">
        <v>154</v>
      </c>
      <c r="B24897">
        <v>0.2</v>
      </c>
      <c r="C24897" t="s">
        <v>1613</v>
      </c>
      <c r="D24897">
        <v>0.1</v>
      </c>
    </row>
    <row r="24898" spans="1:4" x14ac:dyDescent="0.2">
      <c r="A24898" t="s">
        <v>146</v>
      </c>
    </row>
    <row r="24899" spans="1:4" x14ac:dyDescent="0.2">
      <c r="A24899" t="s">
        <v>87</v>
      </c>
    </row>
    <row r="24900" spans="1:4" x14ac:dyDescent="0.2">
      <c r="A24900" t="s">
        <v>1549</v>
      </c>
      <c r="B24900" t="s">
        <v>1550</v>
      </c>
      <c r="C24900" t="s">
        <v>1551</v>
      </c>
      <c r="D24900" t="s">
        <v>1552</v>
      </c>
    </row>
    <row r="24901" spans="1:4" x14ac:dyDescent="0.2">
      <c r="A24901" t="s">
        <v>859</v>
      </c>
      <c r="B24901" t="s">
        <v>1553</v>
      </c>
      <c r="C24901" t="s">
        <v>1554</v>
      </c>
    </row>
    <row r="24902" spans="1:4" x14ac:dyDescent="0.2">
      <c r="A24902" t="s">
        <v>1555</v>
      </c>
      <c r="B24902" t="s">
        <v>1550</v>
      </c>
      <c r="C24902" t="s">
        <v>1551</v>
      </c>
      <c r="D24902" t="s">
        <v>1556</v>
      </c>
    </row>
    <row r="24903" spans="1:4" x14ac:dyDescent="0.2">
      <c r="A24903" t="s">
        <v>91</v>
      </c>
      <c r="B24903">
        <v>20</v>
      </c>
      <c r="C24903" t="s">
        <v>1558</v>
      </c>
    </row>
    <row r="24904" spans="1:4" x14ac:dyDescent="0.2">
      <c r="A24904" t="s">
        <v>29</v>
      </c>
      <c r="B24904">
        <v>17.5</v>
      </c>
      <c r="C24904" t="s">
        <v>1559</v>
      </c>
    </row>
    <row r="24905" spans="1:4" x14ac:dyDescent="0.2">
      <c r="A24905" t="s">
        <v>29</v>
      </c>
      <c r="B24905">
        <v>17</v>
      </c>
      <c r="C24905" t="s">
        <v>1559</v>
      </c>
    </row>
    <row r="24906" spans="1:4" x14ac:dyDescent="0.2">
      <c r="A24906" t="s">
        <v>29</v>
      </c>
      <c r="B24906">
        <v>1.5</v>
      </c>
      <c r="C24906" t="s">
        <v>1558</v>
      </c>
    </row>
    <row r="24907" spans="1:4" x14ac:dyDescent="0.2">
      <c r="A24907" t="s">
        <v>48</v>
      </c>
      <c r="B24907">
        <v>12.25</v>
      </c>
      <c r="C24907" t="s">
        <v>1559</v>
      </c>
    </row>
    <row r="24908" spans="1:4" x14ac:dyDescent="0.2">
      <c r="A24908" t="s">
        <v>205</v>
      </c>
      <c r="B24908">
        <v>2</v>
      </c>
      <c r="C24908" t="s">
        <v>1558</v>
      </c>
    </row>
    <row r="24909" spans="1:4" x14ac:dyDescent="0.2">
      <c r="A24909" t="s">
        <v>34</v>
      </c>
      <c r="B24909" s="11">
        <v>4400000000</v>
      </c>
      <c r="C24909">
        <f>-0.05/-0.089</f>
        <v>0.5617977528089888</v>
      </c>
    </row>
    <row r="24910" spans="1:4" x14ac:dyDescent="0.2">
      <c r="A24910" t="s">
        <v>34</v>
      </c>
      <c r="B24910">
        <v>47.5</v>
      </c>
      <c r="C24910">
        <v>-0.1</v>
      </c>
    </row>
    <row r="24911" spans="1:4" x14ac:dyDescent="0.2">
      <c r="A24911" t="s">
        <v>557</v>
      </c>
      <c r="B24911">
        <v>46.75</v>
      </c>
      <c r="C24911">
        <v>-0.2</v>
      </c>
    </row>
    <row r="24912" spans="1:4" x14ac:dyDescent="0.2">
      <c r="A24912" t="s">
        <v>184</v>
      </c>
      <c r="B24912">
        <v>41.1</v>
      </c>
      <c r="C24912">
        <v>-0.1</v>
      </c>
    </row>
    <row r="24913" spans="1:4" x14ac:dyDescent="0.2">
      <c r="A24913" t="s">
        <v>47</v>
      </c>
      <c r="B24913">
        <v>39</v>
      </c>
      <c r="C24913">
        <f>0.1/0.06</f>
        <v>1.6666666666666667</v>
      </c>
    </row>
    <row r="24914" spans="1:4" x14ac:dyDescent="0.2">
      <c r="A24914" t="s">
        <v>47</v>
      </c>
      <c r="B24914">
        <v>38</v>
      </c>
      <c r="C24914" t="s">
        <v>1706</v>
      </c>
    </row>
    <row r="24915" spans="1:4" x14ac:dyDescent="0.2">
      <c r="A24915" t="s">
        <v>184</v>
      </c>
      <c r="B24915">
        <v>41</v>
      </c>
      <c r="C24915" t="s">
        <v>1706</v>
      </c>
    </row>
    <row r="24916" spans="1:4" x14ac:dyDescent="0.2">
      <c r="A24916" t="s">
        <v>184</v>
      </c>
      <c r="B24916">
        <v>39</v>
      </c>
      <c r="C24916" t="s">
        <v>1706</v>
      </c>
    </row>
    <row r="24917" spans="1:4" x14ac:dyDescent="0.2">
      <c r="A24917" t="s">
        <v>108</v>
      </c>
      <c r="B24917">
        <v>2.2000000000000002</v>
      </c>
      <c r="C24917" t="s">
        <v>1558</v>
      </c>
    </row>
    <row r="24918" spans="1:4" x14ac:dyDescent="0.2">
      <c r="A24918" t="s">
        <v>108</v>
      </c>
      <c r="B24918">
        <v>2</v>
      </c>
      <c r="C24918" t="s">
        <v>1558</v>
      </c>
    </row>
    <row r="24919" spans="1:4" x14ac:dyDescent="0.2">
      <c r="A24919" t="s">
        <v>87</v>
      </c>
      <c r="B24919" t="s">
        <v>1546</v>
      </c>
      <c r="C24919" t="s">
        <v>1547</v>
      </c>
      <c r="D24919" t="s">
        <v>1548</v>
      </c>
    </row>
    <row r="24920" spans="1:4" x14ac:dyDescent="0.2">
      <c r="A24920" t="s">
        <v>1549</v>
      </c>
      <c r="B24920" t="s">
        <v>1550</v>
      </c>
      <c r="C24920" t="s">
        <v>1551</v>
      </c>
      <c r="D24920" t="s">
        <v>1552</v>
      </c>
    </row>
    <row r="24921" spans="1:4" x14ac:dyDescent="0.2">
      <c r="A24921" t="s">
        <v>859</v>
      </c>
      <c r="B24921" t="s">
        <v>1553</v>
      </c>
      <c r="C24921" t="s">
        <v>1554</v>
      </c>
    </row>
    <row r="24922" spans="1:4" x14ac:dyDescent="0.2">
      <c r="A24922" t="s">
        <v>1569</v>
      </c>
      <c r="B24922" t="s">
        <v>1570</v>
      </c>
      <c r="C24922" t="s">
        <v>1571</v>
      </c>
    </row>
    <row r="24923" spans="1:4" x14ac:dyDescent="0.2">
      <c r="A24923" t="s">
        <v>1569</v>
      </c>
      <c r="B24923" t="s">
        <v>1572</v>
      </c>
      <c r="C24923" t="s">
        <v>1573</v>
      </c>
      <c r="D24923" t="s">
        <v>1571</v>
      </c>
    </row>
    <row r="24924" spans="1:4" x14ac:dyDescent="0.2">
      <c r="A24924" t="s">
        <v>393</v>
      </c>
      <c r="B24924" t="s">
        <v>2654</v>
      </c>
    </row>
    <row r="24925" spans="1:4" x14ac:dyDescent="0.2">
      <c r="A24925" t="s">
        <v>29</v>
      </c>
      <c r="B24925">
        <v>10.1</v>
      </c>
      <c r="C24925" t="s">
        <v>1608</v>
      </c>
      <c r="D24925">
        <v>0.1</v>
      </c>
    </row>
    <row r="24926" spans="1:4" x14ac:dyDescent="0.2">
      <c r="A24926" t="s">
        <v>29</v>
      </c>
      <c r="B24926">
        <v>3.7</v>
      </c>
      <c r="C24926">
        <v>-0.15</v>
      </c>
    </row>
    <row r="24927" spans="1:4" x14ac:dyDescent="0.2">
      <c r="A24927" t="s">
        <v>29</v>
      </c>
      <c r="B24927">
        <v>17.899999999999999</v>
      </c>
      <c r="C24927" t="s">
        <v>1608</v>
      </c>
      <c r="D24927">
        <v>0.05</v>
      </c>
    </row>
    <row r="24928" spans="1:4" x14ac:dyDescent="0.2">
      <c r="A24928" t="s">
        <v>47</v>
      </c>
      <c r="B24928">
        <v>2.2000000000000002</v>
      </c>
      <c r="C24928" t="s">
        <v>1608</v>
      </c>
      <c r="D24928">
        <v>0.1</v>
      </c>
    </row>
    <row r="24929" spans="1:7" x14ac:dyDescent="0.2">
      <c r="A24929" t="s">
        <v>47</v>
      </c>
      <c r="B24929">
        <v>0.85</v>
      </c>
      <c r="C24929" t="s">
        <v>1608</v>
      </c>
      <c r="D24929">
        <v>0.02</v>
      </c>
    </row>
    <row r="24930" spans="1:7" x14ac:dyDescent="0.2">
      <c r="A24930" t="s">
        <v>47</v>
      </c>
      <c r="B24930">
        <v>5</v>
      </c>
      <c r="C24930" t="s">
        <v>1608</v>
      </c>
      <c r="D24930">
        <v>0.1</v>
      </c>
    </row>
    <row r="24931" spans="1:7" x14ac:dyDescent="0.2">
      <c r="A24931" t="s">
        <v>47</v>
      </c>
      <c r="B24931">
        <v>30</v>
      </c>
      <c r="C24931" t="s">
        <v>1608</v>
      </c>
      <c r="D24931">
        <v>0.05</v>
      </c>
    </row>
    <row r="24932" spans="1:7" x14ac:dyDescent="0.2">
      <c r="A24932" t="s">
        <v>34</v>
      </c>
      <c r="B24932">
        <v>34.5</v>
      </c>
      <c r="C24932" t="s">
        <v>1608</v>
      </c>
      <c r="D24932">
        <v>0.05</v>
      </c>
    </row>
    <row r="24933" spans="1:7" x14ac:dyDescent="0.2">
      <c r="A24933" t="s">
        <v>47</v>
      </c>
      <c r="B24933">
        <v>17</v>
      </c>
      <c r="C24933">
        <f>0.005/0.015</f>
        <v>0.33333333333333337</v>
      </c>
    </row>
    <row r="24934" spans="1:7" x14ac:dyDescent="0.2">
      <c r="A24934" t="s">
        <v>47</v>
      </c>
      <c r="B24934">
        <v>22</v>
      </c>
      <c r="C24934">
        <f>0.005/0.015</f>
        <v>0.33333333333333337</v>
      </c>
    </row>
    <row r="24935" spans="1:7" x14ac:dyDescent="0.2">
      <c r="A24935" t="s">
        <v>184</v>
      </c>
      <c r="B24935">
        <v>22.5</v>
      </c>
      <c r="C24935" t="s">
        <v>1608</v>
      </c>
      <c r="D24935">
        <v>0.1</v>
      </c>
    </row>
    <row r="24936" spans="1:7" x14ac:dyDescent="0.2">
      <c r="A24936" t="s">
        <v>36</v>
      </c>
      <c r="B24936" t="s">
        <v>1815</v>
      </c>
      <c r="C24936" t="s">
        <v>2561</v>
      </c>
    </row>
    <row r="24937" spans="1:7" x14ac:dyDescent="0.2">
      <c r="A24937" t="s">
        <v>36</v>
      </c>
      <c r="B24937" t="s">
        <v>1815</v>
      </c>
      <c r="C24937" t="s">
        <v>2562</v>
      </c>
    </row>
    <row r="24938" spans="1:7" x14ac:dyDescent="0.2">
      <c r="A24938" t="s">
        <v>36</v>
      </c>
      <c r="B24938" t="s">
        <v>1815</v>
      </c>
      <c r="C24938" t="s">
        <v>2563</v>
      </c>
      <c r="D24938" t="s">
        <v>2153</v>
      </c>
      <c r="E24938" t="s">
        <v>1562</v>
      </c>
      <c r="F24938" t="s">
        <v>2636</v>
      </c>
      <c r="G24938" t="s">
        <v>1946</v>
      </c>
    </row>
    <row r="24939" spans="1:7" x14ac:dyDescent="0.2">
      <c r="A24939" t="s">
        <v>29</v>
      </c>
      <c r="B24939">
        <v>5.44</v>
      </c>
      <c r="C24939" t="s">
        <v>1608</v>
      </c>
      <c r="D24939">
        <v>0.1</v>
      </c>
    </row>
    <row r="24940" spans="1:7" x14ac:dyDescent="0.2">
      <c r="A24940" t="s">
        <v>29</v>
      </c>
      <c r="B24940">
        <v>31.2</v>
      </c>
      <c r="C24940" t="s">
        <v>1608</v>
      </c>
      <c r="D24940">
        <v>0.05</v>
      </c>
    </row>
    <row r="24941" spans="1:7" x14ac:dyDescent="0.2">
      <c r="A24941" t="s">
        <v>626</v>
      </c>
      <c r="B24941">
        <v>33.5</v>
      </c>
      <c r="C24941">
        <f>0.15/0.05</f>
        <v>2.9999999999999996</v>
      </c>
    </row>
    <row r="24942" spans="1:7" x14ac:dyDescent="0.2">
      <c r="A24942" t="s">
        <v>29</v>
      </c>
      <c r="B24942">
        <v>3.95</v>
      </c>
      <c r="C24942" t="s">
        <v>1608</v>
      </c>
      <c r="D24942">
        <v>0.05</v>
      </c>
    </row>
    <row r="24943" spans="1:7" x14ac:dyDescent="0.2">
      <c r="A24943" t="s">
        <v>29</v>
      </c>
      <c r="B24943">
        <v>20.100000000000001</v>
      </c>
      <c r="C24943" t="s">
        <v>1608</v>
      </c>
      <c r="D24943">
        <v>0.05</v>
      </c>
    </row>
    <row r="24944" spans="1:7" x14ac:dyDescent="0.2">
      <c r="A24944" t="s">
        <v>29</v>
      </c>
      <c r="B24944">
        <v>7.35</v>
      </c>
      <c r="C24944" t="s">
        <v>1608</v>
      </c>
      <c r="D24944">
        <v>0.05</v>
      </c>
    </row>
    <row r="24945" spans="1:6" x14ac:dyDescent="0.2">
      <c r="A24945" t="s">
        <v>29</v>
      </c>
      <c r="B24945">
        <v>17.3</v>
      </c>
      <c r="C24945" t="s">
        <v>1608</v>
      </c>
      <c r="D24945">
        <v>0.06</v>
      </c>
    </row>
    <row r="24946" spans="1:6" x14ac:dyDescent="0.2">
      <c r="A24946" t="s">
        <v>29</v>
      </c>
      <c r="B24946">
        <v>11.9</v>
      </c>
      <c r="C24946" t="s">
        <v>1608</v>
      </c>
      <c r="D24946">
        <v>2.5000000000000001E-2</v>
      </c>
    </row>
    <row r="24947" spans="1:6" x14ac:dyDescent="0.2">
      <c r="A24947" t="s">
        <v>1749</v>
      </c>
      <c r="B24947" t="s">
        <v>1562</v>
      </c>
      <c r="C24947" t="s">
        <v>1618</v>
      </c>
      <c r="D24947">
        <v>28.2</v>
      </c>
      <c r="E24947" t="s">
        <v>1608</v>
      </c>
      <c r="F24947">
        <v>0.1</v>
      </c>
    </row>
    <row r="24948" spans="1:6" x14ac:dyDescent="0.2">
      <c r="A24948" t="s">
        <v>29</v>
      </c>
      <c r="B24948">
        <v>5</v>
      </c>
      <c r="C24948" t="s">
        <v>1613</v>
      </c>
      <c r="D24948">
        <v>0.1</v>
      </c>
    </row>
    <row r="24949" spans="1:6" x14ac:dyDescent="0.2">
      <c r="A24949" t="s">
        <v>29</v>
      </c>
      <c r="B24949">
        <v>6.45</v>
      </c>
      <c r="C24949" t="s">
        <v>1613</v>
      </c>
      <c r="D24949">
        <v>0.3</v>
      </c>
    </row>
    <row r="24950" spans="1:6" x14ac:dyDescent="0.2">
      <c r="A24950" t="s">
        <v>29</v>
      </c>
      <c r="B24950">
        <v>19.2</v>
      </c>
      <c r="C24950" t="s">
        <v>1608</v>
      </c>
      <c r="D24950">
        <v>2.5000000000000001E-2</v>
      </c>
    </row>
    <row r="24951" spans="1:6" x14ac:dyDescent="0.2">
      <c r="A24951" t="s">
        <v>47</v>
      </c>
      <c r="B24951">
        <v>2</v>
      </c>
      <c r="C24951" t="s">
        <v>1608</v>
      </c>
      <c r="D24951">
        <v>0.03</v>
      </c>
    </row>
    <row r="24952" spans="1:6" x14ac:dyDescent="0.2">
      <c r="A24952" t="s">
        <v>47</v>
      </c>
      <c r="B24952">
        <v>2.2000000000000002</v>
      </c>
      <c r="C24952">
        <f>0.1/-0.2</f>
        <v>-0.5</v>
      </c>
    </row>
    <row r="24953" spans="1:6" x14ac:dyDescent="0.2">
      <c r="A24953" t="s">
        <v>48</v>
      </c>
      <c r="B24953">
        <v>7</v>
      </c>
      <c r="C24953" t="s">
        <v>1608</v>
      </c>
      <c r="D24953">
        <v>0.3</v>
      </c>
    </row>
    <row r="24954" spans="1:6" x14ac:dyDescent="0.2">
      <c r="A24954" t="s">
        <v>29</v>
      </c>
      <c r="B24954" t="s">
        <v>2564</v>
      </c>
    </row>
    <row r="24955" spans="1:6" x14ac:dyDescent="0.2">
      <c r="A24955" t="s">
        <v>97</v>
      </c>
      <c r="B24955">
        <v>0.1</v>
      </c>
    </row>
    <row r="24956" spans="1:6" x14ac:dyDescent="0.2">
      <c r="A24956" t="s">
        <v>108</v>
      </c>
      <c r="B24956">
        <v>5.65</v>
      </c>
      <c r="C24956" t="s">
        <v>1608</v>
      </c>
      <c r="D24956">
        <v>0.1</v>
      </c>
    </row>
    <row r="24957" spans="1:6" x14ac:dyDescent="0.2">
      <c r="A24957" t="s">
        <v>2650</v>
      </c>
      <c r="B24957">
        <v>-0.1</v>
      </c>
    </row>
    <row r="24958" spans="1:6" x14ac:dyDescent="0.2">
      <c r="A24958" t="s">
        <v>34</v>
      </c>
      <c r="B24958">
        <v>18.399999999999999</v>
      </c>
      <c r="C24958" t="s">
        <v>1608</v>
      </c>
      <c r="D24958">
        <v>0.05</v>
      </c>
    </row>
    <row r="24959" spans="1:6" x14ac:dyDescent="0.2">
      <c r="A24959" t="s">
        <v>177</v>
      </c>
      <c r="B24959">
        <v>0.3</v>
      </c>
      <c r="C24959" t="s">
        <v>1608</v>
      </c>
      <c r="D24959">
        <v>0.25</v>
      </c>
    </row>
    <row r="24960" spans="1:6" x14ac:dyDescent="0.2">
      <c r="A24960" t="s">
        <v>2638</v>
      </c>
      <c r="B24960" t="s">
        <v>1608</v>
      </c>
      <c r="C24960">
        <v>0.1</v>
      </c>
    </row>
    <row r="24961" spans="1:7" x14ac:dyDescent="0.2">
      <c r="A24961" t="s">
        <v>2639</v>
      </c>
      <c r="B24961" t="s">
        <v>1608</v>
      </c>
      <c r="C24961">
        <v>0.2</v>
      </c>
    </row>
    <row r="24962" spans="1:7" x14ac:dyDescent="0.2">
      <c r="A24962" t="s">
        <v>2640</v>
      </c>
      <c r="B24962" t="s">
        <v>1608</v>
      </c>
      <c r="C24962">
        <v>0.15</v>
      </c>
    </row>
    <row r="24963" spans="1:7" x14ac:dyDescent="0.2">
      <c r="A24963" t="s">
        <v>2568</v>
      </c>
      <c r="B24963" t="s">
        <v>1562</v>
      </c>
      <c r="C24963" t="s">
        <v>1930</v>
      </c>
      <c r="D24963" t="s">
        <v>2569</v>
      </c>
    </row>
    <row r="24964" spans="1:7" x14ac:dyDescent="0.2">
      <c r="A24964" t="s">
        <v>95</v>
      </c>
      <c r="B24964" t="s">
        <v>1629</v>
      </c>
      <c r="C24964">
        <v>16</v>
      </c>
    </row>
    <row r="24965" spans="1:7" x14ac:dyDescent="0.2">
      <c r="A24965" t="s">
        <v>49</v>
      </c>
      <c r="B24965">
        <v>0.4</v>
      </c>
      <c r="C24965" t="s">
        <v>1608</v>
      </c>
      <c r="D24965">
        <v>0.05</v>
      </c>
    </row>
    <row r="24966" spans="1:7" x14ac:dyDescent="0.2">
      <c r="A24966" t="s">
        <v>49</v>
      </c>
    </row>
    <row r="24967" spans="1:7" x14ac:dyDescent="0.2">
      <c r="A24967" t="s">
        <v>87</v>
      </c>
    </row>
    <row r="24968" spans="1:7" x14ac:dyDescent="0.2">
      <c r="A24968" t="s">
        <v>174</v>
      </c>
      <c r="B24968" t="s">
        <v>1545</v>
      </c>
      <c r="C24968">
        <v>0.5</v>
      </c>
    </row>
    <row r="24969" spans="1:7" x14ac:dyDescent="0.2">
      <c r="A24969" t="s">
        <v>54</v>
      </c>
      <c r="B24969" t="s">
        <v>1723</v>
      </c>
      <c r="C24969" t="s">
        <v>2642</v>
      </c>
    </row>
    <row r="24970" spans="1:7" x14ac:dyDescent="0.2">
      <c r="A24970">
        <v>1</v>
      </c>
      <c r="B24970" t="s">
        <v>2643</v>
      </c>
      <c r="C24970" t="s">
        <v>362</v>
      </c>
      <c r="D24970" t="s">
        <v>1925</v>
      </c>
      <c r="E24970" t="s">
        <v>2604</v>
      </c>
    </row>
    <row r="24971" spans="1:7" x14ac:dyDescent="0.2">
      <c r="A24971">
        <v>1</v>
      </c>
      <c r="B24971" t="s">
        <v>2618</v>
      </c>
      <c r="C24971" t="s">
        <v>1921</v>
      </c>
      <c r="D24971" t="s">
        <v>2644</v>
      </c>
      <c r="E24971" t="s">
        <v>1790</v>
      </c>
      <c r="F24971" t="s">
        <v>2620</v>
      </c>
      <c r="G24971" t="s">
        <v>2604</v>
      </c>
    </row>
    <row r="24972" spans="1:7" x14ac:dyDescent="0.2">
      <c r="A24972" t="s">
        <v>87</v>
      </c>
      <c r="B24972" t="s">
        <v>1698</v>
      </c>
    </row>
    <row r="24973" spans="1:7" x14ac:dyDescent="0.2">
      <c r="A24973" t="s">
        <v>1549</v>
      </c>
      <c r="B24973" t="s">
        <v>1550</v>
      </c>
      <c r="C24973" t="s">
        <v>1551</v>
      </c>
      <c r="D24973" t="s">
        <v>1552</v>
      </c>
    </row>
    <row r="24974" spans="1:7" x14ac:dyDescent="0.2">
      <c r="A24974" t="s">
        <v>859</v>
      </c>
      <c r="B24974" t="s">
        <v>1553</v>
      </c>
      <c r="C24974" t="s">
        <v>1554</v>
      </c>
    </row>
    <row r="24975" spans="1:7" x14ac:dyDescent="0.2">
      <c r="A24975" t="s">
        <v>29</v>
      </c>
      <c r="B24975">
        <v>22</v>
      </c>
      <c r="C24975" t="s">
        <v>1630</v>
      </c>
    </row>
    <row r="24976" spans="1:7" x14ac:dyDescent="0.2">
      <c r="A24976" t="s">
        <v>29</v>
      </c>
      <c r="B24976">
        <v>19.649999999999999</v>
      </c>
      <c r="C24976">
        <v>0.1</v>
      </c>
    </row>
    <row r="24977" spans="1:4" x14ac:dyDescent="0.2">
      <c r="A24977" t="s">
        <v>29</v>
      </c>
      <c r="B24977">
        <v>15.85</v>
      </c>
      <c r="C24977" t="s">
        <v>1630</v>
      </c>
    </row>
    <row r="24978" spans="1:4" x14ac:dyDescent="0.2">
      <c r="A24978" t="s">
        <v>29</v>
      </c>
      <c r="B24978">
        <v>5.9</v>
      </c>
      <c r="C24978">
        <v>0.05</v>
      </c>
    </row>
    <row r="24979" spans="1:4" x14ac:dyDescent="0.2">
      <c r="A24979" t="s">
        <v>29</v>
      </c>
      <c r="B24979">
        <v>2.1</v>
      </c>
      <c r="C24979">
        <v>0.05</v>
      </c>
    </row>
    <row r="24980" spans="1:4" x14ac:dyDescent="0.2">
      <c r="A24980" t="s">
        <v>29</v>
      </c>
      <c r="B24980">
        <v>0.2</v>
      </c>
      <c r="C24980">
        <v>0.1</v>
      </c>
    </row>
    <row r="24981" spans="1:4" x14ac:dyDescent="0.2">
      <c r="A24981" t="s">
        <v>29</v>
      </c>
      <c r="B24981">
        <v>0.5</v>
      </c>
      <c r="C24981" t="s">
        <v>1667</v>
      </c>
    </row>
    <row r="24982" spans="1:4" x14ac:dyDescent="0.2">
      <c r="A24982" t="s">
        <v>153</v>
      </c>
      <c r="B24982" t="s">
        <v>3379</v>
      </c>
      <c r="C24982">
        <v>0.03</v>
      </c>
    </row>
    <row r="24983" spans="1:4" x14ac:dyDescent="0.2">
      <c r="A24983" t="s">
        <v>153</v>
      </c>
      <c r="B24983" t="s">
        <v>3380</v>
      </c>
      <c r="C24983">
        <v>0.03</v>
      </c>
      <c r="D24983" t="s">
        <v>3381</v>
      </c>
    </row>
    <row r="24984" spans="1:4" x14ac:dyDescent="0.2">
      <c r="A24984" t="s">
        <v>153</v>
      </c>
      <c r="B24984" t="s">
        <v>3380</v>
      </c>
      <c r="C24984">
        <v>0.03</v>
      </c>
    </row>
    <row r="24985" spans="1:4" x14ac:dyDescent="0.2">
      <c r="A24985" t="s">
        <v>153</v>
      </c>
      <c r="B24985" t="s">
        <v>3382</v>
      </c>
      <c r="C24985">
        <v>0.03</v>
      </c>
      <c r="D24985" t="s">
        <v>3381</v>
      </c>
    </row>
    <row r="24986" spans="1:4" x14ac:dyDescent="0.2">
      <c r="A24986" t="s">
        <v>153</v>
      </c>
      <c r="B24986" t="s">
        <v>3382</v>
      </c>
      <c r="C24986">
        <v>0.03</v>
      </c>
    </row>
    <row r="24987" spans="1:4" x14ac:dyDescent="0.2">
      <c r="A24987" t="s">
        <v>153</v>
      </c>
      <c r="B24987" t="s">
        <v>3383</v>
      </c>
      <c r="C24987" t="s">
        <v>1630</v>
      </c>
    </row>
    <row r="24988" spans="1:4" x14ac:dyDescent="0.2">
      <c r="A24988" t="s">
        <v>153</v>
      </c>
      <c r="B24988" t="s">
        <v>3384</v>
      </c>
      <c r="C24988" t="s">
        <v>1630</v>
      </c>
    </row>
    <row r="24989" spans="1:4" x14ac:dyDescent="0.2">
      <c r="A24989" t="s">
        <v>153</v>
      </c>
      <c r="B24989" t="s">
        <v>3113</v>
      </c>
      <c r="C24989">
        <v>0.04</v>
      </c>
    </row>
    <row r="24990" spans="1:4" x14ac:dyDescent="0.2">
      <c r="A24990" t="s">
        <v>153</v>
      </c>
      <c r="B24990" t="s">
        <v>3074</v>
      </c>
      <c r="C24990">
        <f>0.1/-0.05</f>
        <v>-2</v>
      </c>
    </row>
    <row r="24991" spans="1:4" x14ac:dyDescent="0.2">
      <c r="A24991" t="s">
        <v>153</v>
      </c>
      <c r="B24991" t="s">
        <v>3074</v>
      </c>
      <c r="C24991">
        <f>0.15/-0.1</f>
        <v>-1.4999999999999998</v>
      </c>
    </row>
    <row r="24992" spans="1:4" x14ac:dyDescent="0.2">
      <c r="A24992" t="s">
        <v>153</v>
      </c>
      <c r="B24992" t="s">
        <v>3385</v>
      </c>
      <c r="C24992" t="s">
        <v>1630</v>
      </c>
    </row>
    <row r="24993" spans="1:5" x14ac:dyDescent="0.2">
      <c r="A24993" t="s">
        <v>29</v>
      </c>
      <c r="B24993">
        <v>2.6</v>
      </c>
      <c r="C24993">
        <v>-0.1</v>
      </c>
    </row>
    <row r="24994" spans="1:5" x14ac:dyDescent="0.2">
      <c r="A24994" t="s">
        <v>29</v>
      </c>
      <c r="B24994">
        <v>1.9</v>
      </c>
      <c r="C24994" t="s">
        <v>1630</v>
      </c>
    </row>
    <row r="24995" spans="1:5" x14ac:dyDescent="0.2">
      <c r="A24995" t="s">
        <v>29</v>
      </c>
      <c r="B24995" t="s">
        <v>3386</v>
      </c>
    </row>
    <row r="24996" spans="1:5" x14ac:dyDescent="0.2">
      <c r="A24996" t="s">
        <v>29</v>
      </c>
      <c r="B24996">
        <v>1.7</v>
      </c>
      <c r="C24996" t="s">
        <v>2634</v>
      </c>
    </row>
    <row r="24997" spans="1:5" x14ac:dyDescent="0.2">
      <c r="A24997" t="s">
        <v>97</v>
      </c>
      <c r="B24997" t="s">
        <v>3387</v>
      </c>
      <c r="C24997" t="s">
        <v>3388</v>
      </c>
      <c r="D24997" t="s">
        <v>3389</v>
      </c>
    </row>
    <row r="24998" spans="1:5" x14ac:dyDescent="0.2">
      <c r="A24998" t="s">
        <v>97</v>
      </c>
      <c r="B24998" t="s">
        <v>3390</v>
      </c>
      <c r="C24998" t="s">
        <v>3391</v>
      </c>
      <c r="D24998" t="s">
        <v>3193</v>
      </c>
    </row>
    <row r="24999" spans="1:5" x14ac:dyDescent="0.2">
      <c r="A24999" t="s">
        <v>97</v>
      </c>
      <c r="B24999" t="s">
        <v>3390</v>
      </c>
      <c r="C24999" t="s">
        <v>3392</v>
      </c>
      <c r="D24999" t="s">
        <v>3193</v>
      </c>
    </row>
    <row r="25000" spans="1:5" x14ac:dyDescent="0.2">
      <c r="A25000" t="s">
        <v>97</v>
      </c>
      <c r="B25000" t="s">
        <v>3390</v>
      </c>
      <c r="C25000" t="s">
        <v>3393</v>
      </c>
      <c r="D25000" t="s">
        <v>3394</v>
      </c>
    </row>
    <row r="25001" spans="1:5" x14ac:dyDescent="0.2">
      <c r="A25001" t="s">
        <v>189</v>
      </c>
      <c r="B25001" t="s">
        <v>3395</v>
      </c>
    </row>
    <row r="25002" spans="1:5" x14ac:dyDescent="0.2">
      <c r="A25002" t="s">
        <v>964</v>
      </c>
    </row>
    <row r="25003" spans="1:5" x14ac:dyDescent="0.2">
      <c r="A25003" t="s">
        <v>56</v>
      </c>
      <c r="B25003" t="s">
        <v>1698</v>
      </c>
      <c r="C25003" t="s">
        <v>2165</v>
      </c>
      <c r="D25003" t="s">
        <v>1623</v>
      </c>
      <c r="E25003" t="s">
        <v>3396</v>
      </c>
    </row>
    <row r="25004" spans="1:5" x14ac:dyDescent="0.2">
      <c r="A25004" t="s">
        <v>95</v>
      </c>
      <c r="B25004" t="s">
        <v>3397</v>
      </c>
      <c r="C25004" t="s">
        <v>3398</v>
      </c>
      <c r="D25004" t="s">
        <v>2974</v>
      </c>
    </row>
    <row r="25005" spans="1:5" x14ac:dyDescent="0.2">
      <c r="A25005" t="s">
        <v>95</v>
      </c>
      <c r="B25005" t="s">
        <v>3399</v>
      </c>
      <c r="C25005" t="s">
        <v>3398</v>
      </c>
      <c r="D25005" t="s">
        <v>2974</v>
      </c>
    </row>
    <row r="25006" spans="1:5" x14ac:dyDescent="0.2">
      <c r="A25006" t="s">
        <v>95</v>
      </c>
      <c r="B25006" t="s">
        <v>3400</v>
      </c>
      <c r="C25006" t="s">
        <v>3398</v>
      </c>
      <c r="D25006" t="s">
        <v>3401</v>
      </c>
    </row>
    <row r="25007" spans="1:5" x14ac:dyDescent="0.2">
      <c r="A25007" t="s">
        <v>95</v>
      </c>
      <c r="B25007" t="s">
        <v>2233</v>
      </c>
    </row>
    <row r="25008" spans="1:5" x14ac:dyDescent="0.2">
      <c r="A25008" t="s">
        <v>3402</v>
      </c>
      <c r="B25008" t="s">
        <v>3403</v>
      </c>
      <c r="C25008" t="s">
        <v>1698</v>
      </c>
    </row>
    <row r="25009" spans="1:5" x14ac:dyDescent="0.2">
      <c r="A25009" t="s">
        <v>87</v>
      </c>
    </row>
    <row r="25010" spans="1:5" x14ac:dyDescent="0.2">
      <c r="A25010" t="s">
        <v>1549</v>
      </c>
      <c r="B25010" t="s">
        <v>1550</v>
      </c>
      <c r="C25010" t="s">
        <v>1551</v>
      </c>
      <c r="D25010" t="s">
        <v>1552</v>
      </c>
    </row>
    <row r="25011" spans="1:5" x14ac:dyDescent="0.2">
      <c r="A25011" t="s">
        <v>859</v>
      </c>
      <c r="B25011" t="s">
        <v>1553</v>
      </c>
      <c r="C25011" t="s">
        <v>1554</v>
      </c>
    </row>
    <row r="25012" spans="1:5" x14ac:dyDescent="0.2">
      <c r="A25012" t="s">
        <v>29</v>
      </c>
      <c r="B25012">
        <v>22</v>
      </c>
      <c r="C25012" t="s">
        <v>1557</v>
      </c>
    </row>
    <row r="25013" spans="1:5" x14ac:dyDescent="0.2">
      <c r="A25013" t="s">
        <v>29</v>
      </c>
      <c r="B25013">
        <v>19.649999999999999</v>
      </c>
      <c r="C25013">
        <v>0.1</v>
      </c>
    </row>
    <row r="25014" spans="1:5" x14ac:dyDescent="0.2">
      <c r="A25014" t="s">
        <v>29</v>
      </c>
      <c r="B25014">
        <v>15.85</v>
      </c>
      <c r="C25014" t="s">
        <v>1557</v>
      </c>
    </row>
    <row r="25015" spans="1:5" x14ac:dyDescent="0.2">
      <c r="A25015" t="s">
        <v>29</v>
      </c>
      <c r="B25015">
        <v>5.9</v>
      </c>
      <c r="C25015">
        <v>0.05</v>
      </c>
    </row>
    <row r="25016" spans="1:5" x14ac:dyDescent="0.2">
      <c r="A25016" t="s">
        <v>29</v>
      </c>
      <c r="B25016">
        <v>2.1</v>
      </c>
      <c r="C25016" t="s">
        <v>1557</v>
      </c>
    </row>
    <row r="25017" spans="1:5" x14ac:dyDescent="0.2">
      <c r="A25017" t="s">
        <v>29</v>
      </c>
      <c r="B25017">
        <v>0.2</v>
      </c>
      <c r="C25017">
        <v>0.1</v>
      </c>
    </row>
    <row r="25018" spans="1:5" x14ac:dyDescent="0.2">
      <c r="A25018" t="s">
        <v>29</v>
      </c>
      <c r="B25018">
        <v>0.5</v>
      </c>
      <c r="C25018" t="s">
        <v>1574</v>
      </c>
    </row>
    <row r="25019" spans="1:5" x14ac:dyDescent="0.2">
      <c r="A25019" t="s">
        <v>153</v>
      </c>
      <c r="B25019" t="s">
        <v>1618</v>
      </c>
      <c r="C25019">
        <v>19.760000000000002</v>
      </c>
      <c r="D25019">
        <v>0.03</v>
      </c>
    </row>
    <row r="25020" spans="1:5" x14ac:dyDescent="0.2">
      <c r="A25020" t="s">
        <v>153</v>
      </c>
      <c r="B25020" t="s">
        <v>1618</v>
      </c>
      <c r="C25020">
        <v>12.2</v>
      </c>
      <c r="D25020">
        <v>0.03</v>
      </c>
      <c r="E25020" t="s">
        <v>3381</v>
      </c>
    </row>
    <row r="25021" spans="1:5" x14ac:dyDescent="0.2">
      <c r="A25021" t="s">
        <v>153</v>
      </c>
      <c r="B25021" t="s">
        <v>1618</v>
      </c>
      <c r="C25021">
        <v>12.2</v>
      </c>
      <c r="D25021">
        <v>0.03</v>
      </c>
    </row>
    <row r="25022" spans="1:5" x14ac:dyDescent="0.2">
      <c r="A25022" t="s">
        <v>153</v>
      </c>
      <c r="B25022" t="s">
        <v>1618</v>
      </c>
      <c r="C25022">
        <v>14</v>
      </c>
      <c r="D25022">
        <v>0.03</v>
      </c>
      <c r="E25022" t="s">
        <v>3381</v>
      </c>
    </row>
    <row r="25023" spans="1:5" x14ac:dyDescent="0.2">
      <c r="A25023" t="s">
        <v>153</v>
      </c>
      <c r="B25023" t="s">
        <v>1618</v>
      </c>
      <c r="C25023">
        <v>14</v>
      </c>
      <c r="D25023">
        <v>0.03</v>
      </c>
    </row>
    <row r="25024" spans="1:5" x14ac:dyDescent="0.2">
      <c r="A25024" t="s">
        <v>153</v>
      </c>
      <c r="B25024" t="s">
        <v>1618</v>
      </c>
      <c r="C25024">
        <v>19.600000000000001</v>
      </c>
      <c r="D25024" t="s">
        <v>1557</v>
      </c>
    </row>
    <row r="25025" spans="1:4" x14ac:dyDescent="0.2">
      <c r="A25025" t="s">
        <v>153</v>
      </c>
      <c r="B25025" t="s">
        <v>1618</v>
      </c>
      <c r="C25025">
        <v>18.7</v>
      </c>
      <c r="D25025" t="s">
        <v>1557</v>
      </c>
    </row>
    <row r="25026" spans="1:4" x14ac:dyDescent="0.2">
      <c r="A25026" t="s">
        <v>153</v>
      </c>
      <c r="B25026" t="s">
        <v>1618</v>
      </c>
      <c r="C25026">
        <v>9</v>
      </c>
      <c r="D25026">
        <v>0.04</v>
      </c>
    </row>
    <row r="25027" spans="1:4" x14ac:dyDescent="0.2">
      <c r="A25027" t="s">
        <v>153</v>
      </c>
      <c r="B25027" t="s">
        <v>1618</v>
      </c>
      <c r="C25027">
        <v>6</v>
      </c>
      <c r="D25027">
        <f>0.015/-0.01</f>
        <v>-1.5</v>
      </c>
    </row>
    <row r="25028" spans="1:4" x14ac:dyDescent="0.2">
      <c r="A25028" t="s">
        <v>153</v>
      </c>
      <c r="B25028" t="s">
        <v>1618</v>
      </c>
      <c r="C25028">
        <v>6</v>
      </c>
      <c r="D25028">
        <f>0.1/-0.05</f>
        <v>-2</v>
      </c>
    </row>
    <row r="25029" spans="1:4" x14ac:dyDescent="0.2">
      <c r="A25029" t="s">
        <v>153</v>
      </c>
      <c r="B25029" t="s">
        <v>1618</v>
      </c>
      <c r="C25029">
        <v>16</v>
      </c>
      <c r="D25029" t="s">
        <v>1557</v>
      </c>
    </row>
    <row r="25030" spans="1:4" x14ac:dyDescent="0.2">
      <c r="A25030" t="s">
        <v>3404</v>
      </c>
      <c r="B25030" t="s">
        <v>1545</v>
      </c>
      <c r="C25030">
        <v>0.5</v>
      </c>
    </row>
    <row r="25031" spans="1:4" x14ac:dyDescent="0.2">
      <c r="A25031" t="s">
        <v>29</v>
      </c>
      <c r="B25031">
        <v>2.6</v>
      </c>
      <c r="C25031">
        <v>-0.1</v>
      </c>
    </row>
    <row r="25032" spans="1:4" x14ac:dyDescent="0.2">
      <c r="A25032" t="s">
        <v>29</v>
      </c>
      <c r="B25032">
        <v>1.9</v>
      </c>
      <c r="C25032" t="s">
        <v>1557</v>
      </c>
    </row>
    <row r="25033" spans="1:4" x14ac:dyDescent="0.2">
      <c r="A25033" t="s">
        <v>29</v>
      </c>
      <c r="B25033">
        <v>0.2</v>
      </c>
      <c r="C25033">
        <f>0.05/-0.1</f>
        <v>-0.5</v>
      </c>
    </row>
    <row r="25034" spans="1:4" x14ac:dyDescent="0.2">
      <c r="A25034" t="s">
        <v>29</v>
      </c>
      <c r="B25034">
        <v>1.7</v>
      </c>
      <c r="C25034" t="s">
        <v>1940</v>
      </c>
    </row>
    <row r="25035" spans="1:4" x14ac:dyDescent="0.2">
      <c r="A25035" t="s">
        <v>97</v>
      </c>
      <c r="B25035" t="s">
        <v>3387</v>
      </c>
      <c r="C25035" t="s">
        <v>3388</v>
      </c>
      <c r="D25035" t="s">
        <v>3389</v>
      </c>
    </row>
    <row r="25036" spans="1:4" x14ac:dyDescent="0.2">
      <c r="A25036" t="s">
        <v>97</v>
      </c>
      <c r="B25036" t="s">
        <v>3390</v>
      </c>
      <c r="C25036" t="s">
        <v>3391</v>
      </c>
      <c r="D25036" t="s">
        <v>3193</v>
      </c>
    </row>
    <row r="25037" spans="1:4" x14ac:dyDescent="0.2">
      <c r="A25037" t="s">
        <v>97</v>
      </c>
      <c r="B25037" t="s">
        <v>3390</v>
      </c>
      <c r="C25037" t="s">
        <v>3392</v>
      </c>
      <c r="D25037" t="s">
        <v>3193</v>
      </c>
    </row>
    <row r="25038" spans="1:4" x14ac:dyDescent="0.2">
      <c r="A25038" t="s">
        <v>97</v>
      </c>
      <c r="B25038" t="s">
        <v>3390</v>
      </c>
      <c r="C25038" t="s">
        <v>3393</v>
      </c>
      <c r="D25038" t="s">
        <v>3394</v>
      </c>
    </row>
    <row r="25039" spans="1:4" x14ac:dyDescent="0.2">
      <c r="A25039" t="s">
        <v>189</v>
      </c>
      <c r="B25039" t="s">
        <v>3395</v>
      </c>
    </row>
    <row r="25040" spans="1:4" x14ac:dyDescent="0.2">
      <c r="A25040" t="s">
        <v>964</v>
      </c>
    </row>
    <row r="25041" spans="1:5" x14ac:dyDescent="0.2">
      <c r="A25041" t="s">
        <v>56</v>
      </c>
      <c r="B25041" t="s">
        <v>1698</v>
      </c>
      <c r="C25041" t="s">
        <v>2165</v>
      </c>
      <c r="D25041" t="s">
        <v>1623</v>
      </c>
      <c r="E25041" t="s">
        <v>3396</v>
      </c>
    </row>
    <row r="25042" spans="1:5" x14ac:dyDescent="0.2">
      <c r="A25042" t="s">
        <v>95</v>
      </c>
      <c r="B25042" t="s">
        <v>3400</v>
      </c>
      <c r="C25042" t="s">
        <v>3398</v>
      </c>
      <c r="D25042" t="s">
        <v>2974</v>
      </c>
    </row>
    <row r="25043" spans="1:5" x14ac:dyDescent="0.2">
      <c r="A25043" t="s">
        <v>95</v>
      </c>
      <c r="B25043" t="s">
        <v>3400</v>
      </c>
      <c r="C25043" t="s">
        <v>3398</v>
      </c>
      <c r="D25043" t="s">
        <v>3401</v>
      </c>
    </row>
    <row r="25044" spans="1:5" x14ac:dyDescent="0.2">
      <c r="A25044" t="s">
        <v>95</v>
      </c>
      <c r="B25044" t="s">
        <v>3399</v>
      </c>
      <c r="C25044" t="s">
        <v>3405</v>
      </c>
      <c r="D25044" t="s">
        <v>3406</v>
      </c>
    </row>
    <row r="25045" spans="1:5" x14ac:dyDescent="0.2">
      <c r="A25045" t="s">
        <v>95</v>
      </c>
      <c r="B25045" t="s">
        <v>2233</v>
      </c>
    </row>
    <row r="25046" spans="1:5" x14ac:dyDescent="0.2">
      <c r="A25046" t="s">
        <v>3402</v>
      </c>
      <c r="B25046" t="s">
        <v>3403</v>
      </c>
      <c r="C25046" t="s">
        <v>1698</v>
      </c>
    </row>
    <row r="25047" spans="1:5" x14ac:dyDescent="0.2">
      <c r="A25047" t="s">
        <v>87</v>
      </c>
    </row>
    <row r="25048" spans="1:5" x14ac:dyDescent="0.2">
      <c r="A25048" t="s">
        <v>1549</v>
      </c>
      <c r="B25048" t="s">
        <v>1550</v>
      </c>
      <c r="C25048" t="s">
        <v>1551</v>
      </c>
      <c r="D25048" t="s">
        <v>1552</v>
      </c>
    </row>
    <row r="25049" spans="1:5" x14ac:dyDescent="0.2">
      <c r="A25049" t="s">
        <v>859</v>
      </c>
      <c r="B25049" t="s">
        <v>1553</v>
      </c>
      <c r="C25049" t="s">
        <v>1554</v>
      </c>
    </row>
    <row r="25050" spans="1:5" x14ac:dyDescent="0.2">
      <c r="A25050" t="s">
        <v>1569</v>
      </c>
      <c r="B25050" t="s">
        <v>1570</v>
      </c>
      <c r="C25050" t="s">
        <v>1571</v>
      </c>
    </row>
    <row r="25051" spans="1:5" x14ac:dyDescent="0.2">
      <c r="A25051" t="s">
        <v>1569</v>
      </c>
      <c r="B25051" t="s">
        <v>1572</v>
      </c>
      <c r="C25051" t="s">
        <v>1573</v>
      </c>
      <c r="D25051" t="s">
        <v>1571</v>
      </c>
    </row>
    <row r="25052" spans="1:5" x14ac:dyDescent="0.2">
      <c r="A25052" t="s">
        <v>556</v>
      </c>
      <c r="B25052">
        <v>30</v>
      </c>
      <c r="C25052" t="s">
        <v>1608</v>
      </c>
      <c r="D25052">
        <v>0.1</v>
      </c>
    </row>
    <row r="25053" spans="1:5" x14ac:dyDescent="0.2">
      <c r="A25053" t="s">
        <v>29</v>
      </c>
      <c r="B25053">
        <v>16.850000000000001</v>
      </c>
      <c r="C25053" t="s">
        <v>1608</v>
      </c>
      <c r="D25053">
        <v>1.4999999999999999E-2</v>
      </c>
    </row>
    <row r="25054" spans="1:5" x14ac:dyDescent="0.2">
      <c r="A25054" t="s">
        <v>29</v>
      </c>
      <c r="B25054">
        <v>7.6</v>
      </c>
      <c r="C25054" t="s">
        <v>1608</v>
      </c>
      <c r="D25054">
        <v>0.05</v>
      </c>
    </row>
    <row r="25055" spans="1:5" x14ac:dyDescent="0.2">
      <c r="A25055" t="s">
        <v>150</v>
      </c>
      <c r="B25055">
        <v>6.5</v>
      </c>
      <c r="C25055" t="s">
        <v>1608</v>
      </c>
      <c r="D25055">
        <v>0.05</v>
      </c>
    </row>
    <row r="25056" spans="1:5" x14ac:dyDescent="0.2">
      <c r="A25056" t="s">
        <v>29</v>
      </c>
      <c r="B25056">
        <v>15.65</v>
      </c>
      <c r="C25056" t="s">
        <v>1562</v>
      </c>
      <c r="D25056">
        <v>0.2</v>
      </c>
    </row>
    <row r="25057" spans="1:4" x14ac:dyDescent="0.2">
      <c r="A25057" t="s">
        <v>29</v>
      </c>
      <c r="B25057">
        <v>18.25</v>
      </c>
      <c r="C25057" t="s">
        <v>1608</v>
      </c>
      <c r="D25057">
        <v>0.1</v>
      </c>
    </row>
    <row r="25058" spans="1:4" x14ac:dyDescent="0.2">
      <c r="A25058" t="s">
        <v>27</v>
      </c>
      <c r="B25058">
        <v>22.15</v>
      </c>
      <c r="C25058" t="s">
        <v>1608</v>
      </c>
      <c r="D25058">
        <v>0.05</v>
      </c>
    </row>
    <row r="25059" spans="1:4" x14ac:dyDescent="0.2">
      <c r="A25059" t="s">
        <v>189</v>
      </c>
      <c r="B25059" t="s">
        <v>1545</v>
      </c>
      <c r="C25059">
        <v>0.05</v>
      </c>
    </row>
    <row r="25060" spans="1:4" x14ac:dyDescent="0.2">
      <c r="A25060" t="s">
        <v>1741</v>
      </c>
      <c r="B25060" t="s">
        <v>1562</v>
      </c>
      <c r="C25060">
        <v>0.1</v>
      </c>
    </row>
    <row r="25061" spans="1:4" x14ac:dyDescent="0.2">
      <c r="A25061" t="s">
        <v>177</v>
      </c>
      <c r="B25061">
        <v>0.4</v>
      </c>
      <c r="C25061" t="s">
        <v>1613</v>
      </c>
      <c r="D25061">
        <v>0.1</v>
      </c>
    </row>
    <row r="25062" spans="1:4" x14ac:dyDescent="0.2">
      <c r="A25062" t="s">
        <v>177</v>
      </c>
      <c r="B25062">
        <v>0.4</v>
      </c>
      <c r="C25062" t="s">
        <v>1613</v>
      </c>
      <c r="D25062">
        <v>0.1</v>
      </c>
    </row>
    <row r="25063" spans="1:4" x14ac:dyDescent="0.2">
      <c r="A25063" t="s">
        <v>29</v>
      </c>
      <c r="B25063">
        <v>0.75</v>
      </c>
      <c r="C25063" t="s">
        <v>1608</v>
      </c>
      <c r="D25063">
        <v>1.4999999999999999E-2</v>
      </c>
    </row>
    <row r="25064" spans="1:4" x14ac:dyDescent="0.2">
      <c r="A25064" t="s">
        <v>48</v>
      </c>
      <c r="B25064">
        <v>2.5</v>
      </c>
      <c r="C25064" t="s">
        <v>1613</v>
      </c>
      <c r="D25064">
        <v>0.1</v>
      </c>
    </row>
    <row r="25065" spans="1:4" x14ac:dyDescent="0.2">
      <c r="A25065" t="s">
        <v>48</v>
      </c>
      <c r="B25065">
        <v>1.4</v>
      </c>
      <c r="C25065" t="s">
        <v>1613</v>
      </c>
      <c r="D25065">
        <v>0.1</v>
      </c>
    </row>
    <row r="25066" spans="1:4" x14ac:dyDescent="0.2">
      <c r="A25066" t="s">
        <v>32</v>
      </c>
      <c r="B25066">
        <v>2</v>
      </c>
      <c r="C25066" t="s">
        <v>1608</v>
      </c>
      <c r="D25066">
        <v>0.1</v>
      </c>
    </row>
    <row r="25067" spans="1:4" x14ac:dyDescent="0.2">
      <c r="A25067" t="s">
        <v>36</v>
      </c>
      <c r="B25067" t="s">
        <v>3189</v>
      </c>
    </row>
    <row r="25068" spans="1:4" x14ac:dyDescent="0.2">
      <c r="A25068" t="s">
        <v>3407</v>
      </c>
      <c r="B25068" t="s">
        <v>2352</v>
      </c>
    </row>
    <row r="25069" spans="1:4" x14ac:dyDescent="0.2">
      <c r="A25069" t="s">
        <v>3216</v>
      </c>
      <c r="B25069" t="s">
        <v>3217</v>
      </c>
    </row>
    <row r="25070" spans="1:4" x14ac:dyDescent="0.2">
      <c r="A25070" t="s">
        <v>3218</v>
      </c>
      <c r="B25070">
        <f>0.06/0.03</f>
        <v>2</v>
      </c>
    </row>
    <row r="25071" spans="1:4" x14ac:dyDescent="0.2">
      <c r="A25071" t="s">
        <v>3408</v>
      </c>
      <c r="B25071" t="s">
        <v>3217</v>
      </c>
    </row>
    <row r="25072" spans="1:4" x14ac:dyDescent="0.2">
      <c r="A25072" t="s">
        <v>2090</v>
      </c>
      <c r="B25072" t="s">
        <v>1608</v>
      </c>
      <c r="C25072">
        <v>2.5000000000000001E-2</v>
      </c>
    </row>
    <row r="25073" spans="1:4" x14ac:dyDescent="0.2">
      <c r="A25073" t="s">
        <v>3409</v>
      </c>
      <c r="B25073" t="s">
        <v>1562</v>
      </c>
      <c r="C25073">
        <v>0.03</v>
      </c>
    </row>
    <row r="25074" spans="1:4" x14ac:dyDescent="0.2">
      <c r="A25074" t="s">
        <v>3410</v>
      </c>
      <c r="B25074" t="s">
        <v>1608</v>
      </c>
      <c r="C25074">
        <v>0.02</v>
      </c>
    </row>
    <row r="25075" spans="1:4" x14ac:dyDescent="0.2">
      <c r="A25075" t="s">
        <v>153</v>
      </c>
      <c r="B25075" t="s">
        <v>3411</v>
      </c>
      <c r="C25075" t="s">
        <v>1608</v>
      </c>
      <c r="D25075">
        <v>0.05</v>
      </c>
    </row>
    <row r="25076" spans="1:4" x14ac:dyDescent="0.2">
      <c r="A25076" t="s">
        <v>3412</v>
      </c>
      <c r="B25076" t="s">
        <v>1608</v>
      </c>
      <c r="C25076">
        <v>0.1</v>
      </c>
    </row>
    <row r="25077" spans="1:4" x14ac:dyDescent="0.2">
      <c r="A25077" t="s">
        <v>36</v>
      </c>
      <c r="B25077" t="s">
        <v>3413</v>
      </c>
      <c r="C25077" t="s">
        <v>1782</v>
      </c>
    </row>
    <row r="25078" spans="1:4" x14ac:dyDescent="0.2">
      <c r="A25078" t="s">
        <v>3414</v>
      </c>
      <c r="B25078" t="s">
        <v>1608</v>
      </c>
      <c r="C25078">
        <v>0.2</v>
      </c>
    </row>
    <row r="25079" spans="1:4" x14ac:dyDescent="0.2">
      <c r="A25079" t="s">
        <v>3415</v>
      </c>
      <c r="B25079" t="s">
        <v>1608</v>
      </c>
      <c r="C25079">
        <v>0.2</v>
      </c>
    </row>
    <row r="25080" spans="1:4" x14ac:dyDescent="0.2">
      <c r="A25080" t="s">
        <v>150</v>
      </c>
      <c r="B25080">
        <v>17.25</v>
      </c>
      <c r="C25080" t="s">
        <v>1608</v>
      </c>
      <c r="D25080">
        <v>0.2</v>
      </c>
    </row>
    <row r="25081" spans="1:4" x14ac:dyDescent="0.2">
      <c r="A25081" t="s">
        <v>3416</v>
      </c>
      <c r="B25081" t="s">
        <v>1608</v>
      </c>
      <c r="C25081">
        <v>0.05</v>
      </c>
    </row>
    <row r="25082" spans="1:4" x14ac:dyDescent="0.2">
      <c r="A25082" t="s">
        <v>3298</v>
      </c>
      <c r="B25082" t="s">
        <v>1608</v>
      </c>
      <c r="C25082">
        <v>0.05</v>
      </c>
    </row>
    <row r="25083" spans="1:4" x14ac:dyDescent="0.2">
      <c r="A25083" t="s">
        <v>2192</v>
      </c>
      <c r="B25083" t="s">
        <v>1608</v>
      </c>
      <c r="C25083">
        <v>0.05</v>
      </c>
    </row>
    <row r="25084" spans="1:4" x14ac:dyDescent="0.2">
      <c r="A25084" t="s">
        <v>177</v>
      </c>
      <c r="B25084">
        <v>4.7</v>
      </c>
      <c r="C25084" t="s">
        <v>1562</v>
      </c>
      <c r="D25084">
        <v>0.1</v>
      </c>
    </row>
    <row r="25085" spans="1:4" x14ac:dyDescent="0.2">
      <c r="A25085" t="s">
        <v>97</v>
      </c>
      <c r="B25085">
        <v>0.03</v>
      </c>
      <c r="C25085" t="s">
        <v>1567</v>
      </c>
      <c r="D25085" t="s">
        <v>1633</v>
      </c>
    </row>
    <row r="25086" spans="1:4" x14ac:dyDescent="0.2">
      <c r="A25086" t="s">
        <v>95</v>
      </c>
      <c r="B25086" t="s">
        <v>1629</v>
      </c>
      <c r="C25086">
        <v>1.5</v>
      </c>
    </row>
    <row r="25087" spans="1:4" x14ac:dyDescent="0.2">
      <c r="A25087" t="s">
        <v>95</v>
      </c>
      <c r="B25087" t="s">
        <v>2508</v>
      </c>
      <c r="C25087">
        <v>0.5</v>
      </c>
    </row>
    <row r="25088" spans="1:4" x14ac:dyDescent="0.2">
      <c r="A25088" t="s">
        <v>95</v>
      </c>
      <c r="B25088" t="s">
        <v>1629</v>
      </c>
      <c r="C25088">
        <v>6.3</v>
      </c>
    </row>
    <row r="25089" spans="1:5" x14ac:dyDescent="0.2">
      <c r="A25089" t="s">
        <v>95</v>
      </c>
      <c r="B25089" t="s">
        <v>1629</v>
      </c>
      <c r="C25089">
        <v>10</v>
      </c>
    </row>
    <row r="25090" spans="1:5" x14ac:dyDescent="0.2">
      <c r="A25090" t="s">
        <v>97</v>
      </c>
      <c r="B25090">
        <v>0.03</v>
      </c>
      <c r="C25090" t="s">
        <v>1567</v>
      </c>
      <c r="D25090" t="s">
        <v>1568</v>
      </c>
    </row>
    <row r="25091" spans="1:5" x14ac:dyDescent="0.2">
      <c r="A25091" t="s">
        <v>94</v>
      </c>
      <c r="B25091">
        <v>0.02</v>
      </c>
      <c r="C25091" t="s">
        <v>1567</v>
      </c>
      <c r="D25091" t="s">
        <v>1568</v>
      </c>
      <c r="E25091" t="s">
        <v>2401</v>
      </c>
    </row>
    <row r="25092" spans="1:5" x14ac:dyDescent="0.2">
      <c r="A25092" t="s">
        <v>94</v>
      </c>
      <c r="B25092">
        <v>0.02</v>
      </c>
      <c r="C25092" t="s">
        <v>1567</v>
      </c>
      <c r="D25092" t="s">
        <v>1633</v>
      </c>
    </row>
    <row r="25093" spans="1:5" x14ac:dyDescent="0.2">
      <c r="A25093" t="s">
        <v>133</v>
      </c>
      <c r="B25093">
        <v>0.02</v>
      </c>
      <c r="C25093" t="s">
        <v>3223</v>
      </c>
    </row>
    <row r="25094" spans="1:5" x14ac:dyDescent="0.2">
      <c r="A25094" t="s">
        <v>1549</v>
      </c>
      <c r="B25094" t="s">
        <v>1550</v>
      </c>
      <c r="C25094" t="s">
        <v>1551</v>
      </c>
      <c r="D25094" t="s">
        <v>1552</v>
      </c>
    </row>
    <row r="25095" spans="1:5" x14ac:dyDescent="0.2">
      <c r="A25095" t="s">
        <v>859</v>
      </c>
      <c r="B25095" t="s">
        <v>1553</v>
      </c>
      <c r="C25095" t="s">
        <v>1554</v>
      </c>
    </row>
    <row r="25096" spans="1:5" x14ac:dyDescent="0.2">
      <c r="A25096" t="s">
        <v>1555</v>
      </c>
      <c r="B25096" t="s">
        <v>1550</v>
      </c>
      <c r="C25096" t="s">
        <v>1551</v>
      </c>
      <c r="D25096" t="s">
        <v>1556</v>
      </c>
    </row>
    <row r="25097" spans="1:5" x14ac:dyDescent="0.2">
      <c r="A25097" t="s">
        <v>556</v>
      </c>
      <c r="B25097">
        <v>30</v>
      </c>
      <c r="C25097" t="s">
        <v>1608</v>
      </c>
      <c r="D25097">
        <v>0.1</v>
      </c>
    </row>
    <row r="25098" spans="1:5" x14ac:dyDescent="0.2">
      <c r="A25098" t="s">
        <v>29</v>
      </c>
      <c r="B25098">
        <v>16.850000000000001</v>
      </c>
      <c r="C25098" t="s">
        <v>1608</v>
      </c>
      <c r="D25098">
        <v>1.4999999999999999E-2</v>
      </c>
    </row>
    <row r="25099" spans="1:5" x14ac:dyDescent="0.2">
      <c r="A25099" t="s">
        <v>29</v>
      </c>
      <c r="B25099">
        <v>7.6</v>
      </c>
      <c r="C25099" t="s">
        <v>1608</v>
      </c>
      <c r="D25099">
        <v>0.05</v>
      </c>
    </row>
    <row r="25100" spans="1:5" x14ac:dyDescent="0.2">
      <c r="A25100" t="s">
        <v>150</v>
      </c>
      <c r="B25100">
        <v>6.5</v>
      </c>
      <c r="C25100" t="s">
        <v>1608</v>
      </c>
      <c r="D25100">
        <v>0.05</v>
      </c>
    </row>
    <row r="25101" spans="1:5" x14ac:dyDescent="0.2">
      <c r="A25101" t="s">
        <v>29</v>
      </c>
      <c r="B25101">
        <v>15.65</v>
      </c>
      <c r="C25101" t="s">
        <v>1562</v>
      </c>
      <c r="D25101">
        <v>0.2</v>
      </c>
    </row>
    <row r="25102" spans="1:5" x14ac:dyDescent="0.2">
      <c r="A25102" t="s">
        <v>29</v>
      </c>
      <c r="B25102">
        <v>18.25</v>
      </c>
      <c r="C25102" t="s">
        <v>1608</v>
      </c>
      <c r="D25102">
        <v>0.1</v>
      </c>
    </row>
    <row r="25103" spans="1:5" x14ac:dyDescent="0.2">
      <c r="A25103" t="s">
        <v>27</v>
      </c>
      <c r="B25103">
        <v>22.15</v>
      </c>
      <c r="C25103" t="s">
        <v>1608</v>
      </c>
      <c r="D25103">
        <v>0.05</v>
      </c>
    </row>
    <row r="25104" spans="1:5" x14ac:dyDescent="0.2">
      <c r="A25104" t="s">
        <v>189</v>
      </c>
      <c r="B25104" t="s">
        <v>1545</v>
      </c>
      <c r="C25104">
        <v>0.05</v>
      </c>
    </row>
    <row r="25105" spans="1:4" x14ac:dyDescent="0.2">
      <c r="A25105" t="s">
        <v>1741</v>
      </c>
      <c r="B25105" t="s">
        <v>1562</v>
      </c>
      <c r="C25105">
        <v>0.1</v>
      </c>
    </row>
    <row r="25106" spans="1:4" x14ac:dyDescent="0.2">
      <c r="A25106" t="s">
        <v>177</v>
      </c>
      <c r="B25106">
        <v>0.4</v>
      </c>
      <c r="C25106" t="s">
        <v>1613</v>
      </c>
      <c r="D25106">
        <v>0.1</v>
      </c>
    </row>
    <row r="25107" spans="1:4" x14ac:dyDescent="0.2">
      <c r="A25107" t="s">
        <v>177</v>
      </c>
      <c r="B25107">
        <v>0.4</v>
      </c>
      <c r="C25107" t="s">
        <v>1613</v>
      </c>
      <c r="D25107">
        <v>0.1</v>
      </c>
    </row>
    <row r="25108" spans="1:4" x14ac:dyDescent="0.2">
      <c r="A25108" t="s">
        <v>29</v>
      </c>
      <c r="B25108">
        <v>0.75</v>
      </c>
      <c r="C25108" t="s">
        <v>1608</v>
      </c>
      <c r="D25108">
        <v>1.4999999999999999E-2</v>
      </c>
    </row>
    <row r="25109" spans="1:4" x14ac:dyDescent="0.2">
      <c r="A25109" t="s">
        <v>48</v>
      </c>
      <c r="B25109">
        <v>2.5</v>
      </c>
      <c r="C25109" t="s">
        <v>1613</v>
      </c>
      <c r="D25109">
        <v>0.1</v>
      </c>
    </row>
    <row r="25110" spans="1:4" x14ac:dyDescent="0.2">
      <c r="A25110" t="s">
        <v>48</v>
      </c>
      <c r="B25110">
        <v>1.4</v>
      </c>
      <c r="C25110" t="s">
        <v>1613</v>
      </c>
      <c r="D25110">
        <v>0.1</v>
      </c>
    </row>
    <row r="25111" spans="1:4" x14ac:dyDescent="0.2">
      <c r="A25111" t="s">
        <v>32</v>
      </c>
      <c r="B25111">
        <v>2</v>
      </c>
      <c r="C25111" t="s">
        <v>1608</v>
      </c>
      <c r="D25111">
        <v>0.1</v>
      </c>
    </row>
    <row r="25112" spans="1:4" x14ac:dyDescent="0.2">
      <c r="A25112" t="s">
        <v>36</v>
      </c>
      <c r="B25112" t="s">
        <v>3189</v>
      </c>
    </row>
    <row r="25113" spans="1:4" x14ac:dyDescent="0.2">
      <c r="A25113" t="s">
        <v>3407</v>
      </c>
      <c r="B25113" t="s">
        <v>2352</v>
      </c>
    </row>
    <row r="25114" spans="1:4" x14ac:dyDescent="0.2">
      <c r="A25114" t="s">
        <v>3216</v>
      </c>
      <c r="B25114" t="s">
        <v>3217</v>
      </c>
    </row>
    <row r="25115" spans="1:4" x14ac:dyDescent="0.2">
      <c r="A25115" t="s">
        <v>3218</v>
      </c>
      <c r="B25115">
        <f>0.06/0.03</f>
        <v>2</v>
      </c>
    </row>
    <row r="25116" spans="1:4" x14ac:dyDescent="0.2">
      <c r="A25116" t="s">
        <v>3408</v>
      </c>
      <c r="B25116" t="s">
        <v>3217</v>
      </c>
    </row>
    <row r="25117" spans="1:4" x14ac:dyDescent="0.2">
      <c r="A25117" t="s">
        <v>2090</v>
      </c>
      <c r="B25117" t="s">
        <v>1608</v>
      </c>
      <c r="C25117">
        <v>2.5000000000000001E-2</v>
      </c>
    </row>
    <row r="25118" spans="1:4" x14ac:dyDescent="0.2">
      <c r="A25118" t="s">
        <v>3409</v>
      </c>
      <c r="B25118" t="s">
        <v>1562</v>
      </c>
      <c r="C25118">
        <v>0.03</v>
      </c>
    </row>
    <row r="25119" spans="1:4" x14ac:dyDescent="0.2">
      <c r="A25119" t="s">
        <v>3410</v>
      </c>
      <c r="B25119" t="s">
        <v>1608</v>
      </c>
      <c r="C25119">
        <v>0.02</v>
      </c>
    </row>
    <row r="25120" spans="1:4" x14ac:dyDescent="0.2">
      <c r="A25120" t="s">
        <v>153</v>
      </c>
      <c r="B25120" t="s">
        <v>3411</v>
      </c>
      <c r="C25120" t="s">
        <v>1608</v>
      </c>
      <c r="D25120">
        <v>0.05</v>
      </c>
    </row>
    <row r="25121" spans="1:5" x14ac:dyDescent="0.2">
      <c r="A25121" t="s">
        <v>3412</v>
      </c>
      <c r="B25121" t="s">
        <v>1608</v>
      </c>
      <c r="C25121">
        <v>0.1</v>
      </c>
    </row>
    <row r="25122" spans="1:5" x14ac:dyDescent="0.2">
      <c r="A25122" t="s">
        <v>36</v>
      </c>
      <c r="B25122" t="s">
        <v>3413</v>
      </c>
      <c r="C25122" t="s">
        <v>1782</v>
      </c>
    </row>
    <row r="25123" spans="1:5" x14ac:dyDescent="0.2">
      <c r="A25123" t="s">
        <v>3414</v>
      </c>
      <c r="B25123" t="s">
        <v>1608</v>
      </c>
      <c r="C25123">
        <v>0.2</v>
      </c>
    </row>
    <row r="25124" spans="1:5" x14ac:dyDescent="0.2">
      <c r="A25124" t="s">
        <v>3415</v>
      </c>
      <c r="B25124" t="s">
        <v>1608</v>
      </c>
      <c r="C25124">
        <v>0.2</v>
      </c>
    </row>
    <row r="25125" spans="1:5" x14ac:dyDescent="0.2">
      <c r="A25125" t="s">
        <v>150</v>
      </c>
      <c r="B25125">
        <v>17.25</v>
      </c>
      <c r="C25125" t="s">
        <v>1608</v>
      </c>
      <c r="D25125">
        <v>0.2</v>
      </c>
    </row>
    <row r="25126" spans="1:5" x14ac:dyDescent="0.2">
      <c r="A25126" t="s">
        <v>3416</v>
      </c>
      <c r="B25126" t="s">
        <v>1608</v>
      </c>
      <c r="C25126">
        <v>0.05</v>
      </c>
    </row>
    <row r="25127" spans="1:5" x14ac:dyDescent="0.2">
      <c r="A25127" t="s">
        <v>3298</v>
      </c>
      <c r="B25127" t="s">
        <v>1608</v>
      </c>
      <c r="C25127">
        <v>0.05</v>
      </c>
    </row>
    <row r="25128" spans="1:5" x14ac:dyDescent="0.2">
      <c r="A25128" t="s">
        <v>2192</v>
      </c>
      <c r="B25128" t="s">
        <v>1608</v>
      </c>
      <c r="C25128">
        <v>0.05</v>
      </c>
    </row>
    <row r="25129" spans="1:5" x14ac:dyDescent="0.2">
      <c r="A25129" t="s">
        <v>177</v>
      </c>
      <c r="B25129">
        <v>4.7</v>
      </c>
      <c r="C25129" t="s">
        <v>1562</v>
      </c>
      <c r="D25129">
        <v>0.1</v>
      </c>
    </row>
    <row r="25130" spans="1:5" x14ac:dyDescent="0.2">
      <c r="A25130" t="s">
        <v>97</v>
      </c>
      <c r="B25130">
        <v>0.03</v>
      </c>
      <c r="C25130" t="s">
        <v>1567</v>
      </c>
      <c r="D25130" t="s">
        <v>1633</v>
      </c>
    </row>
    <row r="25131" spans="1:5" x14ac:dyDescent="0.2">
      <c r="A25131" t="s">
        <v>95</v>
      </c>
      <c r="B25131" t="s">
        <v>1629</v>
      </c>
      <c r="C25131">
        <v>1.5</v>
      </c>
    </row>
    <row r="25132" spans="1:5" x14ac:dyDescent="0.2">
      <c r="A25132" t="s">
        <v>95</v>
      </c>
      <c r="B25132" t="s">
        <v>2508</v>
      </c>
      <c r="C25132">
        <v>0.5</v>
      </c>
    </row>
    <row r="25133" spans="1:5" x14ac:dyDescent="0.2">
      <c r="A25133" t="s">
        <v>95</v>
      </c>
      <c r="B25133" t="s">
        <v>1629</v>
      </c>
      <c r="C25133">
        <v>6.3</v>
      </c>
    </row>
    <row r="25134" spans="1:5" x14ac:dyDescent="0.2">
      <c r="A25134" t="s">
        <v>95</v>
      </c>
      <c r="B25134" t="s">
        <v>1629</v>
      </c>
      <c r="C25134">
        <v>10</v>
      </c>
    </row>
    <row r="25135" spans="1:5" x14ac:dyDescent="0.2">
      <c r="A25135" t="s">
        <v>97</v>
      </c>
      <c r="B25135">
        <v>0.03</v>
      </c>
      <c r="C25135" t="s">
        <v>1567</v>
      </c>
      <c r="D25135" t="s">
        <v>1568</v>
      </c>
    </row>
    <row r="25136" spans="1:5" x14ac:dyDescent="0.2">
      <c r="A25136" t="s">
        <v>94</v>
      </c>
      <c r="B25136">
        <v>0.02</v>
      </c>
      <c r="C25136" t="s">
        <v>1567</v>
      </c>
      <c r="D25136" t="s">
        <v>1568</v>
      </c>
      <c r="E25136" t="s">
        <v>2401</v>
      </c>
    </row>
    <row r="25137" spans="1:4" x14ac:dyDescent="0.2">
      <c r="A25137" t="s">
        <v>94</v>
      </c>
      <c r="B25137">
        <v>0.02</v>
      </c>
      <c r="C25137" t="s">
        <v>1567</v>
      </c>
      <c r="D25137" t="s">
        <v>1633</v>
      </c>
    </row>
    <row r="25138" spans="1:4" x14ac:dyDescent="0.2">
      <c r="A25138" t="s">
        <v>133</v>
      </c>
      <c r="B25138">
        <v>0.02</v>
      </c>
      <c r="C25138" t="s">
        <v>3223</v>
      </c>
    </row>
    <row r="25139" spans="1:4" x14ac:dyDescent="0.2">
      <c r="A25139" t="s">
        <v>1549</v>
      </c>
      <c r="B25139" t="s">
        <v>1550</v>
      </c>
      <c r="C25139" t="s">
        <v>1551</v>
      </c>
      <c r="D25139" t="s">
        <v>1552</v>
      </c>
    </row>
    <row r="25140" spans="1:4" x14ac:dyDescent="0.2">
      <c r="A25140" t="s">
        <v>859</v>
      </c>
      <c r="B25140" t="s">
        <v>1553</v>
      </c>
      <c r="C25140" t="s">
        <v>1554</v>
      </c>
    </row>
    <row r="25141" spans="1:4" x14ac:dyDescent="0.2">
      <c r="A25141" t="s">
        <v>1555</v>
      </c>
      <c r="B25141" t="s">
        <v>1550</v>
      </c>
      <c r="C25141" t="s">
        <v>1551</v>
      </c>
      <c r="D25141" t="s">
        <v>1556</v>
      </c>
    </row>
    <row r="25142" spans="1:4" x14ac:dyDescent="0.2">
      <c r="A25142" t="s">
        <v>1569</v>
      </c>
      <c r="B25142" t="s">
        <v>1570</v>
      </c>
      <c r="C25142" t="s">
        <v>1571</v>
      </c>
    </row>
    <row r="25143" spans="1:4" x14ac:dyDescent="0.2">
      <c r="A25143" t="s">
        <v>1569</v>
      </c>
      <c r="B25143" t="s">
        <v>1572</v>
      </c>
      <c r="C25143" t="s">
        <v>1573</v>
      </c>
      <c r="D25143" t="s">
        <v>1571</v>
      </c>
    </row>
    <row r="25144" spans="1:4" x14ac:dyDescent="0.2">
      <c r="A25144" t="s">
        <v>91</v>
      </c>
      <c r="B25144">
        <v>21.1</v>
      </c>
      <c r="C25144" t="s">
        <v>1608</v>
      </c>
      <c r="D25144">
        <v>0.03</v>
      </c>
    </row>
    <row r="25145" spans="1:4" x14ac:dyDescent="0.2">
      <c r="A25145" t="s">
        <v>29</v>
      </c>
      <c r="B25145">
        <v>2.4</v>
      </c>
      <c r="C25145" t="s">
        <v>1608</v>
      </c>
      <c r="D25145">
        <v>0.05</v>
      </c>
    </row>
    <row r="25146" spans="1:4" x14ac:dyDescent="0.2">
      <c r="A25146" t="s">
        <v>29</v>
      </c>
      <c r="B25146">
        <v>0.8</v>
      </c>
      <c r="C25146" t="s">
        <v>1608</v>
      </c>
      <c r="D25146">
        <v>0.1</v>
      </c>
    </row>
    <row r="25147" spans="1:4" x14ac:dyDescent="0.2">
      <c r="A25147" t="s">
        <v>29</v>
      </c>
      <c r="B25147">
        <v>11.5</v>
      </c>
      <c r="C25147" t="s">
        <v>1608</v>
      </c>
      <c r="D25147">
        <v>0.2</v>
      </c>
    </row>
    <row r="25148" spans="1:4" x14ac:dyDescent="0.2">
      <c r="A25148" t="s">
        <v>96</v>
      </c>
      <c r="B25148">
        <v>2.5</v>
      </c>
      <c r="C25148">
        <f>-0.003/-0.012</f>
        <v>0.25</v>
      </c>
    </row>
    <row r="25149" spans="1:4" x14ac:dyDescent="0.2">
      <c r="A25149" t="s">
        <v>34</v>
      </c>
      <c r="B25149">
        <v>13.8</v>
      </c>
      <c r="C25149" t="s">
        <v>1608</v>
      </c>
      <c r="D25149">
        <v>0.01</v>
      </c>
    </row>
    <row r="25150" spans="1:4" x14ac:dyDescent="0.2">
      <c r="A25150" t="s">
        <v>34</v>
      </c>
      <c r="B25150">
        <v>13</v>
      </c>
      <c r="C25150" t="s">
        <v>1608</v>
      </c>
      <c r="D25150">
        <v>0.01</v>
      </c>
    </row>
    <row r="25151" spans="1:4" x14ac:dyDescent="0.2">
      <c r="A25151" t="s">
        <v>34</v>
      </c>
      <c r="B25151">
        <v>8.4</v>
      </c>
      <c r="C25151">
        <v>-0.05</v>
      </c>
    </row>
    <row r="25152" spans="1:4" x14ac:dyDescent="0.2">
      <c r="A25152" t="s">
        <v>34</v>
      </c>
      <c r="B25152">
        <v>5.5</v>
      </c>
      <c r="C25152" t="s">
        <v>1608</v>
      </c>
      <c r="D25152">
        <v>0.2</v>
      </c>
    </row>
    <row r="25153" spans="1:4" x14ac:dyDescent="0.2">
      <c r="A25153" t="s">
        <v>1055</v>
      </c>
      <c r="B25153">
        <v>2.1</v>
      </c>
      <c r="C25153" t="s">
        <v>1608</v>
      </c>
      <c r="D25153">
        <v>0.1</v>
      </c>
    </row>
    <row r="25154" spans="1:4" x14ac:dyDescent="0.2">
      <c r="A25154" t="s">
        <v>575</v>
      </c>
      <c r="B25154" t="s">
        <v>1896</v>
      </c>
      <c r="C25154">
        <v>8</v>
      </c>
    </row>
    <row r="25155" spans="1:4" x14ac:dyDescent="0.2">
      <c r="A25155" t="s">
        <v>575</v>
      </c>
      <c r="B25155" t="s">
        <v>1896</v>
      </c>
      <c r="C25155">
        <v>7</v>
      </c>
    </row>
    <row r="25156" spans="1:4" x14ac:dyDescent="0.2">
      <c r="A25156" t="s">
        <v>95</v>
      </c>
      <c r="B25156" t="s">
        <v>1629</v>
      </c>
      <c r="C25156" t="s">
        <v>1545</v>
      </c>
      <c r="D25156">
        <v>6.3</v>
      </c>
    </row>
    <row r="25157" spans="1:4" x14ac:dyDescent="0.2">
      <c r="A25157" t="s">
        <v>174</v>
      </c>
      <c r="B25157">
        <v>0.2</v>
      </c>
      <c r="C25157" t="s">
        <v>1594</v>
      </c>
      <c r="D25157" t="s">
        <v>1568</v>
      </c>
    </row>
    <row r="25158" spans="1:4" x14ac:dyDescent="0.2">
      <c r="A25158" t="s">
        <v>97</v>
      </c>
      <c r="B25158">
        <v>0.05</v>
      </c>
      <c r="C25158" t="s">
        <v>1568</v>
      </c>
    </row>
    <row r="25159" spans="1:4" x14ac:dyDescent="0.2">
      <c r="A25159" t="s">
        <v>97</v>
      </c>
      <c r="B25159">
        <v>0.03</v>
      </c>
      <c r="C25159" t="s">
        <v>1568</v>
      </c>
    </row>
    <row r="25160" spans="1:4" x14ac:dyDescent="0.2">
      <c r="A25160" t="s">
        <v>1549</v>
      </c>
      <c r="B25160" t="s">
        <v>1550</v>
      </c>
      <c r="C25160" t="s">
        <v>1551</v>
      </c>
      <c r="D25160" t="s">
        <v>1552</v>
      </c>
    </row>
    <row r="25161" spans="1:4" x14ac:dyDescent="0.2">
      <c r="A25161" t="s">
        <v>859</v>
      </c>
      <c r="B25161" t="s">
        <v>1553</v>
      </c>
      <c r="C25161" t="s">
        <v>1554</v>
      </c>
    </row>
    <row r="25162" spans="1:4" x14ac:dyDescent="0.2">
      <c r="A25162" t="s">
        <v>1569</v>
      </c>
      <c r="B25162" t="s">
        <v>1570</v>
      </c>
      <c r="C25162" t="s">
        <v>1571</v>
      </c>
    </row>
    <row r="25163" spans="1:4" x14ac:dyDescent="0.2">
      <c r="A25163" t="s">
        <v>1569</v>
      </c>
      <c r="B25163" t="s">
        <v>1572</v>
      </c>
      <c r="C25163" t="s">
        <v>1573</v>
      </c>
      <c r="D25163" t="s">
        <v>1571</v>
      </c>
    </row>
    <row r="25164" spans="1:4" x14ac:dyDescent="0.2">
      <c r="A25164" t="s">
        <v>556</v>
      </c>
      <c r="B25164">
        <v>30</v>
      </c>
      <c r="C25164" t="s">
        <v>1608</v>
      </c>
      <c r="D25164">
        <v>0.1</v>
      </c>
    </row>
    <row r="25165" spans="1:4" x14ac:dyDescent="0.2">
      <c r="A25165" t="s">
        <v>29</v>
      </c>
      <c r="B25165">
        <v>16.850000000000001</v>
      </c>
      <c r="C25165" t="s">
        <v>1608</v>
      </c>
      <c r="D25165">
        <v>1.4999999999999999E-2</v>
      </c>
    </row>
    <row r="25166" spans="1:4" x14ac:dyDescent="0.2">
      <c r="A25166" t="s">
        <v>29</v>
      </c>
      <c r="B25166">
        <v>7.6</v>
      </c>
      <c r="C25166" t="s">
        <v>1608</v>
      </c>
      <c r="D25166">
        <v>0.05</v>
      </c>
    </row>
    <row r="25167" spans="1:4" x14ac:dyDescent="0.2">
      <c r="A25167" t="s">
        <v>150</v>
      </c>
      <c r="B25167">
        <v>6.5</v>
      </c>
      <c r="C25167" t="s">
        <v>1608</v>
      </c>
      <c r="D25167">
        <v>0.05</v>
      </c>
    </row>
    <row r="25168" spans="1:4" x14ac:dyDescent="0.2">
      <c r="A25168" t="s">
        <v>29</v>
      </c>
      <c r="B25168">
        <v>15.65</v>
      </c>
      <c r="C25168" t="s">
        <v>1562</v>
      </c>
      <c r="D25168">
        <v>0.2</v>
      </c>
    </row>
    <row r="25169" spans="1:4" x14ac:dyDescent="0.2">
      <c r="A25169" t="s">
        <v>29</v>
      </c>
      <c r="B25169">
        <v>18.25</v>
      </c>
      <c r="C25169" t="s">
        <v>1608</v>
      </c>
      <c r="D25169">
        <v>0.1</v>
      </c>
    </row>
    <row r="25170" spans="1:4" x14ac:dyDescent="0.2">
      <c r="A25170" t="s">
        <v>27</v>
      </c>
      <c r="B25170">
        <v>22.15</v>
      </c>
      <c r="C25170" t="s">
        <v>1608</v>
      </c>
      <c r="D25170">
        <v>0.05</v>
      </c>
    </row>
    <row r="25171" spans="1:4" x14ac:dyDescent="0.2">
      <c r="A25171" t="s">
        <v>189</v>
      </c>
      <c r="B25171" t="s">
        <v>1545</v>
      </c>
      <c r="C25171">
        <v>0.05</v>
      </c>
    </row>
    <row r="25172" spans="1:4" x14ac:dyDescent="0.2">
      <c r="A25172" t="s">
        <v>1741</v>
      </c>
      <c r="B25172" t="s">
        <v>1562</v>
      </c>
      <c r="C25172">
        <v>0.1</v>
      </c>
    </row>
    <row r="25173" spans="1:4" x14ac:dyDescent="0.2">
      <c r="A25173" t="s">
        <v>177</v>
      </c>
      <c r="B25173">
        <v>0.4</v>
      </c>
      <c r="C25173" t="s">
        <v>1613</v>
      </c>
      <c r="D25173">
        <v>0.1</v>
      </c>
    </row>
    <row r="25174" spans="1:4" x14ac:dyDescent="0.2">
      <c r="A25174" t="s">
        <v>177</v>
      </c>
      <c r="B25174">
        <v>0.4</v>
      </c>
      <c r="C25174" t="s">
        <v>1613</v>
      </c>
      <c r="D25174">
        <v>0.1</v>
      </c>
    </row>
    <row r="25175" spans="1:4" x14ac:dyDescent="0.2">
      <c r="A25175" t="s">
        <v>29</v>
      </c>
      <c r="B25175">
        <v>0.75</v>
      </c>
      <c r="C25175" t="s">
        <v>1608</v>
      </c>
      <c r="D25175">
        <v>1.4999999999999999E-2</v>
      </c>
    </row>
    <row r="25176" spans="1:4" x14ac:dyDescent="0.2">
      <c r="A25176" t="s">
        <v>48</v>
      </c>
      <c r="B25176">
        <v>2.5</v>
      </c>
      <c r="C25176" t="s">
        <v>1613</v>
      </c>
      <c r="D25176">
        <v>0.1</v>
      </c>
    </row>
    <row r="25177" spans="1:4" x14ac:dyDescent="0.2">
      <c r="A25177" t="s">
        <v>48</v>
      </c>
      <c r="B25177">
        <v>1.4</v>
      </c>
      <c r="C25177" t="s">
        <v>1613</v>
      </c>
      <c r="D25177">
        <v>0.1</v>
      </c>
    </row>
    <row r="25178" spans="1:4" x14ac:dyDescent="0.2">
      <c r="A25178" t="s">
        <v>32</v>
      </c>
      <c r="B25178">
        <v>2</v>
      </c>
      <c r="C25178" t="s">
        <v>1608</v>
      </c>
      <c r="D25178">
        <v>0.1</v>
      </c>
    </row>
    <row r="25179" spans="1:4" x14ac:dyDescent="0.2">
      <c r="A25179" t="s">
        <v>36</v>
      </c>
      <c r="B25179" t="s">
        <v>3189</v>
      </c>
    </row>
    <row r="25180" spans="1:4" x14ac:dyDescent="0.2">
      <c r="A25180" t="s">
        <v>3407</v>
      </c>
      <c r="B25180" t="s">
        <v>2352</v>
      </c>
    </row>
    <row r="25181" spans="1:4" x14ac:dyDescent="0.2">
      <c r="A25181" t="s">
        <v>3216</v>
      </c>
      <c r="B25181" t="s">
        <v>3217</v>
      </c>
    </row>
    <row r="25182" spans="1:4" x14ac:dyDescent="0.2">
      <c r="A25182" t="s">
        <v>3218</v>
      </c>
      <c r="B25182">
        <f>0.06/0.03</f>
        <v>2</v>
      </c>
    </row>
    <row r="25183" spans="1:4" x14ac:dyDescent="0.2">
      <c r="A25183" t="s">
        <v>3408</v>
      </c>
      <c r="B25183" t="s">
        <v>3217</v>
      </c>
    </row>
    <row r="25184" spans="1:4" x14ac:dyDescent="0.2">
      <c r="A25184" t="s">
        <v>2090</v>
      </c>
      <c r="B25184" t="s">
        <v>1608</v>
      </c>
      <c r="C25184">
        <v>2.5000000000000001E-2</v>
      </c>
    </row>
    <row r="25185" spans="1:4" x14ac:dyDescent="0.2">
      <c r="A25185" t="s">
        <v>3409</v>
      </c>
      <c r="B25185" t="s">
        <v>1562</v>
      </c>
      <c r="C25185">
        <v>0.03</v>
      </c>
    </row>
    <row r="25186" spans="1:4" x14ac:dyDescent="0.2">
      <c r="A25186" t="s">
        <v>3410</v>
      </c>
      <c r="B25186" t="s">
        <v>1608</v>
      </c>
      <c r="C25186">
        <v>0.02</v>
      </c>
    </row>
    <row r="25187" spans="1:4" x14ac:dyDescent="0.2">
      <c r="A25187" t="s">
        <v>153</v>
      </c>
      <c r="B25187" t="s">
        <v>3411</v>
      </c>
      <c r="C25187" t="s">
        <v>1608</v>
      </c>
      <c r="D25187">
        <v>0.05</v>
      </c>
    </row>
    <row r="25188" spans="1:4" x14ac:dyDescent="0.2">
      <c r="A25188" t="s">
        <v>3412</v>
      </c>
      <c r="B25188" t="s">
        <v>1608</v>
      </c>
      <c r="C25188">
        <v>0.1</v>
      </c>
    </row>
    <row r="25189" spans="1:4" x14ac:dyDescent="0.2">
      <c r="A25189" t="s">
        <v>36</v>
      </c>
      <c r="B25189" t="s">
        <v>3413</v>
      </c>
      <c r="C25189" t="s">
        <v>1782</v>
      </c>
    </row>
    <row r="25190" spans="1:4" x14ac:dyDescent="0.2">
      <c r="A25190" t="s">
        <v>3414</v>
      </c>
      <c r="B25190" t="s">
        <v>1608</v>
      </c>
      <c r="C25190">
        <v>0.2</v>
      </c>
    </row>
    <row r="25191" spans="1:4" x14ac:dyDescent="0.2">
      <c r="A25191" t="s">
        <v>3415</v>
      </c>
      <c r="B25191" t="s">
        <v>1608</v>
      </c>
      <c r="C25191">
        <v>0.2</v>
      </c>
    </row>
    <row r="25192" spans="1:4" x14ac:dyDescent="0.2">
      <c r="A25192" t="s">
        <v>150</v>
      </c>
      <c r="B25192">
        <v>17.25</v>
      </c>
      <c r="C25192" t="s">
        <v>1608</v>
      </c>
      <c r="D25192">
        <v>0.2</v>
      </c>
    </row>
    <row r="25193" spans="1:4" x14ac:dyDescent="0.2">
      <c r="A25193" t="s">
        <v>3416</v>
      </c>
      <c r="B25193" t="s">
        <v>1608</v>
      </c>
      <c r="C25193">
        <v>0.05</v>
      </c>
    </row>
    <row r="25194" spans="1:4" x14ac:dyDescent="0.2">
      <c r="A25194" t="s">
        <v>3298</v>
      </c>
      <c r="B25194" t="s">
        <v>1608</v>
      </c>
      <c r="C25194">
        <v>0.05</v>
      </c>
    </row>
    <row r="25195" spans="1:4" x14ac:dyDescent="0.2">
      <c r="A25195" t="s">
        <v>2192</v>
      </c>
      <c r="B25195" t="s">
        <v>1608</v>
      </c>
      <c r="C25195">
        <v>0.05</v>
      </c>
    </row>
    <row r="25196" spans="1:4" x14ac:dyDescent="0.2">
      <c r="A25196" t="s">
        <v>177</v>
      </c>
      <c r="B25196">
        <v>4.7</v>
      </c>
      <c r="C25196" t="s">
        <v>1562</v>
      </c>
      <c r="D25196">
        <v>0.1</v>
      </c>
    </row>
    <row r="25197" spans="1:4" x14ac:dyDescent="0.2">
      <c r="A25197" t="s">
        <v>97</v>
      </c>
      <c r="B25197">
        <v>0.03</v>
      </c>
      <c r="C25197" t="s">
        <v>1567</v>
      </c>
      <c r="D25197" t="s">
        <v>1633</v>
      </c>
    </row>
    <row r="25198" spans="1:4" x14ac:dyDescent="0.2">
      <c r="A25198" t="s">
        <v>95</v>
      </c>
      <c r="B25198" t="s">
        <v>1629</v>
      </c>
      <c r="C25198">
        <v>1.5</v>
      </c>
    </row>
    <row r="25199" spans="1:4" x14ac:dyDescent="0.2">
      <c r="A25199" t="s">
        <v>95</v>
      </c>
      <c r="B25199" t="s">
        <v>2508</v>
      </c>
      <c r="C25199">
        <v>0.5</v>
      </c>
    </row>
    <row r="25200" spans="1:4" x14ac:dyDescent="0.2">
      <c r="A25200" t="s">
        <v>95</v>
      </c>
      <c r="B25200" t="s">
        <v>1629</v>
      </c>
      <c r="C25200">
        <v>6.3</v>
      </c>
    </row>
    <row r="25201" spans="1:5" x14ac:dyDescent="0.2">
      <c r="A25201" t="s">
        <v>95</v>
      </c>
      <c r="B25201" t="s">
        <v>1629</v>
      </c>
      <c r="C25201">
        <v>10</v>
      </c>
    </row>
    <row r="25202" spans="1:5" x14ac:dyDescent="0.2">
      <c r="A25202" t="s">
        <v>97</v>
      </c>
      <c r="B25202">
        <v>0.03</v>
      </c>
      <c r="C25202" t="s">
        <v>1567</v>
      </c>
      <c r="D25202" t="s">
        <v>1568</v>
      </c>
    </row>
    <row r="25203" spans="1:5" x14ac:dyDescent="0.2">
      <c r="A25203" t="s">
        <v>94</v>
      </c>
      <c r="B25203">
        <v>0.02</v>
      </c>
      <c r="C25203" t="s">
        <v>1567</v>
      </c>
      <c r="D25203" t="s">
        <v>1568</v>
      </c>
      <c r="E25203" t="s">
        <v>2401</v>
      </c>
    </row>
    <row r="25204" spans="1:5" x14ac:dyDescent="0.2">
      <c r="A25204" t="s">
        <v>94</v>
      </c>
      <c r="B25204">
        <v>0.02</v>
      </c>
      <c r="C25204" t="s">
        <v>1567</v>
      </c>
      <c r="D25204" t="s">
        <v>1633</v>
      </c>
    </row>
    <row r="25205" spans="1:5" x14ac:dyDescent="0.2">
      <c r="A25205" t="s">
        <v>133</v>
      </c>
      <c r="B25205">
        <v>0.02</v>
      </c>
      <c r="C25205" t="s">
        <v>3223</v>
      </c>
    </row>
    <row r="25206" spans="1:5" x14ac:dyDescent="0.2">
      <c r="A25206" t="s">
        <v>1549</v>
      </c>
      <c r="B25206" t="s">
        <v>1550</v>
      </c>
      <c r="C25206" t="s">
        <v>1551</v>
      </c>
      <c r="D25206" t="s">
        <v>1552</v>
      </c>
    </row>
    <row r="25207" spans="1:5" x14ac:dyDescent="0.2">
      <c r="A25207" t="s">
        <v>859</v>
      </c>
      <c r="B25207" t="s">
        <v>1553</v>
      </c>
      <c r="C25207" t="s">
        <v>1554</v>
      </c>
    </row>
    <row r="25208" spans="1:5" x14ac:dyDescent="0.2">
      <c r="A25208" t="s">
        <v>1555</v>
      </c>
      <c r="B25208" t="s">
        <v>1550</v>
      </c>
      <c r="C25208" t="s">
        <v>1551</v>
      </c>
      <c r="D25208" t="s">
        <v>1556</v>
      </c>
    </row>
    <row r="25209" spans="1:5" x14ac:dyDescent="0.2">
      <c r="A25209" t="s">
        <v>91</v>
      </c>
      <c r="B25209">
        <v>28</v>
      </c>
      <c r="C25209" t="s">
        <v>1608</v>
      </c>
      <c r="D25209">
        <v>0.2</v>
      </c>
    </row>
    <row r="25210" spans="1:5" x14ac:dyDescent="0.2">
      <c r="A25210" t="s">
        <v>150</v>
      </c>
      <c r="B25210">
        <v>5</v>
      </c>
      <c r="C25210">
        <v>0.2</v>
      </c>
    </row>
    <row r="25211" spans="1:5" x14ac:dyDescent="0.2">
      <c r="A25211" t="s">
        <v>3417</v>
      </c>
      <c r="B25211" t="s">
        <v>1608</v>
      </c>
      <c r="C25211">
        <v>0.05</v>
      </c>
    </row>
    <row r="25212" spans="1:5" x14ac:dyDescent="0.2">
      <c r="A25212" t="s">
        <v>3418</v>
      </c>
      <c r="B25212">
        <v>0.1</v>
      </c>
    </row>
    <row r="25213" spans="1:5" x14ac:dyDescent="0.2">
      <c r="A25213" t="s">
        <v>3419</v>
      </c>
      <c r="B25213">
        <v>0.1</v>
      </c>
    </row>
    <row r="25214" spans="1:5" x14ac:dyDescent="0.2">
      <c r="A25214" t="s">
        <v>1549</v>
      </c>
      <c r="B25214" t="s">
        <v>1550</v>
      </c>
      <c r="C25214" t="s">
        <v>1551</v>
      </c>
      <c r="D25214" t="s">
        <v>1552</v>
      </c>
    </row>
    <row r="25215" spans="1:5" x14ac:dyDescent="0.2">
      <c r="A25215" t="s">
        <v>859</v>
      </c>
      <c r="B25215" t="s">
        <v>1553</v>
      </c>
      <c r="C25215" t="s">
        <v>1554</v>
      </c>
    </row>
    <row r="25216" spans="1:5" x14ac:dyDescent="0.2">
      <c r="A25216" t="s">
        <v>1569</v>
      </c>
      <c r="B25216" t="s">
        <v>1570</v>
      </c>
      <c r="C25216" t="s">
        <v>1571</v>
      </c>
    </row>
    <row r="25217" spans="1:5" x14ac:dyDescent="0.2">
      <c r="A25217" t="s">
        <v>1569</v>
      </c>
      <c r="B25217" t="s">
        <v>1572</v>
      </c>
      <c r="C25217" t="s">
        <v>1573</v>
      </c>
      <c r="D25217" t="s">
        <v>1571</v>
      </c>
    </row>
    <row r="25218" spans="1:5" x14ac:dyDescent="0.2">
      <c r="A25218" t="s">
        <v>29</v>
      </c>
      <c r="B25218">
        <v>9.85</v>
      </c>
      <c r="C25218" t="s">
        <v>1608</v>
      </c>
      <c r="D25218">
        <v>0.05</v>
      </c>
    </row>
    <row r="25219" spans="1:5" x14ac:dyDescent="0.2">
      <c r="A25219" t="s">
        <v>29</v>
      </c>
      <c r="B25219">
        <v>7.5</v>
      </c>
      <c r="C25219" t="s">
        <v>1608</v>
      </c>
      <c r="D25219">
        <v>0.05</v>
      </c>
    </row>
    <row r="25220" spans="1:5" x14ac:dyDescent="0.2">
      <c r="A25220" t="s">
        <v>29</v>
      </c>
      <c r="B25220">
        <v>6.1</v>
      </c>
      <c r="C25220">
        <v>-0.05</v>
      </c>
    </row>
    <row r="25221" spans="1:5" x14ac:dyDescent="0.2">
      <c r="A25221" t="s">
        <v>29</v>
      </c>
      <c r="B25221">
        <v>5.5</v>
      </c>
      <c r="C25221">
        <v>0.05</v>
      </c>
    </row>
    <row r="25222" spans="1:5" x14ac:dyDescent="0.2">
      <c r="A25222" t="s">
        <v>29</v>
      </c>
      <c r="B25222">
        <v>0.5</v>
      </c>
      <c r="C25222" t="s">
        <v>1562</v>
      </c>
      <c r="D25222">
        <v>0.05</v>
      </c>
    </row>
    <row r="25223" spans="1:5" x14ac:dyDescent="0.2">
      <c r="A25223" t="s">
        <v>29</v>
      </c>
      <c r="B25223">
        <v>14</v>
      </c>
      <c r="C25223" t="s">
        <v>1608</v>
      </c>
      <c r="D25223">
        <v>0.5</v>
      </c>
    </row>
    <row r="25224" spans="1:5" x14ac:dyDescent="0.2">
      <c r="A25224" t="s">
        <v>29</v>
      </c>
      <c r="B25224">
        <v>0.4</v>
      </c>
      <c r="C25224" t="s">
        <v>1608</v>
      </c>
      <c r="D25224">
        <v>0.05</v>
      </c>
    </row>
    <row r="25225" spans="1:5" x14ac:dyDescent="0.2">
      <c r="A25225" t="s">
        <v>153</v>
      </c>
      <c r="B25225" t="s">
        <v>3420</v>
      </c>
      <c r="C25225" t="s">
        <v>1562</v>
      </c>
      <c r="D25225">
        <v>0.03</v>
      </c>
    </row>
    <row r="25226" spans="1:5" x14ac:dyDescent="0.2">
      <c r="A25226" t="s">
        <v>153</v>
      </c>
      <c r="B25226" t="s">
        <v>3420</v>
      </c>
      <c r="C25226" t="s">
        <v>1562</v>
      </c>
      <c r="D25226">
        <v>0.03</v>
      </c>
      <c r="E25226" t="s">
        <v>3381</v>
      </c>
    </row>
    <row r="25227" spans="1:5" x14ac:dyDescent="0.2">
      <c r="A25227" t="s">
        <v>3421</v>
      </c>
      <c r="B25227" t="s">
        <v>1767</v>
      </c>
      <c r="C25227" t="s">
        <v>1608</v>
      </c>
      <c r="D25227">
        <v>0.2</v>
      </c>
    </row>
    <row r="25228" spans="1:5" x14ac:dyDescent="0.2">
      <c r="A25228" t="s">
        <v>153</v>
      </c>
      <c r="B25228" t="s">
        <v>3422</v>
      </c>
      <c r="C25228" t="s">
        <v>1613</v>
      </c>
      <c r="D25228">
        <v>0.03</v>
      </c>
    </row>
    <row r="25229" spans="1:5" x14ac:dyDescent="0.2">
      <c r="A25229" t="s">
        <v>153</v>
      </c>
      <c r="B25229" t="s">
        <v>1612</v>
      </c>
      <c r="C25229">
        <f>0.005/-0.015</f>
        <v>-0.33333333333333337</v>
      </c>
    </row>
    <row r="25230" spans="1:5" x14ac:dyDescent="0.2">
      <c r="A25230" t="s">
        <v>153</v>
      </c>
      <c r="B25230" t="s">
        <v>1612</v>
      </c>
      <c r="C25230">
        <f>0.005/-0.015</f>
        <v>-0.33333333333333337</v>
      </c>
      <c r="D25230" t="s">
        <v>3381</v>
      </c>
    </row>
    <row r="25231" spans="1:5" x14ac:dyDescent="0.2">
      <c r="A25231" t="s">
        <v>153</v>
      </c>
      <c r="B25231" t="s">
        <v>3423</v>
      </c>
      <c r="C25231">
        <v>0.05</v>
      </c>
    </row>
    <row r="25232" spans="1:5" x14ac:dyDescent="0.2">
      <c r="A25232" t="s">
        <v>153</v>
      </c>
      <c r="B25232" t="s">
        <v>2715</v>
      </c>
      <c r="C25232">
        <v>-0.03</v>
      </c>
    </row>
    <row r="25233" spans="1:4" x14ac:dyDescent="0.2">
      <c r="A25233" t="s">
        <v>153</v>
      </c>
      <c r="B25233" t="s">
        <v>2715</v>
      </c>
      <c r="C25233">
        <v>-0.03</v>
      </c>
      <c r="D25233" t="s">
        <v>3381</v>
      </c>
    </row>
    <row r="25234" spans="1:4" x14ac:dyDescent="0.2">
      <c r="A25234" t="s">
        <v>153</v>
      </c>
      <c r="B25234" t="s">
        <v>3424</v>
      </c>
      <c r="C25234" t="s">
        <v>1608</v>
      </c>
      <c r="D25234">
        <v>0.05</v>
      </c>
    </row>
    <row r="25235" spans="1:4" x14ac:dyDescent="0.2">
      <c r="A25235" t="s">
        <v>153</v>
      </c>
      <c r="B25235" t="s">
        <v>3425</v>
      </c>
      <c r="C25235">
        <v>-0.1</v>
      </c>
    </row>
    <row r="25236" spans="1:4" x14ac:dyDescent="0.2">
      <c r="A25236" t="s">
        <v>153</v>
      </c>
      <c r="B25236" t="s">
        <v>3426</v>
      </c>
      <c r="C25236">
        <v>0.1</v>
      </c>
    </row>
    <row r="25237" spans="1:4" x14ac:dyDescent="0.2">
      <c r="A25237" t="s">
        <v>153</v>
      </c>
      <c r="B25237" t="s">
        <v>3427</v>
      </c>
      <c r="C25237" t="s">
        <v>1608</v>
      </c>
      <c r="D25237">
        <v>0.04</v>
      </c>
    </row>
    <row r="25238" spans="1:4" x14ac:dyDescent="0.2">
      <c r="A25238" t="s">
        <v>97</v>
      </c>
      <c r="B25238" t="s">
        <v>3390</v>
      </c>
    </row>
    <row r="25239" spans="1:4" x14ac:dyDescent="0.2">
      <c r="A25239" t="s">
        <v>97</v>
      </c>
      <c r="B25239">
        <v>0.02</v>
      </c>
      <c r="C25239" t="s">
        <v>1568</v>
      </c>
    </row>
    <row r="25240" spans="1:4" x14ac:dyDescent="0.2">
      <c r="A25240" t="s">
        <v>1704</v>
      </c>
      <c r="B25240" t="s">
        <v>3428</v>
      </c>
    </row>
    <row r="25241" spans="1:4" x14ac:dyDescent="0.2">
      <c r="A25241" t="s">
        <v>56</v>
      </c>
      <c r="B25241" t="s">
        <v>1698</v>
      </c>
    </row>
    <row r="25242" spans="1:4" x14ac:dyDescent="0.2">
      <c r="A25242" t="s">
        <v>95</v>
      </c>
      <c r="B25242" t="s">
        <v>3209</v>
      </c>
    </row>
    <row r="25243" spans="1:4" x14ac:dyDescent="0.2">
      <c r="A25243" t="s">
        <v>95</v>
      </c>
      <c r="B25243" t="s">
        <v>2233</v>
      </c>
    </row>
    <row r="25244" spans="1:4" x14ac:dyDescent="0.2">
      <c r="A25244" t="s">
        <v>3402</v>
      </c>
      <c r="B25244" t="s">
        <v>3403</v>
      </c>
      <c r="C25244" t="s">
        <v>1698</v>
      </c>
    </row>
    <row r="25245" spans="1:4" x14ac:dyDescent="0.2">
      <c r="A25245" t="s">
        <v>87</v>
      </c>
    </row>
    <row r="25246" spans="1:4" x14ac:dyDescent="0.2">
      <c r="A25246" t="s">
        <v>1549</v>
      </c>
      <c r="B25246" t="s">
        <v>1550</v>
      </c>
      <c r="C25246" t="s">
        <v>1551</v>
      </c>
      <c r="D25246" t="s">
        <v>1552</v>
      </c>
    </row>
    <row r="25247" spans="1:4" x14ac:dyDescent="0.2">
      <c r="A25247" t="s">
        <v>859</v>
      </c>
      <c r="B25247" t="s">
        <v>1553</v>
      </c>
      <c r="C25247" t="s">
        <v>1554</v>
      </c>
    </row>
    <row r="25248" spans="1:4" x14ac:dyDescent="0.2">
      <c r="A25248" t="s">
        <v>1569</v>
      </c>
      <c r="B25248" t="s">
        <v>1570</v>
      </c>
      <c r="C25248" t="s">
        <v>1571</v>
      </c>
    </row>
    <row r="25249" spans="1:4" x14ac:dyDescent="0.2">
      <c r="A25249" t="s">
        <v>1569</v>
      </c>
      <c r="B25249" t="s">
        <v>1572</v>
      </c>
      <c r="C25249" t="s">
        <v>1573</v>
      </c>
      <c r="D25249" t="s">
        <v>1571</v>
      </c>
    </row>
    <row r="25250" spans="1:4" x14ac:dyDescent="0.2">
      <c r="A25250" t="s">
        <v>29</v>
      </c>
      <c r="B25250">
        <v>4.5999999999999996</v>
      </c>
      <c r="C25250" t="s">
        <v>1608</v>
      </c>
      <c r="D25250">
        <v>0.1</v>
      </c>
    </row>
    <row r="25251" spans="1:4" x14ac:dyDescent="0.2">
      <c r="A25251" t="s">
        <v>29</v>
      </c>
      <c r="B25251" t="s">
        <v>3429</v>
      </c>
    </row>
    <row r="25252" spans="1:4" x14ac:dyDescent="0.2">
      <c r="A25252" t="s">
        <v>29</v>
      </c>
      <c r="B25252">
        <v>0.3</v>
      </c>
      <c r="C25252" t="s">
        <v>1608</v>
      </c>
      <c r="D25252">
        <v>0.1</v>
      </c>
    </row>
    <row r="25253" spans="1:4" x14ac:dyDescent="0.2">
      <c r="A25253" t="s">
        <v>29</v>
      </c>
      <c r="B25253">
        <v>1.6</v>
      </c>
      <c r="C25253" t="s">
        <v>1608</v>
      </c>
      <c r="D25253">
        <v>0.01</v>
      </c>
    </row>
    <row r="25254" spans="1:4" x14ac:dyDescent="0.2">
      <c r="A25254" t="s">
        <v>29</v>
      </c>
      <c r="B25254">
        <v>0.6</v>
      </c>
      <c r="C25254" t="s">
        <v>1608</v>
      </c>
      <c r="D25254">
        <v>0.05</v>
      </c>
    </row>
    <row r="25255" spans="1:4" x14ac:dyDescent="0.2">
      <c r="A25255" t="s">
        <v>29</v>
      </c>
      <c r="B25255">
        <v>1.8</v>
      </c>
      <c r="C25255" t="s">
        <v>1608</v>
      </c>
      <c r="D25255">
        <v>0.1</v>
      </c>
    </row>
    <row r="25256" spans="1:4" x14ac:dyDescent="0.2">
      <c r="A25256" t="s">
        <v>29</v>
      </c>
      <c r="B25256">
        <v>4.5</v>
      </c>
      <c r="C25256" t="s">
        <v>1608</v>
      </c>
      <c r="D25256">
        <v>0.1</v>
      </c>
    </row>
    <row r="25257" spans="1:4" x14ac:dyDescent="0.2">
      <c r="A25257" t="s">
        <v>29</v>
      </c>
      <c r="B25257">
        <v>5.5</v>
      </c>
      <c r="C25257" t="s">
        <v>1608</v>
      </c>
      <c r="D25257">
        <v>0.2</v>
      </c>
    </row>
    <row r="25258" spans="1:4" x14ac:dyDescent="0.2">
      <c r="A25258" t="s">
        <v>29</v>
      </c>
      <c r="B25258">
        <v>0.8</v>
      </c>
      <c r="C25258">
        <v>0.1</v>
      </c>
    </row>
    <row r="25259" spans="1:4" x14ac:dyDescent="0.2">
      <c r="A25259" t="s">
        <v>153</v>
      </c>
      <c r="B25259" t="s">
        <v>3430</v>
      </c>
      <c r="C25259" t="s">
        <v>1608</v>
      </c>
      <c r="D25259">
        <v>1.4999999999999999E-2</v>
      </c>
    </row>
    <row r="25260" spans="1:4" x14ac:dyDescent="0.2">
      <c r="A25260" t="s">
        <v>153</v>
      </c>
      <c r="B25260" t="s">
        <v>3382</v>
      </c>
      <c r="C25260">
        <v>0.02</v>
      </c>
    </row>
    <row r="25261" spans="1:4" x14ac:dyDescent="0.2">
      <c r="A25261" t="s">
        <v>153</v>
      </c>
      <c r="B25261" t="s">
        <v>3423</v>
      </c>
      <c r="C25261">
        <v>0.05</v>
      </c>
    </row>
    <row r="25262" spans="1:4" x14ac:dyDescent="0.2">
      <c r="A25262" t="s">
        <v>153</v>
      </c>
      <c r="B25262" t="s">
        <v>3431</v>
      </c>
      <c r="C25262" t="s">
        <v>1608</v>
      </c>
      <c r="D25262">
        <v>0.1</v>
      </c>
    </row>
    <row r="25263" spans="1:4" x14ac:dyDescent="0.2">
      <c r="A25263" t="s">
        <v>153</v>
      </c>
      <c r="B25263" t="s">
        <v>3432</v>
      </c>
      <c r="C25263" t="s">
        <v>1608</v>
      </c>
      <c r="D25263">
        <v>0.1</v>
      </c>
    </row>
    <row r="25264" spans="1:4" x14ac:dyDescent="0.2">
      <c r="A25264" t="s">
        <v>153</v>
      </c>
      <c r="B25264" t="s">
        <v>3430</v>
      </c>
      <c r="C25264">
        <v>-0.06</v>
      </c>
    </row>
    <row r="25265" spans="1:5" x14ac:dyDescent="0.2">
      <c r="A25265" t="s">
        <v>153</v>
      </c>
      <c r="B25265" t="s">
        <v>3130</v>
      </c>
      <c r="C25265" t="s">
        <v>1613</v>
      </c>
      <c r="D25265">
        <v>1.4999999999999999E-2</v>
      </c>
    </row>
    <row r="25266" spans="1:5" x14ac:dyDescent="0.2">
      <c r="A25266" t="s">
        <v>153</v>
      </c>
      <c r="B25266" t="s">
        <v>3433</v>
      </c>
      <c r="C25266" t="s">
        <v>1608</v>
      </c>
      <c r="D25266">
        <v>0.05</v>
      </c>
    </row>
    <row r="25267" spans="1:5" x14ac:dyDescent="0.2">
      <c r="A25267" t="s">
        <v>29</v>
      </c>
      <c r="B25267">
        <v>1.3</v>
      </c>
      <c r="C25267">
        <v>-0.05</v>
      </c>
    </row>
    <row r="25268" spans="1:5" x14ac:dyDescent="0.2">
      <c r="A25268" t="s">
        <v>29</v>
      </c>
      <c r="B25268">
        <v>1.9</v>
      </c>
      <c r="C25268" t="s">
        <v>1630</v>
      </c>
    </row>
    <row r="25269" spans="1:5" x14ac:dyDescent="0.2">
      <c r="A25269" t="s">
        <v>29</v>
      </c>
      <c r="B25269">
        <v>0.9</v>
      </c>
      <c r="C25269" t="s">
        <v>1608</v>
      </c>
      <c r="D25269">
        <v>0.05</v>
      </c>
    </row>
    <row r="25270" spans="1:5" x14ac:dyDescent="0.2">
      <c r="A25270" t="s">
        <v>97</v>
      </c>
      <c r="B25270">
        <v>0.03</v>
      </c>
      <c r="C25270" t="s">
        <v>2327</v>
      </c>
    </row>
    <row r="25271" spans="1:5" x14ac:dyDescent="0.2">
      <c r="A25271" t="s">
        <v>97</v>
      </c>
      <c r="B25271">
        <v>0.04</v>
      </c>
      <c r="C25271" t="s">
        <v>1568</v>
      </c>
    </row>
    <row r="25272" spans="1:5" x14ac:dyDescent="0.2">
      <c r="A25272" t="s">
        <v>97</v>
      </c>
      <c r="B25272">
        <v>0.03</v>
      </c>
      <c r="C25272" t="s">
        <v>2327</v>
      </c>
    </row>
    <row r="25273" spans="1:5" x14ac:dyDescent="0.2">
      <c r="A25273" t="s">
        <v>133</v>
      </c>
      <c r="B25273">
        <v>0.02</v>
      </c>
    </row>
    <row r="25274" spans="1:5" x14ac:dyDescent="0.2">
      <c r="A25274" t="s">
        <v>56</v>
      </c>
      <c r="B25274" t="s">
        <v>1698</v>
      </c>
      <c r="C25274" t="s">
        <v>2165</v>
      </c>
      <c r="D25274" t="s">
        <v>1623</v>
      </c>
      <c r="E25274" t="s">
        <v>3396</v>
      </c>
    </row>
    <row r="25275" spans="1:5" x14ac:dyDescent="0.2">
      <c r="A25275" t="s">
        <v>1629</v>
      </c>
      <c r="B25275">
        <v>6.3</v>
      </c>
    </row>
    <row r="25276" spans="1:5" x14ac:dyDescent="0.2">
      <c r="A25276" t="s">
        <v>95</v>
      </c>
      <c r="B25276" t="s">
        <v>2233</v>
      </c>
    </row>
    <row r="25277" spans="1:5" x14ac:dyDescent="0.2">
      <c r="A25277" t="s">
        <v>3402</v>
      </c>
      <c r="B25277" t="s">
        <v>3403</v>
      </c>
      <c r="C25277" t="s">
        <v>1698</v>
      </c>
    </row>
    <row r="25278" spans="1:5" x14ac:dyDescent="0.2">
      <c r="A25278" t="s">
        <v>87</v>
      </c>
    </row>
    <row r="25279" spans="1:5" x14ac:dyDescent="0.2">
      <c r="A25279" t="s">
        <v>1549</v>
      </c>
      <c r="B25279" t="s">
        <v>1550</v>
      </c>
      <c r="C25279" t="s">
        <v>1551</v>
      </c>
      <c r="D25279" t="s">
        <v>1552</v>
      </c>
    </row>
    <row r="25280" spans="1:5" x14ac:dyDescent="0.2">
      <c r="A25280" t="s">
        <v>859</v>
      </c>
      <c r="B25280" t="s">
        <v>1553</v>
      </c>
      <c r="C25280" t="s">
        <v>1554</v>
      </c>
    </row>
    <row r="25281" spans="1:4" x14ac:dyDescent="0.2">
      <c r="A25281" t="s">
        <v>1569</v>
      </c>
      <c r="B25281" t="s">
        <v>1570</v>
      </c>
      <c r="C25281" t="s">
        <v>1571</v>
      </c>
    </row>
    <row r="25282" spans="1:4" x14ac:dyDescent="0.2">
      <c r="A25282" t="s">
        <v>1569</v>
      </c>
      <c r="B25282" t="s">
        <v>1572</v>
      </c>
      <c r="C25282" t="s">
        <v>1573</v>
      </c>
      <c r="D25282" t="s">
        <v>1571</v>
      </c>
    </row>
    <row r="25283" spans="1:4" x14ac:dyDescent="0.2">
      <c r="A25283" t="s">
        <v>29</v>
      </c>
      <c r="B25283">
        <v>3</v>
      </c>
      <c r="C25283" t="s">
        <v>1608</v>
      </c>
      <c r="D25283">
        <v>0.05</v>
      </c>
    </row>
    <row r="25284" spans="1:4" x14ac:dyDescent="0.2">
      <c r="A25284" t="s">
        <v>153</v>
      </c>
      <c r="B25284">
        <v>19.899999999999999</v>
      </c>
      <c r="C25284" t="s">
        <v>1608</v>
      </c>
      <c r="D25284">
        <v>0.01</v>
      </c>
    </row>
    <row r="25285" spans="1:4" x14ac:dyDescent="0.2">
      <c r="A25285" t="s">
        <v>29</v>
      </c>
      <c r="B25285">
        <v>2.15</v>
      </c>
      <c r="C25285" t="s">
        <v>1608</v>
      </c>
      <c r="D25285">
        <v>0.01</v>
      </c>
    </row>
    <row r="25286" spans="1:4" x14ac:dyDescent="0.2">
      <c r="A25286" t="s">
        <v>184</v>
      </c>
      <c r="B25286">
        <v>31</v>
      </c>
      <c r="C25286" t="s">
        <v>1562</v>
      </c>
      <c r="D25286">
        <v>0.1</v>
      </c>
    </row>
    <row r="25287" spans="1:4" x14ac:dyDescent="0.2">
      <c r="A25287" t="s">
        <v>29</v>
      </c>
      <c r="B25287">
        <v>0.4</v>
      </c>
      <c r="C25287" t="s">
        <v>1608</v>
      </c>
      <c r="D25287">
        <v>0.05</v>
      </c>
    </row>
    <row r="25288" spans="1:4" x14ac:dyDescent="0.2">
      <c r="A25288" t="s">
        <v>29</v>
      </c>
      <c r="B25288">
        <v>3.8</v>
      </c>
      <c r="C25288" t="s">
        <v>1562</v>
      </c>
      <c r="D25288">
        <v>0.1</v>
      </c>
    </row>
    <row r="25289" spans="1:4" x14ac:dyDescent="0.2">
      <c r="A25289" t="s">
        <v>29</v>
      </c>
      <c r="B25289">
        <v>3.05</v>
      </c>
      <c r="C25289" t="s">
        <v>1608</v>
      </c>
      <c r="D25289">
        <v>0.05</v>
      </c>
    </row>
    <row r="25290" spans="1:4" x14ac:dyDescent="0.2">
      <c r="A25290" t="s">
        <v>29</v>
      </c>
      <c r="B25290">
        <v>0.05</v>
      </c>
      <c r="C25290" t="s">
        <v>1608</v>
      </c>
      <c r="D25290">
        <v>0.01</v>
      </c>
    </row>
    <row r="25291" spans="1:4" x14ac:dyDescent="0.2">
      <c r="A25291" t="s">
        <v>29</v>
      </c>
      <c r="B25291">
        <v>1.6</v>
      </c>
      <c r="C25291">
        <v>-0.05</v>
      </c>
    </row>
    <row r="25292" spans="1:4" x14ac:dyDescent="0.2">
      <c r="A25292" t="s">
        <v>34</v>
      </c>
      <c r="B25292">
        <v>33.1</v>
      </c>
      <c r="C25292">
        <v>-0.05</v>
      </c>
    </row>
    <row r="25293" spans="1:4" x14ac:dyDescent="0.2">
      <c r="A25293" t="s">
        <v>29</v>
      </c>
      <c r="B25293">
        <v>5.0999999999999996</v>
      </c>
      <c r="C25293" t="s">
        <v>1608</v>
      </c>
      <c r="D25293">
        <v>0.05</v>
      </c>
    </row>
    <row r="25294" spans="1:4" x14ac:dyDescent="0.2">
      <c r="A25294" t="s">
        <v>153</v>
      </c>
      <c r="B25294" t="s">
        <v>2605</v>
      </c>
      <c r="C25294">
        <v>0.03</v>
      </c>
    </row>
    <row r="25295" spans="1:4" x14ac:dyDescent="0.2">
      <c r="A25295" t="s">
        <v>47</v>
      </c>
      <c r="B25295">
        <v>1.8</v>
      </c>
      <c r="C25295" t="s">
        <v>1608</v>
      </c>
      <c r="D25295">
        <v>0.1</v>
      </c>
    </row>
    <row r="25296" spans="1:4" x14ac:dyDescent="0.2">
      <c r="A25296" t="s">
        <v>34</v>
      </c>
      <c r="B25296">
        <v>33.5</v>
      </c>
      <c r="C25296" t="s">
        <v>1562</v>
      </c>
      <c r="D25296">
        <v>0.04</v>
      </c>
    </row>
    <row r="25297" spans="1:4" x14ac:dyDescent="0.2">
      <c r="A25297" t="s">
        <v>3174</v>
      </c>
      <c r="B25297" t="s">
        <v>1562</v>
      </c>
      <c r="C25297">
        <v>0.04</v>
      </c>
    </row>
    <row r="25298" spans="1:4" x14ac:dyDescent="0.2">
      <c r="A25298" t="s">
        <v>47</v>
      </c>
      <c r="B25298">
        <v>2</v>
      </c>
      <c r="C25298" t="s">
        <v>1608</v>
      </c>
      <c r="D25298">
        <v>0.1</v>
      </c>
    </row>
    <row r="25299" spans="1:4" x14ac:dyDescent="0.2">
      <c r="A25299" t="s">
        <v>34</v>
      </c>
      <c r="B25299">
        <v>33.56</v>
      </c>
      <c r="C25299" t="s">
        <v>1562</v>
      </c>
      <c r="D25299">
        <v>0.03</v>
      </c>
    </row>
    <row r="25300" spans="1:4" x14ac:dyDescent="0.2">
      <c r="A25300" t="s">
        <v>2606</v>
      </c>
      <c r="B25300" t="s">
        <v>1608</v>
      </c>
      <c r="C25300">
        <v>0.05</v>
      </c>
    </row>
    <row r="25301" spans="1:4" x14ac:dyDescent="0.2">
      <c r="A25301" t="s">
        <v>47</v>
      </c>
      <c r="B25301">
        <v>18.2</v>
      </c>
      <c r="C25301" t="s">
        <v>1613</v>
      </c>
      <c r="D25301">
        <v>0.03</v>
      </c>
    </row>
    <row r="25302" spans="1:4" x14ac:dyDescent="0.2">
      <c r="A25302" t="s">
        <v>47</v>
      </c>
      <c r="B25302">
        <v>17.399999999999999</v>
      </c>
      <c r="C25302" t="s">
        <v>1608</v>
      </c>
      <c r="D25302">
        <v>0.1</v>
      </c>
    </row>
    <row r="25303" spans="1:4" x14ac:dyDescent="0.2">
      <c r="A25303" t="s">
        <v>47</v>
      </c>
      <c r="B25303">
        <v>8.85</v>
      </c>
      <c r="C25303" t="s">
        <v>1608</v>
      </c>
      <c r="D25303">
        <v>2.5000000000000001E-2</v>
      </c>
    </row>
    <row r="25304" spans="1:4" x14ac:dyDescent="0.2">
      <c r="A25304" t="s">
        <v>108</v>
      </c>
      <c r="B25304">
        <v>1.5</v>
      </c>
      <c r="C25304" t="s">
        <v>1613</v>
      </c>
      <c r="D25304">
        <v>0.05</v>
      </c>
    </row>
    <row r="25305" spans="1:4" x14ac:dyDescent="0.2">
      <c r="A25305" t="s">
        <v>29</v>
      </c>
      <c r="B25305">
        <v>1.6</v>
      </c>
      <c r="C25305" t="s">
        <v>1613</v>
      </c>
      <c r="D25305">
        <v>0.1</v>
      </c>
    </row>
    <row r="25306" spans="1:4" x14ac:dyDescent="0.2">
      <c r="A25306" t="s">
        <v>29</v>
      </c>
      <c r="B25306">
        <v>2.2000000000000002</v>
      </c>
      <c r="C25306" t="s">
        <v>1608</v>
      </c>
      <c r="D25306">
        <v>0.05</v>
      </c>
    </row>
    <row r="25307" spans="1:4" x14ac:dyDescent="0.2">
      <c r="A25307" t="s">
        <v>873</v>
      </c>
      <c r="B25307" t="s">
        <v>3175</v>
      </c>
      <c r="C25307" t="s">
        <v>1608</v>
      </c>
      <c r="D25307">
        <v>0.1</v>
      </c>
    </row>
    <row r="25308" spans="1:4" x14ac:dyDescent="0.2">
      <c r="A25308" t="s">
        <v>29</v>
      </c>
      <c r="B25308">
        <v>0.1</v>
      </c>
      <c r="C25308" t="s">
        <v>1608</v>
      </c>
      <c r="D25308">
        <v>0.05</v>
      </c>
    </row>
    <row r="25309" spans="1:4" x14ac:dyDescent="0.2">
      <c r="A25309" t="s">
        <v>97</v>
      </c>
      <c r="B25309">
        <v>0.1</v>
      </c>
    </row>
    <row r="25310" spans="1:4" x14ac:dyDescent="0.2">
      <c r="A25310" t="s">
        <v>96</v>
      </c>
      <c r="B25310">
        <v>27.7</v>
      </c>
      <c r="C25310" t="s">
        <v>1608</v>
      </c>
      <c r="D25310">
        <v>0.05</v>
      </c>
    </row>
    <row r="25311" spans="1:4" x14ac:dyDescent="0.2">
      <c r="A25311" t="s">
        <v>27</v>
      </c>
      <c r="B25311">
        <v>8.9499999999999993</v>
      </c>
      <c r="C25311" t="s">
        <v>1608</v>
      </c>
      <c r="D25311">
        <v>0.05</v>
      </c>
    </row>
    <row r="25312" spans="1:4" x14ac:dyDescent="0.2">
      <c r="A25312" t="s">
        <v>95</v>
      </c>
      <c r="B25312" t="s">
        <v>2607</v>
      </c>
    </row>
    <row r="25313" spans="1:6" x14ac:dyDescent="0.2">
      <c r="A25313" t="s">
        <v>95</v>
      </c>
      <c r="B25313" t="s">
        <v>2608</v>
      </c>
    </row>
    <row r="25314" spans="1:6" x14ac:dyDescent="0.2">
      <c r="A25314" t="s">
        <v>95</v>
      </c>
      <c r="B25314" t="s">
        <v>2609</v>
      </c>
      <c r="C25314" t="s">
        <v>92</v>
      </c>
      <c r="D25314" t="s">
        <v>1619</v>
      </c>
      <c r="E25314" t="s">
        <v>2610</v>
      </c>
    </row>
    <row r="25315" spans="1:6" x14ac:dyDescent="0.2">
      <c r="A25315" t="s">
        <v>92</v>
      </c>
      <c r="B25315">
        <v>0.2</v>
      </c>
      <c r="C25315" t="s">
        <v>1608</v>
      </c>
      <c r="D25315">
        <v>0.1</v>
      </c>
    </row>
    <row r="25316" spans="1:6" x14ac:dyDescent="0.2">
      <c r="A25316" t="s">
        <v>49</v>
      </c>
      <c r="B25316">
        <v>0.3</v>
      </c>
      <c r="C25316" t="s">
        <v>1608</v>
      </c>
      <c r="D25316">
        <v>0.05</v>
      </c>
      <c r="E25316" t="s">
        <v>1100</v>
      </c>
      <c r="F25316" t="s">
        <v>2611</v>
      </c>
    </row>
    <row r="25317" spans="1:6" x14ac:dyDescent="0.2">
      <c r="A25317" t="s">
        <v>97</v>
      </c>
      <c r="B25317">
        <v>0.02</v>
      </c>
      <c r="C25317" t="s">
        <v>1567</v>
      </c>
      <c r="D25317" t="s">
        <v>2513</v>
      </c>
      <c r="E25317" t="s">
        <v>2612</v>
      </c>
      <c r="F25317" t="s">
        <v>2613</v>
      </c>
    </row>
    <row r="25318" spans="1:6" x14ac:dyDescent="0.2">
      <c r="A25318" t="s">
        <v>97</v>
      </c>
      <c r="B25318">
        <v>0.03</v>
      </c>
      <c r="C25318" t="s">
        <v>1567</v>
      </c>
      <c r="D25318" t="s">
        <v>2513</v>
      </c>
      <c r="E25318" t="s">
        <v>2612</v>
      </c>
      <c r="F25318" t="s">
        <v>2614</v>
      </c>
    </row>
    <row r="25319" spans="1:6" x14ac:dyDescent="0.2">
      <c r="A25319" t="s">
        <v>97</v>
      </c>
      <c r="B25319">
        <v>0.03</v>
      </c>
      <c r="C25319" t="s">
        <v>1567</v>
      </c>
      <c r="D25319" t="s">
        <v>2513</v>
      </c>
      <c r="E25319" t="s">
        <v>2612</v>
      </c>
      <c r="F25319" t="s">
        <v>2615</v>
      </c>
    </row>
    <row r="25320" spans="1:6" x14ac:dyDescent="0.2">
      <c r="A25320" t="s">
        <v>38</v>
      </c>
      <c r="B25320">
        <v>0.03</v>
      </c>
      <c r="C25320" t="s">
        <v>1567</v>
      </c>
      <c r="D25320" t="s">
        <v>1660</v>
      </c>
    </row>
    <row r="25321" spans="1:6" x14ac:dyDescent="0.2">
      <c r="A25321" t="s">
        <v>2297</v>
      </c>
      <c r="B25321" t="s">
        <v>3176</v>
      </c>
      <c r="C25321" t="s">
        <v>2803</v>
      </c>
      <c r="D25321" t="s">
        <v>1548</v>
      </c>
      <c r="E25321" t="s">
        <v>133</v>
      </c>
      <c r="F25321">
        <v>0.04</v>
      </c>
    </row>
    <row r="25322" spans="1:6" x14ac:dyDescent="0.2">
      <c r="A25322" t="s">
        <v>87</v>
      </c>
    </row>
    <row r="25323" spans="1:6" x14ac:dyDescent="0.2">
      <c r="A25323">
        <v>1</v>
      </c>
      <c r="B25323" t="s">
        <v>2616</v>
      </c>
      <c r="C25323" t="s">
        <v>1779</v>
      </c>
    </row>
    <row r="25324" spans="1:6" x14ac:dyDescent="0.2">
      <c r="A25324" t="s">
        <v>2617</v>
      </c>
      <c r="B25324" t="s">
        <v>2618</v>
      </c>
      <c r="C25324" t="s">
        <v>2619</v>
      </c>
      <c r="D25324" t="s">
        <v>2620</v>
      </c>
      <c r="E25324" t="s">
        <v>2604</v>
      </c>
    </row>
    <row r="25325" spans="1:6" x14ac:dyDescent="0.2">
      <c r="A25325" t="s">
        <v>1549</v>
      </c>
      <c r="B25325" t="s">
        <v>1550</v>
      </c>
      <c r="C25325" t="s">
        <v>1551</v>
      </c>
      <c r="D25325" t="s">
        <v>1552</v>
      </c>
    </row>
    <row r="25326" spans="1:6" x14ac:dyDescent="0.2">
      <c r="A25326" t="s">
        <v>859</v>
      </c>
      <c r="B25326" t="s">
        <v>1553</v>
      </c>
      <c r="C25326" t="s">
        <v>1554</v>
      </c>
    </row>
    <row r="25327" spans="1:6" x14ac:dyDescent="0.2">
      <c r="A25327" t="s">
        <v>1569</v>
      </c>
      <c r="B25327" t="s">
        <v>1570</v>
      </c>
      <c r="C25327" t="s">
        <v>1571</v>
      </c>
    </row>
    <row r="25328" spans="1:6" x14ac:dyDescent="0.2">
      <c r="A25328" t="s">
        <v>1569</v>
      </c>
      <c r="B25328" t="s">
        <v>1572</v>
      </c>
      <c r="C25328" t="s">
        <v>1573</v>
      </c>
      <c r="D25328" t="s">
        <v>1571</v>
      </c>
    </row>
    <row r="25329" spans="1:4" x14ac:dyDescent="0.2">
      <c r="A25329" t="s">
        <v>29</v>
      </c>
      <c r="B25329">
        <v>3</v>
      </c>
      <c r="C25329" t="s">
        <v>1608</v>
      </c>
      <c r="D25329">
        <v>0.05</v>
      </c>
    </row>
    <row r="25330" spans="1:4" x14ac:dyDescent="0.2">
      <c r="A25330" t="s">
        <v>153</v>
      </c>
      <c r="B25330">
        <v>19.899999999999999</v>
      </c>
      <c r="C25330" t="s">
        <v>1608</v>
      </c>
      <c r="D25330">
        <v>0.01</v>
      </c>
    </row>
    <row r="25331" spans="1:4" x14ac:dyDescent="0.2">
      <c r="A25331" t="s">
        <v>29</v>
      </c>
      <c r="B25331">
        <v>2.15</v>
      </c>
      <c r="C25331" t="s">
        <v>1608</v>
      </c>
      <c r="D25331">
        <v>0.01</v>
      </c>
    </row>
    <row r="25332" spans="1:4" x14ac:dyDescent="0.2">
      <c r="A25332" t="s">
        <v>184</v>
      </c>
      <c r="B25332">
        <v>31</v>
      </c>
      <c r="C25332" t="s">
        <v>1562</v>
      </c>
      <c r="D25332">
        <v>0.1</v>
      </c>
    </row>
    <row r="25333" spans="1:4" x14ac:dyDescent="0.2">
      <c r="A25333" t="s">
        <v>29</v>
      </c>
      <c r="B25333">
        <v>0.4</v>
      </c>
      <c r="C25333" t="s">
        <v>1608</v>
      </c>
      <c r="D25333">
        <v>0.05</v>
      </c>
    </row>
    <row r="25334" spans="1:4" x14ac:dyDescent="0.2">
      <c r="A25334" t="s">
        <v>29</v>
      </c>
      <c r="B25334">
        <v>3.8</v>
      </c>
      <c r="C25334" t="s">
        <v>1562</v>
      </c>
      <c r="D25334">
        <v>0.1</v>
      </c>
    </row>
    <row r="25335" spans="1:4" x14ac:dyDescent="0.2">
      <c r="A25335" t="s">
        <v>29</v>
      </c>
      <c r="B25335">
        <v>3.05</v>
      </c>
      <c r="C25335" t="s">
        <v>1608</v>
      </c>
      <c r="D25335">
        <v>0.05</v>
      </c>
    </row>
    <row r="25336" spans="1:4" x14ac:dyDescent="0.2">
      <c r="A25336" t="s">
        <v>29</v>
      </c>
      <c r="B25336">
        <v>0.05</v>
      </c>
      <c r="C25336" t="s">
        <v>1608</v>
      </c>
      <c r="D25336">
        <v>0.01</v>
      </c>
    </row>
    <row r="25337" spans="1:4" x14ac:dyDescent="0.2">
      <c r="A25337" t="s">
        <v>29</v>
      </c>
      <c r="B25337">
        <v>1.6</v>
      </c>
      <c r="C25337">
        <v>-0.05</v>
      </c>
    </row>
    <row r="25338" spans="1:4" x14ac:dyDescent="0.2">
      <c r="A25338" t="s">
        <v>34</v>
      </c>
      <c r="B25338">
        <v>33.1</v>
      </c>
      <c r="C25338">
        <v>-0.05</v>
      </c>
    </row>
    <row r="25339" spans="1:4" x14ac:dyDescent="0.2">
      <c r="A25339" t="s">
        <v>29</v>
      </c>
      <c r="B25339">
        <v>5.0999999999999996</v>
      </c>
      <c r="C25339" t="s">
        <v>1608</v>
      </c>
      <c r="D25339">
        <v>0.05</v>
      </c>
    </row>
    <row r="25340" spans="1:4" x14ac:dyDescent="0.2">
      <c r="A25340" t="s">
        <v>153</v>
      </c>
      <c r="B25340" t="s">
        <v>2605</v>
      </c>
      <c r="C25340">
        <v>0.03</v>
      </c>
    </row>
    <row r="25341" spans="1:4" x14ac:dyDescent="0.2">
      <c r="A25341" t="s">
        <v>47</v>
      </c>
      <c r="B25341">
        <v>1.8</v>
      </c>
      <c r="C25341" t="s">
        <v>1608</v>
      </c>
      <c r="D25341">
        <v>0.1</v>
      </c>
    </row>
    <row r="25342" spans="1:4" x14ac:dyDescent="0.2">
      <c r="A25342" t="s">
        <v>34</v>
      </c>
      <c r="B25342">
        <v>33.5</v>
      </c>
      <c r="C25342" t="s">
        <v>1562</v>
      </c>
      <c r="D25342">
        <v>0.04</v>
      </c>
    </row>
    <row r="25343" spans="1:4" x14ac:dyDescent="0.2">
      <c r="A25343" t="s">
        <v>3174</v>
      </c>
      <c r="B25343" t="s">
        <v>1562</v>
      </c>
      <c r="C25343">
        <v>0.04</v>
      </c>
    </row>
    <row r="25344" spans="1:4" x14ac:dyDescent="0.2">
      <c r="A25344" t="s">
        <v>47</v>
      </c>
      <c r="B25344">
        <v>2</v>
      </c>
      <c r="C25344" t="s">
        <v>1608</v>
      </c>
      <c r="D25344">
        <v>0.1</v>
      </c>
    </row>
    <row r="25345" spans="1:5" x14ac:dyDescent="0.2">
      <c r="A25345" t="s">
        <v>34</v>
      </c>
      <c r="B25345">
        <v>33.56</v>
      </c>
      <c r="C25345" t="s">
        <v>1562</v>
      </c>
      <c r="D25345">
        <v>0.03</v>
      </c>
    </row>
    <row r="25346" spans="1:5" x14ac:dyDescent="0.2">
      <c r="A25346" t="s">
        <v>2606</v>
      </c>
      <c r="B25346" t="s">
        <v>1608</v>
      </c>
      <c r="C25346">
        <v>0.05</v>
      </c>
    </row>
    <row r="25347" spans="1:5" x14ac:dyDescent="0.2">
      <c r="A25347" t="s">
        <v>47</v>
      </c>
      <c r="B25347">
        <v>18.2</v>
      </c>
      <c r="C25347" t="s">
        <v>1613</v>
      </c>
      <c r="D25347">
        <v>0.03</v>
      </c>
    </row>
    <row r="25348" spans="1:5" x14ac:dyDescent="0.2">
      <c r="A25348" t="s">
        <v>47</v>
      </c>
      <c r="B25348">
        <v>17.399999999999999</v>
      </c>
      <c r="C25348" t="s">
        <v>1608</v>
      </c>
      <c r="D25348">
        <v>0.1</v>
      </c>
    </row>
    <row r="25349" spans="1:5" x14ac:dyDescent="0.2">
      <c r="A25349" t="s">
        <v>47</v>
      </c>
      <c r="B25349">
        <v>8.85</v>
      </c>
      <c r="C25349" t="s">
        <v>1608</v>
      </c>
      <c r="D25349">
        <v>2.5000000000000001E-2</v>
      </c>
    </row>
    <row r="25350" spans="1:5" x14ac:dyDescent="0.2">
      <c r="A25350" t="s">
        <v>108</v>
      </c>
      <c r="B25350">
        <v>1.5</v>
      </c>
      <c r="C25350" t="s">
        <v>1613</v>
      </c>
      <c r="D25350">
        <v>0.05</v>
      </c>
    </row>
    <row r="25351" spans="1:5" x14ac:dyDescent="0.2">
      <c r="A25351" t="s">
        <v>29</v>
      </c>
      <c r="B25351">
        <v>1.6</v>
      </c>
      <c r="C25351" t="s">
        <v>1613</v>
      </c>
      <c r="D25351">
        <v>0.1</v>
      </c>
    </row>
    <row r="25352" spans="1:5" x14ac:dyDescent="0.2">
      <c r="A25352" t="s">
        <v>29</v>
      </c>
      <c r="B25352">
        <v>2.2000000000000002</v>
      </c>
      <c r="C25352" t="s">
        <v>1608</v>
      </c>
      <c r="D25352">
        <v>0.05</v>
      </c>
    </row>
    <row r="25353" spans="1:5" x14ac:dyDescent="0.2">
      <c r="A25353" t="s">
        <v>873</v>
      </c>
      <c r="B25353" t="s">
        <v>3175</v>
      </c>
      <c r="C25353" t="s">
        <v>1608</v>
      </c>
      <c r="D25353">
        <v>0.1</v>
      </c>
    </row>
    <row r="25354" spans="1:5" x14ac:dyDescent="0.2">
      <c r="A25354" t="s">
        <v>29</v>
      </c>
      <c r="B25354">
        <v>0.1</v>
      </c>
      <c r="C25354" t="s">
        <v>1608</v>
      </c>
      <c r="D25354">
        <v>0.05</v>
      </c>
    </row>
    <row r="25355" spans="1:5" x14ac:dyDescent="0.2">
      <c r="A25355" t="s">
        <v>97</v>
      </c>
      <c r="B25355">
        <v>0.1</v>
      </c>
    </row>
    <row r="25356" spans="1:5" x14ac:dyDescent="0.2">
      <c r="A25356" t="s">
        <v>96</v>
      </c>
      <c r="B25356">
        <v>27.7</v>
      </c>
      <c r="C25356" t="s">
        <v>1608</v>
      </c>
      <c r="D25356">
        <v>0.05</v>
      </c>
    </row>
    <row r="25357" spans="1:5" x14ac:dyDescent="0.2">
      <c r="A25357" t="s">
        <v>27</v>
      </c>
      <c r="B25357">
        <v>8.9499999999999993</v>
      </c>
      <c r="C25357" t="s">
        <v>1608</v>
      </c>
      <c r="D25357">
        <v>0.05</v>
      </c>
    </row>
    <row r="25358" spans="1:5" x14ac:dyDescent="0.2">
      <c r="A25358" t="s">
        <v>95</v>
      </c>
      <c r="B25358" t="s">
        <v>2607</v>
      </c>
    </row>
    <row r="25359" spans="1:5" x14ac:dyDescent="0.2">
      <c r="A25359" t="s">
        <v>95</v>
      </c>
      <c r="B25359" t="s">
        <v>2608</v>
      </c>
    </row>
    <row r="25360" spans="1:5" x14ac:dyDescent="0.2">
      <c r="A25360" t="s">
        <v>95</v>
      </c>
      <c r="B25360" t="s">
        <v>2609</v>
      </c>
      <c r="C25360" t="s">
        <v>92</v>
      </c>
      <c r="D25360" t="s">
        <v>1619</v>
      </c>
      <c r="E25360" t="s">
        <v>2610</v>
      </c>
    </row>
    <row r="25361" spans="1:6" x14ac:dyDescent="0.2">
      <c r="A25361" t="s">
        <v>92</v>
      </c>
      <c r="B25361">
        <v>0.2</v>
      </c>
      <c r="C25361" t="s">
        <v>1608</v>
      </c>
      <c r="D25361">
        <v>0.1</v>
      </c>
    </row>
    <row r="25362" spans="1:6" x14ac:dyDescent="0.2">
      <c r="A25362" t="s">
        <v>49</v>
      </c>
      <c r="B25362">
        <v>0.3</v>
      </c>
      <c r="C25362" t="s">
        <v>1608</v>
      </c>
      <c r="D25362">
        <v>0.05</v>
      </c>
      <c r="E25362" t="s">
        <v>1100</v>
      </c>
      <c r="F25362" t="s">
        <v>2611</v>
      </c>
    </row>
    <row r="25363" spans="1:6" x14ac:dyDescent="0.2">
      <c r="A25363" t="s">
        <v>97</v>
      </c>
      <c r="B25363">
        <v>0.02</v>
      </c>
      <c r="C25363" t="s">
        <v>1567</v>
      </c>
      <c r="D25363" t="s">
        <v>2513</v>
      </c>
      <c r="E25363" t="s">
        <v>2612</v>
      </c>
      <c r="F25363" t="s">
        <v>2613</v>
      </c>
    </row>
    <row r="25364" spans="1:6" x14ac:dyDescent="0.2">
      <c r="A25364" t="s">
        <v>97</v>
      </c>
      <c r="B25364">
        <v>0.03</v>
      </c>
      <c r="C25364" t="s">
        <v>1567</v>
      </c>
      <c r="D25364" t="s">
        <v>2513</v>
      </c>
      <c r="E25364" t="s">
        <v>2612</v>
      </c>
      <c r="F25364" t="s">
        <v>2614</v>
      </c>
    </row>
    <row r="25365" spans="1:6" x14ac:dyDescent="0.2">
      <c r="A25365" t="s">
        <v>97</v>
      </c>
      <c r="B25365">
        <v>0.03</v>
      </c>
      <c r="C25365" t="s">
        <v>1567</v>
      </c>
      <c r="D25365" t="s">
        <v>2513</v>
      </c>
      <c r="E25365" t="s">
        <v>2612</v>
      </c>
      <c r="F25365" t="s">
        <v>2615</v>
      </c>
    </row>
    <row r="25366" spans="1:6" x14ac:dyDescent="0.2">
      <c r="A25366" t="s">
        <v>38</v>
      </c>
      <c r="B25366">
        <v>0.03</v>
      </c>
      <c r="C25366" t="s">
        <v>1567</v>
      </c>
      <c r="D25366" t="s">
        <v>1660</v>
      </c>
    </row>
    <row r="25367" spans="1:6" x14ac:dyDescent="0.2">
      <c r="A25367" t="s">
        <v>2297</v>
      </c>
      <c r="B25367" t="s">
        <v>3176</v>
      </c>
      <c r="C25367" t="s">
        <v>2803</v>
      </c>
      <c r="D25367" t="s">
        <v>1548</v>
      </c>
      <c r="E25367" t="s">
        <v>133</v>
      </c>
      <c r="F25367">
        <v>0.04</v>
      </c>
    </row>
    <row r="25368" spans="1:6" x14ac:dyDescent="0.2">
      <c r="A25368" t="s">
        <v>87</v>
      </c>
    </row>
    <row r="25369" spans="1:6" x14ac:dyDescent="0.2">
      <c r="A25369">
        <v>1</v>
      </c>
      <c r="B25369" t="s">
        <v>2616</v>
      </c>
      <c r="C25369" t="s">
        <v>1779</v>
      </c>
    </row>
    <row r="25370" spans="1:6" x14ac:dyDescent="0.2">
      <c r="A25370" t="s">
        <v>2617</v>
      </c>
      <c r="B25370" t="s">
        <v>2618</v>
      </c>
      <c r="C25370" t="s">
        <v>2619</v>
      </c>
      <c r="D25370" t="s">
        <v>2620</v>
      </c>
      <c r="E25370" t="s">
        <v>2604</v>
      </c>
    </row>
    <row r="25371" spans="1:6" x14ac:dyDescent="0.2">
      <c r="A25371" t="s">
        <v>1549</v>
      </c>
      <c r="B25371" t="s">
        <v>1550</v>
      </c>
      <c r="C25371" t="s">
        <v>1551</v>
      </c>
      <c r="D25371" t="s">
        <v>1552</v>
      </c>
    </row>
    <row r="25372" spans="1:6" x14ac:dyDescent="0.2">
      <c r="A25372" t="s">
        <v>859</v>
      </c>
      <c r="B25372" t="s">
        <v>1553</v>
      </c>
      <c r="C25372" t="s">
        <v>1554</v>
      </c>
    </row>
    <row r="25373" spans="1:6" x14ac:dyDescent="0.2">
      <c r="A25373" t="s">
        <v>1569</v>
      </c>
      <c r="B25373" t="s">
        <v>1570</v>
      </c>
      <c r="C25373" t="s">
        <v>1571</v>
      </c>
    </row>
    <row r="25374" spans="1:6" x14ac:dyDescent="0.2">
      <c r="A25374" t="s">
        <v>1569</v>
      </c>
      <c r="B25374" t="s">
        <v>1572</v>
      </c>
      <c r="C25374" t="s">
        <v>1573</v>
      </c>
      <c r="D25374" t="s">
        <v>1571</v>
      </c>
    </row>
    <row r="25375" spans="1:6" x14ac:dyDescent="0.2">
      <c r="A25375" t="s">
        <v>29</v>
      </c>
    </row>
    <row r="25376" spans="1:6" x14ac:dyDescent="0.2">
      <c r="A25376" t="s">
        <v>54</v>
      </c>
    </row>
    <row r="25377" spans="1:3" x14ac:dyDescent="0.2">
      <c r="A25377" t="s">
        <v>29</v>
      </c>
    </row>
    <row r="25378" spans="1:3" x14ac:dyDescent="0.2">
      <c r="A25378" t="s">
        <v>36</v>
      </c>
      <c r="B25378" t="s">
        <v>3434</v>
      </c>
    </row>
    <row r="25379" spans="1:3" x14ac:dyDescent="0.2">
      <c r="A25379" t="s">
        <v>34</v>
      </c>
      <c r="B25379" t="s">
        <v>36</v>
      </c>
    </row>
    <row r="25380" spans="1:3" x14ac:dyDescent="0.2">
      <c r="A25380" t="s">
        <v>153</v>
      </c>
      <c r="B25380" t="s">
        <v>3435</v>
      </c>
    </row>
    <row r="25381" spans="1:3" x14ac:dyDescent="0.2">
      <c r="A25381" t="s">
        <v>153</v>
      </c>
    </row>
    <row r="25382" spans="1:3" x14ac:dyDescent="0.2">
      <c r="A25382" t="s">
        <v>32</v>
      </c>
    </row>
    <row r="25383" spans="1:3" x14ac:dyDescent="0.2">
      <c r="A25383" t="s">
        <v>29</v>
      </c>
      <c r="B25383" t="s">
        <v>3436</v>
      </c>
    </row>
    <row r="25384" spans="1:3" x14ac:dyDescent="0.2">
      <c r="A25384" t="s">
        <v>153</v>
      </c>
    </row>
    <row r="25385" spans="1:3" x14ac:dyDescent="0.2">
      <c r="A25385" t="s">
        <v>974</v>
      </c>
      <c r="B25385" t="s">
        <v>3437</v>
      </c>
    </row>
    <row r="25386" spans="1:3" x14ac:dyDescent="0.2">
      <c r="A25386" t="s">
        <v>153</v>
      </c>
      <c r="B25386" t="s">
        <v>3437</v>
      </c>
    </row>
    <row r="25387" spans="1:3" x14ac:dyDescent="0.2">
      <c r="A25387" t="s">
        <v>96</v>
      </c>
      <c r="B25387">
        <v>9.6</v>
      </c>
    </row>
    <row r="25388" spans="1:3" x14ac:dyDescent="0.2">
      <c r="A25388" t="s">
        <v>974</v>
      </c>
    </row>
    <row r="25389" spans="1:3" x14ac:dyDescent="0.2">
      <c r="A25389" t="s">
        <v>95</v>
      </c>
      <c r="B25389" t="s">
        <v>1593</v>
      </c>
      <c r="C25389">
        <v>0.8</v>
      </c>
    </row>
    <row r="25390" spans="1:3" x14ac:dyDescent="0.2">
      <c r="A25390" t="s">
        <v>48</v>
      </c>
    </row>
    <row r="25391" spans="1:3" x14ac:dyDescent="0.2">
      <c r="A25391" t="s">
        <v>48</v>
      </c>
    </row>
    <row r="25392" spans="1:3" x14ac:dyDescent="0.2">
      <c r="A25392" t="s">
        <v>54</v>
      </c>
    </row>
    <row r="25393" spans="1:3" x14ac:dyDescent="0.2">
      <c r="A25393" t="s">
        <v>48</v>
      </c>
    </row>
    <row r="25394" spans="1:3" x14ac:dyDescent="0.2">
      <c r="A25394" t="s">
        <v>29</v>
      </c>
    </row>
    <row r="25395" spans="1:3" x14ac:dyDescent="0.2">
      <c r="A25395" t="s">
        <v>29</v>
      </c>
    </row>
    <row r="25396" spans="1:3" x14ac:dyDescent="0.2">
      <c r="A25396" t="s">
        <v>29</v>
      </c>
    </row>
    <row r="25397" spans="1:3" x14ac:dyDescent="0.2">
      <c r="A25397" t="s">
        <v>95</v>
      </c>
      <c r="B25397" t="s">
        <v>1593</v>
      </c>
      <c r="C25397">
        <v>0.8</v>
      </c>
    </row>
    <row r="25398" spans="1:3" x14ac:dyDescent="0.2">
      <c r="A25398" t="s">
        <v>54</v>
      </c>
    </row>
    <row r="25399" spans="1:3" x14ac:dyDescent="0.2">
      <c r="A25399" t="s">
        <v>36</v>
      </c>
      <c r="B25399" t="s">
        <v>3438</v>
      </c>
    </row>
    <row r="25400" spans="1:3" x14ac:dyDescent="0.2">
      <c r="A25400" t="s">
        <v>153</v>
      </c>
    </row>
    <row r="25401" spans="1:3" x14ac:dyDescent="0.2">
      <c r="A25401" t="s">
        <v>153</v>
      </c>
      <c r="B25401" t="s">
        <v>3435</v>
      </c>
    </row>
    <row r="25402" spans="1:3" x14ac:dyDescent="0.2">
      <c r="A25402" t="s">
        <v>153</v>
      </c>
      <c r="B25402" t="s">
        <v>3439</v>
      </c>
    </row>
    <row r="25403" spans="1:3" x14ac:dyDescent="0.2">
      <c r="A25403" t="s">
        <v>48</v>
      </c>
    </row>
    <row r="25404" spans="1:3" x14ac:dyDescent="0.2">
      <c r="A25404" t="s">
        <v>153</v>
      </c>
    </row>
    <row r="25405" spans="1:3" x14ac:dyDescent="0.2">
      <c r="A25405" t="s">
        <v>56</v>
      </c>
    </row>
    <row r="25406" spans="1:3" x14ac:dyDescent="0.2">
      <c r="A25406" t="s">
        <v>974</v>
      </c>
    </row>
    <row r="25407" spans="1:3" x14ac:dyDescent="0.2">
      <c r="A25407" t="s">
        <v>153</v>
      </c>
    </row>
    <row r="25408" spans="1:3" x14ac:dyDescent="0.2">
      <c r="A25408" t="s">
        <v>96</v>
      </c>
      <c r="B25408">
        <v>9.6</v>
      </c>
    </row>
    <row r="25409" spans="1:2" x14ac:dyDescent="0.2">
      <c r="A25409" t="s">
        <v>153</v>
      </c>
    </row>
    <row r="25410" spans="1:2" x14ac:dyDescent="0.2">
      <c r="A25410" t="s">
        <v>96</v>
      </c>
      <c r="B25410">
        <v>8.6</v>
      </c>
    </row>
    <row r="25411" spans="1:2" x14ac:dyDescent="0.2">
      <c r="A25411" t="s">
        <v>29</v>
      </c>
    </row>
    <row r="25412" spans="1:2" x14ac:dyDescent="0.2">
      <c r="A25412" t="s">
        <v>29</v>
      </c>
    </row>
    <row r="25413" spans="1:2" x14ac:dyDescent="0.2">
      <c r="A25413" t="s">
        <v>153</v>
      </c>
    </row>
    <row r="25414" spans="1:2" x14ac:dyDescent="0.2">
      <c r="A25414" t="s">
        <v>153</v>
      </c>
    </row>
    <row r="25415" spans="1:2" x14ac:dyDescent="0.2">
      <c r="A25415" t="s">
        <v>54</v>
      </c>
    </row>
    <row r="25416" spans="1:2" x14ac:dyDescent="0.2">
      <c r="A25416" t="s">
        <v>29</v>
      </c>
    </row>
    <row r="25417" spans="1:2" x14ac:dyDescent="0.2">
      <c r="A25417" t="s">
        <v>29</v>
      </c>
    </row>
    <row r="25418" spans="1:2" x14ac:dyDescent="0.2">
      <c r="A25418" t="s">
        <v>29</v>
      </c>
    </row>
    <row r="25419" spans="1:2" x14ac:dyDescent="0.2">
      <c r="A25419" t="s">
        <v>29</v>
      </c>
    </row>
    <row r="25420" spans="1:2" x14ac:dyDescent="0.2">
      <c r="A25420" t="s">
        <v>29</v>
      </c>
    </row>
    <row r="25421" spans="1:2" x14ac:dyDescent="0.2">
      <c r="A25421" t="s">
        <v>54</v>
      </c>
    </row>
    <row r="25422" spans="1:2" x14ac:dyDescent="0.2">
      <c r="A25422" t="s">
        <v>29</v>
      </c>
    </row>
    <row r="25423" spans="1:2" x14ac:dyDescent="0.2">
      <c r="A25423" t="s">
        <v>29</v>
      </c>
    </row>
    <row r="25424" spans="1:2" x14ac:dyDescent="0.2">
      <c r="A25424" t="s">
        <v>153</v>
      </c>
    </row>
    <row r="25425" spans="1:4" x14ac:dyDescent="0.2">
      <c r="A25425" t="s">
        <v>153</v>
      </c>
      <c r="B25425" t="s">
        <v>3440</v>
      </c>
    </row>
    <row r="25426" spans="1:4" x14ac:dyDescent="0.2">
      <c r="A25426" t="s">
        <v>54</v>
      </c>
    </row>
    <row r="25427" spans="1:4" x14ac:dyDescent="0.2">
      <c r="A25427" t="s">
        <v>29</v>
      </c>
    </row>
    <row r="25428" spans="1:4" x14ac:dyDescent="0.2">
      <c r="A25428" t="s">
        <v>29</v>
      </c>
      <c r="B25428">
        <v>3</v>
      </c>
      <c r="C25428" t="s">
        <v>3441</v>
      </c>
      <c r="D25428" t="s">
        <v>3442</v>
      </c>
    </row>
    <row r="25429" spans="1:4" x14ac:dyDescent="0.2">
      <c r="A25429" t="s">
        <v>153</v>
      </c>
      <c r="B25429" t="s">
        <v>3440</v>
      </c>
    </row>
    <row r="25430" spans="1:4" x14ac:dyDescent="0.2">
      <c r="A25430" t="s">
        <v>54</v>
      </c>
    </row>
    <row r="25431" spans="1:4" x14ac:dyDescent="0.2">
      <c r="A25431" t="s">
        <v>29</v>
      </c>
    </row>
    <row r="25432" spans="1:4" x14ac:dyDescent="0.2">
      <c r="A25432" t="s">
        <v>29</v>
      </c>
      <c r="B25432">
        <v>4</v>
      </c>
      <c r="C25432" t="s">
        <v>3437</v>
      </c>
    </row>
    <row r="25433" spans="1:4" x14ac:dyDescent="0.2">
      <c r="A25433" t="s">
        <v>95</v>
      </c>
      <c r="B25433" t="s">
        <v>1593</v>
      </c>
      <c r="C25433">
        <v>3.2</v>
      </c>
      <c r="D25433" t="s">
        <v>2228</v>
      </c>
    </row>
    <row r="25434" spans="1:4" x14ac:dyDescent="0.2">
      <c r="A25434" t="s">
        <v>1549</v>
      </c>
      <c r="B25434" t="s">
        <v>1550</v>
      </c>
      <c r="C25434" t="s">
        <v>1551</v>
      </c>
      <c r="D25434" t="s">
        <v>1552</v>
      </c>
    </row>
    <row r="25435" spans="1:4" x14ac:dyDescent="0.2">
      <c r="A25435" t="s">
        <v>859</v>
      </c>
      <c r="B25435" t="s">
        <v>1553</v>
      </c>
      <c r="C25435" t="s">
        <v>1554</v>
      </c>
    </row>
    <row r="25436" spans="1:4" x14ac:dyDescent="0.2">
      <c r="A25436" t="s">
        <v>1607</v>
      </c>
      <c r="B25436">
        <v>20</v>
      </c>
      <c r="C25436" t="s">
        <v>1608</v>
      </c>
      <c r="D25436">
        <v>0.2</v>
      </c>
    </row>
    <row r="25437" spans="1:4" x14ac:dyDescent="0.2">
      <c r="A25437" t="s">
        <v>29</v>
      </c>
      <c r="B25437">
        <v>42.5</v>
      </c>
      <c r="C25437" t="s">
        <v>1608</v>
      </c>
      <c r="D25437">
        <v>0.2</v>
      </c>
    </row>
    <row r="25438" spans="1:4" x14ac:dyDescent="0.2">
      <c r="A25438" t="s">
        <v>29</v>
      </c>
      <c r="B25438">
        <v>52</v>
      </c>
      <c r="C25438">
        <v>1</v>
      </c>
    </row>
    <row r="25439" spans="1:4" x14ac:dyDescent="0.2">
      <c r="A25439" t="s">
        <v>393</v>
      </c>
      <c r="B25439">
        <v>74</v>
      </c>
      <c r="C25439">
        <v>-0.2</v>
      </c>
    </row>
    <row r="25440" spans="1:4" x14ac:dyDescent="0.2">
      <c r="A25440" t="s">
        <v>48</v>
      </c>
      <c r="B25440">
        <v>10</v>
      </c>
      <c r="C25440">
        <v>0.5</v>
      </c>
    </row>
    <row r="25441" spans="1:4" x14ac:dyDescent="0.2">
      <c r="A25441" t="s">
        <v>48</v>
      </c>
      <c r="B25441">
        <v>19.2</v>
      </c>
      <c r="C25441" t="s">
        <v>1608</v>
      </c>
      <c r="D25441">
        <v>0.1</v>
      </c>
    </row>
    <row r="25442" spans="1:4" x14ac:dyDescent="0.2">
      <c r="A25442" t="s">
        <v>150</v>
      </c>
      <c r="B25442">
        <v>6</v>
      </c>
      <c r="C25442" t="s">
        <v>1608</v>
      </c>
      <c r="D25442">
        <v>0.1</v>
      </c>
    </row>
    <row r="25443" spans="1:4" x14ac:dyDescent="0.2">
      <c r="A25443" t="s">
        <v>177</v>
      </c>
      <c r="B25443">
        <v>13</v>
      </c>
      <c r="C25443" t="s">
        <v>1608</v>
      </c>
      <c r="D25443">
        <v>0.1</v>
      </c>
    </row>
    <row r="25444" spans="1:4" x14ac:dyDescent="0.2">
      <c r="A25444" t="s">
        <v>48</v>
      </c>
      <c r="B25444">
        <v>20</v>
      </c>
      <c r="C25444" t="s">
        <v>1608</v>
      </c>
      <c r="D25444">
        <v>0.2</v>
      </c>
    </row>
    <row r="25445" spans="1:4" x14ac:dyDescent="0.2">
      <c r="A25445" t="s">
        <v>29</v>
      </c>
      <c r="B25445">
        <v>45</v>
      </c>
      <c r="C25445" t="s">
        <v>1608</v>
      </c>
      <c r="D25445">
        <v>0.2</v>
      </c>
    </row>
    <row r="25446" spans="1:4" x14ac:dyDescent="0.2">
      <c r="A25446" t="s">
        <v>1569</v>
      </c>
      <c r="B25446" t="s">
        <v>1570</v>
      </c>
      <c r="C25446" t="s">
        <v>1571</v>
      </c>
    </row>
    <row r="25447" spans="1:4" x14ac:dyDescent="0.2">
      <c r="A25447" t="s">
        <v>1569</v>
      </c>
      <c r="B25447" t="s">
        <v>1572</v>
      </c>
      <c r="C25447" t="s">
        <v>1573</v>
      </c>
      <c r="D25447" t="s">
        <v>1571</v>
      </c>
    </row>
    <row r="25448" spans="1:4" x14ac:dyDescent="0.2">
      <c r="A25448" t="s">
        <v>34</v>
      </c>
      <c r="B25448" t="s">
        <v>3443</v>
      </c>
    </row>
    <row r="25449" spans="1:4" x14ac:dyDescent="0.2">
      <c r="A25449" t="s">
        <v>29</v>
      </c>
      <c r="B25449">
        <v>52</v>
      </c>
      <c r="C25449" t="s">
        <v>1608</v>
      </c>
      <c r="D25449">
        <v>0.2</v>
      </c>
    </row>
    <row r="25450" spans="1:4" x14ac:dyDescent="0.2">
      <c r="A25450" t="s">
        <v>29</v>
      </c>
      <c r="B25450">
        <v>59</v>
      </c>
      <c r="C25450" t="s">
        <v>1608</v>
      </c>
      <c r="D25450">
        <v>0.2</v>
      </c>
    </row>
    <row r="25451" spans="1:4" x14ac:dyDescent="0.2">
      <c r="A25451" t="s">
        <v>96</v>
      </c>
      <c r="B25451">
        <v>58</v>
      </c>
      <c r="C25451" t="s">
        <v>1608</v>
      </c>
      <c r="D25451">
        <v>0.1</v>
      </c>
    </row>
    <row r="25452" spans="1:4" x14ac:dyDescent="0.2">
      <c r="A25452" t="s">
        <v>96</v>
      </c>
      <c r="B25452">
        <v>52.9</v>
      </c>
      <c r="C25452">
        <v>-0.05</v>
      </c>
    </row>
    <row r="25453" spans="1:4" x14ac:dyDescent="0.2">
      <c r="A25453" t="s">
        <v>29</v>
      </c>
      <c r="B25453" t="s">
        <v>3444</v>
      </c>
    </row>
    <row r="25454" spans="1:4" x14ac:dyDescent="0.2">
      <c r="A25454" t="s">
        <v>96</v>
      </c>
      <c r="B25454" t="s">
        <v>3445</v>
      </c>
    </row>
    <row r="25455" spans="1:4" x14ac:dyDescent="0.2">
      <c r="A25455" t="s">
        <v>34</v>
      </c>
      <c r="B25455">
        <v>40</v>
      </c>
      <c r="C25455" t="s">
        <v>3446</v>
      </c>
      <c r="D25455">
        <v>0.22</v>
      </c>
    </row>
    <row r="25456" spans="1:4" x14ac:dyDescent="0.2">
      <c r="A25456" t="s">
        <v>96</v>
      </c>
      <c r="B25456">
        <v>35.4</v>
      </c>
      <c r="C25456" t="s">
        <v>1608</v>
      </c>
      <c r="D25456">
        <v>0.1</v>
      </c>
    </row>
    <row r="25457" spans="1:4" x14ac:dyDescent="0.2">
      <c r="A25457" t="s">
        <v>34</v>
      </c>
      <c r="B25457">
        <v>19.5</v>
      </c>
      <c r="C25457">
        <v>-0.05</v>
      </c>
    </row>
    <row r="25458" spans="1:4" x14ac:dyDescent="0.2">
      <c r="A25458" t="s">
        <v>47</v>
      </c>
      <c r="B25458" t="s">
        <v>3447</v>
      </c>
    </row>
    <row r="25459" spans="1:4" x14ac:dyDescent="0.2">
      <c r="A25459" t="s">
        <v>48</v>
      </c>
      <c r="B25459" t="s">
        <v>3448</v>
      </c>
    </row>
    <row r="25460" spans="1:4" x14ac:dyDescent="0.2">
      <c r="A25460" t="s">
        <v>29</v>
      </c>
      <c r="B25460">
        <v>61</v>
      </c>
      <c r="C25460" t="s">
        <v>1580</v>
      </c>
    </row>
    <row r="25461" spans="1:4" x14ac:dyDescent="0.2">
      <c r="A25461" t="s">
        <v>34</v>
      </c>
      <c r="B25461">
        <v>53</v>
      </c>
      <c r="C25461" t="s">
        <v>1608</v>
      </c>
      <c r="D25461">
        <v>0.2</v>
      </c>
    </row>
    <row r="25462" spans="1:4" x14ac:dyDescent="0.2">
      <c r="A25462" t="s">
        <v>468</v>
      </c>
      <c r="B25462">
        <v>29.1</v>
      </c>
      <c r="C25462" t="s">
        <v>1608</v>
      </c>
      <c r="D25462">
        <v>0.1</v>
      </c>
    </row>
    <row r="25463" spans="1:4" x14ac:dyDescent="0.2">
      <c r="A25463" t="s">
        <v>29</v>
      </c>
      <c r="B25463" t="s">
        <v>3449</v>
      </c>
      <c r="C25463">
        <v>0.1</v>
      </c>
    </row>
    <row r="25464" spans="1:4" x14ac:dyDescent="0.2">
      <c r="A25464" t="s">
        <v>29</v>
      </c>
      <c r="B25464">
        <v>6</v>
      </c>
      <c r="C25464" t="s">
        <v>1608</v>
      </c>
      <c r="D25464">
        <v>0.1</v>
      </c>
    </row>
    <row r="25465" spans="1:4" x14ac:dyDescent="0.2">
      <c r="A25465" t="s">
        <v>29</v>
      </c>
      <c r="B25465" t="s">
        <v>3449</v>
      </c>
      <c r="C25465">
        <v>0.1</v>
      </c>
    </row>
    <row r="25466" spans="1:4" x14ac:dyDescent="0.2">
      <c r="A25466" t="s">
        <v>96</v>
      </c>
      <c r="B25466">
        <v>36</v>
      </c>
      <c r="C25466" t="s">
        <v>1608</v>
      </c>
      <c r="D25466">
        <v>0.2</v>
      </c>
    </row>
    <row r="25467" spans="1:4" x14ac:dyDescent="0.2">
      <c r="A25467" t="s">
        <v>34</v>
      </c>
      <c r="B25467">
        <v>19.5</v>
      </c>
      <c r="C25467" t="s">
        <v>1608</v>
      </c>
      <c r="D25467">
        <v>0.1</v>
      </c>
    </row>
    <row r="25468" spans="1:4" x14ac:dyDescent="0.2">
      <c r="A25468" t="s">
        <v>96</v>
      </c>
      <c r="B25468">
        <v>16.05</v>
      </c>
      <c r="C25468">
        <v>0.05</v>
      </c>
    </row>
    <row r="25469" spans="1:4" x14ac:dyDescent="0.2">
      <c r="A25469" t="s">
        <v>96</v>
      </c>
      <c r="B25469">
        <v>15.5</v>
      </c>
      <c r="C25469" t="s">
        <v>1608</v>
      </c>
      <c r="D25469">
        <v>0.1</v>
      </c>
    </row>
    <row r="25470" spans="1:4" x14ac:dyDescent="0.2">
      <c r="A25470" t="s">
        <v>54</v>
      </c>
      <c r="B25470" t="s">
        <v>3450</v>
      </c>
      <c r="C25470" t="s">
        <v>1608</v>
      </c>
      <c r="D25470" t="s">
        <v>2820</v>
      </c>
    </row>
    <row r="25471" spans="1:4" x14ac:dyDescent="0.2">
      <c r="A25471" t="s">
        <v>54</v>
      </c>
      <c r="B25471" t="s">
        <v>3451</v>
      </c>
      <c r="C25471" t="s">
        <v>1608</v>
      </c>
      <c r="D25471" t="s">
        <v>2820</v>
      </c>
    </row>
    <row r="25472" spans="1:4" x14ac:dyDescent="0.2">
      <c r="A25472" t="s">
        <v>54</v>
      </c>
      <c r="B25472" t="s">
        <v>3452</v>
      </c>
      <c r="C25472" t="s">
        <v>1608</v>
      </c>
      <c r="D25472">
        <v>0.25</v>
      </c>
    </row>
    <row r="25473" spans="1:5" x14ac:dyDescent="0.2">
      <c r="A25473" t="s">
        <v>54</v>
      </c>
      <c r="B25473" t="s">
        <v>3453</v>
      </c>
      <c r="C25473" t="s">
        <v>1608</v>
      </c>
      <c r="D25473">
        <v>0.25</v>
      </c>
    </row>
    <row r="25474" spans="1:5" x14ac:dyDescent="0.2">
      <c r="A25474" t="s">
        <v>29</v>
      </c>
      <c r="B25474">
        <v>24.7</v>
      </c>
      <c r="C25474" t="s">
        <v>1608</v>
      </c>
      <c r="D25474">
        <v>0.1</v>
      </c>
    </row>
    <row r="25475" spans="1:5" x14ac:dyDescent="0.2">
      <c r="A25475" t="s">
        <v>1549</v>
      </c>
      <c r="B25475" t="s">
        <v>1550</v>
      </c>
      <c r="C25475" t="s">
        <v>1551</v>
      </c>
      <c r="D25475" t="s">
        <v>1552</v>
      </c>
    </row>
    <row r="25476" spans="1:5" x14ac:dyDescent="0.2">
      <c r="A25476" t="s">
        <v>859</v>
      </c>
      <c r="B25476" t="s">
        <v>1553</v>
      </c>
      <c r="C25476" t="s">
        <v>1554</v>
      </c>
    </row>
    <row r="25477" spans="1:5" x14ac:dyDescent="0.2">
      <c r="A25477" t="s">
        <v>34</v>
      </c>
      <c r="B25477">
        <v>22.9</v>
      </c>
      <c r="C25477" t="s">
        <v>1608</v>
      </c>
      <c r="D25477">
        <v>0.2</v>
      </c>
    </row>
    <row r="25478" spans="1:5" x14ac:dyDescent="0.2">
      <c r="A25478" t="s">
        <v>184</v>
      </c>
      <c r="B25478">
        <v>18.8</v>
      </c>
      <c r="C25478" t="s">
        <v>1608</v>
      </c>
      <c r="D25478">
        <v>0.1</v>
      </c>
    </row>
    <row r="25479" spans="1:5" x14ac:dyDescent="0.2">
      <c r="A25479" t="s">
        <v>47</v>
      </c>
      <c r="B25479">
        <v>15</v>
      </c>
      <c r="C25479">
        <v>0.1</v>
      </c>
    </row>
    <row r="25480" spans="1:5" x14ac:dyDescent="0.2">
      <c r="A25480" t="s">
        <v>47</v>
      </c>
      <c r="B25480">
        <v>13</v>
      </c>
      <c r="C25480">
        <v>0.05</v>
      </c>
    </row>
    <row r="25481" spans="1:5" x14ac:dyDescent="0.2">
      <c r="A25481" t="s">
        <v>34</v>
      </c>
      <c r="B25481">
        <v>21.8</v>
      </c>
      <c r="C25481" t="s">
        <v>1608</v>
      </c>
      <c r="D25481">
        <v>0.05</v>
      </c>
      <c r="E25481" t="s">
        <v>3454</v>
      </c>
    </row>
    <row r="25482" spans="1:5" x14ac:dyDescent="0.2">
      <c r="A25482" t="s">
        <v>34</v>
      </c>
      <c r="B25482">
        <v>25.35</v>
      </c>
      <c r="C25482" t="s">
        <v>1608</v>
      </c>
      <c r="D25482">
        <v>0.03</v>
      </c>
    </row>
    <row r="25483" spans="1:5" x14ac:dyDescent="0.2">
      <c r="A25483" t="s">
        <v>184</v>
      </c>
      <c r="B25483">
        <v>21.8</v>
      </c>
      <c r="C25483" t="s">
        <v>1608</v>
      </c>
      <c r="D25483">
        <v>0.05</v>
      </c>
    </row>
    <row r="25484" spans="1:5" x14ac:dyDescent="0.2">
      <c r="A25484" t="s">
        <v>3455</v>
      </c>
      <c r="B25484">
        <v>0.1</v>
      </c>
      <c r="C25484" t="s">
        <v>3456</v>
      </c>
    </row>
    <row r="25485" spans="1:5" x14ac:dyDescent="0.2">
      <c r="A25485" t="s">
        <v>29</v>
      </c>
      <c r="B25485">
        <v>31.1</v>
      </c>
      <c r="C25485" t="s">
        <v>1608</v>
      </c>
      <c r="D25485">
        <v>0.1</v>
      </c>
    </row>
    <row r="25486" spans="1:5" x14ac:dyDescent="0.2">
      <c r="A25486" t="s">
        <v>29</v>
      </c>
      <c r="B25486">
        <v>29.6</v>
      </c>
      <c r="C25486" t="s">
        <v>1608</v>
      </c>
      <c r="D25486">
        <v>0.2</v>
      </c>
    </row>
    <row r="25487" spans="1:5" x14ac:dyDescent="0.2">
      <c r="A25487" t="s">
        <v>29</v>
      </c>
      <c r="B25487">
        <v>22.6</v>
      </c>
      <c r="C25487" t="s">
        <v>1608</v>
      </c>
      <c r="D25487">
        <v>0.2</v>
      </c>
    </row>
    <row r="25488" spans="1:5" x14ac:dyDescent="0.2">
      <c r="A25488" t="s">
        <v>29</v>
      </c>
      <c r="B25488">
        <v>18.75</v>
      </c>
      <c r="C25488" t="s">
        <v>1608</v>
      </c>
      <c r="D25488">
        <v>0.2</v>
      </c>
    </row>
    <row r="25489" spans="1:4" x14ac:dyDescent="0.2">
      <c r="A25489" t="s">
        <v>29</v>
      </c>
      <c r="B25489">
        <v>3.73</v>
      </c>
      <c r="C25489" t="s">
        <v>1608</v>
      </c>
      <c r="D25489">
        <v>0.05</v>
      </c>
    </row>
    <row r="25490" spans="1:4" x14ac:dyDescent="0.2">
      <c r="A25490" t="s">
        <v>29</v>
      </c>
      <c r="B25490">
        <v>23.57</v>
      </c>
      <c r="C25490" t="s">
        <v>1608</v>
      </c>
      <c r="D25490">
        <v>0.05</v>
      </c>
    </row>
    <row r="25491" spans="1:4" x14ac:dyDescent="0.2">
      <c r="A25491" t="s">
        <v>54</v>
      </c>
      <c r="B25491">
        <v>15.4</v>
      </c>
      <c r="C25491" t="s">
        <v>1608</v>
      </c>
      <c r="D25491" t="s">
        <v>1585</v>
      </c>
    </row>
    <row r="25492" spans="1:4" x14ac:dyDescent="0.2">
      <c r="A25492" t="s">
        <v>95</v>
      </c>
      <c r="B25492" t="s">
        <v>1629</v>
      </c>
      <c r="C25492" t="s">
        <v>1545</v>
      </c>
      <c r="D25492">
        <v>10</v>
      </c>
    </row>
    <row r="25493" spans="1:4" x14ac:dyDescent="0.2">
      <c r="A25493" t="s">
        <v>246</v>
      </c>
      <c r="B25493">
        <v>0.05</v>
      </c>
    </row>
    <row r="25494" spans="1:4" x14ac:dyDescent="0.2">
      <c r="A25494" t="s">
        <v>97</v>
      </c>
      <c r="B25494">
        <v>0.02</v>
      </c>
      <c r="C25494" t="s">
        <v>1594</v>
      </c>
      <c r="D25494" t="s">
        <v>1568</v>
      </c>
    </row>
    <row r="25495" spans="1:4" x14ac:dyDescent="0.2">
      <c r="A25495" t="s">
        <v>1549</v>
      </c>
      <c r="B25495" t="s">
        <v>1550</v>
      </c>
      <c r="C25495" t="s">
        <v>1551</v>
      </c>
      <c r="D25495" t="s">
        <v>1552</v>
      </c>
    </row>
    <row r="25496" spans="1:4" x14ac:dyDescent="0.2">
      <c r="A25496" t="s">
        <v>859</v>
      </c>
      <c r="B25496" t="s">
        <v>1553</v>
      </c>
      <c r="C25496" t="s">
        <v>1554</v>
      </c>
    </row>
    <row r="25497" spans="1:4" x14ac:dyDescent="0.2">
      <c r="A25497" t="s">
        <v>556</v>
      </c>
      <c r="B25497">
        <v>30</v>
      </c>
      <c r="C25497" t="s">
        <v>1608</v>
      </c>
      <c r="D25497">
        <v>0.1</v>
      </c>
    </row>
    <row r="25498" spans="1:4" x14ac:dyDescent="0.2">
      <c r="A25498" t="s">
        <v>29</v>
      </c>
      <c r="B25498">
        <v>16.850000000000001</v>
      </c>
      <c r="C25498" t="s">
        <v>1608</v>
      </c>
      <c r="D25498">
        <v>1.4999999999999999E-2</v>
      </c>
    </row>
    <row r="25499" spans="1:4" x14ac:dyDescent="0.2">
      <c r="A25499" t="s">
        <v>29</v>
      </c>
      <c r="B25499">
        <v>7.6</v>
      </c>
      <c r="C25499" t="s">
        <v>1608</v>
      </c>
      <c r="D25499">
        <v>0.05</v>
      </c>
    </row>
    <row r="25500" spans="1:4" x14ac:dyDescent="0.2">
      <c r="A25500" t="s">
        <v>150</v>
      </c>
      <c r="B25500">
        <v>6.5</v>
      </c>
      <c r="C25500" t="s">
        <v>1608</v>
      </c>
      <c r="D25500">
        <v>0.05</v>
      </c>
    </row>
    <row r="25501" spans="1:4" x14ac:dyDescent="0.2">
      <c r="A25501" t="s">
        <v>29</v>
      </c>
      <c r="B25501">
        <v>15.65</v>
      </c>
      <c r="C25501" t="s">
        <v>1562</v>
      </c>
      <c r="D25501">
        <v>0.2</v>
      </c>
    </row>
    <row r="25502" spans="1:4" x14ac:dyDescent="0.2">
      <c r="A25502" t="s">
        <v>29</v>
      </c>
      <c r="B25502">
        <v>18.25</v>
      </c>
      <c r="C25502" t="s">
        <v>1608</v>
      </c>
      <c r="D25502">
        <v>0.1</v>
      </c>
    </row>
    <row r="25503" spans="1:4" x14ac:dyDescent="0.2">
      <c r="A25503" t="s">
        <v>27</v>
      </c>
      <c r="B25503">
        <v>22.15</v>
      </c>
      <c r="C25503" t="s">
        <v>1608</v>
      </c>
      <c r="D25503">
        <v>0.05</v>
      </c>
    </row>
    <row r="25504" spans="1:4" x14ac:dyDescent="0.2">
      <c r="A25504" t="s">
        <v>189</v>
      </c>
      <c r="B25504" t="s">
        <v>1545</v>
      </c>
      <c r="C25504">
        <v>0.05</v>
      </c>
    </row>
    <row r="25505" spans="1:4" x14ac:dyDescent="0.2">
      <c r="A25505" t="s">
        <v>1741</v>
      </c>
      <c r="B25505" t="s">
        <v>1562</v>
      </c>
      <c r="C25505">
        <v>0.1</v>
      </c>
    </row>
    <row r="25506" spans="1:4" x14ac:dyDescent="0.2">
      <c r="A25506" t="s">
        <v>177</v>
      </c>
      <c r="B25506">
        <v>0.4</v>
      </c>
      <c r="C25506" t="s">
        <v>1613</v>
      </c>
      <c r="D25506">
        <v>0.1</v>
      </c>
    </row>
    <row r="25507" spans="1:4" x14ac:dyDescent="0.2">
      <c r="A25507" t="s">
        <v>177</v>
      </c>
      <c r="B25507">
        <v>0.4</v>
      </c>
      <c r="C25507" t="s">
        <v>1613</v>
      </c>
      <c r="D25507">
        <v>0.1</v>
      </c>
    </row>
    <row r="25508" spans="1:4" x14ac:dyDescent="0.2">
      <c r="A25508" t="s">
        <v>29</v>
      </c>
      <c r="B25508">
        <v>0.75</v>
      </c>
      <c r="C25508" t="s">
        <v>1608</v>
      </c>
      <c r="D25508">
        <v>1.4999999999999999E-2</v>
      </c>
    </row>
    <row r="25509" spans="1:4" x14ac:dyDescent="0.2">
      <c r="A25509" t="s">
        <v>48</v>
      </c>
      <c r="B25509">
        <v>2.5</v>
      </c>
      <c r="C25509" t="s">
        <v>1613</v>
      </c>
      <c r="D25509">
        <v>0.1</v>
      </c>
    </row>
    <row r="25510" spans="1:4" x14ac:dyDescent="0.2">
      <c r="A25510" t="s">
        <v>48</v>
      </c>
      <c r="B25510">
        <v>1.4</v>
      </c>
      <c r="C25510" t="s">
        <v>1613</v>
      </c>
      <c r="D25510">
        <v>0.1</v>
      </c>
    </row>
    <row r="25511" spans="1:4" x14ac:dyDescent="0.2">
      <c r="A25511" t="s">
        <v>32</v>
      </c>
      <c r="B25511">
        <v>2</v>
      </c>
      <c r="C25511" t="s">
        <v>1608</v>
      </c>
      <c r="D25511">
        <v>0.1</v>
      </c>
    </row>
    <row r="25512" spans="1:4" x14ac:dyDescent="0.2">
      <c r="A25512" t="s">
        <v>36</v>
      </c>
      <c r="B25512" t="s">
        <v>3189</v>
      </c>
    </row>
    <row r="25513" spans="1:4" x14ac:dyDescent="0.2">
      <c r="A25513" t="s">
        <v>3407</v>
      </c>
      <c r="B25513" t="s">
        <v>2352</v>
      </c>
    </row>
    <row r="25514" spans="1:4" x14ac:dyDescent="0.2">
      <c r="A25514" t="s">
        <v>3216</v>
      </c>
      <c r="B25514" t="s">
        <v>3217</v>
      </c>
    </row>
    <row r="25515" spans="1:4" x14ac:dyDescent="0.2">
      <c r="A25515" t="s">
        <v>3218</v>
      </c>
      <c r="B25515">
        <f>0.06/0.03</f>
        <v>2</v>
      </c>
    </row>
    <row r="25516" spans="1:4" x14ac:dyDescent="0.2">
      <c r="A25516" t="s">
        <v>3408</v>
      </c>
      <c r="B25516" t="s">
        <v>3217</v>
      </c>
    </row>
    <row r="25517" spans="1:4" x14ac:dyDescent="0.2">
      <c r="A25517" t="s">
        <v>2090</v>
      </c>
      <c r="B25517" t="s">
        <v>1608</v>
      </c>
      <c r="C25517">
        <v>2.5000000000000001E-2</v>
      </c>
    </row>
    <row r="25518" spans="1:4" x14ac:dyDescent="0.2">
      <c r="A25518" t="s">
        <v>3409</v>
      </c>
      <c r="B25518" t="s">
        <v>1562</v>
      </c>
      <c r="C25518">
        <v>0.03</v>
      </c>
    </row>
    <row r="25519" spans="1:4" x14ac:dyDescent="0.2">
      <c r="A25519" t="s">
        <v>3410</v>
      </c>
      <c r="B25519" t="s">
        <v>1608</v>
      </c>
      <c r="C25519">
        <v>0.02</v>
      </c>
    </row>
    <row r="25520" spans="1:4" x14ac:dyDescent="0.2">
      <c r="A25520" t="s">
        <v>153</v>
      </c>
      <c r="B25520" t="s">
        <v>3411</v>
      </c>
      <c r="C25520" t="s">
        <v>1608</v>
      </c>
      <c r="D25520">
        <v>0.05</v>
      </c>
    </row>
    <row r="25521" spans="1:5" x14ac:dyDescent="0.2">
      <c r="A25521" t="s">
        <v>3412</v>
      </c>
      <c r="B25521" t="s">
        <v>1608</v>
      </c>
      <c r="C25521">
        <v>0.1</v>
      </c>
    </row>
    <row r="25522" spans="1:5" x14ac:dyDescent="0.2">
      <c r="A25522" t="s">
        <v>36</v>
      </c>
      <c r="B25522" t="s">
        <v>3413</v>
      </c>
      <c r="C25522" t="s">
        <v>1782</v>
      </c>
    </row>
    <row r="25523" spans="1:5" x14ac:dyDescent="0.2">
      <c r="A25523" t="s">
        <v>3414</v>
      </c>
      <c r="B25523" t="s">
        <v>1608</v>
      </c>
      <c r="C25523">
        <v>0.2</v>
      </c>
    </row>
    <row r="25524" spans="1:5" x14ac:dyDescent="0.2">
      <c r="A25524" t="s">
        <v>3415</v>
      </c>
      <c r="B25524" t="s">
        <v>1608</v>
      </c>
      <c r="C25524">
        <v>0.2</v>
      </c>
    </row>
    <row r="25525" spans="1:5" x14ac:dyDescent="0.2">
      <c r="A25525" t="s">
        <v>150</v>
      </c>
      <c r="B25525">
        <v>17.25</v>
      </c>
      <c r="C25525" t="s">
        <v>1608</v>
      </c>
      <c r="D25525">
        <v>0.2</v>
      </c>
    </row>
    <row r="25526" spans="1:5" x14ac:dyDescent="0.2">
      <c r="A25526" t="s">
        <v>3416</v>
      </c>
      <c r="B25526" t="s">
        <v>1608</v>
      </c>
      <c r="C25526">
        <v>0.05</v>
      </c>
    </row>
    <row r="25527" spans="1:5" x14ac:dyDescent="0.2">
      <c r="A25527" t="s">
        <v>3298</v>
      </c>
      <c r="B25527" t="s">
        <v>1608</v>
      </c>
      <c r="C25527">
        <v>0.05</v>
      </c>
    </row>
    <row r="25528" spans="1:5" x14ac:dyDescent="0.2">
      <c r="A25528" t="s">
        <v>2192</v>
      </c>
      <c r="B25528" t="s">
        <v>1608</v>
      </c>
      <c r="C25528">
        <v>0.05</v>
      </c>
    </row>
    <row r="25529" spans="1:5" x14ac:dyDescent="0.2">
      <c r="A25529" t="s">
        <v>177</v>
      </c>
      <c r="B25529">
        <v>4.7</v>
      </c>
      <c r="C25529" t="s">
        <v>1562</v>
      </c>
      <c r="D25529">
        <v>0.1</v>
      </c>
    </row>
    <row r="25530" spans="1:5" x14ac:dyDescent="0.2">
      <c r="A25530" t="s">
        <v>97</v>
      </c>
      <c r="B25530">
        <v>0.03</v>
      </c>
      <c r="C25530" t="s">
        <v>1567</v>
      </c>
      <c r="D25530" t="s">
        <v>1633</v>
      </c>
    </row>
    <row r="25531" spans="1:5" x14ac:dyDescent="0.2">
      <c r="A25531" t="s">
        <v>95</v>
      </c>
      <c r="B25531" t="s">
        <v>1629</v>
      </c>
      <c r="C25531">
        <v>1.5</v>
      </c>
    </row>
    <row r="25532" spans="1:5" x14ac:dyDescent="0.2">
      <c r="A25532" t="s">
        <v>95</v>
      </c>
      <c r="B25532" t="s">
        <v>2508</v>
      </c>
      <c r="C25532">
        <v>0.5</v>
      </c>
    </row>
    <row r="25533" spans="1:5" x14ac:dyDescent="0.2">
      <c r="A25533" t="s">
        <v>95</v>
      </c>
      <c r="B25533" t="s">
        <v>1629</v>
      </c>
      <c r="C25533">
        <v>6.3</v>
      </c>
    </row>
    <row r="25534" spans="1:5" x14ac:dyDescent="0.2">
      <c r="A25534" t="s">
        <v>95</v>
      </c>
      <c r="B25534" t="s">
        <v>1629</v>
      </c>
      <c r="C25534">
        <v>10</v>
      </c>
    </row>
    <row r="25535" spans="1:5" x14ac:dyDescent="0.2">
      <c r="A25535" t="s">
        <v>97</v>
      </c>
      <c r="B25535">
        <v>0.03</v>
      </c>
      <c r="C25535" t="s">
        <v>1567</v>
      </c>
      <c r="D25535" t="s">
        <v>1568</v>
      </c>
    </row>
    <row r="25536" spans="1:5" x14ac:dyDescent="0.2">
      <c r="A25536" t="s">
        <v>94</v>
      </c>
      <c r="B25536">
        <v>0.02</v>
      </c>
      <c r="C25536" t="s">
        <v>1567</v>
      </c>
      <c r="D25536" t="s">
        <v>1568</v>
      </c>
      <c r="E25536" t="s">
        <v>2401</v>
      </c>
    </row>
    <row r="25537" spans="1:6" x14ac:dyDescent="0.2">
      <c r="A25537" t="s">
        <v>94</v>
      </c>
      <c r="B25537">
        <v>0.02</v>
      </c>
      <c r="C25537" t="s">
        <v>1567</v>
      </c>
      <c r="D25537" t="s">
        <v>1633</v>
      </c>
    </row>
    <row r="25538" spans="1:6" x14ac:dyDescent="0.2">
      <c r="A25538" t="s">
        <v>133</v>
      </c>
      <c r="B25538">
        <v>0.02</v>
      </c>
      <c r="C25538" t="s">
        <v>3223</v>
      </c>
    </row>
    <row r="25539" spans="1:6" x14ac:dyDescent="0.2">
      <c r="A25539" t="s">
        <v>1549</v>
      </c>
      <c r="B25539" t="s">
        <v>1550</v>
      </c>
      <c r="C25539" t="s">
        <v>1551</v>
      </c>
      <c r="D25539" t="s">
        <v>1552</v>
      </c>
    </row>
    <row r="25540" spans="1:6" x14ac:dyDescent="0.2">
      <c r="A25540" t="s">
        <v>859</v>
      </c>
      <c r="B25540" t="s">
        <v>1553</v>
      </c>
      <c r="C25540" t="s">
        <v>1554</v>
      </c>
    </row>
    <row r="25541" spans="1:6" x14ac:dyDescent="0.2">
      <c r="A25541" t="s">
        <v>1555</v>
      </c>
      <c r="B25541" t="s">
        <v>1550</v>
      </c>
      <c r="C25541" t="s">
        <v>1551</v>
      </c>
      <c r="D25541" t="s">
        <v>1556</v>
      </c>
    </row>
    <row r="25542" spans="1:6" x14ac:dyDescent="0.2">
      <c r="A25542" t="s">
        <v>1569</v>
      </c>
      <c r="B25542" t="s">
        <v>1570</v>
      </c>
      <c r="C25542" t="s">
        <v>1571</v>
      </c>
    </row>
    <row r="25543" spans="1:6" x14ac:dyDescent="0.2">
      <c r="A25543" t="s">
        <v>1569</v>
      </c>
      <c r="B25543" t="s">
        <v>1572</v>
      </c>
      <c r="C25543" t="s">
        <v>1573</v>
      </c>
      <c r="D25543" t="s">
        <v>1571</v>
      </c>
    </row>
    <row r="25544" spans="1:6" x14ac:dyDescent="0.2">
      <c r="A25544" t="s">
        <v>1569</v>
      </c>
      <c r="B25544" t="s">
        <v>1570</v>
      </c>
      <c r="C25544" t="s">
        <v>1571</v>
      </c>
    </row>
    <row r="25545" spans="1:6" x14ac:dyDescent="0.2">
      <c r="A25545" t="s">
        <v>1569</v>
      </c>
      <c r="B25545" t="s">
        <v>1572</v>
      </c>
      <c r="C25545" t="s">
        <v>1573</v>
      </c>
      <c r="D25545" t="s">
        <v>1571</v>
      </c>
    </row>
    <row r="25546" spans="1:6" x14ac:dyDescent="0.2">
      <c r="A25546" t="s">
        <v>34</v>
      </c>
      <c r="B25546">
        <v>32</v>
      </c>
      <c r="C25546" t="s">
        <v>1608</v>
      </c>
      <c r="D25546">
        <v>0.2</v>
      </c>
    </row>
    <row r="25547" spans="1:6" x14ac:dyDescent="0.2">
      <c r="A25547" t="s">
        <v>150</v>
      </c>
      <c r="B25547">
        <v>10</v>
      </c>
      <c r="C25547">
        <v>-0.5</v>
      </c>
    </row>
    <row r="25548" spans="1:6" x14ac:dyDescent="0.2">
      <c r="A25548" t="s">
        <v>393</v>
      </c>
      <c r="B25548">
        <v>63</v>
      </c>
      <c r="C25548" t="s">
        <v>1608</v>
      </c>
      <c r="D25548">
        <v>0.2</v>
      </c>
    </row>
    <row r="25549" spans="1:6" x14ac:dyDescent="0.2">
      <c r="A25549" t="s">
        <v>48</v>
      </c>
      <c r="B25549">
        <v>54</v>
      </c>
      <c r="C25549">
        <v>1</v>
      </c>
    </row>
    <row r="25550" spans="1:6" x14ac:dyDescent="0.2">
      <c r="A25550" t="s">
        <v>150</v>
      </c>
      <c r="B25550">
        <v>12</v>
      </c>
      <c r="C25550" t="s">
        <v>1608</v>
      </c>
      <c r="D25550">
        <v>0.1</v>
      </c>
      <c r="E25550" t="s">
        <v>2477</v>
      </c>
      <c r="F25550" t="s">
        <v>3457</v>
      </c>
    </row>
    <row r="25551" spans="1:6" x14ac:dyDescent="0.2">
      <c r="A25551" t="s">
        <v>150</v>
      </c>
      <c r="B25551">
        <v>12</v>
      </c>
      <c r="C25551" t="s">
        <v>1608</v>
      </c>
      <c r="D25551">
        <v>0.1</v>
      </c>
      <c r="E25551" t="s">
        <v>2477</v>
      </c>
      <c r="F25551" t="s">
        <v>3457</v>
      </c>
    </row>
    <row r="25552" spans="1:6" x14ac:dyDescent="0.2">
      <c r="A25552" t="s">
        <v>150</v>
      </c>
      <c r="B25552">
        <v>12</v>
      </c>
      <c r="C25552" t="s">
        <v>1608</v>
      </c>
      <c r="D25552">
        <v>0.1</v>
      </c>
      <c r="E25552" t="s">
        <v>2477</v>
      </c>
      <c r="F25552" t="s">
        <v>3457</v>
      </c>
    </row>
    <row r="25553" spans="1:7" x14ac:dyDescent="0.2">
      <c r="A25553" t="s">
        <v>48</v>
      </c>
      <c r="B25553">
        <v>7</v>
      </c>
      <c r="C25553" t="s">
        <v>1608</v>
      </c>
      <c r="D25553">
        <v>0.1</v>
      </c>
    </row>
    <row r="25554" spans="1:7" x14ac:dyDescent="0.2">
      <c r="A25554" t="s">
        <v>48</v>
      </c>
      <c r="B25554">
        <v>6</v>
      </c>
      <c r="C25554" t="s">
        <v>1608</v>
      </c>
      <c r="D25554">
        <v>0.1</v>
      </c>
    </row>
    <row r="25555" spans="1:7" x14ac:dyDescent="0.2">
      <c r="A25555" t="s">
        <v>48</v>
      </c>
      <c r="B25555">
        <v>7</v>
      </c>
      <c r="C25555" t="s">
        <v>1608</v>
      </c>
      <c r="D25555">
        <v>0.1</v>
      </c>
    </row>
    <row r="25556" spans="1:7" x14ac:dyDescent="0.2">
      <c r="A25556" t="s">
        <v>48</v>
      </c>
      <c r="B25556">
        <v>16</v>
      </c>
      <c r="C25556">
        <v>-0.3</v>
      </c>
    </row>
    <row r="25557" spans="1:7" x14ac:dyDescent="0.2">
      <c r="A25557" t="s">
        <v>48</v>
      </c>
      <c r="B25557">
        <v>29.1</v>
      </c>
      <c r="C25557" t="s">
        <v>1608</v>
      </c>
      <c r="D25557">
        <v>0.1</v>
      </c>
    </row>
    <row r="25558" spans="1:7" x14ac:dyDescent="0.2">
      <c r="A25558" t="s">
        <v>29</v>
      </c>
      <c r="B25558" t="s">
        <v>3458</v>
      </c>
      <c r="C25558" t="s">
        <v>3459</v>
      </c>
      <c r="D25558" t="s">
        <v>3460</v>
      </c>
    </row>
    <row r="25559" spans="1:7" x14ac:dyDescent="0.2">
      <c r="A25559" t="s">
        <v>29</v>
      </c>
      <c r="B25559" t="s">
        <v>3458</v>
      </c>
      <c r="C25559" t="s">
        <v>3459</v>
      </c>
      <c r="D25559" t="s">
        <v>3460</v>
      </c>
    </row>
    <row r="25560" spans="1:7" x14ac:dyDescent="0.2">
      <c r="A25560" t="s">
        <v>29</v>
      </c>
      <c r="B25560" t="s">
        <v>3461</v>
      </c>
      <c r="C25560" t="s">
        <v>2477</v>
      </c>
      <c r="D25560" t="s">
        <v>3462</v>
      </c>
      <c r="E25560" t="s">
        <v>3463</v>
      </c>
      <c r="F25560" t="s">
        <v>4</v>
      </c>
    </row>
    <row r="25561" spans="1:7" x14ac:dyDescent="0.2">
      <c r="A25561" t="s">
        <v>29</v>
      </c>
      <c r="B25561">
        <v>12</v>
      </c>
      <c r="C25561">
        <v>-0.5</v>
      </c>
      <c r="D25561" t="s">
        <v>2477</v>
      </c>
      <c r="E25561" t="s">
        <v>3462</v>
      </c>
      <c r="F25561" t="s">
        <v>2306</v>
      </c>
      <c r="G25561" t="s">
        <v>4</v>
      </c>
    </row>
    <row r="25562" spans="1:7" x14ac:dyDescent="0.2">
      <c r="A25562" t="s">
        <v>29</v>
      </c>
      <c r="B25562" t="s">
        <v>3464</v>
      </c>
      <c r="C25562" t="s">
        <v>2477</v>
      </c>
      <c r="D25562" t="s">
        <v>3462</v>
      </c>
      <c r="E25562" t="s">
        <v>2306</v>
      </c>
      <c r="F25562" t="s">
        <v>4</v>
      </c>
    </row>
    <row r="25563" spans="1:7" x14ac:dyDescent="0.2">
      <c r="A25563" t="s">
        <v>29</v>
      </c>
      <c r="B25563">
        <v>61</v>
      </c>
      <c r="C25563" t="s">
        <v>1608</v>
      </c>
      <c r="D25563">
        <v>0.2</v>
      </c>
    </row>
    <row r="25564" spans="1:7" x14ac:dyDescent="0.2">
      <c r="A25564" t="s">
        <v>34</v>
      </c>
      <c r="B25564">
        <v>58</v>
      </c>
      <c r="C25564" t="s">
        <v>1608</v>
      </c>
      <c r="D25564">
        <v>0.5</v>
      </c>
      <c r="E25564" t="s">
        <v>3459</v>
      </c>
      <c r="F25564" t="s">
        <v>3465</v>
      </c>
    </row>
    <row r="25565" spans="1:7" x14ac:dyDescent="0.2">
      <c r="A25565" t="s">
        <v>96</v>
      </c>
      <c r="B25565">
        <v>52.9</v>
      </c>
      <c r="C25565">
        <v>-0.05</v>
      </c>
    </row>
    <row r="25566" spans="1:7" x14ac:dyDescent="0.2">
      <c r="A25566" t="s">
        <v>96</v>
      </c>
      <c r="B25566">
        <v>40</v>
      </c>
      <c r="C25566">
        <f>0.17/0.22</f>
        <v>0.77272727272727282</v>
      </c>
    </row>
    <row r="25567" spans="1:7" x14ac:dyDescent="0.2">
      <c r="A25567" t="s">
        <v>96</v>
      </c>
      <c r="B25567">
        <v>19.5</v>
      </c>
      <c r="C25567">
        <v>-0.05</v>
      </c>
    </row>
    <row r="25568" spans="1:7" x14ac:dyDescent="0.2">
      <c r="A25568" t="s">
        <v>47</v>
      </c>
      <c r="B25568">
        <v>16.05</v>
      </c>
      <c r="C25568">
        <v>0.05</v>
      </c>
    </row>
    <row r="25569" spans="1:6" x14ac:dyDescent="0.2">
      <c r="A25569" t="s">
        <v>29</v>
      </c>
      <c r="B25569" t="s">
        <v>3466</v>
      </c>
      <c r="C25569" t="s">
        <v>3467</v>
      </c>
      <c r="D25569" t="s">
        <v>3468</v>
      </c>
      <c r="E25569" t="s">
        <v>3469</v>
      </c>
    </row>
    <row r="25570" spans="1:6" x14ac:dyDescent="0.2">
      <c r="A25570" t="s">
        <v>1549</v>
      </c>
      <c r="B25570" t="s">
        <v>1550</v>
      </c>
      <c r="C25570" t="s">
        <v>1551</v>
      </c>
      <c r="D25570" t="s">
        <v>1552</v>
      </c>
    </row>
    <row r="25571" spans="1:6" x14ac:dyDescent="0.2">
      <c r="A25571" t="s">
        <v>859</v>
      </c>
      <c r="B25571" t="s">
        <v>1553</v>
      </c>
      <c r="C25571" t="s">
        <v>1554</v>
      </c>
    </row>
    <row r="25572" spans="1:6" x14ac:dyDescent="0.2">
      <c r="A25572" t="s">
        <v>34</v>
      </c>
      <c r="B25572">
        <v>32</v>
      </c>
      <c r="C25572" t="s">
        <v>1608</v>
      </c>
      <c r="D25572">
        <v>0.2</v>
      </c>
    </row>
    <row r="25573" spans="1:6" x14ac:dyDescent="0.2">
      <c r="A25573" t="s">
        <v>150</v>
      </c>
      <c r="B25573">
        <v>10</v>
      </c>
      <c r="C25573">
        <v>-0.5</v>
      </c>
    </row>
    <row r="25574" spans="1:6" x14ac:dyDescent="0.2">
      <c r="A25574" t="s">
        <v>393</v>
      </c>
      <c r="B25574">
        <v>63</v>
      </c>
      <c r="C25574" t="s">
        <v>1608</v>
      </c>
      <c r="D25574">
        <v>0.2</v>
      </c>
    </row>
    <row r="25575" spans="1:6" x14ac:dyDescent="0.2">
      <c r="A25575" t="s">
        <v>48</v>
      </c>
      <c r="B25575">
        <v>54</v>
      </c>
      <c r="C25575">
        <v>1</v>
      </c>
    </row>
    <row r="25576" spans="1:6" x14ac:dyDescent="0.2">
      <c r="A25576" t="s">
        <v>150</v>
      </c>
      <c r="B25576">
        <v>12</v>
      </c>
      <c r="C25576" t="s">
        <v>1608</v>
      </c>
      <c r="D25576">
        <v>0.1</v>
      </c>
      <c r="E25576" t="s">
        <v>2477</v>
      </c>
      <c r="F25576" t="s">
        <v>3457</v>
      </c>
    </row>
    <row r="25577" spans="1:6" x14ac:dyDescent="0.2">
      <c r="A25577" t="s">
        <v>150</v>
      </c>
      <c r="B25577">
        <v>12</v>
      </c>
      <c r="C25577" t="s">
        <v>1608</v>
      </c>
      <c r="D25577">
        <v>0.1</v>
      </c>
      <c r="E25577" t="s">
        <v>2477</v>
      </c>
      <c r="F25577" t="s">
        <v>3457</v>
      </c>
    </row>
    <row r="25578" spans="1:6" x14ac:dyDescent="0.2">
      <c r="A25578" t="s">
        <v>150</v>
      </c>
      <c r="B25578">
        <v>12</v>
      </c>
      <c r="C25578" t="s">
        <v>1608</v>
      </c>
      <c r="D25578">
        <v>0.1</v>
      </c>
      <c r="E25578" t="s">
        <v>2477</v>
      </c>
      <c r="F25578" t="s">
        <v>3457</v>
      </c>
    </row>
    <row r="25579" spans="1:6" x14ac:dyDescent="0.2">
      <c r="A25579" t="s">
        <v>48</v>
      </c>
      <c r="B25579">
        <v>7</v>
      </c>
      <c r="C25579" t="s">
        <v>1608</v>
      </c>
      <c r="D25579">
        <v>0.1</v>
      </c>
    </row>
    <row r="25580" spans="1:6" x14ac:dyDescent="0.2">
      <c r="A25580" t="s">
        <v>48</v>
      </c>
      <c r="B25580">
        <v>6</v>
      </c>
      <c r="C25580" t="s">
        <v>1608</v>
      </c>
      <c r="D25580">
        <v>0.1</v>
      </c>
    </row>
    <row r="25581" spans="1:6" x14ac:dyDescent="0.2">
      <c r="A25581" t="s">
        <v>48</v>
      </c>
      <c r="B25581">
        <v>7</v>
      </c>
      <c r="C25581" t="s">
        <v>1608</v>
      </c>
      <c r="D25581">
        <v>0.1</v>
      </c>
    </row>
    <row r="25582" spans="1:6" x14ac:dyDescent="0.2">
      <c r="A25582" t="s">
        <v>48</v>
      </c>
      <c r="B25582">
        <v>16</v>
      </c>
      <c r="C25582">
        <v>-0.3</v>
      </c>
    </row>
    <row r="25583" spans="1:6" x14ac:dyDescent="0.2">
      <c r="A25583" t="s">
        <v>48</v>
      </c>
      <c r="B25583">
        <v>29.1</v>
      </c>
      <c r="C25583" t="s">
        <v>1608</v>
      </c>
      <c r="D25583">
        <v>0.1</v>
      </c>
    </row>
    <row r="25584" spans="1:6" x14ac:dyDescent="0.2">
      <c r="A25584" t="s">
        <v>29</v>
      </c>
      <c r="B25584" t="s">
        <v>3458</v>
      </c>
      <c r="C25584" t="s">
        <v>3459</v>
      </c>
      <c r="D25584" t="s">
        <v>3460</v>
      </c>
    </row>
    <row r="25585" spans="1:7" x14ac:dyDescent="0.2">
      <c r="A25585" t="s">
        <v>29</v>
      </c>
      <c r="B25585" t="s">
        <v>3458</v>
      </c>
      <c r="C25585" t="s">
        <v>3459</v>
      </c>
      <c r="D25585" t="s">
        <v>3460</v>
      </c>
    </row>
    <row r="25586" spans="1:7" x14ac:dyDescent="0.2">
      <c r="A25586" t="s">
        <v>29</v>
      </c>
      <c r="B25586" t="s">
        <v>3461</v>
      </c>
      <c r="C25586" t="s">
        <v>2477</v>
      </c>
      <c r="D25586" t="s">
        <v>3462</v>
      </c>
      <c r="E25586" t="s">
        <v>3463</v>
      </c>
      <c r="F25586" t="s">
        <v>4</v>
      </c>
    </row>
    <row r="25587" spans="1:7" x14ac:dyDescent="0.2">
      <c r="A25587" t="s">
        <v>29</v>
      </c>
      <c r="B25587">
        <v>12</v>
      </c>
      <c r="C25587">
        <v>-0.5</v>
      </c>
      <c r="D25587" t="s">
        <v>2477</v>
      </c>
      <c r="E25587" t="s">
        <v>3462</v>
      </c>
      <c r="F25587" t="s">
        <v>2306</v>
      </c>
      <c r="G25587" t="s">
        <v>4</v>
      </c>
    </row>
    <row r="25588" spans="1:7" x14ac:dyDescent="0.2">
      <c r="A25588" t="s">
        <v>29</v>
      </c>
      <c r="B25588" t="s">
        <v>3464</v>
      </c>
      <c r="C25588" t="s">
        <v>2477</v>
      </c>
      <c r="D25588" t="s">
        <v>3462</v>
      </c>
      <c r="E25588" t="s">
        <v>2306</v>
      </c>
      <c r="F25588" t="s">
        <v>4</v>
      </c>
    </row>
    <row r="25589" spans="1:7" x14ac:dyDescent="0.2">
      <c r="A25589" t="s">
        <v>29</v>
      </c>
      <c r="B25589">
        <v>61</v>
      </c>
      <c r="C25589" t="s">
        <v>1608</v>
      </c>
      <c r="D25589">
        <v>0.2</v>
      </c>
    </row>
    <row r="25590" spans="1:7" x14ac:dyDescent="0.2">
      <c r="A25590" t="s">
        <v>34</v>
      </c>
      <c r="B25590">
        <v>58</v>
      </c>
      <c r="C25590" t="s">
        <v>1608</v>
      </c>
      <c r="D25590">
        <v>0.5</v>
      </c>
      <c r="E25590" t="s">
        <v>3459</v>
      </c>
      <c r="F25590" t="s">
        <v>3465</v>
      </c>
    </row>
    <row r="25591" spans="1:7" x14ac:dyDescent="0.2">
      <c r="A25591" t="s">
        <v>96</v>
      </c>
      <c r="B25591">
        <v>52.9</v>
      </c>
      <c r="C25591">
        <v>-0.05</v>
      </c>
    </row>
    <row r="25592" spans="1:7" x14ac:dyDescent="0.2">
      <c r="A25592" t="s">
        <v>96</v>
      </c>
      <c r="B25592">
        <v>40</v>
      </c>
      <c r="C25592">
        <f>0.17/0.22</f>
        <v>0.77272727272727282</v>
      </c>
    </row>
    <row r="25593" spans="1:7" x14ac:dyDescent="0.2">
      <c r="A25593" t="s">
        <v>96</v>
      </c>
      <c r="B25593">
        <v>19.5</v>
      </c>
      <c r="C25593">
        <v>-0.05</v>
      </c>
    </row>
    <row r="25594" spans="1:7" x14ac:dyDescent="0.2">
      <c r="A25594" t="s">
        <v>47</v>
      </c>
      <c r="B25594">
        <v>16.05</v>
      </c>
      <c r="C25594">
        <v>0.05</v>
      </c>
    </row>
    <row r="25595" spans="1:7" x14ac:dyDescent="0.2">
      <c r="A25595" t="s">
        <v>29</v>
      </c>
      <c r="B25595" t="s">
        <v>3466</v>
      </c>
      <c r="C25595" t="s">
        <v>3467</v>
      </c>
      <c r="D25595" t="s">
        <v>3468</v>
      </c>
      <c r="E25595" t="s">
        <v>3469</v>
      </c>
    </row>
    <row r="25596" spans="1:7" x14ac:dyDescent="0.2">
      <c r="A25596" t="s">
        <v>1549</v>
      </c>
      <c r="B25596" t="s">
        <v>1550</v>
      </c>
      <c r="C25596" t="s">
        <v>1551</v>
      </c>
      <c r="D25596" t="s">
        <v>1552</v>
      </c>
    </row>
    <row r="25597" spans="1:7" x14ac:dyDescent="0.2">
      <c r="A25597" t="s">
        <v>859</v>
      </c>
      <c r="B25597" t="s">
        <v>1553</v>
      </c>
      <c r="C25597" t="s">
        <v>1554</v>
      </c>
    </row>
    <row r="25598" spans="1:7" x14ac:dyDescent="0.2">
      <c r="A25598" t="s">
        <v>1579</v>
      </c>
      <c r="B25598" t="s">
        <v>3470</v>
      </c>
    </row>
    <row r="25599" spans="1:7" x14ac:dyDescent="0.2">
      <c r="A25599" t="s">
        <v>1579</v>
      </c>
      <c r="B25599" t="s">
        <v>3471</v>
      </c>
    </row>
    <row r="25600" spans="1:7" x14ac:dyDescent="0.2">
      <c r="A25600" t="s">
        <v>1579</v>
      </c>
      <c r="B25600">
        <v>2.5</v>
      </c>
      <c r="C25600" t="s">
        <v>1613</v>
      </c>
      <c r="D25600">
        <v>0.2</v>
      </c>
    </row>
    <row r="25601" spans="1:4" x14ac:dyDescent="0.2">
      <c r="A25601" t="s">
        <v>3472</v>
      </c>
      <c r="B25601" t="s">
        <v>3017</v>
      </c>
      <c r="C25601">
        <v>16.5</v>
      </c>
    </row>
    <row r="25602" spans="1:4" x14ac:dyDescent="0.2">
      <c r="A25602" t="s">
        <v>47</v>
      </c>
      <c r="B25602">
        <v>0.81</v>
      </c>
      <c r="C25602" t="s">
        <v>1613</v>
      </c>
      <c r="D25602">
        <v>0.01</v>
      </c>
    </row>
    <row r="25603" spans="1:4" x14ac:dyDescent="0.2">
      <c r="A25603" t="s">
        <v>47</v>
      </c>
      <c r="B25603">
        <v>1</v>
      </c>
      <c r="C25603" t="s">
        <v>1608</v>
      </c>
      <c r="D25603">
        <v>0.1</v>
      </c>
    </row>
    <row r="25604" spans="1:4" x14ac:dyDescent="0.2">
      <c r="A25604" t="s">
        <v>150</v>
      </c>
      <c r="B25604">
        <v>4.0999999999999996</v>
      </c>
      <c r="C25604" t="s">
        <v>1613</v>
      </c>
      <c r="D25604">
        <v>0.2</v>
      </c>
    </row>
    <row r="25605" spans="1:4" x14ac:dyDescent="0.2">
      <c r="A25605" t="s">
        <v>47</v>
      </c>
      <c r="B25605">
        <v>3</v>
      </c>
      <c r="C25605" t="s">
        <v>1613</v>
      </c>
      <c r="D25605">
        <v>0.02</v>
      </c>
    </row>
    <row r="25606" spans="1:4" x14ac:dyDescent="0.2">
      <c r="A25606" t="s">
        <v>38</v>
      </c>
      <c r="B25606" t="s">
        <v>3473</v>
      </c>
    </row>
    <row r="25607" spans="1:4" x14ac:dyDescent="0.2">
      <c r="A25607" t="s">
        <v>150</v>
      </c>
      <c r="B25607">
        <v>4.8</v>
      </c>
      <c r="C25607" t="s">
        <v>1608</v>
      </c>
      <c r="D25607">
        <v>0.1</v>
      </c>
    </row>
    <row r="25608" spans="1:4" x14ac:dyDescent="0.2">
      <c r="A25608" t="s">
        <v>47</v>
      </c>
      <c r="B25608">
        <v>4</v>
      </c>
      <c r="C25608" t="s">
        <v>2239</v>
      </c>
    </row>
    <row r="25609" spans="1:4" x14ac:dyDescent="0.2">
      <c r="A25609" t="s">
        <v>29</v>
      </c>
      <c r="B25609">
        <v>19.100000000000001</v>
      </c>
      <c r="C25609" t="s">
        <v>1608</v>
      </c>
      <c r="D25609">
        <v>0.2</v>
      </c>
    </row>
    <row r="25610" spans="1:4" x14ac:dyDescent="0.2">
      <c r="A25610" t="s">
        <v>29</v>
      </c>
      <c r="B25610">
        <v>4.45</v>
      </c>
      <c r="C25610" t="s">
        <v>1608</v>
      </c>
      <c r="D25610">
        <v>0.1</v>
      </c>
    </row>
    <row r="25611" spans="1:4" x14ac:dyDescent="0.2">
      <c r="A25611" t="s">
        <v>2538</v>
      </c>
      <c r="B25611">
        <v>25</v>
      </c>
    </row>
    <row r="25612" spans="1:4" x14ac:dyDescent="0.2">
      <c r="A25612" t="s">
        <v>859</v>
      </c>
      <c r="B25612" t="s">
        <v>1553</v>
      </c>
      <c r="C25612" t="s">
        <v>1554</v>
      </c>
    </row>
    <row r="25613" spans="1:4" x14ac:dyDescent="0.2">
      <c r="A25613" t="s">
        <v>1549</v>
      </c>
      <c r="B25613" t="s">
        <v>1550</v>
      </c>
      <c r="C25613" t="s">
        <v>1551</v>
      </c>
      <c r="D25613" t="s">
        <v>1552</v>
      </c>
    </row>
    <row r="25614" spans="1:4" x14ac:dyDescent="0.2">
      <c r="A25614" t="s">
        <v>1555</v>
      </c>
      <c r="B25614" t="s">
        <v>1550</v>
      </c>
      <c r="C25614" t="s">
        <v>1551</v>
      </c>
      <c r="D25614" t="s">
        <v>1556</v>
      </c>
    </row>
    <row r="25615" spans="1:4" x14ac:dyDescent="0.2">
      <c r="A25615" t="s">
        <v>1569</v>
      </c>
      <c r="B25615" t="s">
        <v>1570</v>
      </c>
      <c r="C25615" t="s">
        <v>1571</v>
      </c>
    </row>
    <row r="25616" spans="1:4" x14ac:dyDescent="0.2">
      <c r="A25616" t="s">
        <v>1569</v>
      </c>
      <c r="B25616" t="s">
        <v>1572</v>
      </c>
      <c r="C25616" t="s">
        <v>1573</v>
      </c>
      <c r="D25616" t="s">
        <v>1571</v>
      </c>
    </row>
    <row r="25617" spans="1:4" x14ac:dyDescent="0.2">
      <c r="A25617" t="s">
        <v>1579</v>
      </c>
      <c r="B25617" t="s">
        <v>3470</v>
      </c>
    </row>
    <row r="25618" spans="1:4" x14ac:dyDescent="0.2">
      <c r="A25618" t="s">
        <v>1579</v>
      </c>
      <c r="B25618" t="s">
        <v>3471</v>
      </c>
    </row>
    <row r="25619" spans="1:4" x14ac:dyDescent="0.2">
      <c r="A25619" t="s">
        <v>1579</v>
      </c>
      <c r="B25619">
        <v>2.5</v>
      </c>
      <c r="C25619" t="s">
        <v>1613</v>
      </c>
      <c r="D25619">
        <v>0.2</v>
      </c>
    </row>
    <row r="25620" spans="1:4" x14ac:dyDescent="0.2">
      <c r="A25620" t="s">
        <v>3472</v>
      </c>
      <c r="B25620" t="s">
        <v>3017</v>
      </c>
      <c r="C25620">
        <v>16.5</v>
      </c>
    </row>
    <row r="25621" spans="1:4" x14ac:dyDescent="0.2">
      <c r="A25621" t="s">
        <v>47</v>
      </c>
      <c r="B25621">
        <v>0.81</v>
      </c>
      <c r="C25621" t="s">
        <v>1613</v>
      </c>
      <c r="D25621">
        <v>0.01</v>
      </c>
    </row>
    <row r="25622" spans="1:4" x14ac:dyDescent="0.2">
      <c r="A25622" t="s">
        <v>47</v>
      </c>
      <c r="B25622">
        <v>1</v>
      </c>
      <c r="C25622" t="s">
        <v>1608</v>
      </c>
      <c r="D25622">
        <v>0.1</v>
      </c>
    </row>
    <row r="25623" spans="1:4" x14ac:dyDescent="0.2">
      <c r="A25623" t="s">
        <v>150</v>
      </c>
      <c r="B25623">
        <v>4.0999999999999996</v>
      </c>
      <c r="C25623" t="s">
        <v>1613</v>
      </c>
      <c r="D25623">
        <v>0.2</v>
      </c>
    </row>
    <row r="25624" spans="1:4" x14ac:dyDescent="0.2">
      <c r="A25624" t="s">
        <v>47</v>
      </c>
      <c r="B25624">
        <v>3</v>
      </c>
      <c r="C25624" t="s">
        <v>1613</v>
      </c>
      <c r="D25624">
        <v>0.02</v>
      </c>
    </row>
    <row r="25625" spans="1:4" x14ac:dyDescent="0.2">
      <c r="A25625" t="s">
        <v>38</v>
      </c>
      <c r="B25625" t="s">
        <v>3473</v>
      </c>
    </row>
    <row r="25626" spans="1:4" x14ac:dyDescent="0.2">
      <c r="A25626" t="s">
        <v>150</v>
      </c>
      <c r="B25626">
        <v>4.8</v>
      </c>
      <c r="C25626" t="s">
        <v>1608</v>
      </c>
      <c r="D25626">
        <v>0.1</v>
      </c>
    </row>
    <row r="25627" spans="1:4" x14ac:dyDescent="0.2">
      <c r="A25627" t="s">
        <v>47</v>
      </c>
      <c r="B25627">
        <v>4</v>
      </c>
      <c r="C25627" t="s">
        <v>2239</v>
      </c>
    </row>
    <row r="25628" spans="1:4" x14ac:dyDescent="0.2">
      <c r="A25628" t="s">
        <v>29</v>
      </c>
      <c r="B25628">
        <v>19.100000000000001</v>
      </c>
      <c r="C25628" t="s">
        <v>1608</v>
      </c>
      <c r="D25628">
        <v>0.2</v>
      </c>
    </row>
    <row r="25629" spans="1:4" x14ac:dyDescent="0.2">
      <c r="A25629" t="s">
        <v>29</v>
      </c>
      <c r="B25629">
        <v>4.45</v>
      </c>
      <c r="C25629" t="s">
        <v>1608</v>
      </c>
      <c r="D25629">
        <v>0.1</v>
      </c>
    </row>
    <row r="25630" spans="1:4" x14ac:dyDescent="0.2">
      <c r="A25630" t="s">
        <v>2538</v>
      </c>
      <c r="B25630">
        <v>25</v>
      </c>
    </row>
    <row r="25631" spans="1:4" x14ac:dyDescent="0.2">
      <c r="A25631" t="s">
        <v>859</v>
      </c>
      <c r="B25631" t="s">
        <v>1553</v>
      </c>
      <c r="C25631" t="s">
        <v>1554</v>
      </c>
    </row>
    <row r="25632" spans="1:4" x14ac:dyDescent="0.2">
      <c r="A25632" t="s">
        <v>1549</v>
      </c>
      <c r="B25632" t="s">
        <v>1550</v>
      </c>
      <c r="C25632" t="s">
        <v>1551</v>
      </c>
      <c r="D25632" t="s">
        <v>1552</v>
      </c>
    </row>
    <row r="25633" spans="1:7" x14ac:dyDescent="0.2">
      <c r="A25633" t="s">
        <v>1555</v>
      </c>
      <c r="B25633" t="s">
        <v>1550</v>
      </c>
      <c r="C25633" t="s">
        <v>1551</v>
      </c>
      <c r="D25633" t="s">
        <v>1556</v>
      </c>
    </row>
    <row r="25634" spans="1:7" x14ac:dyDescent="0.2">
      <c r="A25634" t="s">
        <v>1569</v>
      </c>
      <c r="B25634" t="s">
        <v>1570</v>
      </c>
      <c r="C25634" t="s">
        <v>1571</v>
      </c>
    </row>
    <row r="25635" spans="1:7" x14ac:dyDescent="0.2">
      <c r="A25635" t="s">
        <v>1569</v>
      </c>
      <c r="B25635" t="s">
        <v>1572</v>
      </c>
      <c r="C25635" t="s">
        <v>1573</v>
      </c>
      <c r="D25635" t="s">
        <v>1571</v>
      </c>
    </row>
    <row r="25636" spans="1:7" x14ac:dyDescent="0.2">
      <c r="A25636" t="s">
        <v>56</v>
      </c>
      <c r="B25636" t="s">
        <v>3338</v>
      </c>
    </row>
    <row r="25637" spans="1:7" x14ac:dyDescent="0.2">
      <c r="A25637" t="s">
        <v>29</v>
      </c>
      <c r="B25637">
        <v>44.3</v>
      </c>
      <c r="C25637" t="s">
        <v>1608</v>
      </c>
      <c r="D25637">
        <v>0.15</v>
      </c>
    </row>
    <row r="25638" spans="1:7" x14ac:dyDescent="0.2">
      <c r="A25638" t="s">
        <v>29</v>
      </c>
      <c r="B25638">
        <v>42.3</v>
      </c>
      <c r="C25638" t="s">
        <v>1608</v>
      </c>
      <c r="D25638">
        <v>0.15</v>
      </c>
    </row>
    <row r="25639" spans="1:7" x14ac:dyDescent="0.2">
      <c r="A25639" t="s">
        <v>29</v>
      </c>
      <c r="B25639">
        <v>50.3</v>
      </c>
      <c r="C25639" t="s">
        <v>1608</v>
      </c>
      <c r="D25639">
        <v>0.15</v>
      </c>
    </row>
    <row r="25640" spans="1:7" x14ac:dyDescent="0.2">
      <c r="A25640" t="s">
        <v>96</v>
      </c>
      <c r="B25640">
        <v>36.1</v>
      </c>
      <c r="C25640" t="s">
        <v>1608</v>
      </c>
      <c r="D25640">
        <v>0.05</v>
      </c>
    </row>
    <row r="25641" spans="1:7" x14ac:dyDescent="0.2">
      <c r="A25641" t="s">
        <v>2559</v>
      </c>
      <c r="B25641" t="s">
        <v>1618</v>
      </c>
      <c r="C25641">
        <v>38</v>
      </c>
      <c r="D25641" t="s">
        <v>1608</v>
      </c>
      <c r="E25641">
        <v>0.1</v>
      </c>
    </row>
    <row r="25642" spans="1:7" x14ac:dyDescent="0.2">
      <c r="A25642" t="s">
        <v>96</v>
      </c>
      <c r="B25642">
        <v>34.049999999999997</v>
      </c>
      <c r="C25642" t="s">
        <v>1613</v>
      </c>
      <c r="D25642">
        <v>0.1</v>
      </c>
    </row>
    <row r="25643" spans="1:7" x14ac:dyDescent="0.2">
      <c r="A25643" t="s">
        <v>96</v>
      </c>
      <c r="B25643">
        <v>31</v>
      </c>
      <c r="C25643" t="s">
        <v>1608</v>
      </c>
      <c r="D25643">
        <v>0.15</v>
      </c>
    </row>
    <row r="25644" spans="1:7" x14ac:dyDescent="0.2">
      <c r="A25644" t="s">
        <v>34</v>
      </c>
      <c r="B25644" t="s">
        <v>3474</v>
      </c>
      <c r="C25644">
        <v>0.15</v>
      </c>
    </row>
    <row r="25645" spans="1:7" x14ac:dyDescent="0.2">
      <c r="A25645" t="s">
        <v>36</v>
      </c>
      <c r="B25645" t="s">
        <v>1815</v>
      </c>
      <c r="C25645">
        <v>35</v>
      </c>
      <c r="D25645" t="s">
        <v>1100</v>
      </c>
      <c r="E25645">
        <v>1</v>
      </c>
      <c r="F25645" t="s">
        <v>1562</v>
      </c>
      <c r="G25645" t="s">
        <v>1782</v>
      </c>
    </row>
    <row r="25646" spans="1:7" x14ac:dyDescent="0.2">
      <c r="A25646" t="s">
        <v>32</v>
      </c>
      <c r="B25646">
        <v>21.1</v>
      </c>
      <c r="C25646" t="s">
        <v>1613</v>
      </c>
      <c r="D25646">
        <v>1</v>
      </c>
    </row>
    <row r="25647" spans="1:7" x14ac:dyDescent="0.2">
      <c r="A25647" t="s">
        <v>95</v>
      </c>
      <c r="B25647" t="s">
        <v>1629</v>
      </c>
      <c r="C25647">
        <v>6.3</v>
      </c>
    </row>
    <row r="25648" spans="1:7" x14ac:dyDescent="0.2">
      <c r="A25648" t="s">
        <v>29</v>
      </c>
      <c r="B25648">
        <v>13.4</v>
      </c>
      <c r="C25648" t="s">
        <v>1608</v>
      </c>
      <c r="D25648">
        <v>0.1</v>
      </c>
    </row>
    <row r="25649" spans="1:6" x14ac:dyDescent="0.2">
      <c r="A25649" t="s">
        <v>29</v>
      </c>
      <c r="B25649">
        <v>10.94</v>
      </c>
      <c r="C25649" t="s">
        <v>1608</v>
      </c>
      <c r="D25649">
        <v>0.2</v>
      </c>
    </row>
    <row r="25650" spans="1:6" x14ac:dyDescent="0.2">
      <c r="A25650" t="s">
        <v>38</v>
      </c>
      <c r="B25650">
        <v>0.1</v>
      </c>
      <c r="C25650" t="s">
        <v>1568</v>
      </c>
    </row>
    <row r="25651" spans="1:6" x14ac:dyDescent="0.2">
      <c r="A25651" t="s">
        <v>551</v>
      </c>
      <c r="B25651">
        <v>0.1</v>
      </c>
      <c r="C25651" t="s">
        <v>1568</v>
      </c>
    </row>
    <row r="25652" spans="1:6" x14ac:dyDescent="0.2">
      <c r="A25652" t="s">
        <v>1549</v>
      </c>
      <c r="B25652" t="s">
        <v>1550</v>
      </c>
      <c r="C25652" t="s">
        <v>1551</v>
      </c>
      <c r="D25652" t="s">
        <v>1552</v>
      </c>
    </row>
    <row r="25653" spans="1:6" x14ac:dyDescent="0.2">
      <c r="A25653" t="s">
        <v>859</v>
      </c>
      <c r="B25653" t="s">
        <v>1553</v>
      </c>
      <c r="C25653" t="s">
        <v>1554</v>
      </c>
    </row>
    <row r="25654" spans="1:6" x14ac:dyDescent="0.2">
      <c r="A25654" t="s">
        <v>1569</v>
      </c>
      <c r="B25654" t="s">
        <v>1570</v>
      </c>
      <c r="C25654" t="s">
        <v>1571</v>
      </c>
    </row>
    <row r="25655" spans="1:6" x14ac:dyDescent="0.2">
      <c r="A25655" t="s">
        <v>1569</v>
      </c>
      <c r="B25655" t="s">
        <v>1572</v>
      </c>
      <c r="C25655" t="s">
        <v>1573</v>
      </c>
      <c r="D25655" t="s">
        <v>1571</v>
      </c>
    </row>
    <row r="25656" spans="1:6" x14ac:dyDescent="0.2">
      <c r="A25656" t="s">
        <v>29</v>
      </c>
      <c r="B25656" t="s">
        <v>3475</v>
      </c>
      <c r="C25656" t="s">
        <v>1613</v>
      </c>
      <c r="D25656" t="s">
        <v>2180</v>
      </c>
    </row>
    <row r="25657" spans="1:6" x14ac:dyDescent="0.2">
      <c r="A25657" t="s">
        <v>29</v>
      </c>
      <c r="B25657">
        <v>10</v>
      </c>
      <c r="C25657" t="s">
        <v>1608</v>
      </c>
      <c r="D25657" t="s">
        <v>2087</v>
      </c>
    </row>
    <row r="25658" spans="1:6" x14ac:dyDescent="0.2">
      <c r="A25658" t="s">
        <v>48</v>
      </c>
      <c r="B25658">
        <v>8</v>
      </c>
      <c r="C25658" t="s">
        <v>1608</v>
      </c>
      <c r="D25658" t="s">
        <v>3476</v>
      </c>
    </row>
    <row r="25659" spans="1:6" x14ac:dyDescent="0.2">
      <c r="A25659" t="s">
        <v>47</v>
      </c>
      <c r="B25659">
        <v>19</v>
      </c>
      <c r="C25659">
        <v>0</v>
      </c>
      <c r="D25659">
        <v>-0.16800000000000001</v>
      </c>
      <c r="E25659" t="s">
        <v>1594</v>
      </c>
      <c r="F25659">
        <v>0.216</v>
      </c>
    </row>
    <row r="25660" spans="1:6" x14ac:dyDescent="0.2">
      <c r="A25660" t="s">
        <v>3477</v>
      </c>
      <c r="B25660">
        <v>3.2000000000000001E-2</v>
      </c>
      <c r="C25660" t="s">
        <v>3478</v>
      </c>
    </row>
    <row r="25661" spans="1:6" x14ac:dyDescent="0.2">
      <c r="A25661" t="s">
        <v>36</v>
      </c>
      <c r="B25661" t="s">
        <v>3479</v>
      </c>
    </row>
    <row r="25662" spans="1:6" x14ac:dyDescent="0.2">
      <c r="A25662" t="s">
        <v>36</v>
      </c>
      <c r="B25662" t="s">
        <v>3480</v>
      </c>
    </row>
    <row r="25663" spans="1:6" x14ac:dyDescent="0.2">
      <c r="A25663" t="s">
        <v>29</v>
      </c>
      <c r="B25663">
        <v>20</v>
      </c>
      <c r="C25663" t="s">
        <v>1613</v>
      </c>
      <c r="D25663" t="s">
        <v>3476</v>
      </c>
    </row>
    <row r="25664" spans="1:6" x14ac:dyDescent="0.2">
      <c r="A25664" t="s">
        <v>34</v>
      </c>
      <c r="B25664" t="s">
        <v>3481</v>
      </c>
    </row>
    <row r="25665" spans="1:5" x14ac:dyDescent="0.2">
      <c r="A25665" t="s">
        <v>986</v>
      </c>
    </row>
    <row r="25666" spans="1:5" x14ac:dyDescent="0.2">
      <c r="A25666" t="s">
        <v>97</v>
      </c>
      <c r="B25666" t="s">
        <v>2087</v>
      </c>
    </row>
    <row r="25667" spans="1:5" x14ac:dyDescent="0.2">
      <c r="A25667" t="s">
        <v>174</v>
      </c>
      <c r="B25667" t="s">
        <v>3482</v>
      </c>
    </row>
    <row r="25668" spans="1:5" x14ac:dyDescent="0.2">
      <c r="A25668" t="s">
        <v>95</v>
      </c>
      <c r="B25668" t="s">
        <v>1593</v>
      </c>
      <c r="C25668" s="9">
        <v>45325</v>
      </c>
    </row>
    <row r="25669" spans="1:5" x14ac:dyDescent="0.2">
      <c r="A25669" t="s">
        <v>54</v>
      </c>
      <c r="B25669" t="s">
        <v>1763</v>
      </c>
      <c r="C25669" t="s">
        <v>1727</v>
      </c>
      <c r="D25669" t="s">
        <v>1608</v>
      </c>
      <c r="E25669" t="s">
        <v>2820</v>
      </c>
    </row>
    <row r="25670" spans="1:5" x14ac:dyDescent="0.2">
      <c r="A25670" t="s">
        <v>87</v>
      </c>
      <c r="B25670" t="s">
        <v>1682</v>
      </c>
      <c r="C25670" t="s">
        <v>2424</v>
      </c>
    </row>
    <row r="25671" spans="1:5" x14ac:dyDescent="0.2">
      <c r="A25671" t="s">
        <v>87</v>
      </c>
      <c r="B25671" t="s">
        <v>1682</v>
      </c>
      <c r="C25671" t="s">
        <v>36</v>
      </c>
      <c r="D25671" t="s">
        <v>2448</v>
      </c>
    </row>
    <row r="25672" spans="1:5" x14ac:dyDescent="0.2">
      <c r="A25672" t="s">
        <v>859</v>
      </c>
      <c r="B25672" t="s">
        <v>1553</v>
      </c>
      <c r="C25672" t="s">
        <v>1554</v>
      </c>
    </row>
    <row r="25673" spans="1:5" x14ac:dyDescent="0.2">
      <c r="A25673" t="s">
        <v>1549</v>
      </c>
      <c r="B25673" t="s">
        <v>1550</v>
      </c>
      <c r="C25673" t="s">
        <v>1551</v>
      </c>
      <c r="D25673" t="s">
        <v>1552</v>
      </c>
    </row>
    <row r="25674" spans="1:5" x14ac:dyDescent="0.2">
      <c r="A25674" t="s">
        <v>1569</v>
      </c>
      <c r="B25674" t="s">
        <v>1570</v>
      </c>
      <c r="C25674" t="s">
        <v>1571</v>
      </c>
    </row>
    <row r="25675" spans="1:5" x14ac:dyDescent="0.2">
      <c r="A25675" t="s">
        <v>1569</v>
      </c>
      <c r="B25675" t="s">
        <v>1572</v>
      </c>
      <c r="C25675" t="s">
        <v>1573</v>
      </c>
      <c r="D25675" t="s">
        <v>1571</v>
      </c>
    </row>
    <row r="25676" spans="1:5" x14ac:dyDescent="0.2">
      <c r="A25676" t="s">
        <v>27</v>
      </c>
      <c r="B25676">
        <v>93.2</v>
      </c>
      <c r="C25676" t="s">
        <v>1559</v>
      </c>
    </row>
    <row r="25677" spans="1:5" x14ac:dyDescent="0.2">
      <c r="A25677" t="s">
        <v>1579</v>
      </c>
      <c r="B25677">
        <v>17</v>
      </c>
      <c r="C25677">
        <v>1</v>
      </c>
    </row>
    <row r="25678" spans="1:5" x14ac:dyDescent="0.2">
      <c r="A25678" t="s">
        <v>36</v>
      </c>
      <c r="B25678" t="s">
        <v>2448</v>
      </c>
      <c r="C25678" t="s">
        <v>1562</v>
      </c>
      <c r="D25678" t="s">
        <v>1782</v>
      </c>
    </row>
    <row r="25679" spans="1:5" x14ac:dyDescent="0.2">
      <c r="A25679" t="s">
        <v>97</v>
      </c>
      <c r="B25679" t="s">
        <v>1545</v>
      </c>
      <c r="C25679">
        <v>0.2</v>
      </c>
    </row>
    <row r="25680" spans="1:5" x14ac:dyDescent="0.2">
      <c r="A25680" t="s">
        <v>117</v>
      </c>
      <c r="B25680" t="s">
        <v>1545</v>
      </c>
      <c r="C25680">
        <v>6.6</v>
      </c>
    </row>
    <row r="25681" spans="1:4" x14ac:dyDescent="0.2">
      <c r="A25681" t="s">
        <v>32</v>
      </c>
      <c r="B25681">
        <v>13.2</v>
      </c>
      <c r="C25681">
        <v>1</v>
      </c>
    </row>
    <row r="25682" spans="1:4" x14ac:dyDescent="0.2">
      <c r="A25682" t="s">
        <v>1549</v>
      </c>
      <c r="B25682" t="s">
        <v>1550</v>
      </c>
      <c r="C25682" t="s">
        <v>1551</v>
      </c>
      <c r="D25682" t="s">
        <v>1552</v>
      </c>
    </row>
    <row r="25683" spans="1:4" x14ac:dyDescent="0.2">
      <c r="A25683" t="s">
        <v>859</v>
      </c>
      <c r="B25683" t="s">
        <v>1553</v>
      </c>
      <c r="C25683" t="s">
        <v>1554</v>
      </c>
    </row>
    <row r="25684" spans="1:4" x14ac:dyDescent="0.2">
      <c r="A25684" t="s">
        <v>1555</v>
      </c>
      <c r="B25684" t="s">
        <v>1550</v>
      </c>
      <c r="C25684" t="s">
        <v>1551</v>
      </c>
      <c r="D25684" t="s">
        <v>1556</v>
      </c>
    </row>
    <row r="25685" spans="1:4" x14ac:dyDescent="0.2">
      <c r="A25685" t="s">
        <v>1569</v>
      </c>
      <c r="B25685" t="s">
        <v>1570</v>
      </c>
      <c r="C25685" t="s">
        <v>1571</v>
      </c>
    </row>
    <row r="25686" spans="1:4" x14ac:dyDescent="0.2">
      <c r="A25686" t="s">
        <v>1569</v>
      </c>
      <c r="B25686" t="s">
        <v>1572</v>
      </c>
      <c r="C25686" t="s">
        <v>1573</v>
      </c>
      <c r="D25686" t="s">
        <v>1571</v>
      </c>
    </row>
    <row r="25687" spans="1:4" x14ac:dyDescent="0.2">
      <c r="A25687" t="s">
        <v>27</v>
      </c>
      <c r="B25687">
        <v>93.2</v>
      </c>
      <c r="C25687" t="s">
        <v>1559</v>
      </c>
    </row>
    <row r="25688" spans="1:4" x14ac:dyDescent="0.2">
      <c r="A25688" t="s">
        <v>1579</v>
      </c>
      <c r="B25688">
        <v>17</v>
      </c>
      <c r="C25688">
        <v>1</v>
      </c>
    </row>
    <row r="25689" spans="1:4" x14ac:dyDescent="0.2">
      <c r="A25689" t="s">
        <v>36</v>
      </c>
      <c r="B25689" t="s">
        <v>2448</v>
      </c>
      <c r="C25689" t="s">
        <v>1562</v>
      </c>
      <c r="D25689" t="s">
        <v>1782</v>
      </c>
    </row>
    <row r="25690" spans="1:4" x14ac:dyDescent="0.2">
      <c r="A25690" t="s">
        <v>97</v>
      </c>
      <c r="B25690" t="s">
        <v>1545</v>
      </c>
      <c r="C25690">
        <v>0.2</v>
      </c>
    </row>
    <row r="25691" spans="1:4" x14ac:dyDescent="0.2">
      <c r="A25691" t="s">
        <v>117</v>
      </c>
      <c r="B25691" t="s">
        <v>1545</v>
      </c>
      <c r="C25691">
        <v>6.6</v>
      </c>
    </row>
    <row r="25692" spans="1:4" x14ac:dyDescent="0.2">
      <c r="A25692" t="s">
        <v>32</v>
      </c>
      <c r="B25692">
        <v>13.2</v>
      </c>
      <c r="C25692">
        <v>1</v>
      </c>
    </row>
    <row r="25693" spans="1:4" x14ac:dyDescent="0.2">
      <c r="A25693" t="s">
        <v>1549</v>
      </c>
      <c r="B25693" t="s">
        <v>1550</v>
      </c>
      <c r="C25693" t="s">
        <v>1551</v>
      </c>
      <c r="D25693" t="s">
        <v>1552</v>
      </c>
    </row>
    <row r="25694" spans="1:4" x14ac:dyDescent="0.2">
      <c r="A25694" t="s">
        <v>859</v>
      </c>
      <c r="B25694" t="s">
        <v>1553</v>
      </c>
      <c r="C25694" t="s">
        <v>1554</v>
      </c>
    </row>
    <row r="25695" spans="1:4" x14ac:dyDescent="0.2">
      <c r="A25695" t="s">
        <v>1569</v>
      </c>
      <c r="B25695" t="s">
        <v>1570</v>
      </c>
      <c r="C25695" t="s">
        <v>1571</v>
      </c>
    </row>
    <row r="25696" spans="1:4" x14ac:dyDescent="0.2">
      <c r="A25696" t="s">
        <v>1569</v>
      </c>
      <c r="B25696" t="s">
        <v>1572</v>
      </c>
      <c r="C25696" t="s">
        <v>1573</v>
      </c>
      <c r="D25696" t="s">
        <v>1571</v>
      </c>
    </row>
    <row r="25697" spans="1:4" x14ac:dyDescent="0.2">
      <c r="A25697" t="s">
        <v>1569</v>
      </c>
      <c r="B25697" t="s">
        <v>1570</v>
      </c>
      <c r="C25697" t="s">
        <v>1571</v>
      </c>
    </row>
    <row r="25698" spans="1:4" x14ac:dyDescent="0.2">
      <c r="A25698" t="s">
        <v>1569</v>
      </c>
      <c r="B25698" t="s">
        <v>1572</v>
      </c>
      <c r="C25698" t="s">
        <v>1573</v>
      </c>
      <c r="D25698" t="s">
        <v>1571</v>
      </c>
    </row>
    <row r="25699" spans="1:4" x14ac:dyDescent="0.2">
      <c r="A25699" t="s">
        <v>1569</v>
      </c>
      <c r="B25699" t="s">
        <v>1570</v>
      </c>
      <c r="C25699" t="s">
        <v>1571</v>
      </c>
    </row>
    <row r="25700" spans="1:4" x14ac:dyDescent="0.2">
      <c r="A25700" t="s">
        <v>1569</v>
      </c>
      <c r="B25700" t="s">
        <v>1572</v>
      </c>
      <c r="C25700" t="s">
        <v>1573</v>
      </c>
      <c r="D25700" t="s">
        <v>1571</v>
      </c>
    </row>
    <row r="25701" spans="1:4" x14ac:dyDescent="0.2">
      <c r="A25701" t="s">
        <v>34</v>
      </c>
      <c r="B25701">
        <v>16.98</v>
      </c>
      <c r="C25701">
        <f>--0.005/-0.02</f>
        <v>-0.25</v>
      </c>
    </row>
    <row r="25702" spans="1:4" x14ac:dyDescent="0.2">
      <c r="A25702" t="s">
        <v>34</v>
      </c>
      <c r="B25702">
        <v>16.98</v>
      </c>
      <c r="C25702">
        <f>--0.005/-0.02</f>
        <v>-0.25</v>
      </c>
    </row>
    <row r="25703" spans="1:4" x14ac:dyDescent="0.2">
      <c r="A25703" t="s">
        <v>34</v>
      </c>
      <c r="B25703">
        <v>21.98</v>
      </c>
      <c r="C25703">
        <f>-0.005/-0.02</f>
        <v>0.25</v>
      </c>
    </row>
    <row r="25704" spans="1:4" x14ac:dyDescent="0.2">
      <c r="A25704" t="s">
        <v>34</v>
      </c>
      <c r="B25704">
        <v>21.98</v>
      </c>
      <c r="C25704">
        <f>-0.005/-0.02</f>
        <v>0.25</v>
      </c>
    </row>
    <row r="25705" spans="1:4" x14ac:dyDescent="0.2">
      <c r="A25705" t="s">
        <v>34</v>
      </c>
      <c r="B25705">
        <v>16.8</v>
      </c>
      <c r="C25705" t="s">
        <v>1608</v>
      </c>
      <c r="D25705">
        <v>0.05</v>
      </c>
    </row>
    <row r="25706" spans="1:4" x14ac:dyDescent="0.2">
      <c r="A25706" t="s">
        <v>96</v>
      </c>
      <c r="B25706">
        <v>1.8</v>
      </c>
      <c r="C25706" t="s">
        <v>1608</v>
      </c>
      <c r="D25706">
        <v>0.05</v>
      </c>
    </row>
    <row r="25707" spans="1:4" x14ac:dyDescent="0.2">
      <c r="A25707" t="s">
        <v>29</v>
      </c>
      <c r="B25707">
        <v>1.2</v>
      </c>
      <c r="C25707" t="s">
        <v>1608</v>
      </c>
      <c r="D25707">
        <v>0.1</v>
      </c>
    </row>
    <row r="25708" spans="1:4" x14ac:dyDescent="0.2">
      <c r="A25708" t="s">
        <v>96</v>
      </c>
      <c r="B25708">
        <v>4.5</v>
      </c>
      <c r="C25708" t="s">
        <v>1608</v>
      </c>
      <c r="D25708">
        <v>0.2</v>
      </c>
    </row>
    <row r="25709" spans="1:4" x14ac:dyDescent="0.2">
      <c r="A25709" t="s">
        <v>96</v>
      </c>
      <c r="B25709">
        <v>5.15</v>
      </c>
      <c r="C25709" t="s">
        <v>1613</v>
      </c>
      <c r="D25709">
        <v>0.1</v>
      </c>
    </row>
    <row r="25710" spans="1:4" x14ac:dyDescent="0.2">
      <c r="A25710" t="s">
        <v>96</v>
      </c>
      <c r="B25710">
        <v>3</v>
      </c>
      <c r="C25710">
        <v>0.02</v>
      </c>
    </row>
    <row r="25711" spans="1:4" x14ac:dyDescent="0.2">
      <c r="A25711" t="s">
        <v>29</v>
      </c>
      <c r="B25711">
        <v>8</v>
      </c>
      <c r="C25711" t="s">
        <v>1608</v>
      </c>
      <c r="D25711">
        <v>0.05</v>
      </c>
    </row>
    <row r="25712" spans="1:4" x14ac:dyDescent="0.2">
      <c r="A25712" t="s">
        <v>36</v>
      </c>
      <c r="B25712" t="s">
        <v>1815</v>
      </c>
      <c r="C25712" t="s">
        <v>3483</v>
      </c>
    </row>
    <row r="25713" spans="1:5" x14ac:dyDescent="0.2">
      <c r="A25713" t="s">
        <v>29</v>
      </c>
      <c r="B25713">
        <v>1</v>
      </c>
      <c r="C25713" t="s">
        <v>1608</v>
      </c>
      <c r="D25713">
        <v>0.1</v>
      </c>
    </row>
    <row r="25714" spans="1:5" x14ac:dyDescent="0.2">
      <c r="A25714" t="s">
        <v>29</v>
      </c>
      <c r="B25714">
        <v>2.2999999999999998</v>
      </c>
      <c r="C25714" t="s">
        <v>1608</v>
      </c>
      <c r="D25714">
        <v>0.05</v>
      </c>
    </row>
    <row r="25715" spans="1:5" x14ac:dyDescent="0.2">
      <c r="A25715" t="s">
        <v>96</v>
      </c>
      <c r="B25715">
        <v>15</v>
      </c>
      <c r="C25715" t="s">
        <v>1608</v>
      </c>
      <c r="D25715">
        <v>0.08</v>
      </c>
    </row>
    <row r="25716" spans="1:5" x14ac:dyDescent="0.2">
      <c r="A25716" t="s">
        <v>29</v>
      </c>
      <c r="B25716">
        <v>2.54</v>
      </c>
      <c r="C25716" t="s">
        <v>1608</v>
      </c>
      <c r="D25716">
        <v>0.02</v>
      </c>
    </row>
    <row r="25717" spans="1:5" x14ac:dyDescent="0.2">
      <c r="A25717" t="s">
        <v>29</v>
      </c>
      <c r="B25717">
        <v>7.4</v>
      </c>
      <c r="C25717" t="s">
        <v>1608</v>
      </c>
      <c r="D25717">
        <v>0.05</v>
      </c>
    </row>
    <row r="25718" spans="1:5" x14ac:dyDescent="0.2">
      <c r="A25718" t="s">
        <v>29</v>
      </c>
      <c r="B25718">
        <v>12.05</v>
      </c>
      <c r="C25718" t="s">
        <v>1608</v>
      </c>
      <c r="D25718">
        <v>0.05</v>
      </c>
    </row>
    <row r="25719" spans="1:5" x14ac:dyDescent="0.2">
      <c r="A25719" t="s">
        <v>29</v>
      </c>
      <c r="B25719">
        <v>12.05</v>
      </c>
      <c r="C25719" t="s">
        <v>1608</v>
      </c>
      <c r="D25719">
        <v>0.05</v>
      </c>
    </row>
    <row r="25720" spans="1:5" x14ac:dyDescent="0.2">
      <c r="A25720" t="s">
        <v>29</v>
      </c>
      <c r="B25720">
        <v>0.25</v>
      </c>
      <c r="C25720" t="s">
        <v>1608</v>
      </c>
      <c r="D25720">
        <v>0.03</v>
      </c>
    </row>
    <row r="25721" spans="1:5" x14ac:dyDescent="0.2">
      <c r="A25721" t="s">
        <v>133</v>
      </c>
      <c r="B25721">
        <v>0.05</v>
      </c>
    </row>
    <row r="25722" spans="1:5" x14ac:dyDescent="0.2">
      <c r="A25722" t="s">
        <v>96</v>
      </c>
      <c r="B25722">
        <v>12.8</v>
      </c>
      <c r="C25722" t="s">
        <v>1608</v>
      </c>
      <c r="D25722">
        <v>0.2</v>
      </c>
    </row>
    <row r="25723" spans="1:5" x14ac:dyDescent="0.2">
      <c r="A25723" t="s">
        <v>873</v>
      </c>
      <c r="B25723" t="s">
        <v>1618</v>
      </c>
      <c r="C25723">
        <v>9.8000000000000007</v>
      </c>
      <c r="D25723" t="s">
        <v>1608</v>
      </c>
      <c r="E25723">
        <v>0.1</v>
      </c>
    </row>
    <row r="25724" spans="1:5" x14ac:dyDescent="0.2">
      <c r="A25724" t="s">
        <v>96</v>
      </c>
      <c r="B25724">
        <v>2.5</v>
      </c>
      <c r="C25724" t="s">
        <v>1608</v>
      </c>
      <c r="D25724">
        <v>0.1</v>
      </c>
    </row>
    <row r="25725" spans="1:5" x14ac:dyDescent="0.2">
      <c r="A25725" t="s">
        <v>95</v>
      </c>
      <c r="B25725" t="s">
        <v>1584</v>
      </c>
      <c r="C25725">
        <v>4</v>
      </c>
    </row>
    <row r="25726" spans="1:5" x14ac:dyDescent="0.2">
      <c r="A25726" t="s">
        <v>95</v>
      </c>
      <c r="B25726" t="s">
        <v>1584</v>
      </c>
      <c r="C25726">
        <v>10</v>
      </c>
    </row>
    <row r="25727" spans="1:5" x14ac:dyDescent="0.2">
      <c r="A25727" t="s">
        <v>54</v>
      </c>
      <c r="B25727" t="s">
        <v>2525</v>
      </c>
      <c r="C25727" t="s">
        <v>1608</v>
      </c>
      <c r="D25727" t="s">
        <v>3484</v>
      </c>
    </row>
    <row r="25728" spans="1:5" x14ac:dyDescent="0.2">
      <c r="A25728" t="s">
        <v>95</v>
      </c>
      <c r="B25728" t="s">
        <v>2508</v>
      </c>
      <c r="C25728">
        <v>1.5</v>
      </c>
      <c r="D25728" t="s">
        <v>3485</v>
      </c>
    </row>
    <row r="25729" spans="1:4" x14ac:dyDescent="0.2">
      <c r="A25729" t="s">
        <v>95</v>
      </c>
      <c r="B25729" t="s">
        <v>2508</v>
      </c>
      <c r="C25729">
        <v>1.5</v>
      </c>
      <c r="D25729" t="s">
        <v>3486</v>
      </c>
    </row>
    <row r="25730" spans="1:4" x14ac:dyDescent="0.2">
      <c r="A25730" t="s">
        <v>97</v>
      </c>
      <c r="B25730">
        <v>0.03</v>
      </c>
      <c r="C25730" t="s">
        <v>1568</v>
      </c>
    </row>
    <row r="25731" spans="1:4" x14ac:dyDescent="0.2">
      <c r="A25731" t="s">
        <v>94</v>
      </c>
      <c r="B25731">
        <v>0.03</v>
      </c>
      <c r="C25731" t="s">
        <v>1568</v>
      </c>
    </row>
    <row r="25732" spans="1:4" x14ac:dyDescent="0.2">
      <c r="A25732" t="s">
        <v>97</v>
      </c>
      <c r="B25732">
        <v>0.01</v>
      </c>
      <c r="C25732" t="s">
        <v>1568</v>
      </c>
    </row>
    <row r="25733" spans="1:4" x14ac:dyDescent="0.2">
      <c r="A25733" t="s">
        <v>87</v>
      </c>
      <c r="B25733" t="s">
        <v>1682</v>
      </c>
    </row>
    <row r="25734" spans="1:4" x14ac:dyDescent="0.2">
      <c r="A25734" t="s">
        <v>1549</v>
      </c>
      <c r="B25734" t="s">
        <v>1550</v>
      </c>
      <c r="C25734" t="s">
        <v>1551</v>
      </c>
      <c r="D25734" t="s">
        <v>1552</v>
      </c>
    </row>
    <row r="25735" spans="1:4" x14ac:dyDescent="0.2">
      <c r="A25735" t="s">
        <v>859</v>
      </c>
      <c r="B25735" t="s">
        <v>1553</v>
      </c>
      <c r="C25735" t="s">
        <v>1554</v>
      </c>
    </row>
    <row r="25736" spans="1:4" x14ac:dyDescent="0.2">
      <c r="A25736" t="s">
        <v>34</v>
      </c>
      <c r="B25736">
        <v>16.98</v>
      </c>
      <c r="C25736">
        <f>--0.005/-0.02</f>
        <v>-0.25</v>
      </c>
    </row>
    <row r="25737" spans="1:4" x14ac:dyDescent="0.2">
      <c r="A25737" t="s">
        <v>34</v>
      </c>
      <c r="B25737">
        <v>16.98</v>
      </c>
      <c r="C25737">
        <f>--0.005/-0.02</f>
        <v>-0.25</v>
      </c>
    </row>
    <row r="25738" spans="1:4" x14ac:dyDescent="0.2">
      <c r="A25738" t="s">
        <v>34</v>
      </c>
      <c r="B25738">
        <v>21.98</v>
      </c>
      <c r="C25738">
        <f>-0.005/-0.02</f>
        <v>0.25</v>
      </c>
    </row>
    <row r="25739" spans="1:4" x14ac:dyDescent="0.2">
      <c r="A25739" t="s">
        <v>34</v>
      </c>
      <c r="B25739">
        <v>21.98</v>
      </c>
      <c r="C25739">
        <f>-0.005/-0.02</f>
        <v>0.25</v>
      </c>
    </row>
    <row r="25740" spans="1:4" x14ac:dyDescent="0.2">
      <c r="A25740" t="s">
        <v>34</v>
      </c>
      <c r="B25740">
        <v>16.8</v>
      </c>
      <c r="C25740" t="s">
        <v>1608</v>
      </c>
      <c r="D25740">
        <v>0.05</v>
      </c>
    </row>
    <row r="25741" spans="1:4" x14ac:dyDescent="0.2">
      <c r="A25741" t="s">
        <v>96</v>
      </c>
      <c r="B25741">
        <v>1.8</v>
      </c>
      <c r="C25741" t="s">
        <v>1608</v>
      </c>
      <c r="D25741">
        <v>0.05</v>
      </c>
    </row>
    <row r="25742" spans="1:4" x14ac:dyDescent="0.2">
      <c r="A25742" t="s">
        <v>29</v>
      </c>
      <c r="B25742">
        <v>1.2</v>
      </c>
      <c r="C25742" t="s">
        <v>1608</v>
      </c>
      <c r="D25742">
        <v>0.1</v>
      </c>
    </row>
    <row r="25743" spans="1:4" x14ac:dyDescent="0.2">
      <c r="A25743" t="s">
        <v>96</v>
      </c>
      <c r="B25743">
        <v>4.5</v>
      </c>
      <c r="C25743" t="s">
        <v>1608</v>
      </c>
      <c r="D25743">
        <v>0.2</v>
      </c>
    </row>
    <row r="25744" spans="1:4" x14ac:dyDescent="0.2">
      <c r="A25744" t="s">
        <v>96</v>
      </c>
      <c r="B25744">
        <v>5.15</v>
      </c>
      <c r="C25744" t="s">
        <v>1613</v>
      </c>
      <c r="D25744">
        <v>0.1</v>
      </c>
    </row>
    <row r="25745" spans="1:5" x14ac:dyDescent="0.2">
      <c r="A25745" t="s">
        <v>96</v>
      </c>
      <c r="B25745">
        <v>3</v>
      </c>
      <c r="C25745">
        <v>0.02</v>
      </c>
    </row>
    <row r="25746" spans="1:5" x14ac:dyDescent="0.2">
      <c r="A25746" t="s">
        <v>29</v>
      </c>
      <c r="B25746">
        <v>8</v>
      </c>
      <c r="C25746" t="s">
        <v>1608</v>
      </c>
      <c r="D25746">
        <v>0.05</v>
      </c>
    </row>
    <row r="25747" spans="1:5" x14ac:dyDescent="0.2">
      <c r="A25747" t="s">
        <v>36</v>
      </c>
      <c r="B25747" t="s">
        <v>1815</v>
      </c>
      <c r="C25747" t="s">
        <v>3483</v>
      </c>
    </row>
    <row r="25748" spans="1:5" x14ac:dyDescent="0.2">
      <c r="A25748" t="s">
        <v>29</v>
      </c>
      <c r="B25748">
        <v>1</v>
      </c>
      <c r="C25748" t="s">
        <v>1608</v>
      </c>
      <c r="D25748">
        <v>0.1</v>
      </c>
    </row>
    <row r="25749" spans="1:5" x14ac:dyDescent="0.2">
      <c r="A25749" t="s">
        <v>29</v>
      </c>
      <c r="B25749">
        <v>2.2999999999999998</v>
      </c>
      <c r="C25749" t="s">
        <v>1608</v>
      </c>
      <c r="D25749">
        <v>0.05</v>
      </c>
    </row>
    <row r="25750" spans="1:5" x14ac:dyDescent="0.2">
      <c r="A25750" t="s">
        <v>96</v>
      </c>
      <c r="B25750">
        <v>15</v>
      </c>
      <c r="C25750" t="s">
        <v>1608</v>
      </c>
      <c r="D25750">
        <v>0.08</v>
      </c>
    </row>
    <row r="25751" spans="1:5" x14ac:dyDescent="0.2">
      <c r="A25751" t="s">
        <v>29</v>
      </c>
      <c r="B25751">
        <v>2.54</v>
      </c>
      <c r="C25751" t="s">
        <v>1608</v>
      </c>
      <c r="D25751">
        <v>0.02</v>
      </c>
    </row>
    <row r="25752" spans="1:5" x14ac:dyDescent="0.2">
      <c r="A25752" t="s">
        <v>29</v>
      </c>
      <c r="B25752">
        <v>7.4</v>
      </c>
      <c r="C25752" t="s">
        <v>1608</v>
      </c>
      <c r="D25752">
        <v>0.05</v>
      </c>
    </row>
    <row r="25753" spans="1:5" x14ac:dyDescent="0.2">
      <c r="A25753" t="s">
        <v>29</v>
      </c>
      <c r="B25753">
        <v>12.05</v>
      </c>
      <c r="C25753" t="s">
        <v>1608</v>
      </c>
      <c r="D25753">
        <v>0.05</v>
      </c>
    </row>
    <row r="25754" spans="1:5" x14ac:dyDescent="0.2">
      <c r="A25754" t="s">
        <v>29</v>
      </c>
      <c r="B25754">
        <v>12.05</v>
      </c>
      <c r="C25754" t="s">
        <v>1608</v>
      </c>
      <c r="D25754">
        <v>0.05</v>
      </c>
    </row>
    <row r="25755" spans="1:5" x14ac:dyDescent="0.2">
      <c r="A25755" t="s">
        <v>29</v>
      </c>
      <c r="B25755">
        <v>0.25</v>
      </c>
      <c r="C25755" t="s">
        <v>1608</v>
      </c>
      <c r="D25755">
        <v>0.03</v>
      </c>
    </row>
    <row r="25756" spans="1:5" x14ac:dyDescent="0.2">
      <c r="A25756" t="s">
        <v>133</v>
      </c>
      <c r="B25756">
        <v>0.05</v>
      </c>
    </row>
    <row r="25757" spans="1:5" x14ac:dyDescent="0.2">
      <c r="A25757" t="s">
        <v>96</v>
      </c>
      <c r="B25757">
        <v>12.8</v>
      </c>
      <c r="C25757" t="s">
        <v>1608</v>
      </c>
      <c r="D25757">
        <v>0.2</v>
      </c>
    </row>
    <row r="25758" spans="1:5" x14ac:dyDescent="0.2">
      <c r="A25758" t="s">
        <v>873</v>
      </c>
      <c r="B25758" t="s">
        <v>1618</v>
      </c>
      <c r="C25758">
        <v>9.8000000000000007</v>
      </c>
      <c r="D25758" t="s">
        <v>1608</v>
      </c>
      <c r="E25758">
        <v>0.1</v>
      </c>
    </row>
    <row r="25759" spans="1:5" x14ac:dyDescent="0.2">
      <c r="A25759" t="s">
        <v>96</v>
      </c>
      <c r="B25759">
        <v>2.5</v>
      </c>
      <c r="C25759" t="s">
        <v>1608</v>
      </c>
      <c r="D25759">
        <v>0.1</v>
      </c>
    </row>
    <row r="25760" spans="1:5" x14ac:dyDescent="0.2">
      <c r="A25760" t="s">
        <v>95</v>
      </c>
      <c r="B25760" t="s">
        <v>1584</v>
      </c>
      <c r="C25760">
        <v>4</v>
      </c>
    </row>
    <row r="25761" spans="1:4" x14ac:dyDescent="0.2">
      <c r="A25761" t="s">
        <v>95</v>
      </c>
      <c r="B25761" t="s">
        <v>1584</v>
      </c>
      <c r="C25761">
        <v>10</v>
      </c>
    </row>
    <row r="25762" spans="1:4" x14ac:dyDescent="0.2">
      <c r="A25762" t="s">
        <v>54</v>
      </c>
      <c r="B25762" t="s">
        <v>2525</v>
      </c>
      <c r="C25762" t="s">
        <v>1608</v>
      </c>
      <c r="D25762" t="s">
        <v>3484</v>
      </c>
    </row>
    <row r="25763" spans="1:4" x14ac:dyDescent="0.2">
      <c r="A25763" t="s">
        <v>95</v>
      </c>
      <c r="B25763" t="s">
        <v>2508</v>
      </c>
      <c r="C25763">
        <v>1.5</v>
      </c>
      <c r="D25763" t="s">
        <v>3485</v>
      </c>
    </row>
    <row r="25764" spans="1:4" x14ac:dyDescent="0.2">
      <c r="A25764" t="s">
        <v>95</v>
      </c>
      <c r="B25764" t="s">
        <v>2508</v>
      </c>
      <c r="C25764">
        <v>1.5</v>
      </c>
      <c r="D25764" t="s">
        <v>3486</v>
      </c>
    </row>
    <row r="25765" spans="1:4" x14ac:dyDescent="0.2">
      <c r="A25765" t="s">
        <v>97</v>
      </c>
      <c r="B25765">
        <v>0.03</v>
      </c>
      <c r="C25765" t="s">
        <v>1568</v>
      </c>
    </row>
    <row r="25766" spans="1:4" x14ac:dyDescent="0.2">
      <c r="A25766" t="s">
        <v>94</v>
      </c>
      <c r="B25766">
        <v>0.03</v>
      </c>
      <c r="C25766" t="s">
        <v>1568</v>
      </c>
    </row>
    <row r="25767" spans="1:4" x14ac:dyDescent="0.2">
      <c r="A25767" t="s">
        <v>97</v>
      </c>
      <c r="B25767">
        <v>0.01</v>
      </c>
      <c r="C25767" t="s">
        <v>1568</v>
      </c>
    </row>
    <row r="25768" spans="1:4" x14ac:dyDescent="0.2">
      <c r="A25768" t="s">
        <v>87</v>
      </c>
      <c r="B25768" t="s">
        <v>1682</v>
      </c>
    </row>
    <row r="25769" spans="1:4" x14ac:dyDescent="0.2">
      <c r="A25769" t="s">
        <v>1549</v>
      </c>
      <c r="B25769" t="s">
        <v>1550</v>
      </c>
      <c r="C25769" t="s">
        <v>1551</v>
      </c>
      <c r="D25769" t="s">
        <v>1552</v>
      </c>
    </row>
    <row r="25770" spans="1:4" x14ac:dyDescent="0.2">
      <c r="A25770" t="s">
        <v>859</v>
      </c>
      <c r="B25770" t="s">
        <v>1553</v>
      </c>
      <c r="C25770" t="s">
        <v>1554</v>
      </c>
    </row>
    <row r="25771" spans="1:4" x14ac:dyDescent="0.2">
      <c r="A25771" t="s">
        <v>34</v>
      </c>
      <c r="B25771">
        <v>16.98</v>
      </c>
      <c r="C25771">
        <f>--0.005/-0.02</f>
        <v>-0.25</v>
      </c>
    </row>
    <row r="25772" spans="1:4" x14ac:dyDescent="0.2">
      <c r="A25772" t="s">
        <v>34</v>
      </c>
      <c r="B25772">
        <v>16.98</v>
      </c>
      <c r="C25772">
        <f>-0.005/-0.02</f>
        <v>0.25</v>
      </c>
    </row>
    <row r="25773" spans="1:4" x14ac:dyDescent="0.2">
      <c r="A25773" t="s">
        <v>34</v>
      </c>
      <c r="B25773">
        <v>16.98</v>
      </c>
      <c r="C25773">
        <f>-0.005/-0.02</f>
        <v>0.25</v>
      </c>
    </row>
    <row r="25774" spans="1:4" x14ac:dyDescent="0.2">
      <c r="A25774" t="s">
        <v>34</v>
      </c>
      <c r="B25774">
        <v>21.98</v>
      </c>
      <c r="C25774">
        <f>-0.005/-0.02</f>
        <v>0.25</v>
      </c>
    </row>
    <row r="25775" spans="1:4" x14ac:dyDescent="0.2">
      <c r="A25775" t="s">
        <v>34</v>
      </c>
      <c r="B25775">
        <v>21.98</v>
      </c>
      <c r="C25775">
        <f>-0.005/-0.02</f>
        <v>0.25</v>
      </c>
    </row>
    <row r="25776" spans="1:4" x14ac:dyDescent="0.2">
      <c r="A25776" t="s">
        <v>34</v>
      </c>
      <c r="B25776">
        <v>21.98</v>
      </c>
      <c r="C25776">
        <f>-0.005/-0.02</f>
        <v>0.25</v>
      </c>
    </row>
    <row r="25777" spans="1:4" x14ac:dyDescent="0.2">
      <c r="A25777" t="s">
        <v>3487</v>
      </c>
      <c r="B25777">
        <v>-0.02</v>
      </c>
      <c r="C25777" t="s">
        <v>1790</v>
      </c>
      <c r="D25777" t="s">
        <v>3291</v>
      </c>
    </row>
    <row r="25778" spans="1:4" x14ac:dyDescent="0.2">
      <c r="A25778" t="s">
        <v>34</v>
      </c>
      <c r="B25778">
        <v>16.8</v>
      </c>
      <c r="C25778" t="s">
        <v>1608</v>
      </c>
      <c r="D25778">
        <v>0.05</v>
      </c>
    </row>
    <row r="25779" spans="1:4" x14ac:dyDescent="0.2">
      <c r="A25779" t="s">
        <v>96</v>
      </c>
      <c r="B25779">
        <v>1.8</v>
      </c>
      <c r="C25779" t="s">
        <v>1608</v>
      </c>
      <c r="D25779">
        <v>0.05</v>
      </c>
    </row>
    <row r="25780" spans="1:4" x14ac:dyDescent="0.2">
      <c r="A25780" t="s">
        <v>29</v>
      </c>
      <c r="B25780">
        <v>1.2</v>
      </c>
      <c r="C25780" t="s">
        <v>1608</v>
      </c>
      <c r="D25780">
        <v>0.1</v>
      </c>
    </row>
    <row r="25781" spans="1:4" x14ac:dyDescent="0.2">
      <c r="A25781" t="s">
        <v>96</v>
      </c>
      <c r="B25781">
        <v>4.5</v>
      </c>
      <c r="C25781" t="s">
        <v>1608</v>
      </c>
      <c r="D25781">
        <v>0.2</v>
      </c>
    </row>
    <row r="25782" spans="1:4" x14ac:dyDescent="0.2">
      <c r="A25782" t="s">
        <v>96</v>
      </c>
      <c r="B25782">
        <v>5.15</v>
      </c>
      <c r="C25782" t="s">
        <v>1613</v>
      </c>
      <c r="D25782">
        <v>0.1</v>
      </c>
    </row>
    <row r="25783" spans="1:4" x14ac:dyDescent="0.2">
      <c r="A25783" t="s">
        <v>96</v>
      </c>
      <c r="B25783">
        <v>3</v>
      </c>
      <c r="C25783">
        <v>0.02</v>
      </c>
    </row>
    <row r="25784" spans="1:4" x14ac:dyDescent="0.2">
      <c r="A25784" t="s">
        <v>96</v>
      </c>
      <c r="B25784">
        <v>3</v>
      </c>
      <c r="C25784">
        <v>0.02</v>
      </c>
    </row>
    <row r="25785" spans="1:4" x14ac:dyDescent="0.2">
      <c r="A25785" t="s">
        <v>29</v>
      </c>
      <c r="B25785">
        <v>8</v>
      </c>
      <c r="C25785" t="s">
        <v>1608</v>
      </c>
      <c r="D25785">
        <v>0.05</v>
      </c>
    </row>
    <row r="25786" spans="1:4" x14ac:dyDescent="0.2">
      <c r="A25786" t="s">
        <v>36</v>
      </c>
      <c r="B25786" t="s">
        <v>1815</v>
      </c>
      <c r="C25786" t="s">
        <v>3483</v>
      </c>
    </row>
    <row r="25787" spans="1:4" x14ac:dyDescent="0.2">
      <c r="A25787" t="s">
        <v>29</v>
      </c>
      <c r="B25787">
        <v>1</v>
      </c>
      <c r="C25787" t="s">
        <v>1608</v>
      </c>
      <c r="D25787">
        <v>0.1</v>
      </c>
    </row>
    <row r="25788" spans="1:4" x14ac:dyDescent="0.2">
      <c r="A25788" t="s">
        <v>29</v>
      </c>
      <c r="B25788">
        <v>2.2999999999999998</v>
      </c>
      <c r="C25788" t="s">
        <v>1608</v>
      </c>
      <c r="D25788">
        <v>0.05</v>
      </c>
    </row>
    <row r="25789" spans="1:4" x14ac:dyDescent="0.2">
      <c r="A25789" t="s">
        <v>96</v>
      </c>
      <c r="B25789">
        <v>15</v>
      </c>
      <c r="C25789" t="s">
        <v>1608</v>
      </c>
      <c r="D25789">
        <v>0.08</v>
      </c>
    </row>
    <row r="25790" spans="1:4" x14ac:dyDescent="0.2">
      <c r="A25790" t="s">
        <v>29</v>
      </c>
      <c r="B25790" t="s">
        <v>3488</v>
      </c>
      <c r="C25790">
        <v>0.02</v>
      </c>
    </row>
    <row r="25791" spans="1:4" x14ac:dyDescent="0.2">
      <c r="A25791" t="s">
        <v>29</v>
      </c>
      <c r="B25791">
        <v>7.4</v>
      </c>
      <c r="C25791" t="s">
        <v>1608</v>
      </c>
      <c r="D25791">
        <v>0.05</v>
      </c>
    </row>
    <row r="25792" spans="1:4" x14ac:dyDescent="0.2">
      <c r="A25792" t="s">
        <v>29</v>
      </c>
      <c r="B25792">
        <v>12.05</v>
      </c>
      <c r="C25792" t="s">
        <v>1608</v>
      </c>
      <c r="D25792">
        <v>0.05</v>
      </c>
    </row>
    <row r="25793" spans="1:5" x14ac:dyDescent="0.2">
      <c r="A25793" t="s">
        <v>29</v>
      </c>
      <c r="B25793">
        <v>12.05</v>
      </c>
      <c r="C25793" t="s">
        <v>1608</v>
      </c>
      <c r="D25793">
        <v>0.05</v>
      </c>
    </row>
    <row r="25794" spans="1:5" x14ac:dyDescent="0.2">
      <c r="A25794" t="s">
        <v>29</v>
      </c>
      <c r="B25794">
        <v>0.25</v>
      </c>
      <c r="C25794" t="s">
        <v>1608</v>
      </c>
      <c r="D25794">
        <v>0.03</v>
      </c>
    </row>
    <row r="25795" spans="1:5" x14ac:dyDescent="0.2">
      <c r="A25795" t="s">
        <v>133</v>
      </c>
      <c r="B25795">
        <v>0.05</v>
      </c>
    </row>
    <row r="25796" spans="1:5" x14ac:dyDescent="0.2">
      <c r="A25796" t="s">
        <v>96</v>
      </c>
      <c r="B25796">
        <v>12.8</v>
      </c>
      <c r="C25796" t="s">
        <v>1608</v>
      </c>
      <c r="D25796">
        <v>0.2</v>
      </c>
    </row>
    <row r="25797" spans="1:5" x14ac:dyDescent="0.2">
      <c r="A25797" t="s">
        <v>873</v>
      </c>
      <c r="B25797" t="s">
        <v>1618</v>
      </c>
      <c r="C25797">
        <v>9.8000000000000007</v>
      </c>
      <c r="D25797" t="s">
        <v>1608</v>
      </c>
      <c r="E25797">
        <v>0.1</v>
      </c>
    </row>
    <row r="25798" spans="1:5" x14ac:dyDescent="0.2">
      <c r="A25798" t="s">
        <v>96</v>
      </c>
      <c r="B25798">
        <v>2.5</v>
      </c>
      <c r="C25798" t="s">
        <v>1608</v>
      </c>
      <c r="D25798">
        <v>0.1</v>
      </c>
    </row>
    <row r="25799" spans="1:5" x14ac:dyDescent="0.2">
      <c r="A25799" t="s">
        <v>95</v>
      </c>
      <c r="B25799" t="s">
        <v>1584</v>
      </c>
      <c r="C25799">
        <v>4</v>
      </c>
    </row>
    <row r="25800" spans="1:5" x14ac:dyDescent="0.2">
      <c r="A25800" t="s">
        <v>95</v>
      </c>
      <c r="B25800" t="s">
        <v>1584</v>
      </c>
      <c r="C25800">
        <v>10</v>
      </c>
    </row>
    <row r="25801" spans="1:5" x14ac:dyDescent="0.2">
      <c r="A25801" t="s">
        <v>54</v>
      </c>
      <c r="B25801" t="s">
        <v>2525</v>
      </c>
      <c r="C25801" t="s">
        <v>1608</v>
      </c>
      <c r="D25801" t="s">
        <v>3484</v>
      </c>
    </row>
    <row r="25802" spans="1:5" x14ac:dyDescent="0.2">
      <c r="A25802" t="s">
        <v>95</v>
      </c>
      <c r="B25802" t="s">
        <v>2508</v>
      </c>
      <c r="C25802">
        <v>1.5</v>
      </c>
      <c r="D25802" t="s">
        <v>3485</v>
      </c>
    </row>
    <row r="25803" spans="1:5" x14ac:dyDescent="0.2">
      <c r="A25803" t="s">
        <v>95</v>
      </c>
      <c r="B25803" t="s">
        <v>2508</v>
      </c>
      <c r="C25803">
        <v>1.5</v>
      </c>
      <c r="D25803" t="s">
        <v>3486</v>
      </c>
    </row>
    <row r="25804" spans="1:5" x14ac:dyDescent="0.2">
      <c r="A25804" t="s">
        <v>97</v>
      </c>
      <c r="B25804">
        <v>0.03</v>
      </c>
      <c r="C25804" t="s">
        <v>1568</v>
      </c>
    </row>
    <row r="25805" spans="1:5" x14ac:dyDescent="0.2">
      <c r="A25805" t="s">
        <v>94</v>
      </c>
      <c r="B25805">
        <v>0.03</v>
      </c>
      <c r="C25805" t="s">
        <v>1568</v>
      </c>
    </row>
    <row r="25806" spans="1:5" x14ac:dyDescent="0.2">
      <c r="A25806" t="s">
        <v>97</v>
      </c>
      <c r="B25806">
        <v>0.01</v>
      </c>
      <c r="C25806" t="s">
        <v>1568</v>
      </c>
    </row>
    <row r="25807" spans="1:5" x14ac:dyDescent="0.2">
      <c r="A25807" t="s">
        <v>87</v>
      </c>
      <c r="B25807" t="s">
        <v>1682</v>
      </c>
    </row>
    <row r="25808" spans="1:5" x14ac:dyDescent="0.2">
      <c r="A25808" t="s">
        <v>1549</v>
      </c>
      <c r="B25808" t="s">
        <v>1550</v>
      </c>
      <c r="C25808" t="s">
        <v>1551</v>
      </c>
      <c r="D25808" t="s">
        <v>1552</v>
      </c>
    </row>
    <row r="25809" spans="1:4" x14ac:dyDescent="0.2">
      <c r="A25809" t="s">
        <v>859</v>
      </c>
      <c r="B25809" t="s">
        <v>1553</v>
      </c>
      <c r="C25809" t="s">
        <v>1554</v>
      </c>
    </row>
    <row r="25810" spans="1:4" x14ac:dyDescent="0.2">
      <c r="A25810" t="s">
        <v>1569</v>
      </c>
      <c r="B25810" t="s">
        <v>1570</v>
      </c>
      <c r="C25810" t="s">
        <v>1571</v>
      </c>
    </row>
    <row r="25811" spans="1:4" x14ac:dyDescent="0.2">
      <c r="A25811" t="s">
        <v>1569</v>
      </c>
      <c r="B25811" t="s">
        <v>1572</v>
      </c>
      <c r="C25811" t="s">
        <v>1573</v>
      </c>
      <c r="D25811" t="s">
        <v>1571</v>
      </c>
    </row>
    <row r="25812" spans="1:4" x14ac:dyDescent="0.2">
      <c r="A25812" t="s">
        <v>34</v>
      </c>
      <c r="B25812">
        <v>16.98</v>
      </c>
      <c r="C25812">
        <f>-0.005/-0.02</f>
        <v>0.25</v>
      </c>
    </row>
    <row r="25813" spans="1:4" x14ac:dyDescent="0.2">
      <c r="A25813" t="s">
        <v>34</v>
      </c>
      <c r="B25813">
        <v>16.98</v>
      </c>
      <c r="C25813">
        <f>-0.005/-0.02</f>
        <v>0.25</v>
      </c>
    </row>
    <row r="25814" spans="1:4" x14ac:dyDescent="0.2">
      <c r="A25814" t="s">
        <v>34</v>
      </c>
      <c r="B25814">
        <v>21.98</v>
      </c>
      <c r="C25814">
        <f>-0.005/-0.02</f>
        <v>0.25</v>
      </c>
    </row>
    <row r="25815" spans="1:4" x14ac:dyDescent="0.2">
      <c r="A25815" t="s">
        <v>34</v>
      </c>
      <c r="B25815">
        <v>21.98</v>
      </c>
      <c r="C25815">
        <f>-0.005/-0.02</f>
        <v>0.25</v>
      </c>
    </row>
    <row r="25816" spans="1:4" x14ac:dyDescent="0.2">
      <c r="A25816" t="s">
        <v>34</v>
      </c>
      <c r="B25816">
        <v>16.8</v>
      </c>
      <c r="C25816" t="s">
        <v>1608</v>
      </c>
      <c r="D25816">
        <v>0.05</v>
      </c>
    </row>
    <row r="25817" spans="1:4" x14ac:dyDescent="0.2">
      <c r="A25817" t="s">
        <v>96</v>
      </c>
      <c r="B25817">
        <v>1.8</v>
      </c>
      <c r="C25817" t="s">
        <v>1608</v>
      </c>
      <c r="D25817">
        <v>0.05</v>
      </c>
    </row>
    <row r="25818" spans="1:4" x14ac:dyDescent="0.2">
      <c r="A25818" t="s">
        <v>29</v>
      </c>
      <c r="B25818">
        <v>1.2</v>
      </c>
      <c r="C25818" t="s">
        <v>1608</v>
      </c>
      <c r="D25818">
        <v>0.1</v>
      </c>
    </row>
    <row r="25819" spans="1:4" x14ac:dyDescent="0.2">
      <c r="A25819" t="s">
        <v>96</v>
      </c>
      <c r="B25819">
        <v>6.1</v>
      </c>
      <c r="C25819" t="s">
        <v>1608</v>
      </c>
      <c r="D25819">
        <v>0.2</v>
      </c>
    </row>
    <row r="25820" spans="1:4" x14ac:dyDescent="0.2">
      <c r="A25820" t="s">
        <v>96</v>
      </c>
      <c r="B25820">
        <v>5.15</v>
      </c>
      <c r="C25820" t="s">
        <v>1613</v>
      </c>
      <c r="D25820">
        <v>0.1</v>
      </c>
    </row>
    <row r="25821" spans="1:4" x14ac:dyDescent="0.2">
      <c r="A25821" t="s">
        <v>96</v>
      </c>
      <c r="B25821">
        <v>4.5999999999999996</v>
      </c>
      <c r="C25821">
        <v>0.02</v>
      </c>
    </row>
    <row r="25822" spans="1:4" x14ac:dyDescent="0.2">
      <c r="A25822" t="s">
        <v>29</v>
      </c>
      <c r="B25822">
        <v>8</v>
      </c>
      <c r="C25822" t="s">
        <v>1608</v>
      </c>
      <c r="D25822">
        <v>0.05</v>
      </c>
    </row>
    <row r="25823" spans="1:4" x14ac:dyDescent="0.2">
      <c r="A25823" t="s">
        <v>36</v>
      </c>
      <c r="B25823" t="s">
        <v>1815</v>
      </c>
      <c r="C25823" t="s">
        <v>3483</v>
      </c>
    </row>
    <row r="25824" spans="1:4" x14ac:dyDescent="0.2">
      <c r="A25824" t="s">
        <v>29</v>
      </c>
      <c r="B25824">
        <v>1</v>
      </c>
      <c r="C25824" t="s">
        <v>1608</v>
      </c>
      <c r="D25824">
        <v>0.1</v>
      </c>
    </row>
    <row r="25825" spans="1:5" x14ac:dyDescent="0.2">
      <c r="A25825" t="s">
        <v>29</v>
      </c>
      <c r="B25825">
        <v>2.2999999999999998</v>
      </c>
      <c r="C25825" t="s">
        <v>1608</v>
      </c>
      <c r="D25825">
        <v>0.05</v>
      </c>
    </row>
    <row r="25826" spans="1:5" x14ac:dyDescent="0.2">
      <c r="A25826" t="s">
        <v>96</v>
      </c>
      <c r="B25826">
        <v>15</v>
      </c>
      <c r="C25826" t="s">
        <v>1608</v>
      </c>
      <c r="D25826">
        <v>0.08</v>
      </c>
    </row>
    <row r="25827" spans="1:5" x14ac:dyDescent="0.2">
      <c r="A25827" t="s">
        <v>29</v>
      </c>
      <c r="B25827">
        <v>2.5</v>
      </c>
      <c r="C25827">
        <v>-0.1</v>
      </c>
    </row>
    <row r="25828" spans="1:5" x14ac:dyDescent="0.2">
      <c r="A25828" t="s">
        <v>29</v>
      </c>
      <c r="B25828">
        <v>7.4</v>
      </c>
      <c r="C25828" t="s">
        <v>1608</v>
      </c>
      <c r="D25828">
        <v>0.05</v>
      </c>
    </row>
    <row r="25829" spans="1:5" x14ac:dyDescent="0.2">
      <c r="A25829" t="s">
        <v>29</v>
      </c>
      <c r="B25829">
        <v>12.05</v>
      </c>
      <c r="C25829" t="s">
        <v>1608</v>
      </c>
      <c r="D25829">
        <v>0.05</v>
      </c>
    </row>
    <row r="25830" spans="1:5" x14ac:dyDescent="0.2">
      <c r="A25830" t="s">
        <v>29</v>
      </c>
      <c r="B25830">
        <v>12.05</v>
      </c>
      <c r="C25830" t="s">
        <v>1608</v>
      </c>
      <c r="D25830">
        <v>0.05</v>
      </c>
    </row>
    <row r="25831" spans="1:5" x14ac:dyDescent="0.2">
      <c r="A25831" t="s">
        <v>29</v>
      </c>
      <c r="B25831">
        <v>0.25</v>
      </c>
      <c r="C25831" t="s">
        <v>1608</v>
      </c>
      <c r="D25831">
        <v>0.03</v>
      </c>
    </row>
    <row r="25832" spans="1:5" x14ac:dyDescent="0.2">
      <c r="A25832" t="s">
        <v>133</v>
      </c>
      <c r="B25832">
        <v>0.05</v>
      </c>
    </row>
    <row r="25833" spans="1:5" x14ac:dyDescent="0.2">
      <c r="A25833" t="s">
        <v>96</v>
      </c>
      <c r="B25833">
        <v>12.8</v>
      </c>
      <c r="C25833" t="s">
        <v>1608</v>
      </c>
      <c r="D25833">
        <v>0.2</v>
      </c>
    </row>
    <row r="25834" spans="1:5" x14ac:dyDescent="0.2">
      <c r="A25834" t="s">
        <v>873</v>
      </c>
      <c r="B25834" t="s">
        <v>1618</v>
      </c>
      <c r="C25834">
        <v>9.8000000000000007</v>
      </c>
      <c r="D25834" t="s">
        <v>1608</v>
      </c>
      <c r="E25834">
        <v>0.1</v>
      </c>
    </row>
    <row r="25835" spans="1:5" x14ac:dyDescent="0.2">
      <c r="A25835" t="s">
        <v>96</v>
      </c>
      <c r="B25835">
        <v>2.5</v>
      </c>
      <c r="C25835" t="s">
        <v>1608</v>
      </c>
      <c r="D25835">
        <v>0.1</v>
      </c>
    </row>
    <row r="25836" spans="1:5" x14ac:dyDescent="0.2">
      <c r="A25836" t="s">
        <v>95</v>
      </c>
      <c r="B25836" t="s">
        <v>1584</v>
      </c>
      <c r="C25836">
        <v>4</v>
      </c>
    </row>
    <row r="25837" spans="1:5" x14ac:dyDescent="0.2">
      <c r="A25837" t="s">
        <v>95</v>
      </c>
      <c r="B25837" t="s">
        <v>1584</v>
      </c>
      <c r="C25837">
        <v>10</v>
      </c>
    </row>
    <row r="25838" spans="1:5" x14ac:dyDescent="0.2">
      <c r="A25838" t="s">
        <v>54</v>
      </c>
      <c r="B25838" t="s">
        <v>2525</v>
      </c>
      <c r="C25838" t="s">
        <v>1608</v>
      </c>
      <c r="D25838" t="s">
        <v>3484</v>
      </c>
    </row>
    <row r="25839" spans="1:5" x14ac:dyDescent="0.2">
      <c r="A25839" t="s">
        <v>95</v>
      </c>
      <c r="B25839" t="s">
        <v>2508</v>
      </c>
      <c r="C25839">
        <v>1.5</v>
      </c>
      <c r="D25839" t="s">
        <v>3485</v>
      </c>
    </row>
    <row r="25840" spans="1:5" x14ac:dyDescent="0.2">
      <c r="A25840" t="s">
        <v>95</v>
      </c>
      <c r="B25840" t="s">
        <v>2508</v>
      </c>
      <c r="C25840">
        <v>1.5</v>
      </c>
      <c r="D25840" t="s">
        <v>3486</v>
      </c>
    </row>
    <row r="25841" spans="1:4" x14ac:dyDescent="0.2">
      <c r="A25841" t="s">
        <v>97</v>
      </c>
      <c r="B25841">
        <v>0.03</v>
      </c>
      <c r="C25841" t="s">
        <v>1568</v>
      </c>
    </row>
    <row r="25842" spans="1:4" x14ac:dyDescent="0.2">
      <c r="A25842" t="s">
        <v>3489</v>
      </c>
      <c r="B25842" t="s">
        <v>1629</v>
      </c>
      <c r="C25842">
        <v>16</v>
      </c>
    </row>
    <row r="25843" spans="1:4" x14ac:dyDescent="0.2">
      <c r="A25843" t="s">
        <v>87</v>
      </c>
      <c r="B25843" t="s">
        <v>1682</v>
      </c>
    </row>
    <row r="25844" spans="1:4" x14ac:dyDescent="0.2">
      <c r="A25844" t="s">
        <v>1549</v>
      </c>
      <c r="B25844" t="s">
        <v>1550</v>
      </c>
      <c r="C25844" t="s">
        <v>1551</v>
      </c>
      <c r="D25844" t="s">
        <v>1552</v>
      </c>
    </row>
    <row r="25845" spans="1:4" x14ac:dyDescent="0.2">
      <c r="A25845" t="s">
        <v>859</v>
      </c>
      <c r="B25845" t="s">
        <v>1553</v>
      </c>
      <c r="C25845" t="s">
        <v>1554</v>
      </c>
    </row>
    <row r="25846" spans="1:4" x14ac:dyDescent="0.2">
      <c r="A25846" t="s">
        <v>34</v>
      </c>
      <c r="B25846">
        <v>16.98</v>
      </c>
      <c r="C25846">
        <f>-0.005/-0.02</f>
        <v>0.25</v>
      </c>
    </row>
    <row r="25847" spans="1:4" x14ac:dyDescent="0.2">
      <c r="A25847" t="s">
        <v>34</v>
      </c>
      <c r="B25847">
        <v>16.98</v>
      </c>
      <c r="C25847">
        <f>-0.005/-0.02</f>
        <v>0.25</v>
      </c>
    </row>
    <row r="25848" spans="1:4" x14ac:dyDescent="0.2">
      <c r="A25848" t="s">
        <v>34</v>
      </c>
      <c r="B25848">
        <v>21.98</v>
      </c>
      <c r="C25848">
        <f>-0.005/-0.02</f>
        <v>0.25</v>
      </c>
    </row>
    <row r="25849" spans="1:4" x14ac:dyDescent="0.2">
      <c r="A25849" t="s">
        <v>34</v>
      </c>
      <c r="B25849">
        <v>21.98</v>
      </c>
      <c r="C25849">
        <f>-0.005/-0.02</f>
        <v>0.25</v>
      </c>
    </row>
    <row r="25850" spans="1:4" x14ac:dyDescent="0.2">
      <c r="A25850" t="s">
        <v>34</v>
      </c>
      <c r="B25850">
        <v>16.8</v>
      </c>
      <c r="C25850" t="s">
        <v>1608</v>
      </c>
      <c r="D25850">
        <v>0.05</v>
      </c>
    </row>
    <row r="25851" spans="1:4" x14ac:dyDescent="0.2">
      <c r="A25851" t="s">
        <v>96</v>
      </c>
      <c r="B25851">
        <v>1.8</v>
      </c>
      <c r="C25851" t="s">
        <v>1608</v>
      </c>
      <c r="D25851">
        <v>0.05</v>
      </c>
    </row>
    <row r="25852" spans="1:4" x14ac:dyDescent="0.2">
      <c r="A25852" t="s">
        <v>29</v>
      </c>
      <c r="B25852">
        <v>1.2</v>
      </c>
      <c r="C25852" t="s">
        <v>1608</v>
      </c>
      <c r="D25852">
        <v>0.1</v>
      </c>
    </row>
    <row r="25853" spans="1:4" x14ac:dyDescent="0.2">
      <c r="A25853" t="s">
        <v>96</v>
      </c>
      <c r="B25853">
        <v>6.1</v>
      </c>
      <c r="C25853" t="s">
        <v>1608</v>
      </c>
      <c r="D25853">
        <v>0.2</v>
      </c>
    </row>
    <row r="25854" spans="1:4" x14ac:dyDescent="0.2">
      <c r="A25854" t="s">
        <v>96</v>
      </c>
      <c r="B25854">
        <v>5.15</v>
      </c>
      <c r="C25854" t="s">
        <v>1613</v>
      </c>
      <c r="D25854">
        <v>0.1</v>
      </c>
    </row>
    <row r="25855" spans="1:4" x14ac:dyDescent="0.2">
      <c r="A25855" t="s">
        <v>96</v>
      </c>
      <c r="B25855">
        <v>4.5999999999999996</v>
      </c>
      <c r="C25855">
        <v>0.02</v>
      </c>
    </row>
    <row r="25856" spans="1:4" x14ac:dyDescent="0.2">
      <c r="A25856" t="s">
        <v>29</v>
      </c>
      <c r="B25856">
        <v>8</v>
      </c>
      <c r="C25856" t="s">
        <v>1608</v>
      </c>
      <c r="D25856">
        <v>0.05</v>
      </c>
    </row>
    <row r="25857" spans="1:5" x14ac:dyDescent="0.2">
      <c r="A25857" t="s">
        <v>36</v>
      </c>
      <c r="B25857" t="s">
        <v>1815</v>
      </c>
      <c r="C25857" t="s">
        <v>3483</v>
      </c>
    </row>
    <row r="25858" spans="1:5" x14ac:dyDescent="0.2">
      <c r="A25858" t="s">
        <v>29</v>
      </c>
      <c r="B25858">
        <v>1</v>
      </c>
      <c r="C25858" t="s">
        <v>1608</v>
      </c>
      <c r="D25858">
        <v>0.1</v>
      </c>
    </row>
    <row r="25859" spans="1:5" x14ac:dyDescent="0.2">
      <c r="A25859" t="s">
        <v>29</v>
      </c>
      <c r="B25859">
        <v>2.2999999999999998</v>
      </c>
      <c r="C25859" t="s">
        <v>1608</v>
      </c>
      <c r="D25859">
        <v>0.05</v>
      </c>
    </row>
    <row r="25860" spans="1:5" x14ac:dyDescent="0.2">
      <c r="A25860" t="s">
        <v>96</v>
      </c>
      <c r="B25860">
        <v>15</v>
      </c>
      <c r="C25860" t="s">
        <v>1608</v>
      </c>
      <c r="D25860">
        <v>0.08</v>
      </c>
    </row>
    <row r="25861" spans="1:5" x14ac:dyDescent="0.2">
      <c r="A25861" t="s">
        <v>29</v>
      </c>
      <c r="B25861">
        <v>2.5</v>
      </c>
      <c r="C25861">
        <v>-0.1</v>
      </c>
    </row>
    <row r="25862" spans="1:5" x14ac:dyDescent="0.2">
      <c r="A25862" t="s">
        <v>29</v>
      </c>
      <c r="B25862">
        <v>7.4</v>
      </c>
      <c r="C25862" t="s">
        <v>1608</v>
      </c>
      <c r="D25862">
        <v>0.05</v>
      </c>
    </row>
    <row r="25863" spans="1:5" x14ac:dyDescent="0.2">
      <c r="A25863" t="s">
        <v>29</v>
      </c>
      <c r="B25863">
        <v>12.05</v>
      </c>
      <c r="C25863" t="s">
        <v>1608</v>
      </c>
      <c r="D25863">
        <v>0.05</v>
      </c>
    </row>
    <row r="25864" spans="1:5" x14ac:dyDescent="0.2">
      <c r="A25864" t="s">
        <v>29</v>
      </c>
      <c r="B25864">
        <v>12.05</v>
      </c>
      <c r="C25864" t="s">
        <v>1608</v>
      </c>
      <c r="D25864">
        <v>0.05</v>
      </c>
    </row>
    <row r="25865" spans="1:5" x14ac:dyDescent="0.2">
      <c r="A25865" t="s">
        <v>29</v>
      </c>
      <c r="B25865">
        <v>0.25</v>
      </c>
      <c r="C25865" t="s">
        <v>1608</v>
      </c>
      <c r="D25865">
        <v>0.03</v>
      </c>
    </row>
    <row r="25866" spans="1:5" x14ac:dyDescent="0.2">
      <c r="A25866" t="s">
        <v>133</v>
      </c>
      <c r="B25866">
        <v>0.05</v>
      </c>
    </row>
    <row r="25867" spans="1:5" x14ac:dyDescent="0.2">
      <c r="A25867" t="s">
        <v>96</v>
      </c>
      <c r="B25867">
        <v>12.8</v>
      </c>
      <c r="C25867" t="s">
        <v>1608</v>
      </c>
      <c r="D25867">
        <v>0.2</v>
      </c>
    </row>
    <row r="25868" spans="1:5" x14ac:dyDescent="0.2">
      <c r="A25868" t="s">
        <v>873</v>
      </c>
      <c r="B25868" t="s">
        <v>1618</v>
      </c>
      <c r="C25868">
        <v>9.8000000000000007</v>
      </c>
      <c r="D25868" t="s">
        <v>1608</v>
      </c>
      <c r="E25868">
        <v>0.1</v>
      </c>
    </row>
    <row r="25869" spans="1:5" x14ac:dyDescent="0.2">
      <c r="A25869" t="s">
        <v>96</v>
      </c>
      <c r="B25869">
        <v>2.5</v>
      </c>
      <c r="C25869" t="s">
        <v>1608</v>
      </c>
      <c r="D25869">
        <v>0.1</v>
      </c>
    </row>
    <row r="25870" spans="1:5" x14ac:dyDescent="0.2">
      <c r="A25870" t="s">
        <v>95</v>
      </c>
      <c r="B25870" t="s">
        <v>1584</v>
      </c>
      <c r="C25870">
        <v>4</v>
      </c>
    </row>
    <row r="25871" spans="1:5" x14ac:dyDescent="0.2">
      <c r="A25871" t="s">
        <v>95</v>
      </c>
      <c r="B25871" t="s">
        <v>1584</v>
      </c>
      <c r="C25871">
        <v>10</v>
      </c>
    </row>
    <row r="25872" spans="1:5" x14ac:dyDescent="0.2">
      <c r="A25872" t="s">
        <v>54</v>
      </c>
      <c r="B25872" t="s">
        <v>2525</v>
      </c>
      <c r="C25872" t="s">
        <v>1608</v>
      </c>
      <c r="D25872" t="s">
        <v>3484</v>
      </c>
    </row>
    <row r="25873" spans="1:4" x14ac:dyDescent="0.2">
      <c r="A25873" t="s">
        <v>95</v>
      </c>
      <c r="B25873" t="s">
        <v>2508</v>
      </c>
      <c r="C25873">
        <v>1.5</v>
      </c>
      <c r="D25873" t="s">
        <v>3485</v>
      </c>
    </row>
    <row r="25874" spans="1:4" x14ac:dyDescent="0.2">
      <c r="A25874" t="s">
        <v>95</v>
      </c>
      <c r="B25874" t="s">
        <v>2508</v>
      </c>
      <c r="C25874">
        <v>1.5</v>
      </c>
      <c r="D25874" t="s">
        <v>3486</v>
      </c>
    </row>
    <row r="25875" spans="1:4" x14ac:dyDescent="0.2">
      <c r="A25875" t="s">
        <v>97</v>
      </c>
      <c r="B25875">
        <v>0.03</v>
      </c>
      <c r="C25875" t="s">
        <v>1568</v>
      </c>
    </row>
    <row r="25876" spans="1:4" x14ac:dyDescent="0.2">
      <c r="A25876" t="s">
        <v>3489</v>
      </c>
      <c r="B25876" t="s">
        <v>1629</v>
      </c>
      <c r="C25876">
        <v>16</v>
      </c>
    </row>
    <row r="25877" spans="1:4" x14ac:dyDescent="0.2">
      <c r="A25877" t="s">
        <v>87</v>
      </c>
      <c r="B25877" t="s">
        <v>1682</v>
      </c>
    </row>
    <row r="25878" spans="1:4" x14ac:dyDescent="0.2">
      <c r="A25878" t="s">
        <v>1549</v>
      </c>
      <c r="B25878" t="s">
        <v>1550</v>
      </c>
      <c r="C25878" t="s">
        <v>1551</v>
      </c>
      <c r="D25878" t="s">
        <v>1552</v>
      </c>
    </row>
    <row r="25879" spans="1:4" x14ac:dyDescent="0.2">
      <c r="A25879" t="s">
        <v>859</v>
      </c>
      <c r="B25879" t="s">
        <v>1553</v>
      </c>
      <c r="C25879" t="s">
        <v>1554</v>
      </c>
    </row>
    <row r="25880" spans="1:4" x14ac:dyDescent="0.2">
      <c r="A25880" t="s">
        <v>34</v>
      </c>
      <c r="B25880">
        <v>16.98</v>
      </c>
      <c r="C25880">
        <f t="shared" ref="C25880:C25885" si="0">-0.005/-0.02</f>
        <v>0.25</v>
      </c>
    </row>
    <row r="25881" spans="1:4" x14ac:dyDescent="0.2">
      <c r="A25881" t="s">
        <v>34</v>
      </c>
      <c r="B25881">
        <v>16.98</v>
      </c>
      <c r="C25881">
        <f t="shared" si="0"/>
        <v>0.25</v>
      </c>
    </row>
    <row r="25882" spans="1:4" x14ac:dyDescent="0.2">
      <c r="A25882" t="s">
        <v>34</v>
      </c>
      <c r="B25882">
        <v>16.98</v>
      </c>
      <c r="C25882">
        <f t="shared" si="0"/>
        <v>0.25</v>
      </c>
    </row>
    <row r="25883" spans="1:4" x14ac:dyDescent="0.2">
      <c r="A25883" t="s">
        <v>34</v>
      </c>
      <c r="B25883">
        <v>21.98</v>
      </c>
      <c r="C25883">
        <f t="shared" si="0"/>
        <v>0.25</v>
      </c>
    </row>
    <row r="25884" spans="1:4" x14ac:dyDescent="0.2">
      <c r="A25884" t="s">
        <v>34</v>
      </c>
      <c r="B25884">
        <v>21.98</v>
      </c>
      <c r="C25884">
        <f t="shared" si="0"/>
        <v>0.25</v>
      </c>
    </row>
    <row r="25885" spans="1:4" x14ac:dyDescent="0.2">
      <c r="A25885" t="s">
        <v>34</v>
      </c>
      <c r="B25885">
        <v>21.98</v>
      </c>
      <c r="C25885">
        <f t="shared" si="0"/>
        <v>0.25</v>
      </c>
    </row>
    <row r="25886" spans="1:4" x14ac:dyDescent="0.2">
      <c r="A25886" t="s">
        <v>3487</v>
      </c>
      <c r="B25886">
        <v>-0.02</v>
      </c>
      <c r="C25886" t="s">
        <v>1790</v>
      </c>
      <c r="D25886" t="s">
        <v>3291</v>
      </c>
    </row>
    <row r="25887" spans="1:4" x14ac:dyDescent="0.2">
      <c r="A25887" t="s">
        <v>34</v>
      </c>
      <c r="B25887">
        <v>16.8</v>
      </c>
      <c r="C25887" t="s">
        <v>1608</v>
      </c>
      <c r="D25887">
        <v>0.05</v>
      </c>
    </row>
    <row r="25888" spans="1:4" x14ac:dyDescent="0.2">
      <c r="A25888" t="s">
        <v>96</v>
      </c>
      <c r="B25888">
        <v>1.8</v>
      </c>
      <c r="C25888" t="s">
        <v>1608</v>
      </c>
      <c r="D25888">
        <v>0.05</v>
      </c>
    </row>
    <row r="25889" spans="1:4" x14ac:dyDescent="0.2">
      <c r="A25889" t="s">
        <v>29</v>
      </c>
      <c r="B25889">
        <v>1.2</v>
      </c>
      <c r="C25889" t="s">
        <v>1608</v>
      </c>
      <c r="D25889">
        <v>0.1</v>
      </c>
    </row>
    <row r="25890" spans="1:4" x14ac:dyDescent="0.2">
      <c r="A25890" t="s">
        <v>96</v>
      </c>
      <c r="B25890">
        <v>6.1</v>
      </c>
      <c r="C25890" t="s">
        <v>1608</v>
      </c>
      <c r="D25890">
        <v>0.2</v>
      </c>
    </row>
    <row r="25891" spans="1:4" x14ac:dyDescent="0.2">
      <c r="A25891" t="s">
        <v>96</v>
      </c>
      <c r="B25891">
        <v>5.15</v>
      </c>
      <c r="C25891" t="s">
        <v>1613</v>
      </c>
      <c r="D25891">
        <v>0.1</v>
      </c>
    </row>
    <row r="25892" spans="1:4" x14ac:dyDescent="0.2">
      <c r="A25892" t="s">
        <v>96</v>
      </c>
      <c r="B25892">
        <v>4.5999999999999996</v>
      </c>
      <c r="C25892">
        <v>0.02</v>
      </c>
    </row>
    <row r="25893" spans="1:4" x14ac:dyDescent="0.2">
      <c r="A25893" t="s">
        <v>96</v>
      </c>
      <c r="B25893">
        <v>4.5999999999999996</v>
      </c>
      <c r="C25893">
        <v>0.02</v>
      </c>
    </row>
    <row r="25894" spans="1:4" x14ac:dyDescent="0.2">
      <c r="A25894" t="s">
        <v>29</v>
      </c>
      <c r="B25894">
        <v>8</v>
      </c>
      <c r="C25894" t="s">
        <v>1608</v>
      </c>
      <c r="D25894">
        <v>0.05</v>
      </c>
    </row>
    <row r="25895" spans="1:4" x14ac:dyDescent="0.2">
      <c r="A25895" t="s">
        <v>36</v>
      </c>
      <c r="B25895" t="s">
        <v>1815</v>
      </c>
      <c r="C25895" t="s">
        <v>3483</v>
      </c>
    </row>
    <row r="25896" spans="1:4" x14ac:dyDescent="0.2">
      <c r="A25896" t="s">
        <v>29</v>
      </c>
      <c r="B25896">
        <v>1</v>
      </c>
      <c r="C25896" t="s">
        <v>1608</v>
      </c>
      <c r="D25896">
        <v>0.1</v>
      </c>
    </row>
    <row r="25897" spans="1:4" x14ac:dyDescent="0.2">
      <c r="A25897" t="s">
        <v>29</v>
      </c>
      <c r="B25897">
        <v>2.2999999999999998</v>
      </c>
      <c r="C25897" t="s">
        <v>1608</v>
      </c>
      <c r="D25897">
        <v>0.05</v>
      </c>
    </row>
    <row r="25898" spans="1:4" x14ac:dyDescent="0.2">
      <c r="A25898" t="s">
        <v>96</v>
      </c>
      <c r="B25898">
        <v>15</v>
      </c>
      <c r="C25898" t="s">
        <v>1608</v>
      </c>
      <c r="D25898">
        <v>0.08</v>
      </c>
    </row>
    <row r="25899" spans="1:4" x14ac:dyDescent="0.2">
      <c r="A25899" t="s">
        <v>29</v>
      </c>
      <c r="B25899">
        <v>2.54</v>
      </c>
      <c r="C25899" t="s">
        <v>1608</v>
      </c>
      <c r="D25899">
        <v>0.02</v>
      </c>
    </row>
    <row r="25900" spans="1:4" x14ac:dyDescent="0.2">
      <c r="A25900" t="s">
        <v>29</v>
      </c>
      <c r="B25900">
        <v>7.4</v>
      </c>
      <c r="C25900" t="s">
        <v>1608</v>
      </c>
      <c r="D25900">
        <v>0.05</v>
      </c>
    </row>
    <row r="25901" spans="1:4" x14ac:dyDescent="0.2">
      <c r="A25901" t="s">
        <v>29</v>
      </c>
      <c r="B25901">
        <v>12.05</v>
      </c>
      <c r="C25901" t="s">
        <v>1608</v>
      </c>
      <c r="D25901">
        <v>0.05</v>
      </c>
    </row>
    <row r="25902" spans="1:4" x14ac:dyDescent="0.2">
      <c r="A25902" t="s">
        <v>29</v>
      </c>
      <c r="B25902">
        <v>12.05</v>
      </c>
      <c r="C25902" t="s">
        <v>1608</v>
      </c>
      <c r="D25902">
        <v>0.05</v>
      </c>
    </row>
    <row r="25903" spans="1:4" x14ac:dyDescent="0.2">
      <c r="A25903" t="s">
        <v>29</v>
      </c>
      <c r="B25903">
        <v>0.25</v>
      </c>
      <c r="C25903" t="s">
        <v>1608</v>
      </c>
      <c r="D25903">
        <v>0.03</v>
      </c>
    </row>
    <row r="25904" spans="1:4" x14ac:dyDescent="0.2">
      <c r="A25904" t="s">
        <v>133</v>
      </c>
      <c r="B25904">
        <v>0.05</v>
      </c>
    </row>
    <row r="25905" spans="1:5" x14ac:dyDescent="0.2">
      <c r="A25905" t="s">
        <v>96</v>
      </c>
      <c r="B25905">
        <v>12.8</v>
      </c>
      <c r="C25905" t="s">
        <v>1608</v>
      </c>
      <c r="D25905">
        <v>0.2</v>
      </c>
    </row>
    <row r="25906" spans="1:5" x14ac:dyDescent="0.2">
      <c r="A25906" t="s">
        <v>873</v>
      </c>
      <c r="B25906" t="s">
        <v>1618</v>
      </c>
      <c r="C25906">
        <v>9.8000000000000007</v>
      </c>
      <c r="D25906" t="s">
        <v>1608</v>
      </c>
      <c r="E25906">
        <v>0.1</v>
      </c>
    </row>
    <row r="25907" spans="1:5" x14ac:dyDescent="0.2">
      <c r="A25907" t="s">
        <v>96</v>
      </c>
      <c r="B25907">
        <v>2.5</v>
      </c>
      <c r="C25907" t="s">
        <v>1608</v>
      </c>
      <c r="D25907">
        <v>0.1</v>
      </c>
    </row>
    <row r="25908" spans="1:5" x14ac:dyDescent="0.2">
      <c r="A25908" t="s">
        <v>95</v>
      </c>
      <c r="B25908" t="s">
        <v>1584</v>
      </c>
      <c r="C25908">
        <v>4</v>
      </c>
    </row>
    <row r="25909" spans="1:5" x14ac:dyDescent="0.2">
      <c r="A25909" t="s">
        <v>95</v>
      </c>
      <c r="B25909" t="s">
        <v>1584</v>
      </c>
      <c r="C25909">
        <v>10</v>
      </c>
    </row>
    <row r="25910" spans="1:5" x14ac:dyDescent="0.2">
      <c r="A25910" t="s">
        <v>54</v>
      </c>
      <c r="B25910" t="s">
        <v>2525</v>
      </c>
      <c r="C25910" t="s">
        <v>1608</v>
      </c>
      <c r="D25910" t="s">
        <v>3484</v>
      </c>
    </row>
    <row r="25911" spans="1:5" x14ac:dyDescent="0.2">
      <c r="A25911" t="s">
        <v>95</v>
      </c>
      <c r="B25911" t="s">
        <v>2508</v>
      </c>
      <c r="C25911">
        <v>1.5</v>
      </c>
      <c r="D25911" t="s">
        <v>3485</v>
      </c>
    </row>
    <row r="25912" spans="1:5" x14ac:dyDescent="0.2">
      <c r="A25912" t="s">
        <v>95</v>
      </c>
      <c r="B25912" t="s">
        <v>2508</v>
      </c>
      <c r="C25912">
        <v>1.5</v>
      </c>
      <c r="D25912" t="s">
        <v>3486</v>
      </c>
    </row>
    <row r="25913" spans="1:5" x14ac:dyDescent="0.2">
      <c r="A25913" t="s">
        <v>97</v>
      </c>
      <c r="B25913">
        <v>0.03</v>
      </c>
      <c r="C25913" t="s">
        <v>1568</v>
      </c>
    </row>
    <row r="25914" spans="1:5" x14ac:dyDescent="0.2">
      <c r="A25914" t="s">
        <v>94</v>
      </c>
      <c r="B25914">
        <v>0.03</v>
      </c>
      <c r="C25914" t="s">
        <v>1568</v>
      </c>
    </row>
    <row r="25915" spans="1:5" x14ac:dyDescent="0.2">
      <c r="A25915" t="s">
        <v>97</v>
      </c>
      <c r="B25915">
        <v>0.01</v>
      </c>
      <c r="C25915" t="s">
        <v>1568</v>
      </c>
    </row>
    <row r="25916" spans="1:5" x14ac:dyDescent="0.2">
      <c r="A25916" t="s">
        <v>3489</v>
      </c>
      <c r="B25916" t="s">
        <v>1629</v>
      </c>
      <c r="C25916">
        <v>16</v>
      </c>
    </row>
    <row r="25917" spans="1:5" x14ac:dyDescent="0.2">
      <c r="A25917" t="s">
        <v>87</v>
      </c>
      <c r="B25917" t="s">
        <v>1682</v>
      </c>
    </row>
    <row r="25918" spans="1:5" x14ac:dyDescent="0.2">
      <c r="A25918" t="s">
        <v>1549</v>
      </c>
      <c r="B25918" t="s">
        <v>1550</v>
      </c>
      <c r="C25918" t="s">
        <v>1551</v>
      </c>
      <c r="D25918" t="s">
        <v>1552</v>
      </c>
    </row>
    <row r="25919" spans="1:5" x14ac:dyDescent="0.2">
      <c r="A25919" t="s">
        <v>859</v>
      </c>
      <c r="B25919" t="s">
        <v>1553</v>
      </c>
      <c r="C25919" t="s">
        <v>1554</v>
      </c>
    </row>
    <row r="25920" spans="1:5" x14ac:dyDescent="0.2">
      <c r="A25920" t="s">
        <v>1569</v>
      </c>
      <c r="B25920" t="s">
        <v>1570</v>
      </c>
      <c r="C25920" t="s">
        <v>1571</v>
      </c>
    </row>
    <row r="25921" spans="1:4" x14ac:dyDescent="0.2">
      <c r="A25921" t="s">
        <v>1569</v>
      </c>
      <c r="B25921" t="s">
        <v>1572</v>
      </c>
      <c r="C25921" t="s">
        <v>1573</v>
      </c>
      <c r="D25921" t="s">
        <v>1571</v>
      </c>
    </row>
    <row r="25922" spans="1:4" x14ac:dyDescent="0.2">
      <c r="A25922" t="s">
        <v>34</v>
      </c>
      <c r="B25922">
        <v>16.98</v>
      </c>
      <c r="C25922">
        <f>-0.005/-0.02</f>
        <v>0.25</v>
      </c>
    </row>
    <row r="25923" spans="1:4" x14ac:dyDescent="0.2">
      <c r="A25923" t="s">
        <v>34</v>
      </c>
      <c r="B25923">
        <v>16.98</v>
      </c>
      <c r="C25923">
        <f>-0.005/-0.02</f>
        <v>0.25</v>
      </c>
    </row>
    <row r="25924" spans="1:4" x14ac:dyDescent="0.2">
      <c r="A25924" t="s">
        <v>34</v>
      </c>
      <c r="B25924">
        <v>21.98</v>
      </c>
      <c r="C25924">
        <f>--0.005/-0.02</f>
        <v>-0.25</v>
      </c>
    </row>
    <row r="25925" spans="1:4" x14ac:dyDescent="0.2">
      <c r="A25925" t="s">
        <v>34</v>
      </c>
      <c r="B25925">
        <v>21.98</v>
      </c>
      <c r="C25925">
        <f>--0.005/-0.02</f>
        <v>-0.25</v>
      </c>
    </row>
    <row r="25926" spans="1:4" x14ac:dyDescent="0.2">
      <c r="A25926" t="s">
        <v>34</v>
      </c>
      <c r="B25926">
        <v>16.8</v>
      </c>
      <c r="C25926" t="s">
        <v>1608</v>
      </c>
      <c r="D25926">
        <v>0.05</v>
      </c>
    </row>
    <row r="25927" spans="1:4" x14ac:dyDescent="0.2">
      <c r="A25927" t="s">
        <v>96</v>
      </c>
      <c r="B25927">
        <v>1.8</v>
      </c>
      <c r="C25927" t="s">
        <v>1608</v>
      </c>
      <c r="D25927">
        <v>0.05</v>
      </c>
    </row>
    <row r="25928" spans="1:4" x14ac:dyDescent="0.2">
      <c r="A25928" t="s">
        <v>29</v>
      </c>
      <c r="B25928">
        <v>1.2</v>
      </c>
      <c r="C25928" t="s">
        <v>1608</v>
      </c>
      <c r="D25928">
        <v>0.1</v>
      </c>
    </row>
    <row r="25929" spans="1:4" x14ac:dyDescent="0.2">
      <c r="A25929" t="s">
        <v>96</v>
      </c>
      <c r="B25929">
        <v>4.7</v>
      </c>
      <c r="C25929" t="s">
        <v>1608</v>
      </c>
      <c r="D25929">
        <v>0.2</v>
      </c>
    </row>
    <row r="25930" spans="1:4" x14ac:dyDescent="0.2">
      <c r="A25930" t="s">
        <v>96</v>
      </c>
      <c r="B25930">
        <v>5.15</v>
      </c>
      <c r="C25930" t="s">
        <v>1613</v>
      </c>
      <c r="D25930">
        <v>0.1</v>
      </c>
    </row>
    <row r="25931" spans="1:4" x14ac:dyDescent="0.2">
      <c r="A25931" t="s">
        <v>96</v>
      </c>
      <c r="B25931">
        <v>3.2</v>
      </c>
      <c r="C25931">
        <v>0.02</v>
      </c>
    </row>
    <row r="25932" spans="1:4" x14ac:dyDescent="0.2">
      <c r="A25932" t="s">
        <v>29</v>
      </c>
      <c r="B25932">
        <v>8</v>
      </c>
      <c r="C25932" t="s">
        <v>1608</v>
      </c>
      <c r="D25932">
        <v>0.05</v>
      </c>
    </row>
    <row r="25933" spans="1:4" x14ac:dyDescent="0.2">
      <c r="A25933" t="s">
        <v>36</v>
      </c>
      <c r="B25933" t="s">
        <v>1815</v>
      </c>
      <c r="C25933" t="s">
        <v>3483</v>
      </c>
    </row>
    <row r="25934" spans="1:4" x14ac:dyDescent="0.2">
      <c r="A25934" t="s">
        <v>29</v>
      </c>
      <c r="B25934">
        <v>1</v>
      </c>
      <c r="C25934" t="s">
        <v>1608</v>
      </c>
      <c r="D25934">
        <v>0.1</v>
      </c>
    </row>
    <row r="25935" spans="1:4" x14ac:dyDescent="0.2">
      <c r="A25935" t="s">
        <v>29</v>
      </c>
      <c r="B25935">
        <v>2.2999999999999998</v>
      </c>
      <c r="C25935" t="s">
        <v>1608</v>
      </c>
      <c r="D25935">
        <v>0.05</v>
      </c>
    </row>
    <row r="25936" spans="1:4" x14ac:dyDescent="0.2">
      <c r="A25936" t="s">
        <v>96</v>
      </c>
      <c r="B25936">
        <v>15</v>
      </c>
      <c r="C25936" t="s">
        <v>1608</v>
      </c>
      <c r="D25936">
        <v>0.08</v>
      </c>
    </row>
    <row r="25937" spans="1:5" x14ac:dyDescent="0.2">
      <c r="A25937" t="s">
        <v>29</v>
      </c>
      <c r="B25937">
        <v>2.5</v>
      </c>
      <c r="C25937" t="s">
        <v>1608</v>
      </c>
      <c r="D25937">
        <v>0.2</v>
      </c>
    </row>
    <row r="25938" spans="1:5" x14ac:dyDescent="0.2">
      <c r="A25938" t="s">
        <v>29</v>
      </c>
      <c r="B25938">
        <v>7.4</v>
      </c>
      <c r="C25938" t="s">
        <v>1608</v>
      </c>
      <c r="D25938">
        <v>0.05</v>
      </c>
    </row>
    <row r="25939" spans="1:5" x14ac:dyDescent="0.2">
      <c r="A25939" t="s">
        <v>29</v>
      </c>
      <c r="B25939">
        <v>12.05</v>
      </c>
      <c r="C25939" t="s">
        <v>1608</v>
      </c>
      <c r="D25939">
        <v>0.05</v>
      </c>
    </row>
    <row r="25940" spans="1:5" x14ac:dyDescent="0.2">
      <c r="A25940" t="s">
        <v>29</v>
      </c>
      <c r="B25940">
        <v>12.05</v>
      </c>
      <c r="C25940" t="s">
        <v>1608</v>
      </c>
      <c r="D25940">
        <v>0.05</v>
      </c>
    </row>
    <row r="25941" spans="1:5" x14ac:dyDescent="0.2">
      <c r="A25941" t="s">
        <v>29</v>
      </c>
      <c r="B25941">
        <v>0.25</v>
      </c>
      <c r="C25941" t="s">
        <v>1608</v>
      </c>
      <c r="D25941">
        <v>0.03</v>
      </c>
    </row>
    <row r="25942" spans="1:5" x14ac:dyDescent="0.2">
      <c r="A25942" t="s">
        <v>133</v>
      </c>
      <c r="B25942">
        <v>0.05</v>
      </c>
    </row>
    <row r="25943" spans="1:5" x14ac:dyDescent="0.2">
      <c r="A25943" t="s">
        <v>96</v>
      </c>
      <c r="B25943">
        <v>12.8</v>
      </c>
      <c r="C25943" t="s">
        <v>1608</v>
      </c>
      <c r="D25943">
        <v>0.2</v>
      </c>
    </row>
    <row r="25944" spans="1:5" x14ac:dyDescent="0.2">
      <c r="A25944" t="s">
        <v>873</v>
      </c>
      <c r="B25944" t="s">
        <v>1618</v>
      </c>
      <c r="C25944">
        <v>9.8000000000000007</v>
      </c>
      <c r="D25944" t="s">
        <v>1608</v>
      </c>
      <c r="E25944">
        <v>0.1</v>
      </c>
    </row>
    <row r="25945" spans="1:5" x14ac:dyDescent="0.2">
      <c r="A25945" t="s">
        <v>96</v>
      </c>
      <c r="B25945">
        <v>2.5</v>
      </c>
      <c r="C25945" t="s">
        <v>1608</v>
      </c>
      <c r="D25945">
        <v>0.1</v>
      </c>
    </row>
    <row r="25946" spans="1:5" x14ac:dyDescent="0.2">
      <c r="A25946" t="s">
        <v>95</v>
      </c>
      <c r="B25946" t="s">
        <v>1584</v>
      </c>
      <c r="C25946">
        <v>4</v>
      </c>
    </row>
    <row r="25947" spans="1:5" x14ac:dyDescent="0.2">
      <c r="A25947" t="s">
        <v>95</v>
      </c>
      <c r="B25947" t="s">
        <v>1584</v>
      </c>
      <c r="C25947">
        <v>10</v>
      </c>
    </row>
    <row r="25948" spans="1:5" x14ac:dyDescent="0.2">
      <c r="A25948" t="s">
        <v>54</v>
      </c>
      <c r="B25948" t="s">
        <v>2525</v>
      </c>
      <c r="C25948" t="s">
        <v>1608</v>
      </c>
      <c r="D25948" t="s">
        <v>3484</v>
      </c>
    </row>
    <row r="25949" spans="1:5" x14ac:dyDescent="0.2">
      <c r="A25949" t="s">
        <v>95</v>
      </c>
      <c r="B25949" t="s">
        <v>2508</v>
      </c>
      <c r="C25949">
        <v>1.5</v>
      </c>
      <c r="D25949" t="s">
        <v>3485</v>
      </c>
    </row>
    <row r="25950" spans="1:5" x14ac:dyDescent="0.2">
      <c r="A25950" t="s">
        <v>95</v>
      </c>
      <c r="B25950" t="s">
        <v>2508</v>
      </c>
      <c r="C25950">
        <v>1.5</v>
      </c>
      <c r="D25950" t="s">
        <v>3486</v>
      </c>
    </row>
    <row r="25951" spans="1:5" x14ac:dyDescent="0.2">
      <c r="A25951" t="s">
        <v>97</v>
      </c>
      <c r="B25951">
        <v>0.03</v>
      </c>
      <c r="C25951" t="s">
        <v>1568</v>
      </c>
    </row>
    <row r="25952" spans="1:5" x14ac:dyDescent="0.2">
      <c r="A25952" t="s">
        <v>94</v>
      </c>
      <c r="B25952">
        <v>0.03</v>
      </c>
      <c r="C25952" t="s">
        <v>1568</v>
      </c>
    </row>
    <row r="25953" spans="1:4" x14ac:dyDescent="0.2">
      <c r="A25953" t="s">
        <v>97</v>
      </c>
      <c r="B25953">
        <v>0.01</v>
      </c>
      <c r="C25953" t="s">
        <v>1568</v>
      </c>
    </row>
    <row r="25954" spans="1:4" x14ac:dyDescent="0.2">
      <c r="A25954" t="s">
        <v>87</v>
      </c>
      <c r="B25954" t="s">
        <v>1682</v>
      </c>
    </row>
    <row r="25955" spans="1:4" x14ac:dyDescent="0.2">
      <c r="A25955" t="s">
        <v>1549</v>
      </c>
      <c r="B25955" t="s">
        <v>1550</v>
      </c>
      <c r="C25955" t="s">
        <v>1551</v>
      </c>
      <c r="D25955" t="s">
        <v>1552</v>
      </c>
    </row>
    <row r="25956" spans="1:4" x14ac:dyDescent="0.2">
      <c r="A25956" t="s">
        <v>859</v>
      </c>
      <c r="B25956" t="s">
        <v>1553</v>
      </c>
      <c r="C25956" t="s">
        <v>1554</v>
      </c>
    </row>
    <row r="25957" spans="1:4" x14ac:dyDescent="0.2">
      <c r="A25957" t="s">
        <v>34</v>
      </c>
      <c r="B25957">
        <v>16.98</v>
      </c>
      <c r="C25957">
        <f>-0.005/-0.02</f>
        <v>0.25</v>
      </c>
    </row>
    <row r="25958" spans="1:4" x14ac:dyDescent="0.2">
      <c r="A25958" t="s">
        <v>34</v>
      </c>
      <c r="B25958">
        <v>16.98</v>
      </c>
      <c r="C25958">
        <f>-0.005/-0.02</f>
        <v>0.25</v>
      </c>
    </row>
    <row r="25959" spans="1:4" x14ac:dyDescent="0.2">
      <c r="A25959" t="s">
        <v>34</v>
      </c>
      <c r="B25959">
        <v>21.98</v>
      </c>
      <c r="C25959">
        <f>--0.005/-0.02</f>
        <v>-0.25</v>
      </c>
    </row>
    <row r="25960" spans="1:4" x14ac:dyDescent="0.2">
      <c r="A25960" t="s">
        <v>34</v>
      </c>
      <c r="B25960">
        <v>21.98</v>
      </c>
      <c r="C25960">
        <f>--0.005/-0.02</f>
        <v>-0.25</v>
      </c>
    </row>
    <row r="25961" spans="1:4" x14ac:dyDescent="0.2">
      <c r="A25961" t="s">
        <v>34</v>
      </c>
      <c r="B25961">
        <v>16.8</v>
      </c>
      <c r="C25961" t="s">
        <v>1608</v>
      </c>
      <c r="D25961">
        <v>0.05</v>
      </c>
    </row>
    <row r="25962" spans="1:4" x14ac:dyDescent="0.2">
      <c r="A25962" t="s">
        <v>96</v>
      </c>
      <c r="B25962">
        <v>1.8</v>
      </c>
      <c r="C25962" t="s">
        <v>1608</v>
      </c>
      <c r="D25962">
        <v>0.05</v>
      </c>
    </row>
    <row r="25963" spans="1:4" x14ac:dyDescent="0.2">
      <c r="A25963" t="s">
        <v>29</v>
      </c>
      <c r="B25963">
        <v>1.2</v>
      </c>
      <c r="C25963" t="s">
        <v>1608</v>
      </c>
      <c r="D25963">
        <v>0.1</v>
      </c>
    </row>
    <row r="25964" spans="1:4" x14ac:dyDescent="0.2">
      <c r="A25964" t="s">
        <v>96</v>
      </c>
      <c r="B25964">
        <v>4.7</v>
      </c>
      <c r="C25964" t="s">
        <v>1608</v>
      </c>
      <c r="D25964">
        <v>0.2</v>
      </c>
    </row>
    <row r="25965" spans="1:4" x14ac:dyDescent="0.2">
      <c r="A25965" t="s">
        <v>96</v>
      </c>
      <c r="B25965">
        <v>5.15</v>
      </c>
      <c r="C25965" t="s">
        <v>1613</v>
      </c>
      <c r="D25965">
        <v>0.1</v>
      </c>
    </row>
    <row r="25966" spans="1:4" x14ac:dyDescent="0.2">
      <c r="A25966" t="s">
        <v>96</v>
      </c>
      <c r="B25966">
        <v>3.2</v>
      </c>
      <c r="C25966">
        <v>0.02</v>
      </c>
    </row>
    <row r="25967" spans="1:4" x14ac:dyDescent="0.2">
      <c r="A25967" t="s">
        <v>29</v>
      </c>
      <c r="B25967">
        <v>8</v>
      </c>
      <c r="C25967" t="s">
        <v>1608</v>
      </c>
      <c r="D25967">
        <v>0.05</v>
      </c>
    </row>
    <row r="25968" spans="1:4" x14ac:dyDescent="0.2">
      <c r="A25968" t="s">
        <v>36</v>
      </c>
      <c r="B25968" t="s">
        <v>1815</v>
      </c>
      <c r="C25968" t="s">
        <v>3483</v>
      </c>
    </row>
    <row r="25969" spans="1:5" x14ac:dyDescent="0.2">
      <c r="A25969" t="s">
        <v>29</v>
      </c>
      <c r="B25969">
        <v>1</v>
      </c>
      <c r="C25969" t="s">
        <v>1608</v>
      </c>
      <c r="D25969">
        <v>0.1</v>
      </c>
    </row>
    <row r="25970" spans="1:5" x14ac:dyDescent="0.2">
      <c r="A25970" t="s">
        <v>29</v>
      </c>
      <c r="B25970">
        <v>2.2999999999999998</v>
      </c>
      <c r="C25970" t="s">
        <v>1608</v>
      </c>
      <c r="D25970">
        <v>0.05</v>
      </c>
    </row>
    <row r="25971" spans="1:5" x14ac:dyDescent="0.2">
      <c r="A25971" t="s">
        <v>96</v>
      </c>
      <c r="B25971">
        <v>15</v>
      </c>
      <c r="C25971" t="s">
        <v>1608</v>
      </c>
      <c r="D25971">
        <v>0.08</v>
      </c>
    </row>
    <row r="25972" spans="1:5" x14ac:dyDescent="0.2">
      <c r="A25972" t="s">
        <v>29</v>
      </c>
      <c r="B25972">
        <v>2.5</v>
      </c>
      <c r="C25972" t="s">
        <v>1608</v>
      </c>
      <c r="D25972">
        <v>0.2</v>
      </c>
    </row>
    <row r="25973" spans="1:5" x14ac:dyDescent="0.2">
      <c r="A25973" t="s">
        <v>29</v>
      </c>
      <c r="B25973">
        <v>7.4</v>
      </c>
      <c r="C25973" t="s">
        <v>1608</v>
      </c>
      <c r="D25973">
        <v>0.05</v>
      </c>
    </row>
    <row r="25974" spans="1:5" x14ac:dyDescent="0.2">
      <c r="A25974" t="s">
        <v>29</v>
      </c>
      <c r="B25974">
        <v>12.05</v>
      </c>
      <c r="C25974" t="s">
        <v>1608</v>
      </c>
      <c r="D25974">
        <v>0.05</v>
      </c>
    </row>
    <row r="25975" spans="1:5" x14ac:dyDescent="0.2">
      <c r="A25975" t="s">
        <v>29</v>
      </c>
      <c r="B25975">
        <v>12.05</v>
      </c>
      <c r="C25975" t="s">
        <v>1608</v>
      </c>
      <c r="D25975">
        <v>0.05</v>
      </c>
    </row>
    <row r="25976" spans="1:5" x14ac:dyDescent="0.2">
      <c r="A25976" t="s">
        <v>29</v>
      </c>
      <c r="B25976">
        <v>0.25</v>
      </c>
      <c r="C25976" t="s">
        <v>1608</v>
      </c>
      <c r="D25976">
        <v>0.03</v>
      </c>
    </row>
    <row r="25977" spans="1:5" x14ac:dyDescent="0.2">
      <c r="A25977" t="s">
        <v>133</v>
      </c>
      <c r="B25977">
        <v>0.05</v>
      </c>
    </row>
    <row r="25978" spans="1:5" x14ac:dyDescent="0.2">
      <c r="A25978" t="s">
        <v>96</v>
      </c>
      <c r="B25978">
        <v>12.8</v>
      </c>
      <c r="C25978" t="s">
        <v>1608</v>
      </c>
      <c r="D25978">
        <v>0.2</v>
      </c>
    </row>
    <row r="25979" spans="1:5" x14ac:dyDescent="0.2">
      <c r="A25979" t="s">
        <v>873</v>
      </c>
      <c r="B25979" t="s">
        <v>1618</v>
      </c>
      <c r="C25979">
        <v>9.8000000000000007</v>
      </c>
      <c r="D25979" t="s">
        <v>1608</v>
      </c>
      <c r="E25979">
        <v>0.1</v>
      </c>
    </row>
    <row r="25980" spans="1:5" x14ac:dyDescent="0.2">
      <c r="A25980" t="s">
        <v>96</v>
      </c>
      <c r="B25980">
        <v>2.5</v>
      </c>
      <c r="C25980" t="s">
        <v>1608</v>
      </c>
      <c r="D25980">
        <v>0.1</v>
      </c>
    </row>
    <row r="25981" spans="1:5" x14ac:dyDescent="0.2">
      <c r="A25981" t="s">
        <v>95</v>
      </c>
      <c r="B25981" t="s">
        <v>1584</v>
      </c>
      <c r="C25981">
        <v>4</v>
      </c>
    </row>
    <row r="25982" spans="1:5" x14ac:dyDescent="0.2">
      <c r="A25982" t="s">
        <v>95</v>
      </c>
      <c r="B25982" t="s">
        <v>1584</v>
      </c>
      <c r="C25982">
        <v>10</v>
      </c>
    </row>
    <row r="25983" spans="1:5" x14ac:dyDescent="0.2">
      <c r="A25983" t="s">
        <v>54</v>
      </c>
      <c r="B25983" t="s">
        <v>2525</v>
      </c>
      <c r="C25983" t="s">
        <v>1608</v>
      </c>
      <c r="D25983" t="s">
        <v>3484</v>
      </c>
    </row>
    <row r="25984" spans="1:5" x14ac:dyDescent="0.2">
      <c r="A25984" t="s">
        <v>95</v>
      </c>
      <c r="B25984" t="s">
        <v>2508</v>
      </c>
      <c r="C25984">
        <v>1.5</v>
      </c>
      <c r="D25984" t="s">
        <v>3485</v>
      </c>
    </row>
    <row r="25985" spans="1:4" x14ac:dyDescent="0.2">
      <c r="A25985" t="s">
        <v>95</v>
      </c>
      <c r="B25985" t="s">
        <v>2508</v>
      </c>
      <c r="C25985">
        <v>1.5</v>
      </c>
      <c r="D25985" t="s">
        <v>3486</v>
      </c>
    </row>
    <row r="25986" spans="1:4" x14ac:dyDescent="0.2">
      <c r="A25986" t="s">
        <v>97</v>
      </c>
      <c r="B25986">
        <v>0.03</v>
      </c>
      <c r="C25986" t="s">
        <v>1568</v>
      </c>
    </row>
    <row r="25987" spans="1:4" x14ac:dyDescent="0.2">
      <c r="A25987" t="s">
        <v>94</v>
      </c>
      <c r="B25987">
        <v>0.03</v>
      </c>
      <c r="C25987" t="s">
        <v>1568</v>
      </c>
    </row>
    <row r="25988" spans="1:4" x14ac:dyDescent="0.2">
      <c r="A25988" t="s">
        <v>97</v>
      </c>
      <c r="B25988">
        <v>0.01</v>
      </c>
      <c r="C25988" t="s">
        <v>1568</v>
      </c>
    </row>
    <row r="25989" spans="1:4" x14ac:dyDescent="0.2">
      <c r="A25989" t="s">
        <v>87</v>
      </c>
      <c r="B25989" t="s">
        <v>1682</v>
      </c>
    </row>
    <row r="25990" spans="1:4" x14ac:dyDescent="0.2">
      <c r="A25990" t="s">
        <v>1549</v>
      </c>
      <c r="B25990" t="s">
        <v>1550</v>
      </c>
      <c r="C25990" t="s">
        <v>1551</v>
      </c>
      <c r="D25990" t="s">
        <v>1552</v>
      </c>
    </row>
    <row r="25991" spans="1:4" x14ac:dyDescent="0.2">
      <c r="A25991" t="s">
        <v>859</v>
      </c>
      <c r="B25991" t="s">
        <v>1553</v>
      </c>
      <c r="C25991" t="s">
        <v>1554</v>
      </c>
    </row>
    <row r="25992" spans="1:4" x14ac:dyDescent="0.2">
      <c r="A25992" t="s">
        <v>34</v>
      </c>
      <c r="B25992">
        <v>16.98</v>
      </c>
      <c r="C25992">
        <f>-0.005/-0.02</f>
        <v>0.25</v>
      </c>
    </row>
    <row r="25993" spans="1:4" x14ac:dyDescent="0.2">
      <c r="A25993" t="s">
        <v>34</v>
      </c>
      <c r="B25993">
        <v>16.98</v>
      </c>
      <c r="C25993">
        <f>-0.005/-0.02</f>
        <v>0.25</v>
      </c>
    </row>
    <row r="25994" spans="1:4" x14ac:dyDescent="0.2">
      <c r="A25994" t="s">
        <v>34</v>
      </c>
      <c r="B25994">
        <v>16.98</v>
      </c>
      <c r="C25994">
        <f>-0.005/-0.02</f>
        <v>0.25</v>
      </c>
    </row>
    <row r="25995" spans="1:4" x14ac:dyDescent="0.2">
      <c r="A25995" t="s">
        <v>34</v>
      </c>
      <c r="B25995">
        <v>21.98</v>
      </c>
      <c r="C25995">
        <f>--0.005/-0.02</f>
        <v>-0.25</v>
      </c>
    </row>
    <row r="25996" spans="1:4" x14ac:dyDescent="0.2">
      <c r="A25996" t="s">
        <v>34</v>
      </c>
      <c r="B25996">
        <v>21.98</v>
      </c>
      <c r="C25996">
        <f>-0.005/-0.02</f>
        <v>0.25</v>
      </c>
    </row>
    <row r="25997" spans="1:4" x14ac:dyDescent="0.2">
      <c r="A25997" t="s">
        <v>34</v>
      </c>
      <c r="B25997">
        <v>21.98</v>
      </c>
      <c r="C25997">
        <f>-0.005/-0.02</f>
        <v>0.25</v>
      </c>
    </row>
    <row r="25998" spans="1:4" x14ac:dyDescent="0.2">
      <c r="A25998" t="s">
        <v>3487</v>
      </c>
      <c r="B25998">
        <v>-0.02</v>
      </c>
      <c r="C25998" t="s">
        <v>1790</v>
      </c>
      <c r="D25998" t="s">
        <v>3291</v>
      </c>
    </row>
    <row r="25999" spans="1:4" x14ac:dyDescent="0.2">
      <c r="A25999" t="s">
        <v>34</v>
      </c>
      <c r="B25999">
        <v>16.8</v>
      </c>
      <c r="C25999" t="s">
        <v>1608</v>
      </c>
      <c r="D25999">
        <v>0.05</v>
      </c>
    </row>
    <row r="26000" spans="1:4" x14ac:dyDescent="0.2">
      <c r="A26000" t="s">
        <v>96</v>
      </c>
      <c r="B26000">
        <v>1.8</v>
      </c>
      <c r="C26000" t="s">
        <v>1608</v>
      </c>
      <c r="D26000">
        <v>0.05</v>
      </c>
    </row>
    <row r="26001" spans="1:4" x14ac:dyDescent="0.2">
      <c r="A26001" t="s">
        <v>29</v>
      </c>
      <c r="B26001">
        <v>1.2</v>
      </c>
      <c r="C26001" t="s">
        <v>1608</v>
      </c>
      <c r="D26001">
        <v>0.1</v>
      </c>
    </row>
    <row r="26002" spans="1:4" x14ac:dyDescent="0.2">
      <c r="A26002" t="s">
        <v>96</v>
      </c>
      <c r="B26002">
        <v>4.7</v>
      </c>
      <c r="C26002" t="s">
        <v>1608</v>
      </c>
      <c r="D26002">
        <v>0.2</v>
      </c>
    </row>
    <row r="26003" spans="1:4" x14ac:dyDescent="0.2">
      <c r="A26003" t="s">
        <v>96</v>
      </c>
      <c r="B26003">
        <v>5.15</v>
      </c>
      <c r="C26003" t="s">
        <v>1613</v>
      </c>
      <c r="D26003">
        <v>0.1</v>
      </c>
    </row>
    <row r="26004" spans="1:4" x14ac:dyDescent="0.2">
      <c r="A26004" t="s">
        <v>96</v>
      </c>
      <c r="B26004">
        <v>3.2</v>
      </c>
      <c r="C26004">
        <v>0.02</v>
      </c>
    </row>
    <row r="26005" spans="1:4" x14ac:dyDescent="0.2">
      <c r="A26005" t="s">
        <v>96</v>
      </c>
      <c r="B26005">
        <v>3.2</v>
      </c>
      <c r="C26005">
        <v>0.02</v>
      </c>
    </row>
    <row r="26006" spans="1:4" x14ac:dyDescent="0.2">
      <c r="A26006" t="s">
        <v>29</v>
      </c>
      <c r="B26006">
        <v>8</v>
      </c>
      <c r="C26006" t="s">
        <v>1608</v>
      </c>
      <c r="D26006">
        <v>0.05</v>
      </c>
    </row>
    <row r="26007" spans="1:4" x14ac:dyDescent="0.2">
      <c r="A26007" t="s">
        <v>36</v>
      </c>
      <c r="B26007" t="s">
        <v>1815</v>
      </c>
      <c r="C26007" t="s">
        <v>3483</v>
      </c>
    </row>
    <row r="26008" spans="1:4" x14ac:dyDescent="0.2">
      <c r="A26008" t="s">
        <v>29</v>
      </c>
      <c r="B26008">
        <v>1</v>
      </c>
      <c r="C26008" t="s">
        <v>1608</v>
      </c>
      <c r="D26008">
        <v>0.1</v>
      </c>
    </row>
    <row r="26009" spans="1:4" x14ac:dyDescent="0.2">
      <c r="A26009" t="s">
        <v>29</v>
      </c>
      <c r="B26009">
        <v>2.2999999999999998</v>
      </c>
      <c r="C26009" t="s">
        <v>1608</v>
      </c>
      <c r="D26009">
        <v>0.05</v>
      </c>
    </row>
    <row r="26010" spans="1:4" x14ac:dyDescent="0.2">
      <c r="A26010" t="s">
        <v>96</v>
      </c>
      <c r="B26010">
        <v>15</v>
      </c>
      <c r="C26010" t="s">
        <v>1608</v>
      </c>
      <c r="D26010">
        <v>0.08</v>
      </c>
    </row>
    <row r="26011" spans="1:4" x14ac:dyDescent="0.2">
      <c r="A26011" t="s">
        <v>29</v>
      </c>
      <c r="B26011">
        <v>2.5</v>
      </c>
      <c r="C26011" t="s">
        <v>1608</v>
      </c>
      <c r="D26011">
        <v>0.2</v>
      </c>
    </row>
    <row r="26012" spans="1:4" x14ac:dyDescent="0.2">
      <c r="A26012" t="s">
        <v>29</v>
      </c>
      <c r="B26012">
        <v>7.4</v>
      </c>
      <c r="C26012" t="s">
        <v>1608</v>
      </c>
      <c r="D26012">
        <v>0.05</v>
      </c>
    </row>
    <row r="26013" spans="1:4" x14ac:dyDescent="0.2">
      <c r="A26013" t="s">
        <v>29</v>
      </c>
      <c r="B26013">
        <v>12.05</v>
      </c>
      <c r="C26013" t="s">
        <v>1608</v>
      </c>
      <c r="D26013">
        <v>0.05</v>
      </c>
    </row>
    <row r="26014" spans="1:4" x14ac:dyDescent="0.2">
      <c r="A26014" t="s">
        <v>29</v>
      </c>
      <c r="B26014">
        <v>12.05</v>
      </c>
      <c r="C26014" t="s">
        <v>1608</v>
      </c>
      <c r="D26014">
        <v>0.05</v>
      </c>
    </row>
    <row r="26015" spans="1:4" x14ac:dyDescent="0.2">
      <c r="A26015" t="s">
        <v>29</v>
      </c>
      <c r="B26015">
        <v>0.25</v>
      </c>
      <c r="C26015" t="s">
        <v>1608</v>
      </c>
      <c r="D26015">
        <v>0.03</v>
      </c>
    </row>
    <row r="26016" spans="1:4" x14ac:dyDescent="0.2">
      <c r="A26016" t="s">
        <v>133</v>
      </c>
      <c r="B26016">
        <v>0.05</v>
      </c>
    </row>
    <row r="26017" spans="1:5" x14ac:dyDescent="0.2">
      <c r="A26017" t="s">
        <v>96</v>
      </c>
      <c r="B26017">
        <v>12.8</v>
      </c>
      <c r="C26017" t="s">
        <v>1608</v>
      </c>
      <c r="D26017">
        <v>0.2</v>
      </c>
    </row>
    <row r="26018" spans="1:5" x14ac:dyDescent="0.2">
      <c r="A26018" t="s">
        <v>873</v>
      </c>
      <c r="B26018" t="s">
        <v>1618</v>
      </c>
      <c r="C26018">
        <v>9.8000000000000007</v>
      </c>
      <c r="D26018" t="s">
        <v>1608</v>
      </c>
      <c r="E26018">
        <v>0.1</v>
      </c>
    </row>
    <row r="26019" spans="1:5" x14ac:dyDescent="0.2">
      <c r="A26019" t="s">
        <v>96</v>
      </c>
      <c r="B26019">
        <v>2.5</v>
      </c>
      <c r="C26019" t="s">
        <v>1608</v>
      </c>
      <c r="D26019">
        <v>0.1</v>
      </c>
    </row>
    <row r="26020" spans="1:5" x14ac:dyDescent="0.2">
      <c r="A26020" t="s">
        <v>95</v>
      </c>
      <c r="B26020" t="s">
        <v>1584</v>
      </c>
      <c r="C26020">
        <v>4</v>
      </c>
    </row>
    <row r="26021" spans="1:5" x14ac:dyDescent="0.2">
      <c r="A26021" t="s">
        <v>95</v>
      </c>
      <c r="B26021" t="s">
        <v>1584</v>
      </c>
      <c r="C26021">
        <v>10</v>
      </c>
    </row>
    <row r="26022" spans="1:5" x14ac:dyDescent="0.2">
      <c r="A26022" t="s">
        <v>54</v>
      </c>
      <c r="B26022" t="s">
        <v>2525</v>
      </c>
      <c r="C26022" t="s">
        <v>1608</v>
      </c>
      <c r="D26022" t="s">
        <v>3484</v>
      </c>
    </row>
    <row r="26023" spans="1:5" x14ac:dyDescent="0.2">
      <c r="A26023" t="s">
        <v>95</v>
      </c>
      <c r="B26023" t="s">
        <v>2508</v>
      </c>
      <c r="C26023">
        <v>1.5</v>
      </c>
      <c r="D26023" t="s">
        <v>3485</v>
      </c>
    </row>
    <row r="26024" spans="1:5" x14ac:dyDescent="0.2">
      <c r="A26024" t="s">
        <v>95</v>
      </c>
      <c r="B26024" t="s">
        <v>2508</v>
      </c>
      <c r="C26024">
        <v>1.5</v>
      </c>
      <c r="D26024" t="s">
        <v>3486</v>
      </c>
    </row>
    <row r="26025" spans="1:5" x14ac:dyDescent="0.2">
      <c r="A26025" t="s">
        <v>97</v>
      </c>
      <c r="B26025">
        <v>0.03</v>
      </c>
      <c r="C26025" t="s">
        <v>1568</v>
      </c>
    </row>
    <row r="26026" spans="1:5" x14ac:dyDescent="0.2">
      <c r="A26026" t="s">
        <v>94</v>
      </c>
      <c r="B26026">
        <v>0.03</v>
      </c>
      <c r="C26026" t="s">
        <v>1568</v>
      </c>
    </row>
    <row r="26027" spans="1:5" x14ac:dyDescent="0.2">
      <c r="A26027" t="s">
        <v>97</v>
      </c>
      <c r="B26027">
        <v>0.01</v>
      </c>
      <c r="C26027" t="s">
        <v>1568</v>
      </c>
    </row>
    <row r="26028" spans="1:5" x14ac:dyDescent="0.2">
      <c r="A26028" t="s">
        <v>87</v>
      </c>
      <c r="B26028" t="s">
        <v>1682</v>
      </c>
    </row>
    <row r="26029" spans="1:5" x14ac:dyDescent="0.2">
      <c r="A26029" t="s">
        <v>1549</v>
      </c>
      <c r="B26029" t="s">
        <v>1550</v>
      </c>
      <c r="C26029" t="s">
        <v>1551</v>
      </c>
      <c r="D26029" t="s">
        <v>1552</v>
      </c>
    </row>
    <row r="26030" spans="1:5" x14ac:dyDescent="0.2">
      <c r="A26030" t="s">
        <v>859</v>
      </c>
      <c r="B26030" t="s">
        <v>1553</v>
      </c>
      <c r="C26030" t="s">
        <v>1554</v>
      </c>
    </row>
    <row r="26031" spans="1:5" x14ac:dyDescent="0.2">
      <c r="A26031" t="s">
        <v>1569</v>
      </c>
      <c r="B26031" t="s">
        <v>1570</v>
      </c>
      <c r="C26031" t="s">
        <v>1571</v>
      </c>
    </row>
    <row r="26032" spans="1:5" x14ac:dyDescent="0.2">
      <c r="A26032" t="s">
        <v>1569</v>
      </c>
      <c r="B26032" t="s">
        <v>1572</v>
      </c>
      <c r="C26032" t="s">
        <v>1573</v>
      </c>
      <c r="D26032" t="s">
        <v>1571</v>
      </c>
    </row>
    <row r="26033" spans="1:4" x14ac:dyDescent="0.2">
      <c r="A26033" t="s">
        <v>34</v>
      </c>
      <c r="B26033">
        <v>16.98</v>
      </c>
      <c r="C26033">
        <f>-0.005/-0.02</f>
        <v>0.25</v>
      </c>
    </row>
    <row r="26034" spans="1:4" x14ac:dyDescent="0.2">
      <c r="A26034" t="s">
        <v>34</v>
      </c>
      <c r="B26034">
        <v>16.98</v>
      </c>
      <c r="C26034">
        <f>-0.005/-0.02</f>
        <v>0.25</v>
      </c>
    </row>
    <row r="26035" spans="1:4" x14ac:dyDescent="0.2">
      <c r="A26035" t="s">
        <v>34</v>
      </c>
      <c r="B26035">
        <v>21.98</v>
      </c>
      <c r="C26035">
        <f>-0.005/-0.02</f>
        <v>0.25</v>
      </c>
    </row>
    <row r="26036" spans="1:4" x14ac:dyDescent="0.2">
      <c r="A26036" t="s">
        <v>34</v>
      </c>
      <c r="B26036">
        <v>21.98</v>
      </c>
      <c r="C26036">
        <f>-0.005/-0.02</f>
        <v>0.25</v>
      </c>
    </row>
    <row r="26037" spans="1:4" x14ac:dyDescent="0.2">
      <c r="A26037" t="s">
        <v>34</v>
      </c>
      <c r="B26037">
        <v>16.8</v>
      </c>
      <c r="C26037" t="s">
        <v>1608</v>
      </c>
      <c r="D26037">
        <v>0.05</v>
      </c>
    </row>
    <row r="26038" spans="1:4" x14ac:dyDescent="0.2">
      <c r="A26038" t="s">
        <v>96</v>
      </c>
      <c r="B26038">
        <v>1.8</v>
      </c>
      <c r="C26038" t="s">
        <v>1608</v>
      </c>
      <c r="D26038">
        <v>0.05</v>
      </c>
    </row>
    <row r="26039" spans="1:4" x14ac:dyDescent="0.2">
      <c r="A26039" t="s">
        <v>29</v>
      </c>
      <c r="B26039">
        <v>1.2</v>
      </c>
      <c r="C26039" t="s">
        <v>1608</v>
      </c>
      <c r="D26039">
        <v>0.1</v>
      </c>
    </row>
    <row r="26040" spans="1:4" x14ac:dyDescent="0.2">
      <c r="A26040" t="s">
        <v>96</v>
      </c>
      <c r="B26040">
        <v>4.9000000000000004</v>
      </c>
      <c r="C26040" t="s">
        <v>1608</v>
      </c>
      <c r="D26040">
        <v>0.2</v>
      </c>
    </row>
    <row r="26041" spans="1:4" x14ac:dyDescent="0.2">
      <c r="A26041" t="s">
        <v>96</v>
      </c>
      <c r="B26041">
        <v>5.15</v>
      </c>
      <c r="C26041" t="s">
        <v>1613</v>
      </c>
      <c r="D26041">
        <v>0.1</v>
      </c>
    </row>
    <row r="26042" spans="1:4" x14ac:dyDescent="0.2">
      <c r="A26042" t="s">
        <v>96</v>
      </c>
      <c r="B26042">
        <v>3.4</v>
      </c>
      <c r="C26042">
        <v>0.02</v>
      </c>
    </row>
    <row r="26043" spans="1:4" x14ac:dyDescent="0.2">
      <c r="A26043" t="s">
        <v>29</v>
      </c>
      <c r="B26043">
        <v>8</v>
      </c>
      <c r="C26043" t="s">
        <v>1608</v>
      </c>
      <c r="D26043">
        <v>0.05</v>
      </c>
    </row>
    <row r="26044" spans="1:4" x14ac:dyDescent="0.2">
      <c r="A26044" t="s">
        <v>36</v>
      </c>
      <c r="B26044" t="s">
        <v>1815</v>
      </c>
      <c r="C26044" t="s">
        <v>3483</v>
      </c>
    </row>
    <row r="26045" spans="1:4" x14ac:dyDescent="0.2">
      <c r="A26045" t="s">
        <v>29</v>
      </c>
      <c r="B26045">
        <v>1</v>
      </c>
      <c r="C26045" t="s">
        <v>1608</v>
      </c>
      <c r="D26045">
        <v>0.1</v>
      </c>
    </row>
    <row r="26046" spans="1:4" x14ac:dyDescent="0.2">
      <c r="A26046" t="s">
        <v>29</v>
      </c>
      <c r="B26046">
        <v>2.2999999999999998</v>
      </c>
      <c r="C26046" t="s">
        <v>1608</v>
      </c>
      <c r="D26046">
        <v>0.05</v>
      </c>
    </row>
    <row r="26047" spans="1:4" x14ac:dyDescent="0.2">
      <c r="A26047" t="s">
        <v>96</v>
      </c>
      <c r="B26047">
        <v>15</v>
      </c>
      <c r="C26047" t="s">
        <v>1608</v>
      </c>
      <c r="D26047">
        <v>0.08</v>
      </c>
    </row>
    <row r="26048" spans="1:4" x14ac:dyDescent="0.2">
      <c r="A26048" t="s">
        <v>29</v>
      </c>
      <c r="B26048">
        <v>2.5</v>
      </c>
      <c r="C26048" t="s">
        <v>1608</v>
      </c>
      <c r="D26048">
        <v>0.2</v>
      </c>
    </row>
    <row r="26049" spans="1:5" x14ac:dyDescent="0.2">
      <c r="A26049" t="s">
        <v>29</v>
      </c>
      <c r="B26049">
        <v>7.4</v>
      </c>
      <c r="C26049" t="s">
        <v>1608</v>
      </c>
      <c r="D26049">
        <v>0.05</v>
      </c>
    </row>
    <row r="26050" spans="1:5" x14ac:dyDescent="0.2">
      <c r="A26050" t="s">
        <v>29</v>
      </c>
      <c r="B26050">
        <v>12.05</v>
      </c>
      <c r="C26050" t="s">
        <v>1608</v>
      </c>
      <c r="D26050">
        <v>0.05</v>
      </c>
    </row>
    <row r="26051" spans="1:5" x14ac:dyDescent="0.2">
      <c r="A26051" t="s">
        <v>29</v>
      </c>
      <c r="B26051">
        <v>12.05</v>
      </c>
      <c r="C26051" t="s">
        <v>1608</v>
      </c>
      <c r="D26051">
        <v>0.05</v>
      </c>
    </row>
    <row r="26052" spans="1:5" x14ac:dyDescent="0.2">
      <c r="A26052" t="s">
        <v>29</v>
      </c>
      <c r="B26052">
        <v>0.25</v>
      </c>
      <c r="C26052" t="s">
        <v>1608</v>
      </c>
      <c r="D26052">
        <v>0.03</v>
      </c>
    </row>
    <row r="26053" spans="1:5" x14ac:dyDescent="0.2">
      <c r="A26053" t="s">
        <v>133</v>
      </c>
      <c r="B26053">
        <v>0.05</v>
      </c>
    </row>
    <row r="26054" spans="1:5" x14ac:dyDescent="0.2">
      <c r="A26054" t="s">
        <v>96</v>
      </c>
      <c r="B26054">
        <v>12.8</v>
      </c>
      <c r="C26054" t="s">
        <v>1608</v>
      </c>
      <c r="D26054">
        <v>0.2</v>
      </c>
    </row>
    <row r="26055" spans="1:5" x14ac:dyDescent="0.2">
      <c r="A26055" t="s">
        <v>873</v>
      </c>
      <c r="B26055" t="s">
        <v>1618</v>
      </c>
      <c r="C26055">
        <v>9.8000000000000007</v>
      </c>
      <c r="D26055" t="s">
        <v>1608</v>
      </c>
      <c r="E26055">
        <v>0.1</v>
      </c>
    </row>
    <row r="26056" spans="1:5" x14ac:dyDescent="0.2">
      <c r="A26056" t="s">
        <v>96</v>
      </c>
      <c r="B26056">
        <v>2.5</v>
      </c>
      <c r="C26056" t="s">
        <v>1608</v>
      </c>
      <c r="D26056">
        <v>0.1</v>
      </c>
    </row>
    <row r="26057" spans="1:5" x14ac:dyDescent="0.2">
      <c r="A26057" t="s">
        <v>95</v>
      </c>
      <c r="B26057" t="s">
        <v>1584</v>
      </c>
      <c r="C26057">
        <v>4</v>
      </c>
    </row>
    <row r="26058" spans="1:5" x14ac:dyDescent="0.2">
      <c r="A26058" t="s">
        <v>95</v>
      </c>
      <c r="B26058" t="s">
        <v>1584</v>
      </c>
      <c r="C26058">
        <v>10</v>
      </c>
    </row>
    <row r="26059" spans="1:5" x14ac:dyDescent="0.2">
      <c r="A26059" t="s">
        <v>54</v>
      </c>
      <c r="B26059" t="s">
        <v>2525</v>
      </c>
      <c r="C26059" t="s">
        <v>1608</v>
      </c>
      <c r="D26059" t="s">
        <v>3484</v>
      </c>
    </row>
    <row r="26060" spans="1:5" x14ac:dyDescent="0.2">
      <c r="A26060" t="s">
        <v>95</v>
      </c>
      <c r="B26060" t="s">
        <v>2508</v>
      </c>
      <c r="C26060">
        <v>1.5</v>
      </c>
      <c r="D26060" t="s">
        <v>3485</v>
      </c>
    </row>
    <row r="26061" spans="1:5" x14ac:dyDescent="0.2">
      <c r="A26061" t="s">
        <v>95</v>
      </c>
      <c r="B26061" t="s">
        <v>2508</v>
      </c>
      <c r="C26061">
        <v>1.5</v>
      </c>
      <c r="D26061" t="s">
        <v>3486</v>
      </c>
    </row>
    <row r="26062" spans="1:5" x14ac:dyDescent="0.2">
      <c r="A26062" t="s">
        <v>97</v>
      </c>
      <c r="B26062">
        <v>0.03</v>
      </c>
      <c r="C26062" t="s">
        <v>1568</v>
      </c>
      <c r="D26062" t="s">
        <v>3490</v>
      </c>
    </row>
    <row r="26063" spans="1:5" x14ac:dyDescent="0.2">
      <c r="A26063" t="s">
        <v>94</v>
      </c>
      <c r="B26063">
        <v>0.03</v>
      </c>
      <c r="C26063" t="s">
        <v>1568</v>
      </c>
    </row>
    <row r="26064" spans="1:5" x14ac:dyDescent="0.2">
      <c r="A26064" t="s">
        <v>97</v>
      </c>
      <c r="B26064">
        <v>0.01</v>
      </c>
      <c r="C26064" t="s">
        <v>1568</v>
      </c>
    </row>
    <row r="26065" spans="1:4" x14ac:dyDescent="0.2">
      <c r="A26065" t="s">
        <v>87</v>
      </c>
      <c r="B26065" t="s">
        <v>1682</v>
      </c>
    </row>
    <row r="26066" spans="1:4" x14ac:dyDescent="0.2">
      <c r="A26066" t="s">
        <v>3375</v>
      </c>
      <c r="B26066" t="s">
        <v>1896</v>
      </c>
      <c r="C26066">
        <v>4</v>
      </c>
    </row>
    <row r="26067" spans="1:4" x14ac:dyDescent="0.2">
      <c r="A26067" t="s">
        <v>1549</v>
      </c>
      <c r="B26067" t="s">
        <v>1550</v>
      </c>
      <c r="C26067" t="s">
        <v>1551</v>
      </c>
      <c r="D26067" t="s">
        <v>1552</v>
      </c>
    </row>
    <row r="26068" spans="1:4" x14ac:dyDescent="0.2">
      <c r="A26068" t="s">
        <v>859</v>
      </c>
      <c r="B26068" t="s">
        <v>1553</v>
      </c>
      <c r="C26068" t="s">
        <v>1554</v>
      </c>
    </row>
    <row r="26069" spans="1:4" x14ac:dyDescent="0.2">
      <c r="A26069" t="s">
        <v>34</v>
      </c>
      <c r="B26069">
        <v>16.98</v>
      </c>
      <c r="C26069">
        <f>-0.005/-0.02</f>
        <v>0.25</v>
      </c>
    </row>
    <row r="26070" spans="1:4" x14ac:dyDescent="0.2">
      <c r="A26070" t="s">
        <v>34</v>
      </c>
      <c r="B26070">
        <v>16.98</v>
      </c>
      <c r="C26070">
        <f>-0.005/-0.02</f>
        <v>0.25</v>
      </c>
    </row>
    <row r="26071" spans="1:4" x14ac:dyDescent="0.2">
      <c r="A26071" t="s">
        <v>34</v>
      </c>
      <c r="B26071">
        <v>21.98</v>
      </c>
      <c r="C26071">
        <f>-0.005/-0.02</f>
        <v>0.25</v>
      </c>
    </row>
    <row r="26072" spans="1:4" x14ac:dyDescent="0.2">
      <c r="A26072" t="s">
        <v>34</v>
      </c>
      <c r="B26072">
        <v>21.98</v>
      </c>
      <c r="C26072">
        <f>-0.005/-0.02</f>
        <v>0.25</v>
      </c>
    </row>
    <row r="26073" spans="1:4" x14ac:dyDescent="0.2">
      <c r="A26073" t="s">
        <v>34</v>
      </c>
      <c r="B26073">
        <v>16.8</v>
      </c>
      <c r="C26073" t="s">
        <v>1608</v>
      </c>
      <c r="D26073">
        <v>0.05</v>
      </c>
    </row>
    <row r="26074" spans="1:4" x14ac:dyDescent="0.2">
      <c r="A26074" t="s">
        <v>96</v>
      </c>
      <c r="B26074">
        <v>1.8</v>
      </c>
      <c r="C26074" t="s">
        <v>1608</v>
      </c>
      <c r="D26074">
        <v>0.05</v>
      </c>
    </row>
    <row r="26075" spans="1:4" x14ac:dyDescent="0.2">
      <c r="A26075" t="s">
        <v>29</v>
      </c>
      <c r="B26075">
        <v>1.2</v>
      </c>
      <c r="C26075" t="s">
        <v>1608</v>
      </c>
      <c r="D26075">
        <v>0.1</v>
      </c>
    </row>
    <row r="26076" spans="1:4" x14ac:dyDescent="0.2">
      <c r="A26076" t="s">
        <v>96</v>
      </c>
      <c r="B26076">
        <v>4.9000000000000004</v>
      </c>
      <c r="C26076" t="s">
        <v>1608</v>
      </c>
      <c r="D26076">
        <v>0.2</v>
      </c>
    </row>
    <row r="26077" spans="1:4" x14ac:dyDescent="0.2">
      <c r="A26077" t="s">
        <v>96</v>
      </c>
      <c r="B26077">
        <v>5.15</v>
      </c>
      <c r="C26077" t="s">
        <v>1613</v>
      </c>
      <c r="D26077">
        <v>0.1</v>
      </c>
    </row>
    <row r="26078" spans="1:4" x14ac:dyDescent="0.2">
      <c r="A26078" t="s">
        <v>96</v>
      </c>
      <c r="B26078">
        <v>3.4</v>
      </c>
      <c r="C26078">
        <v>0.02</v>
      </c>
    </row>
    <row r="26079" spans="1:4" x14ac:dyDescent="0.2">
      <c r="A26079" t="s">
        <v>29</v>
      </c>
      <c r="B26079">
        <v>8</v>
      </c>
      <c r="C26079" t="s">
        <v>1608</v>
      </c>
      <c r="D26079">
        <v>0.05</v>
      </c>
    </row>
    <row r="26080" spans="1:4" x14ac:dyDescent="0.2">
      <c r="A26080" t="s">
        <v>36</v>
      </c>
      <c r="B26080" t="s">
        <v>1815</v>
      </c>
      <c r="C26080" t="s">
        <v>3483</v>
      </c>
    </row>
    <row r="26081" spans="1:5" x14ac:dyDescent="0.2">
      <c r="A26081" t="s">
        <v>29</v>
      </c>
      <c r="B26081">
        <v>1</v>
      </c>
      <c r="C26081" t="s">
        <v>1608</v>
      </c>
      <c r="D26081">
        <v>0.1</v>
      </c>
    </row>
    <row r="26082" spans="1:5" x14ac:dyDescent="0.2">
      <c r="A26082" t="s">
        <v>29</v>
      </c>
      <c r="B26082">
        <v>2.2999999999999998</v>
      </c>
      <c r="C26082" t="s">
        <v>1608</v>
      </c>
      <c r="D26082">
        <v>0.05</v>
      </c>
    </row>
    <row r="26083" spans="1:5" x14ac:dyDescent="0.2">
      <c r="A26083" t="s">
        <v>96</v>
      </c>
      <c r="B26083">
        <v>15</v>
      </c>
      <c r="C26083" t="s">
        <v>1608</v>
      </c>
      <c r="D26083">
        <v>0.08</v>
      </c>
    </row>
    <row r="26084" spans="1:5" x14ac:dyDescent="0.2">
      <c r="A26084" t="s">
        <v>29</v>
      </c>
      <c r="B26084">
        <v>2.5</v>
      </c>
      <c r="C26084" t="s">
        <v>1608</v>
      </c>
      <c r="D26084">
        <v>0.2</v>
      </c>
    </row>
    <row r="26085" spans="1:5" x14ac:dyDescent="0.2">
      <c r="A26085" t="s">
        <v>29</v>
      </c>
      <c r="B26085">
        <v>7.4</v>
      </c>
      <c r="C26085" t="s">
        <v>1608</v>
      </c>
      <c r="D26085">
        <v>0.05</v>
      </c>
    </row>
    <row r="26086" spans="1:5" x14ac:dyDescent="0.2">
      <c r="A26086" t="s">
        <v>29</v>
      </c>
      <c r="B26086">
        <v>12.05</v>
      </c>
      <c r="C26086" t="s">
        <v>1608</v>
      </c>
      <c r="D26086">
        <v>0.05</v>
      </c>
    </row>
    <row r="26087" spans="1:5" x14ac:dyDescent="0.2">
      <c r="A26087" t="s">
        <v>29</v>
      </c>
      <c r="B26087">
        <v>12.05</v>
      </c>
      <c r="C26087" t="s">
        <v>1608</v>
      </c>
      <c r="D26087">
        <v>0.05</v>
      </c>
    </row>
    <row r="26088" spans="1:5" x14ac:dyDescent="0.2">
      <c r="A26088" t="s">
        <v>29</v>
      </c>
      <c r="B26088">
        <v>0.25</v>
      </c>
      <c r="C26088" t="s">
        <v>1608</v>
      </c>
      <c r="D26088">
        <v>0.03</v>
      </c>
    </row>
    <row r="26089" spans="1:5" x14ac:dyDescent="0.2">
      <c r="A26089" t="s">
        <v>133</v>
      </c>
      <c r="B26089">
        <v>0.05</v>
      </c>
    </row>
    <row r="26090" spans="1:5" x14ac:dyDescent="0.2">
      <c r="A26090" t="s">
        <v>96</v>
      </c>
      <c r="B26090">
        <v>12.8</v>
      </c>
      <c r="C26090" t="s">
        <v>1608</v>
      </c>
      <c r="D26090">
        <v>0.2</v>
      </c>
    </row>
    <row r="26091" spans="1:5" x14ac:dyDescent="0.2">
      <c r="A26091" t="s">
        <v>873</v>
      </c>
      <c r="B26091" t="s">
        <v>1618</v>
      </c>
      <c r="C26091">
        <v>9.8000000000000007</v>
      </c>
      <c r="D26091" t="s">
        <v>1608</v>
      </c>
      <c r="E26091">
        <v>0.1</v>
      </c>
    </row>
    <row r="26092" spans="1:5" x14ac:dyDescent="0.2">
      <c r="A26092" t="s">
        <v>96</v>
      </c>
      <c r="B26092">
        <v>2.5</v>
      </c>
      <c r="C26092" t="s">
        <v>1608</v>
      </c>
      <c r="D26092">
        <v>0.1</v>
      </c>
    </row>
    <row r="26093" spans="1:5" x14ac:dyDescent="0.2">
      <c r="A26093" t="s">
        <v>95</v>
      </c>
      <c r="B26093" t="s">
        <v>1584</v>
      </c>
      <c r="C26093">
        <v>4</v>
      </c>
    </row>
    <row r="26094" spans="1:5" x14ac:dyDescent="0.2">
      <c r="A26094" t="s">
        <v>95</v>
      </c>
      <c r="B26094" t="s">
        <v>1584</v>
      </c>
      <c r="C26094">
        <v>10</v>
      </c>
    </row>
    <row r="26095" spans="1:5" x14ac:dyDescent="0.2">
      <c r="A26095" t="s">
        <v>54</v>
      </c>
      <c r="B26095" t="s">
        <v>2525</v>
      </c>
      <c r="C26095" t="s">
        <v>1608</v>
      </c>
      <c r="D26095" t="s">
        <v>3484</v>
      </c>
    </row>
    <row r="26096" spans="1:5" x14ac:dyDescent="0.2">
      <c r="A26096" t="s">
        <v>95</v>
      </c>
      <c r="B26096" t="s">
        <v>2508</v>
      </c>
      <c r="C26096">
        <v>1.5</v>
      </c>
      <c r="D26096" t="s">
        <v>3485</v>
      </c>
    </row>
    <row r="26097" spans="1:4" x14ac:dyDescent="0.2">
      <c r="A26097" t="s">
        <v>95</v>
      </c>
      <c r="B26097" t="s">
        <v>2508</v>
      </c>
      <c r="C26097">
        <v>1.5</v>
      </c>
      <c r="D26097" t="s">
        <v>3486</v>
      </c>
    </row>
    <row r="26098" spans="1:4" x14ac:dyDescent="0.2">
      <c r="A26098" t="s">
        <v>97</v>
      </c>
      <c r="B26098">
        <v>0.03</v>
      </c>
      <c r="C26098" t="s">
        <v>1568</v>
      </c>
      <c r="D26098" t="s">
        <v>3490</v>
      </c>
    </row>
    <row r="26099" spans="1:4" x14ac:dyDescent="0.2">
      <c r="A26099" t="s">
        <v>94</v>
      </c>
      <c r="B26099">
        <v>0.03</v>
      </c>
      <c r="C26099" t="s">
        <v>1568</v>
      </c>
    </row>
    <row r="26100" spans="1:4" x14ac:dyDescent="0.2">
      <c r="A26100" t="s">
        <v>97</v>
      </c>
      <c r="B26100">
        <v>0.01</v>
      </c>
      <c r="C26100" t="s">
        <v>1568</v>
      </c>
    </row>
    <row r="26101" spans="1:4" x14ac:dyDescent="0.2">
      <c r="A26101" t="s">
        <v>3375</v>
      </c>
      <c r="B26101" t="s">
        <v>1896</v>
      </c>
      <c r="C26101">
        <v>4</v>
      </c>
    </row>
    <row r="26102" spans="1:4" x14ac:dyDescent="0.2">
      <c r="A26102" t="s">
        <v>87</v>
      </c>
      <c r="B26102" t="s">
        <v>1682</v>
      </c>
    </row>
    <row r="26103" spans="1:4" x14ac:dyDescent="0.2">
      <c r="A26103" t="s">
        <v>1549</v>
      </c>
      <c r="B26103" t="s">
        <v>1550</v>
      </c>
      <c r="C26103" t="s">
        <v>1551</v>
      </c>
      <c r="D26103" t="s">
        <v>1552</v>
      </c>
    </row>
    <row r="26104" spans="1:4" x14ac:dyDescent="0.2">
      <c r="A26104" t="s">
        <v>859</v>
      </c>
      <c r="B26104" t="s">
        <v>1553</v>
      </c>
      <c r="C26104" t="s">
        <v>1554</v>
      </c>
    </row>
    <row r="26105" spans="1:4" x14ac:dyDescent="0.2">
      <c r="A26105" t="s">
        <v>34</v>
      </c>
      <c r="B26105">
        <v>16.98</v>
      </c>
      <c r="C26105">
        <f>-0.005/-0.02</f>
        <v>0.25</v>
      </c>
    </row>
    <row r="26106" spans="1:4" x14ac:dyDescent="0.2">
      <c r="A26106" t="s">
        <v>34</v>
      </c>
      <c r="B26106">
        <v>16.98</v>
      </c>
      <c r="C26106">
        <f>-0.005/-0.02</f>
        <v>0.25</v>
      </c>
    </row>
    <row r="26107" spans="1:4" x14ac:dyDescent="0.2">
      <c r="A26107" t="s">
        <v>34</v>
      </c>
      <c r="B26107">
        <v>21.98</v>
      </c>
      <c r="C26107">
        <f>-0.005/-0.02</f>
        <v>0.25</v>
      </c>
    </row>
    <row r="26108" spans="1:4" x14ac:dyDescent="0.2">
      <c r="A26108" t="s">
        <v>34</v>
      </c>
      <c r="B26108">
        <v>21.98</v>
      </c>
      <c r="C26108">
        <f>-0.005/-0.02</f>
        <v>0.25</v>
      </c>
    </row>
    <row r="26109" spans="1:4" x14ac:dyDescent="0.2">
      <c r="A26109" t="s">
        <v>34</v>
      </c>
      <c r="B26109">
        <v>16.8</v>
      </c>
      <c r="C26109" t="s">
        <v>1608</v>
      </c>
      <c r="D26109">
        <v>0.05</v>
      </c>
    </row>
    <row r="26110" spans="1:4" x14ac:dyDescent="0.2">
      <c r="A26110" t="s">
        <v>96</v>
      </c>
      <c r="B26110">
        <v>1.8</v>
      </c>
      <c r="C26110" t="s">
        <v>1608</v>
      </c>
      <c r="D26110">
        <v>0.05</v>
      </c>
    </row>
    <row r="26111" spans="1:4" x14ac:dyDescent="0.2">
      <c r="A26111" t="s">
        <v>29</v>
      </c>
      <c r="B26111">
        <v>1.2</v>
      </c>
      <c r="C26111" t="s">
        <v>1608</v>
      </c>
      <c r="D26111">
        <v>0.1</v>
      </c>
    </row>
    <row r="26112" spans="1:4" x14ac:dyDescent="0.2">
      <c r="A26112" t="s">
        <v>96</v>
      </c>
      <c r="B26112">
        <v>4.9000000000000004</v>
      </c>
      <c r="C26112" t="s">
        <v>1608</v>
      </c>
      <c r="D26112">
        <v>0.2</v>
      </c>
    </row>
    <row r="26113" spans="1:5" x14ac:dyDescent="0.2">
      <c r="A26113" t="s">
        <v>96</v>
      </c>
      <c r="B26113">
        <v>5.15</v>
      </c>
      <c r="C26113" t="s">
        <v>1613</v>
      </c>
      <c r="D26113">
        <v>0.1</v>
      </c>
    </row>
    <row r="26114" spans="1:5" x14ac:dyDescent="0.2">
      <c r="A26114" t="s">
        <v>96</v>
      </c>
      <c r="B26114">
        <v>3.4</v>
      </c>
      <c r="C26114">
        <v>0.02</v>
      </c>
    </row>
    <row r="26115" spans="1:5" x14ac:dyDescent="0.2">
      <c r="A26115" t="s">
        <v>29</v>
      </c>
      <c r="B26115">
        <v>8</v>
      </c>
      <c r="C26115" t="s">
        <v>1608</v>
      </c>
      <c r="D26115">
        <v>0.05</v>
      </c>
    </row>
    <row r="26116" spans="1:5" x14ac:dyDescent="0.2">
      <c r="A26116" t="s">
        <v>36</v>
      </c>
      <c r="B26116" t="s">
        <v>1815</v>
      </c>
      <c r="C26116" t="s">
        <v>3483</v>
      </c>
    </row>
    <row r="26117" spans="1:5" x14ac:dyDescent="0.2">
      <c r="A26117" t="s">
        <v>29</v>
      </c>
      <c r="B26117">
        <v>1</v>
      </c>
      <c r="C26117" t="s">
        <v>1608</v>
      </c>
      <c r="D26117">
        <v>0.1</v>
      </c>
    </row>
    <row r="26118" spans="1:5" x14ac:dyDescent="0.2">
      <c r="A26118" t="s">
        <v>29</v>
      </c>
      <c r="B26118">
        <v>2.2999999999999998</v>
      </c>
      <c r="C26118" t="s">
        <v>1608</v>
      </c>
      <c r="D26118">
        <v>0.05</v>
      </c>
    </row>
    <row r="26119" spans="1:5" x14ac:dyDescent="0.2">
      <c r="A26119" t="s">
        <v>96</v>
      </c>
      <c r="B26119">
        <v>15</v>
      </c>
      <c r="C26119" t="s">
        <v>1608</v>
      </c>
      <c r="D26119">
        <v>0.08</v>
      </c>
    </row>
    <row r="26120" spans="1:5" x14ac:dyDescent="0.2">
      <c r="A26120" t="s">
        <v>29</v>
      </c>
      <c r="B26120">
        <v>2.5</v>
      </c>
      <c r="C26120" t="s">
        <v>1608</v>
      </c>
      <c r="D26120">
        <v>0.2</v>
      </c>
    </row>
    <row r="26121" spans="1:5" x14ac:dyDescent="0.2">
      <c r="A26121" t="s">
        <v>29</v>
      </c>
      <c r="B26121">
        <v>7.4</v>
      </c>
      <c r="C26121" t="s">
        <v>1608</v>
      </c>
      <c r="D26121">
        <v>0.05</v>
      </c>
    </row>
    <row r="26122" spans="1:5" x14ac:dyDescent="0.2">
      <c r="A26122" t="s">
        <v>29</v>
      </c>
      <c r="B26122">
        <v>12.05</v>
      </c>
      <c r="C26122" t="s">
        <v>1608</v>
      </c>
      <c r="D26122">
        <v>0.05</v>
      </c>
    </row>
    <row r="26123" spans="1:5" x14ac:dyDescent="0.2">
      <c r="A26123" t="s">
        <v>29</v>
      </c>
      <c r="B26123">
        <v>12.05</v>
      </c>
      <c r="C26123" t="s">
        <v>1608</v>
      </c>
      <c r="D26123">
        <v>0.05</v>
      </c>
    </row>
    <row r="26124" spans="1:5" x14ac:dyDescent="0.2">
      <c r="A26124" t="s">
        <v>29</v>
      </c>
      <c r="B26124">
        <v>0.25</v>
      </c>
      <c r="C26124" t="s">
        <v>1608</v>
      </c>
      <c r="D26124">
        <v>0.03</v>
      </c>
    </row>
    <row r="26125" spans="1:5" x14ac:dyDescent="0.2">
      <c r="A26125" t="s">
        <v>133</v>
      </c>
      <c r="B26125">
        <v>0.05</v>
      </c>
    </row>
    <row r="26126" spans="1:5" x14ac:dyDescent="0.2">
      <c r="A26126" t="s">
        <v>96</v>
      </c>
      <c r="B26126">
        <v>12.8</v>
      </c>
      <c r="C26126" t="s">
        <v>1608</v>
      </c>
      <c r="D26126">
        <v>0.2</v>
      </c>
    </row>
    <row r="26127" spans="1:5" x14ac:dyDescent="0.2">
      <c r="A26127" t="s">
        <v>873</v>
      </c>
      <c r="B26127" t="s">
        <v>1618</v>
      </c>
      <c r="C26127">
        <v>9.8000000000000007</v>
      </c>
      <c r="D26127" t="s">
        <v>1608</v>
      </c>
      <c r="E26127">
        <v>0.1</v>
      </c>
    </row>
    <row r="26128" spans="1:5" x14ac:dyDescent="0.2">
      <c r="A26128" t="s">
        <v>96</v>
      </c>
      <c r="B26128">
        <v>2.5</v>
      </c>
      <c r="C26128" t="s">
        <v>1608</v>
      </c>
      <c r="D26128">
        <v>0.1</v>
      </c>
    </row>
    <row r="26129" spans="1:4" x14ac:dyDescent="0.2">
      <c r="A26129" t="s">
        <v>95</v>
      </c>
      <c r="B26129" t="s">
        <v>1584</v>
      </c>
      <c r="C26129">
        <v>4</v>
      </c>
    </row>
    <row r="26130" spans="1:4" x14ac:dyDescent="0.2">
      <c r="A26130" t="s">
        <v>95</v>
      </c>
      <c r="B26130" t="s">
        <v>1584</v>
      </c>
      <c r="C26130">
        <v>10</v>
      </c>
    </row>
    <row r="26131" spans="1:4" x14ac:dyDescent="0.2">
      <c r="A26131" t="s">
        <v>54</v>
      </c>
      <c r="B26131" t="s">
        <v>2525</v>
      </c>
      <c r="C26131" t="s">
        <v>1608</v>
      </c>
      <c r="D26131" t="s">
        <v>3484</v>
      </c>
    </row>
    <row r="26132" spans="1:4" x14ac:dyDescent="0.2">
      <c r="A26132" t="s">
        <v>95</v>
      </c>
      <c r="B26132" t="s">
        <v>2508</v>
      </c>
      <c r="C26132">
        <v>1.5</v>
      </c>
      <c r="D26132" t="s">
        <v>3485</v>
      </c>
    </row>
    <row r="26133" spans="1:4" x14ac:dyDescent="0.2">
      <c r="A26133" t="s">
        <v>95</v>
      </c>
      <c r="B26133" t="s">
        <v>2508</v>
      </c>
      <c r="C26133">
        <v>1.5</v>
      </c>
      <c r="D26133" t="s">
        <v>3486</v>
      </c>
    </row>
    <row r="26134" spans="1:4" x14ac:dyDescent="0.2">
      <c r="A26134" t="s">
        <v>97</v>
      </c>
      <c r="B26134">
        <v>0.03</v>
      </c>
      <c r="C26134" t="s">
        <v>1568</v>
      </c>
      <c r="D26134" t="s">
        <v>3490</v>
      </c>
    </row>
    <row r="26135" spans="1:4" x14ac:dyDescent="0.2">
      <c r="A26135" t="s">
        <v>94</v>
      </c>
      <c r="B26135">
        <v>0.03</v>
      </c>
      <c r="C26135" t="s">
        <v>1568</v>
      </c>
    </row>
    <row r="26136" spans="1:4" x14ac:dyDescent="0.2">
      <c r="A26136" t="s">
        <v>97</v>
      </c>
      <c r="B26136">
        <v>0.01</v>
      </c>
      <c r="C26136" t="s">
        <v>1568</v>
      </c>
    </row>
    <row r="26137" spans="1:4" x14ac:dyDescent="0.2">
      <c r="A26137" t="s">
        <v>3375</v>
      </c>
      <c r="B26137" t="s">
        <v>1896</v>
      </c>
      <c r="C26137">
        <v>4</v>
      </c>
    </row>
    <row r="26138" spans="1:4" x14ac:dyDescent="0.2">
      <c r="A26138" t="s">
        <v>87</v>
      </c>
      <c r="B26138" t="s">
        <v>1682</v>
      </c>
    </row>
    <row r="26139" spans="1:4" x14ac:dyDescent="0.2">
      <c r="A26139" t="s">
        <v>1549</v>
      </c>
      <c r="B26139" t="s">
        <v>1550</v>
      </c>
      <c r="C26139" t="s">
        <v>1551</v>
      </c>
      <c r="D26139" t="s">
        <v>1552</v>
      </c>
    </row>
    <row r="26140" spans="1:4" x14ac:dyDescent="0.2">
      <c r="A26140" t="s">
        <v>859</v>
      </c>
      <c r="B26140" t="s">
        <v>1553</v>
      </c>
      <c r="C26140" t="s">
        <v>1554</v>
      </c>
    </row>
    <row r="26141" spans="1:4" x14ac:dyDescent="0.2">
      <c r="A26141" t="s">
        <v>34</v>
      </c>
      <c r="B26141">
        <v>16.98</v>
      </c>
      <c r="C26141">
        <f t="shared" ref="C26141:C26146" si="1">-0.005/-0.02</f>
        <v>0.25</v>
      </c>
    </row>
    <row r="26142" spans="1:4" x14ac:dyDescent="0.2">
      <c r="A26142" t="s">
        <v>34</v>
      </c>
      <c r="B26142">
        <v>16.98</v>
      </c>
      <c r="C26142">
        <f t="shared" si="1"/>
        <v>0.25</v>
      </c>
    </row>
    <row r="26143" spans="1:4" x14ac:dyDescent="0.2">
      <c r="A26143" t="s">
        <v>34</v>
      </c>
      <c r="B26143">
        <v>16.98</v>
      </c>
      <c r="C26143">
        <f t="shared" si="1"/>
        <v>0.25</v>
      </c>
    </row>
    <row r="26144" spans="1:4" x14ac:dyDescent="0.2">
      <c r="A26144" t="s">
        <v>34</v>
      </c>
      <c r="B26144">
        <v>21.98</v>
      </c>
      <c r="C26144">
        <f t="shared" si="1"/>
        <v>0.25</v>
      </c>
    </row>
    <row r="26145" spans="1:4" x14ac:dyDescent="0.2">
      <c r="A26145" t="s">
        <v>34</v>
      </c>
      <c r="B26145">
        <v>21.98</v>
      </c>
      <c r="C26145">
        <f t="shared" si="1"/>
        <v>0.25</v>
      </c>
    </row>
    <row r="26146" spans="1:4" x14ac:dyDescent="0.2">
      <c r="A26146" t="s">
        <v>34</v>
      </c>
      <c r="B26146">
        <v>21.98</v>
      </c>
      <c r="C26146">
        <f t="shared" si="1"/>
        <v>0.25</v>
      </c>
    </row>
    <row r="26147" spans="1:4" x14ac:dyDescent="0.2">
      <c r="A26147" t="s">
        <v>3487</v>
      </c>
      <c r="B26147">
        <v>-0.02</v>
      </c>
      <c r="C26147" t="s">
        <v>1790</v>
      </c>
      <c r="D26147" t="s">
        <v>3291</v>
      </c>
    </row>
    <row r="26148" spans="1:4" x14ac:dyDescent="0.2">
      <c r="A26148" t="s">
        <v>34</v>
      </c>
      <c r="B26148">
        <v>16.8</v>
      </c>
      <c r="C26148" t="s">
        <v>1608</v>
      </c>
      <c r="D26148">
        <v>0.05</v>
      </c>
    </row>
    <row r="26149" spans="1:4" x14ac:dyDescent="0.2">
      <c r="A26149" t="s">
        <v>96</v>
      </c>
      <c r="B26149">
        <v>1.8</v>
      </c>
      <c r="C26149" t="s">
        <v>1608</v>
      </c>
      <c r="D26149">
        <v>0.05</v>
      </c>
    </row>
    <row r="26150" spans="1:4" x14ac:dyDescent="0.2">
      <c r="A26150" t="s">
        <v>29</v>
      </c>
      <c r="B26150">
        <v>1.2</v>
      </c>
      <c r="C26150" t="s">
        <v>1608</v>
      </c>
      <c r="D26150">
        <v>0.1</v>
      </c>
    </row>
    <row r="26151" spans="1:4" x14ac:dyDescent="0.2">
      <c r="A26151" t="s">
        <v>96</v>
      </c>
      <c r="B26151">
        <v>4.9000000000000004</v>
      </c>
      <c r="C26151" t="s">
        <v>1608</v>
      </c>
      <c r="D26151">
        <v>0.2</v>
      </c>
    </row>
    <row r="26152" spans="1:4" x14ac:dyDescent="0.2">
      <c r="A26152" t="s">
        <v>96</v>
      </c>
      <c r="B26152">
        <v>5.15</v>
      </c>
      <c r="C26152" t="s">
        <v>1613</v>
      </c>
      <c r="D26152">
        <v>0.1</v>
      </c>
    </row>
    <row r="26153" spans="1:4" x14ac:dyDescent="0.2">
      <c r="A26153" t="s">
        <v>96</v>
      </c>
      <c r="B26153">
        <v>3.4</v>
      </c>
      <c r="C26153">
        <v>0.02</v>
      </c>
    </row>
    <row r="26154" spans="1:4" x14ac:dyDescent="0.2">
      <c r="A26154" t="s">
        <v>96</v>
      </c>
      <c r="B26154">
        <v>3.4</v>
      </c>
      <c r="C26154">
        <v>0.02</v>
      </c>
    </row>
    <row r="26155" spans="1:4" x14ac:dyDescent="0.2">
      <c r="A26155" t="s">
        <v>29</v>
      </c>
      <c r="B26155">
        <v>8</v>
      </c>
      <c r="C26155" t="s">
        <v>1608</v>
      </c>
      <c r="D26155">
        <v>0.05</v>
      </c>
    </row>
    <row r="26156" spans="1:4" x14ac:dyDescent="0.2">
      <c r="A26156" t="s">
        <v>36</v>
      </c>
      <c r="B26156" t="s">
        <v>1815</v>
      </c>
      <c r="C26156" t="s">
        <v>3483</v>
      </c>
    </row>
    <row r="26157" spans="1:4" x14ac:dyDescent="0.2">
      <c r="A26157" t="s">
        <v>29</v>
      </c>
      <c r="B26157">
        <v>1</v>
      </c>
      <c r="C26157" t="s">
        <v>1608</v>
      </c>
      <c r="D26157">
        <v>0.1</v>
      </c>
    </row>
    <row r="26158" spans="1:4" x14ac:dyDescent="0.2">
      <c r="A26158" t="s">
        <v>29</v>
      </c>
      <c r="B26158">
        <v>2.2999999999999998</v>
      </c>
      <c r="C26158" t="s">
        <v>1608</v>
      </c>
      <c r="D26158">
        <v>0.05</v>
      </c>
    </row>
    <row r="26159" spans="1:4" x14ac:dyDescent="0.2">
      <c r="A26159" t="s">
        <v>96</v>
      </c>
      <c r="B26159">
        <v>15</v>
      </c>
      <c r="C26159" t="s">
        <v>1608</v>
      </c>
      <c r="D26159">
        <v>0.08</v>
      </c>
    </row>
    <row r="26160" spans="1:4" x14ac:dyDescent="0.2">
      <c r="A26160" t="s">
        <v>29</v>
      </c>
      <c r="B26160">
        <v>2.54</v>
      </c>
      <c r="C26160" t="s">
        <v>1608</v>
      </c>
      <c r="D26160">
        <v>0.02</v>
      </c>
    </row>
    <row r="26161" spans="1:5" x14ac:dyDescent="0.2">
      <c r="A26161" t="s">
        <v>29</v>
      </c>
      <c r="B26161">
        <v>7.4</v>
      </c>
      <c r="C26161" t="s">
        <v>1608</v>
      </c>
      <c r="D26161">
        <v>0.05</v>
      </c>
    </row>
    <row r="26162" spans="1:5" x14ac:dyDescent="0.2">
      <c r="A26162" t="s">
        <v>29</v>
      </c>
      <c r="B26162">
        <v>12.05</v>
      </c>
      <c r="C26162" t="s">
        <v>1608</v>
      </c>
      <c r="D26162">
        <v>0.05</v>
      </c>
    </row>
    <row r="26163" spans="1:5" x14ac:dyDescent="0.2">
      <c r="A26163" t="s">
        <v>29</v>
      </c>
      <c r="B26163">
        <v>12.05</v>
      </c>
      <c r="C26163" t="s">
        <v>1608</v>
      </c>
      <c r="D26163">
        <v>0.05</v>
      </c>
    </row>
    <row r="26164" spans="1:5" x14ac:dyDescent="0.2">
      <c r="A26164" t="s">
        <v>29</v>
      </c>
      <c r="B26164">
        <v>0.25</v>
      </c>
      <c r="C26164" t="s">
        <v>1608</v>
      </c>
      <c r="D26164">
        <v>0.03</v>
      </c>
    </row>
    <row r="26165" spans="1:5" x14ac:dyDescent="0.2">
      <c r="A26165" t="s">
        <v>133</v>
      </c>
      <c r="B26165">
        <v>0.05</v>
      </c>
    </row>
    <row r="26166" spans="1:5" x14ac:dyDescent="0.2">
      <c r="A26166" t="s">
        <v>96</v>
      </c>
      <c r="B26166">
        <v>12.8</v>
      </c>
      <c r="C26166" t="s">
        <v>1608</v>
      </c>
      <c r="D26166">
        <v>0.2</v>
      </c>
    </row>
    <row r="26167" spans="1:5" x14ac:dyDescent="0.2">
      <c r="A26167" t="s">
        <v>873</v>
      </c>
      <c r="B26167" t="s">
        <v>1618</v>
      </c>
      <c r="C26167">
        <v>9.8000000000000007</v>
      </c>
      <c r="D26167" t="s">
        <v>1608</v>
      </c>
      <c r="E26167">
        <v>0.1</v>
      </c>
    </row>
    <row r="26168" spans="1:5" x14ac:dyDescent="0.2">
      <c r="A26168" t="s">
        <v>96</v>
      </c>
      <c r="B26168">
        <v>2.5</v>
      </c>
      <c r="C26168" t="s">
        <v>1608</v>
      </c>
      <c r="D26168">
        <v>0.1</v>
      </c>
    </row>
    <row r="26169" spans="1:5" x14ac:dyDescent="0.2">
      <c r="A26169" t="s">
        <v>95</v>
      </c>
      <c r="B26169" t="s">
        <v>1584</v>
      </c>
      <c r="C26169">
        <v>4</v>
      </c>
    </row>
    <row r="26170" spans="1:5" x14ac:dyDescent="0.2">
      <c r="A26170" t="s">
        <v>95</v>
      </c>
      <c r="B26170" t="s">
        <v>1584</v>
      </c>
      <c r="C26170">
        <v>10</v>
      </c>
    </row>
    <row r="26171" spans="1:5" x14ac:dyDescent="0.2">
      <c r="A26171" t="s">
        <v>54</v>
      </c>
      <c r="B26171" t="s">
        <v>2525</v>
      </c>
      <c r="C26171" t="s">
        <v>1608</v>
      </c>
      <c r="D26171" t="s">
        <v>3484</v>
      </c>
    </row>
    <row r="26172" spans="1:5" x14ac:dyDescent="0.2">
      <c r="A26172" t="s">
        <v>95</v>
      </c>
      <c r="B26172" t="s">
        <v>2508</v>
      </c>
      <c r="C26172">
        <v>1.5</v>
      </c>
      <c r="D26172" t="s">
        <v>3485</v>
      </c>
    </row>
    <row r="26173" spans="1:5" x14ac:dyDescent="0.2">
      <c r="A26173" t="s">
        <v>95</v>
      </c>
      <c r="B26173" t="s">
        <v>2508</v>
      </c>
      <c r="C26173">
        <v>1.5</v>
      </c>
      <c r="D26173" t="s">
        <v>3486</v>
      </c>
    </row>
    <row r="26174" spans="1:5" x14ac:dyDescent="0.2">
      <c r="A26174" t="s">
        <v>97</v>
      </c>
      <c r="B26174">
        <v>0.03</v>
      </c>
      <c r="C26174" t="s">
        <v>1568</v>
      </c>
      <c r="D26174" t="s">
        <v>3490</v>
      </c>
    </row>
    <row r="26175" spans="1:5" x14ac:dyDescent="0.2">
      <c r="A26175" t="s">
        <v>94</v>
      </c>
      <c r="B26175">
        <v>0.03</v>
      </c>
      <c r="C26175" t="s">
        <v>1568</v>
      </c>
    </row>
    <row r="26176" spans="1:5" x14ac:dyDescent="0.2">
      <c r="A26176" t="s">
        <v>97</v>
      </c>
      <c r="B26176">
        <v>0.01</v>
      </c>
      <c r="C26176" t="s">
        <v>1568</v>
      </c>
    </row>
    <row r="26177" spans="1:4" x14ac:dyDescent="0.2">
      <c r="A26177" t="s">
        <v>29</v>
      </c>
    </row>
    <row r="26178" spans="1:4" x14ac:dyDescent="0.2">
      <c r="A26178" t="s">
        <v>87</v>
      </c>
      <c r="B26178" t="s">
        <v>1682</v>
      </c>
    </row>
    <row r="26179" spans="1:4" x14ac:dyDescent="0.2">
      <c r="A26179" t="s">
        <v>1549</v>
      </c>
      <c r="B26179" t="s">
        <v>1550</v>
      </c>
      <c r="C26179" t="s">
        <v>1551</v>
      </c>
      <c r="D26179" t="s">
        <v>1552</v>
      </c>
    </row>
    <row r="26180" spans="1:4" x14ac:dyDescent="0.2">
      <c r="A26180" t="s">
        <v>859</v>
      </c>
      <c r="B26180" t="s">
        <v>1553</v>
      </c>
      <c r="C26180" t="s">
        <v>1554</v>
      </c>
    </row>
    <row r="26181" spans="1:4" x14ac:dyDescent="0.2">
      <c r="A26181" t="s">
        <v>1569</v>
      </c>
      <c r="B26181" t="s">
        <v>1570</v>
      </c>
      <c r="C26181" t="s">
        <v>1571</v>
      </c>
    </row>
    <row r="26182" spans="1:4" x14ac:dyDescent="0.2">
      <c r="A26182" t="s">
        <v>1569</v>
      </c>
      <c r="B26182" t="s">
        <v>1572</v>
      </c>
      <c r="C26182" t="s">
        <v>1573</v>
      </c>
      <c r="D26182" t="s">
        <v>1571</v>
      </c>
    </row>
    <row r="26183" spans="1:4" x14ac:dyDescent="0.2">
      <c r="A26183" t="s">
        <v>34</v>
      </c>
      <c r="B26183">
        <v>16.98</v>
      </c>
      <c r="C26183">
        <f>-0.005/-0.02</f>
        <v>0.25</v>
      </c>
    </row>
    <row r="26184" spans="1:4" x14ac:dyDescent="0.2">
      <c r="A26184" t="s">
        <v>34</v>
      </c>
      <c r="B26184">
        <v>16.98</v>
      </c>
      <c r="C26184">
        <f>-0.005/-0.02</f>
        <v>0.25</v>
      </c>
    </row>
    <row r="26185" spans="1:4" x14ac:dyDescent="0.2">
      <c r="A26185" t="s">
        <v>34</v>
      </c>
      <c r="B26185">
        <v>21.98</v>
      </c>
      <c r="C26185">
        <f>-0.005/-0.02</f>
        <v>0.25</v>
      </c>
    </row>
    <row r="26186" spans="1:4" x14ac:dyDescent="0.2">
      <c r="A26186" t="s">
        <v>34</v>
      </c>
      <c r="B26186">
        <v>21.98</v>
      </c>
      <c r="C26186">
        <f>-0.005/-0.02</f>
        <v>0.25</v>
      </c>
    </row>
    <row r="26187" spans="1:4" x14ac:dyDescent="0.2">
      <c r="A26187" t="s">
        <v>34</v>
      </c>
      <c r="B26187">
        <v>16.8</v>
      </c>
      <c r="C26187" t="s">
        <v>1608</v>
      </c>
      <c r="D26187">
        <v>0.05</v>
      </c>
    </row>
    <row r="26188" spans="1:4" x14ac:dyDescent="0.2">
      <c r="A26188" t="s">
        <v>96</v>
      </c>
      <c r="B26188">
        <v>1.8</v>
      </c>
      <c r="C26188" t="s">
        <v>1608</v>
      </c>
      <c r="D26188">
        <v>0.05</v>
      </c>
    </row>
    <row r="26189" spans="1:4" x14ac:dyDescent="0.2">
      <c r="A26189" t="s">
        <v>29</v>
      </c>
      <c r="B26189">
        <v>1.2</v>
      </c>
      <c r="C26189" t="s">
        <v>1608</v>
      </c>
      <c r="D26189">
        <v>0.1</v>
      </c>
    </row>
    <row r="26190" spans="1:4" x14ac:dyDescent="0.2">
      <c r="A26190" t="s">
        <v>96</v>
      </c>
      <c r="B26190">
        <v>5.0999999999999996</v>
      </c>
      <c r="C26190" t="s">
        <v>1608</v>
      </c>
      <c r="D26190">
        <v>0.2</v>
      </c>
    </row>
    <row r="26191" spans="1:4" x14ac:dyDescent="0.2">
      <c r="A26191" t="s">
        <v>96</v>
      </c>
      <c r="B26191">
        <v>5.15</v>
      </c>
      <c r="C26191" t="s">
        <v>1613</v>
      </c>
      <c r="D26191">
        <v>0.1</v>
      </c>
    </row>
    <row r="26192" spans="1:4" x14ac:dyDescent="0.2">
      <c r="A26192" t="s">
        <v>96</v>
      </c>
      <c r="B26192">
        <v>3.6</v>
      </c>
      <c r="C26192">
        <v>0.02</v>
      </c>
    </row>
    <row r="26193" spans="1:5" x14ac:dyDescent="0.2">
      <c r="A26193" t="s">
        <v>29</v>
      </c>
      <c r="B26193">
        <v>8</v>
      </c>
      <c r="C26193" t="s">
        <v>1608</v>
      </c>
      <c r="D26193">
        <v>0.05</v>
      </c>
    </row>
    <row r="26194" spans="1:5" x14ac:dyDescent="0.2">
      <c r="A26194" t="s">
        <v>36</v>
      </c>
      <c r="B26194" t="s">
        <v>1815</v>
      </c>
      <c r="C26194" t="s">
        <v>3483</v>
      </c>
    </row>
    <row r="26195" spans="1:5" x14ac:dyDescent="0.2">
      <c r="A26195" t="s">
        <v>29</v>
      </c>
      <c r="B26195">
        <v>1</v>
      </c>
      <c r="C26195" t="s">
        <v>1608</v>
      </c>
      <c r="D26195">
        <v>0.1</v>
      </c>
    </row>
    <row r="26196" spans="1:5" x14ac:dyDescent="0.2">
      <c r="A26196" t="s">
        <v>29</v>
      </c>
      <c r="B26196">
        <v>2.2999999999999998</v>
      </c>
      <c r="C26196" t="s">
        <v>1608</v>
      </c>
      <c r="D26196">
        <v>0.05</v>
      </c>
    </row>
    <row r="26197" spans="1:5" x14ac:dyDescent="0.2">
      <c r="A26197" t="s">
        <v>96</v>
      </c>
      <c r="B26197">
        <v>15</v>
      </c>
      <c r="C26197" t="s">
        <v>1608</v>
      </c>
      <c r="D26197">
        <v>0.08</v>
      </c>
    </row>
    <row r="26198" spans="1:5" x14ac:dyDescent="0.2">
      <c r="A26198" t="s">
        <v>29</v>
      </c>
      <c r="B26198">
        <v>2.5</v>
      </c>
      <c r="C26198" t="s">
        <v>1608</v>
      </c>
      <c r="D26198">
        <v>0.2</v>
      </c>
    </row>
    <row r="26199" spans="1:5" x14ac:dyDescent="0.2">
      <c r="A26199" t="s">
        <v>29</v>
      </c>
      <c r="B26199">
        <v>7.4</v>
      </c>
      <c r="C26199" t="s">
        <v>1608</v>
      </c>
      <c r="D26199">
        <v>0.05</v>
      </c>
    </row>
    <row r="26200" spans="1:5" x14ac:dyDescent="0.2">
      <c r="A26200" t="s">
        <v>29</v>
      </c>
      <c r="B26200">
        <v>12.05</v>
      </c>
      <c r="C26200" t="s">
        <v>1608</v>
      </c>
      <c r="D26200">
        <v>0.05</v>
      </c>
    </row>
    <row r="26201" spans="1:5" x14ac:dyDescent="0.2">
      <c r="A26201" t="s">
        <v>29</v>
      </c>
      <c r="B26201">
        <v>12.05</v>
      </c>
      <c r="C26201" t="s">
        <v>1608</v>
      </c>
      <c r="D26201">
        <v>0.05</v>
      </c>
    </row>
    <row r="26202" spans="1:5" x14ac:dyDescent="0.2">
      <c r="A26202" t="s">
        <v>29</v>
      </c>
      <c r="B26202">
        <v>0.25</v>
      </c>
      <c r="C26202" t="s">
        <v>1608</v>
      </c>
      <c r="D26202">
        <v>0.03</v>
      </c>
    </row>
    <row r="26203" spans="1:5" x14ac:dyDescent="0.2">
      <c r="A26203" t="s">
        <v>133</v>
      </c>
      <c r="B26203">
        <v>0.05</v>
      </c>
    </row>
    <row r="26204" spans="1:5" x14ac:dyDescent="0.2">
      <c r="A26204" t="s">
        <v>96</v>
      </c>
      <c r="B26204">
        <v>12.8</v>
      </c>
      <c r="C26204" t="s">
        <v>1608</v>
      </c>
      <c r="D26204">
        <v>0.2</v>
      </c>
    </row>
    <row r="26205" spans="1:5" x14ac:dyDescent="0.2">
      <c r="A26205" t="s">
        <v>873</v>
      </c>
      <c r="B26205" t="s">
        <v>1618</v>
      </c>
      <c r="C26205">
        <v>9.8000000000000007</v>
      </c>
      <c r="D26205" t="s">
        <v>1608</v>
      </c>
      <c r="E26205">
        <v>0.1</v>
      </c>
    </row>
    <row r="26206" spans="1:5" x14ac:dyDescent="0.2">
      <c r="A26206" t="s">
        <v>96</v>
      </c>
      <c r="B26206">
        <v>2.5</v>
      </c>
      <c r="C26206" t="s">
        <v>1608</v>
      </c>
      <c r="D26206">
        <v>0.1</v>
      </c>
    </row>
    <row r="26207" spans="1:5" x14ac:dyDescent="0.2">
      <c r="A26207" t="s">
        <v>95</v>
      </c>
      <c r="B26207" t="s">
        <v>1584</v>
      </c>
      <c r="C26207">
        <v>4</v>
      </c>
    </row>
    <row r="26208" spans="1:5" x14ac:dyDescent="0.2">
      <c r="A26208" t="s">
        <v>95</v>
      </c>
      <c r="B26208" t="s">
        <v>1584</v>
      </c>
      <c r="C26208">
        <v>10</v>
      </c>
    </row>
    <row r="26209" spans="1:4" x14ac:dyDescent="0.2">
      <c r="A26209" t="s">
        <v>54</v>
      </c>
      <c r="B26209" t="s">
        <v>2525</v>
      </c>
      <c r="C26209" t="s">
        <v>1608</v>
      </c>
      <c r="D26209" t="s">
        <v>3484</v>
      </c>
    </row>
    <row r="26210" spans="1:4" x14ac:dyDescent="0.2">
      <c r="A26210" t="s">
        <v>95</v>
      </c>
      <c r="B26210" t="s">
        <v>2508</v>
      </c>
      <c r="C26210">
        <v>1.5</v>
      </c>
      <c r="D26210" t="s">
        <v>3485</v>
      </c>
    </row>
    <row r="26211" spans="1:4" x14ac:dyDescent="0.2">
      <c r="A26211" t="s">
        <v>95</v>
      </c>
      <c r="B26211" t="s">
        <v>2508</v>
      </c>
      <c r="C26211">
        <v>1.5</v>
      </c>
      <c r="D26211" t="s">
        <v>3486</v>
      </c>
    </row>
    <row r="26212" spans="1:4" x14ac:dyDescent="0.2">
      <c r="A26212" t="s">
        <v>97</v>
      </c>
      <c r="B26212">
        <v>0.03</v>
      </c>
      <c r="C26212" t="s">
        <v>1568</v>
      </c>
    </row>
    <row r="26213" spans="1:4" x14ac:dyDescent="0.2">
      <c r="A26213" t="s">
        <v>94</v>
      </c>
      <c r="B26213">
        <v>0.03</v>
      </c>
      <c r="C26213" t="s">
        <v>1568</v>
      </c>
    </row>
    <row r="26214" spans="1:4" x14ac:dyDescent="0.2">
      <c r="A26214" t="s">
        <v>97</v>
      </c>
      <c r="B26214">
        <v>0.01</v>
      </c>
      <c r="C26214" t="s">
        <v>1568</v>
      </c>
    </row>
    <row r="26215" spans="1:4" x14ac:dyDescent="0.2">
      <c r="A26215" t="s">
        <v>87</v>
      </c>
      <c r="B26215" t="s">
        <v>1682</v>
      </c>
    </row>
    <row r="26216" spans="1:4" x14ac:dyDescent="0.2">
      <c r="A26216" t="s">
        <v>1549</v>
      </c>
      <c r="B26216" t="s">
        <v>1550</v>
      </c>
      <c r="C26216" t="s">
        <v>1551</v>
      </c>
      <c r="D26216" t="s">
        <v>1552</v>
      </c>
    </row>
    <row r="26217" spans="1:4" x14ac:dyDescent="0.2">
      <c r="A26217" t="s">
        <v>859</v>
      </c>
      <c r="B26217" t="s">
        <v>1553</v>
      </c>
      <c r="C26217" t="s">
        <v>1554</v>
      </c>
    </row>
    <row r="26218" spans="1:4" x14ac:dyDescent="0.2">
      <c r="A26218" t="s">
        <v>34</v>
      </c>
      <c r="B26218">
        <v>16.98</v>
      </c>
      <c r="C26218">
        <f>-0.005/-0.02</f>
        <v>0.25</v>
      </c>
    </row>
    <row r="26219" spans="1:4" x14ac:dyDescent="0.2">
      <c r="A26219" t="s">
        <v>34</v>
      </c>
      <c r="B26219">
        <v>16.98</v>
      </c>
      <c r="C26219">
        <f>-0.005/-0.02</f>
        <v>0.25</v>
      </c>
    </row>
    <row r="26220" spans="1:4" x14ac:dyDescent="0.2">
      <c r="A26220" t="s">
        <v>34</v>
      </c>
      <c r="B26220">
        <v>21.98</v>
      </c>
      <c r="C26220">
        <f>-0.005/-0.02</f>
        <v>0.25</v>
      </c>
    </row>
    <row r="26221" spans="1:4" x14ac:dyDescent="0.2">
      <c r="A26221" t="s">
        <v>34</v>
      </c>
      <c r="B26221">
        <v>21.98</v>
      </c>
      <c r="C26221">
        <f>-0.005/-0.02</f>
        <v>0.25</v>
      </c>
    </row>
    <row r="26222" spans="1:4" x14ac:dyDescent="0.2">
      <c r="A26222" t="s">
        <v>34</v>
      </c>
      <c r="B26222">
        <v>16.8</v>
      </c>
      <c r="C26222" t="s">
        <v>1608</v>
      </c>
      <c r="D26222">
        <v>0.05</v>
      </c>
    </row>
    <row r="26223" spans="1:4" x14ac:dyDescent="0.2">
      <c r="A26223" t="s">
        <v>96</v>
      </c>
      <c r="B26223">
        <v>1.8</v>
      </c>
      <c r="C26223" t="s">
        <v>1608</v>
      </c>
      <c r="D26223">
        <v>0.05</v>
      </c>
    </row>
    <row r="26224" spans="1:4" x14ac:dyDescent="0.2">
      <c r="A26224" t="s">
        <v>29</v>
      </c>
      <c r="B26224">
        <v>1.2</v>
      </c>
      <c r="C26224" t="s">
        <v>1608</v>
      </c>
      <c r="D26224">
        <v>0.1</v>
      </c>
    </row>
    <row r="26225" spans="1:5" x14ac:dyDescent="0.2">
      <c r="A26225" t="s">
        <v>96</v>
      </c>
      <c r="B26225">
        <v>5.0999999999999996</v>
      </c>
      <c r="C26225" t="s">
        <v>1608</v>
      </c>
      <c r="D26225">
        <v>0.2</v>
      </c>
    </row>
    <row r="26226" spans="1:5" x14ac:dyDescent="0.2">
      <c r="A26226" t="s">
        <v>96</v>
      </c>
      <c r="B26226">
        <v>5.15</v>
      </c>
      <c r="C26226" t="s">
        <v>1613</v>
      </c>
      <c r="D26226">
        <v>0.1</v>
      </c>
    </row>
    <row r="26227" spans="1:5" x14ac:dyDescent="0.2">
      <c r="A26227" t="s">
        <v>96</v>
      </c>
      <c r="B26227">
        <v>3.6</v>
      </c>
      <c r="C26227">
        <v>0.02</v>
      </c>
    </row>
    <row r="26228" spans="1:5" x14ac:dyDescent="0.2">
      <c r="A26228" t="s">
        <v>29</v>
      </c>
      <c r="B26228">
        <v>8</v>
      </c>
      <c r="C26228" t="s">
        <v>1608</v>
      </c>
      <c r="D26228">
        <v>0.05</v>
      </c>
    </row>
    <row r="26229" spans="1:5" x14ac:dyDescent="0.2">
      <c r="A26229" t="s">
        <v>36</v>
      </c>
      <c r="B26229" t="s">
        <v>1815</v>
      </c>
      <c r="C26229" t="s">
        <v>3483</v>
      </c>
    </row>
    <row r="26230" spans="1:5" x14ac:dyDescent="0.2">
      <c r="A26230" t="s">
        <v>29</v>
      </c>
      <c r="B26230">
        <v>1</v>
      </c>
      <c r="C26230" t="s">
        <v>1608</v>
      </c>
      <c r="D26230">
        <v>0.1</v>
      </c>
    </row>
    <row r="26231" spans="1:5" x14ac:dyDescent="0.2">
      <c r="A26231" t="s">
        <v>29</v>
      </c>
      <c r="B26231">
        <v>2.2999999999999998</v>
      </c>
      <c r="C26231" t="s">
        <v>1608</v>
      </c>
      <c r="D26231">
        <v>0.05</v>
      </c>
    </row>
    <row r="26232" spans="1:5" x14ac:dyDescent="0.2">
      <c r="A26232" t="s">
        <v>96</v>
      </c>
      <c r="B26232">
        <v>15</v>
      </c>
      <c r="C26232" t="s">
        <v>1608</v>
      </c>
      <c r="D26232">
        <v>0.08</v>
      </c>
    </row>
    <row r="26233" spans="1:5" x14ac:dyDescent="0.2">
      <c r="A26233" t="s">
        <v>29</v>
      </c>
      <c r="B26233">
        <v>2.5</v>
      </c>
      <c r="C26233" t="s">
        <v>1608</v>
      </c>
      <c r="D26233">
        <v>0.2</v>
      </c>
    </row>
    <row r="26234" spans="1:5" x14ac:dyDescent="0.2">
      <c r="A26234" t="s">
        <v>29</v>
      </c>
      <c r="B26234">
        <v>7.4</v>
      </c>
      <c r="C26234" t="s">
        <v>1608</v>
      </c>
      <c r="D26234">
        <v>0.05</v>
      </c>
    </row>
    <row r="26235" spans="1:5" x14ac:dyDescent="0.2">
      <c r="A26235" t="s">
        <v>29</v>
      </c>
      <c r="B26235">
        <v>12.05</v>
      </c>
      <c r="C26235" t="s">
        <v>1608</v>
      </c>
      <c r="D26235">
        <v>0.05</v>
      </c>
    </row>
    <row r="26236" spans="1:5" x14ac:dyDescent="0.2">
      <c r="A26236" t="s">
        <v>29</v>
      </c>
      <c r="B26236">
        <v>12.05</v>
      </c>
      <c r="C26236" t="s">
        <v>1608</v>
      </c>
      <c r="D26236">
        <v>0.05</v>
      </c>
    </row>
    <row r="26237" spans="1:5" x14ac:dyDescent="0.2">
      <c r="A26237" t="s">
        <v>29</v>
      </c>
      <c r="B26237">
        <v>0.25</v>
      </c>
      <c r="C26237" t="s">
        <v>1608</v>
      </c>
      <c r="D26237">
        <v>0.03</v>
      </c>
    </row>
    <row r="26238" spans="1:5" x14ac:dyDescent="0.2">
      <c r="A26238" t="s">
        <v>133</v>
      </c>
      <c r="B26238">
        <v>0.05</v>
      </c>
    </row>
    <row r="26239" spans="1:5" x14ac:dyDescent="0.2">
      <c r="A26239" t="s">
        <v>96</v>
      </c>
      <c r="B26239">
        <v>12.8</v>
      </c>
      <c r="C26239" t="s">
        <v>1608</v>
      </c>
      <c r="D26239">
        <v>0.2</v>
      </c>
    </row>
    <row r="26240" spans="1:5" x14ac:dyDescent="0.2">
      <c r="A26240" t="s">
        <v>873</v>
      </c>
      <c r="B26240" t="s">
        <v>1618</v>
      </c>
      <c r="C26240">
        <v>9.8000000000000007</v>
      </c>
      <c r="D26240" t="s">
        <v>1608</v>
      </c>
      <c r="E26240">
        <v>0.1</v>
      </c>
    </row>
    <row r="26241" spans="1:4" x14ac:dyDescent="0.2">
      <c r="A26241" t="s">
        <v>96</v>
      </c>
      <c r="B26241">
        <v>2.5</v>
      </c>
      <c r="C26241" t="s">
        <v>1608</v>
      </c>
      <c r="D26241">
        <v>0.1</v>
      </c>
    </row>
    <row r="26242" spans="1:4" x14ac:dyDescent="0.2">
      <c r="A26242" t="s">
        <v>95</v>
      </c>
      <c r="B26242" t="s">
        <v>1584</v>
      </c>
      <c r="C26242">
        <v>4</v>
      </c>
    </row>
    <row r="26243" spans="1:4" x14ac:dyDescent="0.2">
      <c r="A26243" t="s">
        <v>95</v>
      </c>
      <c r="B26243" t="s">
        <v>1584</v>
      </c>
      <c r="C26243">
        <v>10</v>
      </c>
    </row>
    <row r="26244" spans="1:4" x14ac:dyDescent="0.2">
      <c r="A26244" t="s">
        <v>54</v>
      </c>
      <c r="B26244" t="s">
        <v>2525</v>
      </c>
      <c r="C26244" t="s">
        <v>1608</v>
      </c>
      <c r="D26244" t="s">
        <v>3484</v>
      </c>
    </row>
    <row r="26245" spans="1:4" x14ac:dyDescent="0.2">
      <c r="A26245" t="s">
        <v>95</v>
      </c>
      <c r="B26245" t="s">
        <v>2508</v>
      </c>
      <c r="C26245">
        <v>1.5</v>
      </c>
      <c r="D26245" t="s">
        <v>3485</v>
      </c>
    </row>
    <row r="26246" spans="1:4" x14ac:dyDescent="0.2">
      <c r="A26246" t="s">
        <v>95</v>
      </c>
      <c r="B26246" t="s">
        <v>2508</v>
      </c>
      <c r="C26246">
        <v>1.5</v>
      </c>
      <c r="D26246" t="s">
        <v>3486</v>
      </c>
    </row>
    <row r="26247" spans="1:4" x14ac:dyDescent="0.2">
      <c r="A26247" t="s">
        <v>97</v>
      </c>
      <c r="B26247">
        <v>0.03</v>
      </c>
      <c r="C26247" t="s">
        <v>1568</v>
      </c>
    </row>
    <row r="26248" spans="1:4" x14ac:dyDescent="0.2">
      <c r="A26248" t="s">
        <v>94</v>
      </c>
      <c r="B26248">
        <v>0.03</v>
      </c>
      <c r="C26248" t="s">
        <v>1568</v>
      </c>
    </row>
    <row r="26249" spans="1:4" x14ac:dyDescent="0.2">
      <c r="A26249" t="s">
        <v>97</v>
      </c>
      <c r="B26249">
        <v>0.01</v>
      </c>
      <c r="C26249" t="s">
        <v>1568</v>
      </c>
    </row>
    <row r="26250" spans="1:4" x14ac:dyDescent="0.2">
      <c r="A26250" t="s">
        <v>87</v>
      </c>
      <c r="B26250" t="s">
        <v>1682</v>
      </c>
    </row>
    <row r="26251" spans="1:4" x14ac:dyDescent="0.2">
      <c r="A26251" t="s">
        <v>1549</v>
      </c>
      <c r="B26251" t="s">
        <v>1550</v>
      </c>
      <c r="C26251" t="s">
        <v>1551</v>
      </c>
      <c r="D26251" t="s">
        <v>1552</v>
      </c>
    </row>
    <row r="26252" spans="1:4" x14ac:dyDescent="0.2">
      <c r="A26252" t="s">
        <v>859</v>
      </c>
      <c r="B26252" t="s">
        <v>1553</v>
      </c>
      <c r="C26252" t="s">
        <v>1554</v>
      </c>
    </row>
    <row r="26253" spans="1:4" x14ac:dyDescent="0.2">
      <c r="A26253" t="s">
        <v>34</v>
      </c>
      <c r="B26253">
        <v>16.98</v>
      </c>
      <c r="C26253">
        <f>-0.005/-0.02</f>
        <v>0.25</v>
      </c>
    </row>
    <row r="26254" spans="1:4" x14ac:dyDescent="0.2">
      <c r="A26254" t="s">
        <v>34</v>
      </c>
      <c r="B26254">
        <v>16.98</v>
      </c>
      <c r="C26254">
        <f>-0.005/-0.02</f>
        <v>0.25</v>
      </c>
    </row>
    <row r="26255" spans="1:4" x14ac:dyDescent="0.2">
      <c r="A26255" t="s">
        <v>34</v>
      </c>
      <c r="B26255">
        <v>21.98</v>
      </c>
      <c r="C26255">
        <f>-0.005/-0.02</f>
        <v>0.25</v>
      </c>
    </row>
    <row r="26256" spans="1:4" x14ac:dyDescent="0.2">
      <c r="A26256" t="s">
        <v>34</v>
      </c>
      <c r="B26256">
        <v>21.98</v>
      </c>
      <c r="C26256">
        <f>-0.005/-0.02</f>
        <v>0.25</v>
      </c>
    </row>
    <row r="26257" spans="1:4" x14ac:dyDescent="0.2">
      <c r="A26257" t="s">
        <v>34</v>
      </c>
      <c r="B26257">
        <v>16.8</v>
      </c>
      <c r="C26257" t="s">
        <v>1608</v>
      </c>
      <c r="D26257">
        <v>0.05</v>
      </c>
    </row>
    <row r="26258" spans="1:4" x14ac:dyDescent="0.2">
      <c r="A26258" t="s">
        <v>96</v>
      </c>
      <c r="B26258">
        <v>1.8</v>
      </c>
      <c r="C26258" t="s">
        <v>1608</v>
      </c>
      <c r="D26258">
        <v>0.05</v>
      </c>
    </row>
    <row r="26259" spans="1:4" x14ac:dyDescent="0.2">
      <c r="A26259" t="s">
        <v>29</v>
      </c>
      <c r="B26259">
        <v>1.2</v>
      </c>
      <c r="C26259" t="s">
        <v>1608</v>
      </c>
      <c r="D26259">
        <v>0.1</v>
      </c>
    </row>
    <row r="26260" spans="1:4" x14ac:dyDescent="0.2">
      <c r="A26260" t="s">
        <v>96</v>
      </c>
      <c r="B26260">
        <v>5.0999999999999996</v>
      </c>
      <c r="C26260" t="s">
        <v>1608</v>
      </c>
      <c r="D26260">
        <v>0.2</v>
      </c>
    </row>
    <row r="26261" spans="1:4" x14ac:dyDescent="0.2">
      <c r="A26261" t="s">
        <v>96</v>
      </c>
      <c r="B26261">
        <v>5.15</v>
      </c>
      <c r="C26261" t="s">
        <v>1613</v>
      </c>
      <c r="D26261">
        <v>0.1</v>
      </c>
    </row>
    <row r="26262" spans="1:4" x14ac:dyDescent="0.2">
      <c r="A26262" t="s">
        <v>96</v>
      </c>
      <c r="B26262">
        <v>3.6</v>
      </c>
      <c r="C26262">
        <v>0.02</v>
      </c>
    </row>
    <row r="26263" spans="1:4" x14ac:dyDescent="0.2">
      <c r="A26263" t="s">
        <v>29</v>
      </c>
      <c r="B26263">
        <v>8</v>
      </c>
      <c r="C26263" t="s">
        <v>1608</v>
      </c>
      <c r="D26263">
        <v>0.05</v>
      </c>
    </row>
    <row r="26264" spans="1:4" x14ac:dyDescent="0.2">
      <c r="A26264" t="s">
        <v>36</v>
      </c>
      <c r="B26264" t="s">
        <v>1815</v>
      </c>
      <c r="C26264" t="s">
        <v>3483</v>
      </c>
    </row>
    <row r="26265" spans="1:4" x14ac:dyDescent="0.2">
      <c r="A26265" t="s">
        <v>29</v>
      </c>
      <c r="B26265">
        <v>1</v>
      </c>
      <c r="C26265" t="s">
        <v>1608</v>
      </c>
      <c r="D26265">
        <v>0.1</v>
      </c>
    </row>
    <row r="26266" spans="1:4" x14ac:dyDescent="0.2">
      <c r="A26266" t="s">
        <v>29</v>
      </c>
      <c r="B26266">
        <v>2.2999999999999998</v>
      </c>
      <c r="C26266" t="s">
        <v>1608</v>
      </c>
      <c r="D26266">
        <v>0.05</v>
      </c>
    </row>
    <row r="26267" spans="1:4" x14ac:dyDescent="0.2">
      <c r="A26267" t="s">
        <v>96</v>
      </c>
      <c r="B26267">
        <v>15</v>
      </c>
      <c r="C26267" t="s">
        <v>1608</v>
      </c>
      <c r="D26267">
        <v>0.08</v>
      </c>
    </row>
    <row r="26268" spans="1:4" x14ac:dyDescent="0.2">
      <c r="A26268" t="s">
        <v>29</v>
      </c>
      <c r="B26268">
        <v>2.5</v>
      </c>
      <c r="C26268" t="s">
        <v>1608</v>
      </c>
      <c r="D26268">
        <v>0.2</v>
      </c>
    </row>
    <row r="26269" spans="1:4" x14ac:dyDescent="0.2">
      <c r="A26269" t="s">
        <v>29</v>
      </c>
      <c r="B26269">
        <v>7.4</v>
      </c>
      <c r="C26269" t="s">
        <v>1608</v>
      </c>
      <c r="D26269">
        <v>0.05</v>
      </c>
    </row>
    <row r="26270" spans="1:4" x14ac:dyDescent="0.2">
      <c r="A26270" t="s">
        <v>29</v>
      </c>
      <c r="B26270">
        <v>12.05</v>
      </c>
      <c r="C26270" t="s">
        <v>1608</v>
      </c>
      <c r="D26270">
        <v>0.05</v>
      </c>
    </row>
    <row r="26271" spans="1:4" x14ac:dyDescent="0.2">
      <c r="A26271" t="s">
        <v>29</v>
      </c>
      <c r="B26271">
        <v>12.05</v>
      </c>
      <c r="C26271" t="s">
        <v>1608</v>
      </c>
      <c r="D26271">
        <v>0.05</v>
      </c>
    </row>
    <row r="26272" spans="1:4" x14ac:dyDescent="0.2">
      <c r="A26272" t="s">
        <v>29</v>
      </c>
      <c r="B26272">
        <v>0.25</v>
      </c>
      <c r="C26272" t="s">
        <v>1608</v>
      </c>
      <c r="D26272">
        <v>0.03</v>
      </c>
    </row>
    <row r="26273" spans="1:5" x14ac:dyDescent="0.2">
      <c r="A26273" t="s">
        <v>133</v>
      </c>
      <c r="B26273">
        <v>0.05</v>
      </c>
    </row>
    <row r="26274" spans="1:5" x14ac:dyDescent="0.2">
      <c r="A26274" t="s">
        <v>96</v>
      </c>
      <c r="B26274">
        <v>12.8</v>
      </c>
      <c r="C26274" t="s">
        <v>1608</v>
      </c>
      <c r="D26274">
        <v>0.2</v>
      </c>
    </row>
    <row r="26275" spans="1:5" x14ac:dyDescent="0.2">
      <c r="A26275" t="s">
        <v>873</v>
      </c>
      <c r="B26275" t="s">
        <v>1618</v>
      </c>
      <c r="C26275">
        <v>9.8000000000000007</v>
      </c>
      <c r="D26275" t="s">
        <v>1608</v>
      </c>
      <c r="E26275">
        <v>0.1</v>
      </c>
    </row>
    <row r="26276" spans="1:5" x14ac:dyDescent="0.2">
      <c r="A26276" t="s">
        <v>96</v>
      </c>
      <c r="B26276">
        <v>2.5</v>
      </c>
      <c r="C26276" t="s">
        <v>1608</v>
      </c>
      <c r="D26276">
        <v>0.1</v>
      </c>
    </row>
    <row r="26277" spans="1:5" x14ac:dyDescent="0.2">
      <c r="A26277" t="s">
        <v>95</v>
      </c>
      <c r="B26277" t="s">
        <v>1584</v>
      </c>
      <c r="C26277">
        <v>4</v>
      </c>
    </row>
    <row r="26278" spans="1:5" x14ac:dyDescent="0.2">
      <c r="A26278" t="s">
        <v>95</v>
      </c>
      <c r="B26278" t="s">
        <v>1584</v>
      </c>
      <c r="C26278">
        <v>10</v>
      </c>
    </row>
    <row r="26279" spans="1:5" x14ac:dyDescent="0.2">
      <c r="A26279" t="s">
        <v>54</v>
      </c>
      <c r="B26279" t="s">
        <v>2525</v>
      </c>
      <c r="C26279" t="s">
        <v>1608</v>
      </c>
      <c r="D26279" t="s">
        <v>3484</v>
      </c>
    </row>
    <row r="26280" spans="1:5" x14ac:dyDescent="0.2">
      <c r="A26280" t="s">
        <v>95</v>
      </c>
      <c r="B26280" t="s">
        <v>2508</v>
      </c>
      <c r="C26280">
        <v>1.5</v>
      </c>
      <c r="D26280" t="s">
        <v>3485</v>
      </c>
    </row>
    <row r="26281" spans="1:5" x14ac:dyDescent="0.2">
      <c r="A26281" t="s">
        <v>95</v>
      </c>
      <c r="B26281" t="s">
        <v>2508</v>
      </c>
      <c r="C26281">
        <v>1.5</v>
      </c>
      <c r="D26281" t="s">
        <v>3486</v>
      </c>
    </row>
    <row r="26282" spans="1:5" x14ac:dyDescent="0.2">
      <c r="A26282" t="s">
        <v>97</v>
      </c>
      <c r="B26282">
        <v>0.03</v>
      </c>
      <c r="C26282" t="s">
        <v>1568</v>
      </c>
    </row>
    <row r="26283" spans="1:5" x14ac:dyDescent="0.2">
      <c r="A26283" t="s">
        <v>94</v>
      </c>
      <c r="B26283">
        <v>0.03</v>
      </c>
      <c r="C26283" t="s">
        <v>1568</v>
      </c>
    </row>
    <row r="26284" spans="1:5" x14ac:dyDescent="0.2">
      <c r="A26284" t="s">
        <v>97</v>
      </c>
      <c r="B26284">
        <v>0.01</v>
      </c>
      <c r="C26284" t="s">
        <v>1568</v>
      </c>
    </row>
    <row r="26285" spans="1:5" x14ac:dyDescent="0.2">
      <c r="A26285" t="s">
        <v>87</v>
      </c>
      <c r="B26285" t="s">
        <v>1682</v>
      </c>
    </row>
    <row r="26286" spans="1:5" x14ac:dyDescent="0.2">
      <c r="A26286" t="s">
        <v>1549</v>
      </c>
      <c r="B26286" t="s">
        <v>1550</v>
      </c>
      <c r="C26286" t="s">
        <v>1551</v>
      </c>
      <c r="D26286" t="s">
        <v>1552</v>
      </c>
    </row>
    <row r="26287" spans="1:5" x14ac:dyDescent="0.2">
      <c r="A26287" t="s">
        <v>859</v>
      </c>
      <c r="B26287" t="s">
        <v>1553</v>
      </c>
      <c r="C26287" t="s">
        <v>1554</v>
      </c>
    </row>
    <row r="26288" spans="1:5" x14ac:dyDescent="0.2">
      <c r="A26288" t="s">
        <v>34</v>
      </c>
      <c r="B26288">
        <v>16.98</v>
      </c>
      <c r="C26288">
        <f t="shared" ref="C26288:C26293" si="2">-0.005/-0.02</f>
        <v>0.25</v>
      </c>
    </row>
    <row r="26289" spans="1:4" x14ac:dyDescent="0.2">
      <c r="A26289" t="s">
        <v>34</v>
      </c>
      <c r="B26289">
        <v>16.98</v>
      </c>
      <c r="C26289">
        <f t="shared" si="2"/>
        <v>0.25</v>
      </c>
    </row>
    <row r="26290" spans="1:4" x14ac:dyDescent="0.2">
      <c r="A26290" t="s">
        <v>34</v>
      </c>
      <c r="B26290">
        <v>16.98</v>
      </c>
      <c r="C26290">
        <f t="shared" si="2"/>
        <v>0.25</v>
      </c>
    </row>
    <row r="26291" spans="1:4" x14ac:dyDescent="0.2">
      <c r="A26291" t="s">
        <v>34</v>
      </c>
      <c r="B26291">
        <v>21.98</v>
      </c>
      <c r="C26291">
        <f t="shared" si="2"/>
        <v>0.25</v>
      </c>
    </row>
    <row r="26292" spans="1:4" x14ac:dyDescent="0.2">
      <c r="A26292" t="s">
        <v>34</v>
      </c>
      <c r="B26292">
        <v>21.98</v>
      </c>
      <c r="C26292">
        <f t="shared" si="2"/>
        <v>0.25</v>
      </c>
    </row>
    <row r="26293" spans="1:4" x14ac:dyDescent="0.2">
      <c r="A26293" t="s">
        <v>34</v>
      </c>
      <c r="B26293">
        <v>21.98</v>
      </c>
      <c r="C26293">
        <f t="shared" si="2"/>
        <v>0.25</v>
      </c>
    </row>
    <row r="26294" spans="1:4" x14ac:dyDescent="0.2">
      <c r="A26294" t="s">
        <v>3487</v>
      </c>
      <c r="B26294">
        <v>-0.02</v>
      </c>
      <c r="C26294" t="s">
        <v>1790</v>
      </c>
      <c r="D26294" t="s">
        <v>3291</v>
      </c>
    </row>
    <row r="26295" spans="1:4" x14ac:dyDescent="0.2">
      <c r="A26295" t="s">
        <v>34</v>
      </c>
      <c r="B26295">
        <v>16.8</v>
      </c>
      <c r="C26295" t="s">
        <v>1608</v>
      </c>
      <c r="D26295">
        <v>0.05</v>
      </c>
    </row>
    <row r="26296" spans="1:4" x14ac:dyDescent="0.2">
      <c r="A26296" t="s">
        <v>96</v>
      </c>
      <c r="B26296">
        <v>1.8</v>
      </c>
      <c r="C26296" t="s">
        <v>1608</v>
      </c>
      <c r="D26296">
        <v>0.05</v>
      </c>
    </row>
    <row r="26297" spans="1:4" x14ac:dyDescent="0.2">
      <c r="A26297" t="s">
        <v>29</v>
      </c>
      <c r="B26297">
        <v>1.2</v>
      </c>
      <c r="C26297" t="s">
        <v>1608</v>
      </c>
      <c r="D26297">
        <v>0.1</v>
      </c>
    </row>
    <row r="26298" spans="1:4" x14ac:dyDescent="0.2">
      <c r="A26298" t="s">
        <v>96</v>
      </c>
      <c r="B26298">
        <v>5.0999999999999996</v>
      </c>
      <c r="C26298" t="s">
        <v>1608</v>
      </c>
      <c r="D26298">
        <v>0.2</v>
      </c>
    </row>
    <row r="26299" spans="1:4" x14ac:dyDescent="0.2">
      <c r="A26299" t="s">
        <v>96</v>
      </c>
      <c r="B26299">
        <v>5.15</v>
      </c>
      <c r="C26299" t="s">
        <v>1613</v>
      </c>
      <c r="D26299">
        <v>0.1</v>
      </c>
    </row>
    <row r="26300" spans="1:4" x14ac:dyDescent="0.2">
      <c r="A26300" t="s">
        <v>96</v>
      </c>
      <c r="B26300">
        <v>3.6</v>
      </c>
      <c r="C26300">
        <v>0.02</v>
      </c>
    </row>
    <row r="26301" spans="1:4" x14ac:dyDescent="0.2">
      <c r="A26301" t="s">
        <v>96</v>
      </c>
      <c r="B26301">
        <v>3.6</v>
      </c>
      <c r="C26301">
        <v>0.02</v>
      </c>
    </row>
    <row r="26302" spans="1:4" x14ac:dyDescent="0.2">
      <c r="A26302" t="s">
        <v>29</v>
      </c>
      <c r="B26302">
        <v>8</v>
      </c>
      <c r="C26302" t="s">
        <v>1608</v>
      </c>
      <c r="D26302">
        <v>0.05</v>
      </c>
    </row>
    <row r="26303" spans="1:4" x14ac:dyDescent="0.2">
      <c r="A26303" t="s">
        <v>36</v>
      </c>
      <c r="B26303" t="s">
        <v>1815</v>
      </c>
      <c r="C26303" t="s">
        <v>3483</v>
      </c>
    </row>
    <row r="26304" spans="1:4" x14ac:dyDescent="0.2">
      <c r="A26304" t="s">
        <v>29</v>
      </c>
      <c r="B26304">
        <v>1</v>
      </c>
      <c r="C26304" t="s">
        <v>1608</v>
      </c>
      <c r="D26304">
        <v>0.1</v>
      </c>
    </row>
    <row r="26305" spans="1:5" x14ac:dyDescent="0.2">
      <c r="A26305" t="s">
        <v>29</v>
      </c>
      <c r="B26305">
        <v>2.2999999999999998</v>
      </c>
      <c r="C26305" t="s">
        <v>1608</v>
      </c>
      <c r="D26305">
        <v>0.05</v>
      </c>
    </row>
    <row r="26306" spans="1:5" x14ac:dyDescent="0.2">
      <c r="A26306" t="s">
        <v>96</v>
      </c>
      <c r="B26306">
        <v>15</v>
      </c>
      <c r="C26306" t="s">
        <v>1608</v>
      </c>
      <c r="D26306">
        <v>0.08</v>
      </c>
    </row>
    <row r="26307" spans="1:5" x14ac:dyDescent="0.2">
      <c r="A26307" t="s">
        <v>29</v>
      </c>
      <c r="B26307">
        <v>2.54</v>
      </c>
      <c r="C26307" t="s">
        <v>1608</v>
      </c>
      <c r="D26307">
        <v>0.02</v>
      </c>
    </row>
    <row r="26308" spans="1:5" x14ac:dyDescent="0.2">
      <c r="A26308" t="s">
        <v>29</v>
      </c>
      <c r="B26308">
        <v>7.4</v>
      </c>
      <c r="C26308" t="s">
        <v>1608</v>
      </c>
      <c r="D26308">
        <v>0.05</v>
      </c>
    </row>
    <row r="26309" spans="1:5" x14ac:dyDescent="0.2">
      <c r="A26309" t="s">
        <v>29</v>
      </c>
      <c r="B26309">
        <v>12.05</v>
      </c>
      <c r="C26309" t="s">
        <v>1608</v>
      </c>
      <c r="D26309">
        <v>0.05</v>
      </c>
    </row>
    <row r="26310" spans="1:5" x14ac:dyDescent="0.2">
      <c r="A26310" t="s">
        <v>29</v>
      </c>
      <c r="B26310">
        <v>12.05</v>
      </c>
      <c r="C26310" t="s">
        <v>1608</v>
      </c>
      <c r="D26310">
        <v>0.05</v>
      </c>
    </row>
    <row r="26311" spans="1:5" x14ac:dyDescent="0.2">
      <c r="A26311" t="s">
        <v>29</v>
      </c>
      <c r="B26311">
        <v>0.25</v>
      </c>
      <c r="C26311" t="s">
        <v>1608</v>
      </c>
      <c r="D26311">
        <v>0.03</v>
      </c>
    </row>
    <row r="26312" spans="1:5" x14ac:dyDescent="0.2">
      <c r="A26312" t="s">
        <v>133</v>
      </c>
      <c r="B26312">
        <v>0.05</v>
      </c>
    </row>
    <row r="26313" spans="1:5" x14ac:dyDescent="0.2">
      <c r="A26313" t="s">
        <v>96</v>
      </c>
      <c r="B26313">
        <v>12.8</v>
      </c>
      <c r="C26313" t="s">
        <v>1608</v>
      </c>
      <c r="D26313">
        <v>0.2</v>
      </c>
    </row>
    <row r="26314" spans="1:5" x14ac:dyDescent="0.2">
      <c r="A26314" t="s">
        <v>873</v>
      </c>
      <c r="B26314" t="s">
        <v>1618</v>
      </c>
      <c r="C26314">
        <v>9.8000000000000007</v>
      </c>
      <c r="D26314" t="s">
        <v>1608</v>
      </c>
      <c r="E26314">
        <v>0.1</v>
      </c>
    </row>
    <row r="26315" spans="1:5" x14ac:dyDescent="0.2">
      <c r="A26315" t="s">
        <v>96</v>
      </c>
      <c r="B26315">
        <v>2.5</v>
      </c>
      <c r="C26315" t="s">
        <v>1608</v>
      </c>
      <c r="D26315">
        <v>0.1</v>
      </c>
    </row>
    <row r="26316" spans="1:5" x14ac:dyDescent="0.2">
      <c r="A26316" t="s">
        <v>95</v>
      </c>
      <c r="B26316" t="s">
        <v>1584</v>
      </c>
      <c r="C26316">
        <v>4</v>
      </c>
    </row>
    <row r="26317" spans="1:5" x14ac:dyDescent="0.2">
      <c r="A26317" t="s">
        <v>95</v>
      </c>
      <c r="B26317" t="s">
        <v>1584</v>
      </c>
      <c r="C26317">
        <v>10</v>
      </c>
    </row>
    <row r="26318" spans="1:5" x14ac:dyDescent="0.2">
      <c r="A26318" t="s">
        <v>54</v>
      </c>
      <c r="B26318" t="s">
        <v>2525</v>
      </c>
      <c r="C26318" t="s">
        <v>1608</v>
      </c>
      <c r="D26318" t="s">
        <v>3484</v>
      </c>
    </row>
    <row r="26319" spans="1:5" x14ac:dyDescent="0.2">
      <c r="A26319" t="s">
        <v>95</v>
      </c>
      <c r="B26319" t="s">
        <v>2508</v>
      </c>
      <c r="C26319">
        <v>1.5</v>
      </c>
      <c r="D26319" t="s">
        <v>3485</v>
      </c>
    </row>
    <row r="26320" spans="1:5" x14ac:dyDescent="0.2">
      <c r="A26320" t="s">
        <v>95</v>
      </c>
      <c r="B26320" t="s">
        <v>2508</v>
      </c>
      <c r="C26320">
        <v>1.5</v>
      </c>
      <c r="D26320" t="s">
        <v>3486</v>
      </c>
    </row>
    <row r="26321" spans="1:4" x14ac:dyDescent="0.2">
      <c r="A26321" t="s">
        <v>97</v>
      </c>
      <c r="B26321">
        <v>0.03</v>
      </c>
      <c r="C26321" t="s">
        <v>1568</v>
      </c>
    </row>
    <row r="26322" spans="1:4" x14ac:dyDescent="0.2">
      <c r="A26322" t="s">
        <v>94</v>
      </c>
      <c r="B26322">
        <v>0.03</v>
      </c>
      <c r="C26322" t="s">
        <v>1568</v>
      </c>
    </row>
    <row r="26323" spans="1:4" x14ac:dyDescent="0.2">
      <c r="A26323" t="s">
        <v>97</v>
      </c>
      <c r="B26323">
        <v>0.01</v>
      </c>
      <c r="C26323" t="s">
        <v>1568</v>
      </c>
    </row>
    <row r="26324" spans="1:4" x14ac:dyDescent="0.2">
      <c r="A26324" t="s">
        <v>87</v>
      </c>
      <c r="B26324" t="s">
        <v>1682</v>
      </c>
    </row>
    <row r="26325" spans="1:4" x14ac:dyDescent="0.2">
      <c r="A26325" t="s">
        <v>1549</v>
      </c>
      <c r="B26325" t="s">
        <v>1550</v>
      </c>
      <c r="C26325" t="s">
        <v>1551</v>
      </c>
      <c r="D26325" t="s">
        <v>1552</v>
      </c>
    </row>
    <row r="26326" spans="1:4" x14ac:dyDescent="0.2">
      <c r="A26326" t="s">
        <v>859</v>
      </c>
      <c r="B26326" t="s">
        <v>1553</v>
      </c>
      <c r="C26326" t="s">
        <v>1554</v>
      </c>
    </row>
    <row r="26327" spans="1:4" x14ac:dyDescent="0.2">
      <c r="A26327" t="s">
        <v>1569</v>
      </c>
      <c r="B26327" t="s">
        <v>1570</v>
      </c>
      <c r="C26327" t="s">
        <v>1571</v>
      </c>
    </row>
    <row r="26328" spans="1:4" x14ac:dyDescent="0.2">
      <c r="A26328" t="s">
        <v>1569</v>
      </c>
      <c r="B26328" t="s">
        <v>1572</v>
      </c>
      <c r="C26328" t="s">
        <v>1573</v>
      </c>
      <c r="D26328" t="s">
        <v>1571</v>
      </c>
    </row>
    <row r="26329" spans="1:4" x14ac:dyDescent="0.2">
      <c r="A26329" t="s">
        <v>34</v>
      </c>
      <c r="B26329">
        <v>16.98</v>
      </c>
      <c r="C26329">
        <f>-0.005/-0.02</f>
        <v>0.25</v>
      </c>
    </row>
    <row r="26330" spans="1:4" x14ac:dyDescent="0.2">
      <c r="A26330" t="s">
        <v>34</v>
      </c>
      <c r="B26330">
        <v>16.98</v>
      </c>
      <c r="C26330">
        <f>-0.005/-0.02</f>
        <v>0.25</v>
      </c>
    </row>
    <row r="26331" spans="1:4" x14ac:dyDescent="0.2">
      <c r="A26331" t="s">
        <v>34</v>
      </c>
      <c r="B26331">
        <v>21.98</v>
      </c>
      <c r="C26331">
        <f>-0.005/-0.02</f>
        <v>0.25</v>
      </c>
    </row>
    <row r="26332" spans="1:4" x14ac:dyDescent="0.2">
      <c r="A26332" t="s">
        <v>34</v>
      </c>
      <c r="B26332">
        <v>21.98</v>
      </c>
      <c r="C26332">
        <f>-0.005/-0.02</f>
        <v>0.25</v>
      </c>
    </row>
    <row r="26333" spans="1:4" x14ac:dyDescent="0.2">
      <c r="A26333" t="s">
        <v>34</v>
      </c>
      <c r="B26333">
        <v>16.8</v>
      </c>
      <c r="C26333" t="s">
        <v>1608</v>
      </c>
      <c r="D26333">
        <v>0.05</v>
      </c>
    </row>
    <row r="26334" spans="1:4" x14ac:dyDescent="0.2">
      <c r="A26334" t="s">
        <v>96</v>
      </c>
      <c r="B26334">
        <v>1.8</v>
      </c>
      <c r="C26334" t="s">
        <v>1608</v>
      </c>
      <c r="D26334">
        <v>0.05</v>
      </c>
    </row>
    <row r="26335" spans="1:4" x14ac:dyDescent="0.2">
      <c r="A26335" t="s">
        <v>29</v>
      </c>
      <c r="B26335">
        <v>1.2</v>
      </c>
      <c r="C26335" t="s">
        <v>1608</v>
      </c>
      <c r="D26335">
        <v>0.1</v>
      </c>
    </row>
    <row r="26336" spans="1:4" x14ac:dyDescent="0.2">
      <c r="A26336" t="s">
        <v>96</v>
      </c>
      <c r="B26336">
        <v>5.0999999999999996</v>
      </c>
      <c r="C26336" t="s">
        <v>1608</v>
      </c>
      <c r="D26336">
        <v>0.2</v>
      </c>
    </row>
    <row r="26337" spans="1:5" x14ac:dyDescent="0.2">
      <c r="A26337" t="s">
        <v>96</v>
      </c>
      <c r="B26337">
        <v>5.15</v>
      </c>
      <c r="C26337" t="s">
        <v>1613</v>
      </c>
      <c r="D26337">
        <v>0.1</v>
      </c>
    </row>
    <row r="26338" spans="1:5" x14ac:dyDescent="0.2">
      <c r="A26338" t="s">
        <v>96</v>
      </c>
      <c r="B26338" t="s">
        <v>3491</v>
      </c>
    </row>
    <row r="26339" spans="1:5" x14ac:dyDescent="0.2">
      <c r="A26339" t="s">
        <v>29</v>
      </c>
      <c r="B26339">
        <v>8</v>
      </c>
      <c r="C26339" t="s">
        <v>1608</v>
      </c>
      <c r="D26339">
        <v>0.05</v>
      </c>
    </row>
    <row r="26340" spans="1:5" x14ac:dyDescent="0.2">
      <c r="A26340" t="s">
        <v>36</v>
      </c>
      <c r="B26340" t="s">
        <v>1815</v>
      </c>
      <c r="C26340" t="s">
        <v>3483</v>
      </c>
    </row>
    <row r="26341" spans="1:5" x14ac:dyDescent="0.2">
      <c r="A26341" t="s">
        <v>29</v>
      </c>
      <c r="B26341">
        <v>1</v>
      </c>
      <c r="C26341" t="s">
        <v>1608</v>
      </c>
      <c r="D26341">
        <v>0.1</v>
      </c>
    </row>
    <row r="26342" spans="1:5" x14ac:dyDescent="0.2">
      <c r="A26342" t="s">
        <v>29</v>
      </c>
      <c r="B26342">
        <v>2.2999999999999998</v>
      </c>
      <c r="C26342" t="s">
        <v>1608</v>
      </c>
      <c r="D26342">
        <v>0.05</v>
      </c>
    </row>
    <row r="26343" spans="1:5" x14ac:dyDescent="0.2">
      <c r="A26343" t="s">
        <v>96</v>
      </c>
      <c r="B26343">
        <v>15</v>
      </c>
      <c r="C26343" t="s">
        <v>1608</v>
      </c>
      <c r="D26343">
        <v>0.08</v>
      </c>
    </row>
    <row r="26344" spans="1:5" x14ac:dyDescent="0.2">
      <c r="A26344" t="s">
        <v>29</v>
      </c>
      <c r="B26344">
        <v>2.5</v>
      </c>
      <c r="C26344" t="s">
        <v>1608</v>
      </c>
      <c r="D26344">
        <v>0.2</v>
      </c>
    </row>
    <row r="26345" spans="1:5" x14ac:dyDescent="0.2">
      <c r="A26345" t="s">
        <v>29</v>
      </c>
      <c r="B26345">
        <v>7.4</v>
      </c>
      <c r="C26345" t="s">
        <v>1608</v>
      </c>
      <c r="D26345">
        <v>0.05</v>
      </c>
    </row>
    <row r="26346" spans="1:5" x14ac:dyDescent="0.2">
      <c r="A26346" t="s">
        <v>29</v>
      </c>
      <c r="B26346">
        <v>12.05</v>
      </c>
      <c r="C26346" t="s">
        <v>1608</v>
      </c>
      <c r="D26346">
        <v>0.05</v>
      </c>
    </row>
    <row r="26347" spans="1:5" x14ac:dyDescent="0.2">
      <c r="A26347" t="s">
        <v>29</v>
      </c>
      <c r="B26347">
        <v>12.05</v>
      </c>
      <c r="C26347" t="s">
        <v>1608</v>
      </c>
      <c r="D26347">
        <v>0.05</v>
      </c>
    </row>
    <row r="26348" spans="1:5" x14ac:dyDescent="0.2">
      <c r="A26348" t="s">
        <v>29</v>
      </c>
      <c r="B26348">
        <v>0.25</v>
      </c>
      <c r="C26348" t="s">
        <v>1608</v>
      </c>
      <c r="D26348">
        <v>0.03</v>
      </c>
    </row>
    <row r="26349" spans="1:5" x14ac:dyDescent="0.2">
      <c r="A26349" t="s">
        <v>133</v>
      </c>
      <c r="B26349">
        <v>0.05</v>
      </c>
    </row>
    <row r="26350" spans="1:5" x14ac:dyDescent="0.2">
      <c r="A26350" t="s">
        <v>96</v>
      </c>
      <c r="B26350">
        <v>12.8</v>
      </c>
      <c r="C26350" t="s">
        <v>1608</v>
      </c>
      <c r="D26350">
        <v>0.2</v>
      </c>
    </row>
    <row r="26351" spans="1:5" x14ac:dyDescent="0.2">
      <c r="A26351" t="s">
        <v>873</v>
      </c>
      <c r="B26351" t="s">
        <v>1618</v>
      </c>
      <c r="C26351">
        <v>9.8000000000000007</v>
      </c>
      <c r="D26351" t="s">
        <v>1608</v>
      </c>
      <c r="E26351">
        <v>0.1</v>
      </c>
    </row>
    <row r="26352" spans="1:5" x14ac:dyDescent="0.2">
      <c r="A26352" t="s">
        <v>96</v>
      </c>
      <c r="B26352">
        <v>2.5</v>
      </c>
      <c r="C26352" t="s">
        <v>1608</v>
      </c>
      <c r="D26352">
        <v>0.1</v>
      </c>
    </row>
    <row r="26353" spans="1:4" x14ac:dyDescent="0.2">
      <c r="A26353" t="s">
        <v>95</v>
      </c>
      <c r="B26353" t="s">
        <v>1584</v>
      </c>
      <c r="C26353">
        <v>4</v>
      </c>
    </row>
    <row r="26354" spans="1:4" x14ac:dyDescent="0.2">
      <c r="A26354" t="s">
        <v>95</v>
      </c>
      <c r="B26354" t="s">
        <v>1584</v>
      </c>
      <c r="C26354">
        <v>10</v>
      </c>
    </row>
    <row r="26355" spans="1:4" x14ac:dyDescent="0.2">
      <c r="A26355" t="s">
        <v>54</v>
      </c>
      <c r="B26355" t="s">
        <v>2525</v>
      </c>
      <c r="C26355" t="s">
        <v>1608</v>
      </c>
      <c r="D26355" t="s">
        <v>3484</v>
      </c>
    </row>
    <row r="26356" spans="1:4" x14ac:dyDescent="0.2">
      <c r="A26356" t="s">
        <v>95</v>
      </c>
      <c r="B26356" t="s">
        <v>2508</v>
      </c>
      <c r="C26356">
        <v>1.5</v>
      </c>
      <c r="D26356" t="s">
        <v>3485</v>
      </c>
    </row>
    <row r="26357" spans="1:4" x14ac:dyDescent="0.2">
      <c r="A26357" t="s">
        <v>95</v>
      </c>
      <c r="B26357" t="s">
        <v>2508</v>
      </c>
      <c r="C26357">
        <v>1.5</v>
      </c>
      <c r="D26357" t="s">
        <v>3486</v>
      </c>
    </row>
    <row r="26358" spans="1:4" x14ac:dyDescent="0.2">
      <c r="A26358" t="s">
        <v>97</v>
      </c>
      <c r="B26358">
        <v>0.03</v>
      </c>
      <c r="C26358" t="s">
        <v>1568</v>
      </c>
    </row>
    <row r="26359" spans="1:4" x14ac:dyDescent="0.2">
      <c r="A26359" t="s">
        <v>94</v>
      </c>
      <c r="B26359">
        <v>0.03</v>
      </c>
      <c r="C26359" t="s">
        <v>1568</v>
      </c>
    </row>
    <row r="26360" spans="1:4" x14ac:dyDescent="0.2">
      <c r="A26360" t="s">
        <v>97</v>
      </c>
      <c r="B26360">
        <v>0.01</v>
      </c>
      <c r="C26360" t="s">
        <v>1568</v>
      </c>
    </row>
    <row r="26361" spans="1:4" x14ac:dyDescent="0.2">
      <c r="A26361" t="s">
        <v>87</v>
      </c>
      <c r="B26361" t="s">
        <v>1682</v>
      </c>
    </row>
    <row r="26362" spans="1:4" x14ac:dyDescent="0.2">
      <c r="A26362" t="s">
        <v>1549</v>
      </c>
      <c r="B26362" t="s">
        <v>1550</v>
      </c>
      <c r="C26362" t="s">
        <v>1551</v>
      </c>
      <c r="D26362" t="s">
        <v>1552</v>
      </c>
    </row>
    <row r="26363" spans="1:4" x14ac:dyDescent="0.2">
      <c r="A26363" t="s">
        <v>859</v>
      </c>
      <c r="B26363" t="s">
        <v>1553</v>
      </c>
      <c r="C26363" t="s">
        <v>1554</v>
      </c>
    </row>
    <row r="26364" spans="1:4" x14ac:dyDescent="0.2">
      <c r="A26364" t="s">
        <v>34</v>
      </c>
      <c r="B26364">
        <v>16.98</v>
      </c>
      <c r="C26364">
        <f>-0.005/-0.02</f>
        <v>0.25</v>
      </c>
    </row>
    <row r="26365" spans="1:4" x14ac:dyDescent="0.2">
      <c r="A26365" t="s">
        <v>34</v>
      </c>
      <c r="B26365">
        <v>16.98</v>
      </c>
      <c r="C26365">
        <f>-0.005/-0.02</f>
        <v>0.25</v>
      </c>
    </row>
    <row r="26366" spans="1:4" x14ac:dyDescent="0.2">
      <c r="A26366" t="s">
        <v>34</v>
      </c>
      <c r="B26366">
        <v>21.98</v>
      </c>
      <c r="C26366">
        <f>-0.005/-0.02</f>
        <v>0.25</v>
      </c>
    </row>
    <row r="26367" spans="1:4" x14ac:dyDescent="0.2">
      <c r="A26367" t="s">
        <v>34</v>
      </c>
      <c r="B26367">
        <v>21.98</v>
      </c>
      <c r="C26367">
        <f>-0.005/-0.02</f>
        <v>0.25</v>
      </c>
    </row>
    <row r="26368" spans="1:4" x14ac:dyDescent="0.2">
      <c r="A26368" t="s">
        <v>34</v>
      </c>
      <c r="B26368">
        <v>16.8</v>
      </c>
      <c r="C26368" t="s">
        <v>1608</v>
      </c>
      <c r="D26368">
        <v>0.05</v>
      </c>
    </row>
    <row r="26369" spans="1:4" x14ac:dyDescent="0.2">
      <c r="A26369" t="s">
        <v>96</v>
      </c>
      <c r="B26369">
        <v>1.8</v>
      </c>
      <c r="C26369" t="s">
        <v>1608</v>
      </c>
      <c r="D26369">
        <v>0.05</v>
      </c>
    </row>
    <row r="26370" spans="1:4" x14ac:dyDescent="0.2">
      <c r="A26370" t="s">
        <v>29</v>
      </c>
      <c r="B26370">
        <v>1.2</v>
      </c>
      <c r="C26370" t="s">
        <v>1608</v>
      </c>
      <c r="D26370">
        <v>0.1</v>
      </c>
    </row>
    <row r="26371" spans="1:4" x14ac:dyDescent="0.2">
      <c r="A26371" t="s">
        <v>96</v>
      </c>
      <c r="B26371">
        <v>5.0999999999999996</v>
      </c>
      <c r="C26371" t="s">
        <v>1608</v>
      </c>
      <c r="D26371">
        <v>0.2</v>
      </c>
    </row>
    <row r="26372" spans="1:4" x14ac:dyDescent="0.2">
      <c r="A26372" t="s">
        <v>96</v>
      </c>
      <c r="B26372">
        <v>5.15</v>
      </c>
      <c r="C26372" t="s">
        <v>1613</v>
      </c>
      <c r="D26372">
        <v>0.1</v>
      </c>
    </row>
    <row r="26373" spans="1:4" x14ac:dyDescent="0.2">
      <c r="A26373" t="s">
        <v>96</v>
      </c>
      <c r="B26373" t="s">
        <v>3491</v>
      </c>
    </row>
    <row r="26374" spans="1:4" x14ac:dyDescent="0.2">
      <c r="A26374" t="s">
        <v>29</v>
      </c>
      <c r="B26374">
        <v>8</v>
      </c>
      <c r="C26374" t="s">
        <v>1608</v>
      </c>
      <c r="D26374">
        <v>0.05</v>
      </c>
    </row>
    <row r="26375" spans="1:4" x14ac:dyDescent="0.2">
      <c r="A26375" t="s">
        <v>36</v>
      </c>
      <c r="B26375" t="s">
        <v>1815</v>
      </c>
      <c r="C26375" t="s">
        <v>3483</v>
      </c>
    </row>
    <row r="26376" spans="1:4" x14ac:dyDescent="0.2">
      <c r="A26376" t="s">
        <v>29</v>
      </c>
      <c r="B26376">
        <v>1</v>
      </c>
      <c r="C26376" t="s">
        <v>1608</v>
      </c>
      <c r="D26376">
        <v>0.1</v>
      </c>
    </row>
    <row r="26377" spans="1:4" x14ac:dyDescent="0.2">
      <c r="A26377" t="s">
        <v>29</v>
      </c>
      <c r="B26377">
        <v>2.2999999999999998</v>
      </c>
      <c r="C26377" t="s">
        <v>1608</v>
      </c>
      <c r="D26377">
        <v>0.05</v>
      </c>
    </row>
    <row r="26378" spans="1:4" x14ac:dyDescent="0.2">
      <c r="A26378" t="s">
        <v>96</v>
      </c>
      <c r="B26378">
        <v>15</v>
      </c>
      <c r="C26378" t="s">
        <v>1608</v>
      </c>
      <c r="D26378">
        <v>0.08</v>
      </c>
    </row>
    <row r="26379" spans="1:4" x14ac:dyDescent="0.2">
      <c r="A26379" t="s">
        <v>29</v>
      </c>
      <c r="B26379">
        <v>2.5</v>
      </c>
      <c r="C26379" t="s">
        <v>1608</v>
      </c>
      <c r="D26379">
        <v>0.2</v>
      </c>
    </row>
    <row r="26380" spans="1:4" x14ac:dyDescent="0.2">
      <c r="A26380" t="s">
        <v>29</v>
      </c>
      <c r="B26380">
        <v>7.4</v>
      </c>
      <c r="C26380" t="s">
        <v>1608</v>
      </c>
      <c r="D26380">
        <v>0.05</v>
      </c>
    </row>
    <row r="26381" spans="1:4" x14ac:dyDescent="0.2">
      <c r="A26381" t="s">
        <v>29</v>
      </c>
      <c r="B26381">
        <v>12.05</v>
      </c>
      <c r="C26381" t="s">
        <v>1608</v>
      </c>
      <c r="D26381">
        <v>0.05</v>
      </c>
    </row>
    <row r="26382" spans="1:4" x14ac:dyDescent="0.2">
      <c r="A26382" t="s">
        <v>29</v>
      </c>
      <c r="B26382">
        <v>12.05</v>
      </c>
      <c r="C26382" t="s">
        <v>1608</v>
      </c>
      <c r="D26382">
        <v>0.05</v>
      </c>
    </row>
    <row r="26383" spans="1:4" x14ac:dyDescent="0.2">
      <c r="A26383" t="s">
        <v>29</v>
      </c>
      <c r="B26383">
        <v>0.25</v>
      </c>
      <c r="C26383" t="s">
        <v>1608</v>
      </c>
      <c r="D26383">
        <v>0.03</v>
      </c>
    </row>
    <row r="26384" spans="1:4" x14ac:dyDescent="0.2">
      <c r="A26384" t="s">
        <v>133</v>
      </c>
      <c r="B26384">
        <v>0.05</v>
      </c>
    </row>
    <row r="26385" spans="1:5" x14ac:dyDescent="0.2">
      <c r="A26385" t="s">
        <v>96</v>
      </c>
      <c r="B26385">
        <v>12.8</v>
      </c>
      <c r="C26385" t="s">
        <v>1608</v>
      </c>
      <c r="D26385">
        <v>0.2</v>
      </c>
    </row>
    <row r="26386" spans="1:5" x14ac:dyDescent="0.2">
      <c r="A26386" t="s">
        <v>873</v>
      </c>
      <c r="B26386" t="s">
        <v>1618</v>
      </c>
      <c r="C26386">
        <v>9.8000000000000007</v>
      </c>
      <c r="D26386" t="s">
        <v>1608</v>
      </c>
      <c r="E26386">
        <v>0.1</v>
      </c>
    </row>
    <row r="26387" spans="1:5" x14ac:dyDescent="0.2">
      <c r="A26387" t="s">
        <v>96</v>
      </c>
      <c r="B26387">
        <v>2.5</v>
      </c>
      <c r="C26387" t="s">
        <v>1608</v>
      </c>
      <c r="D26387">
        <v>0.1</v>
      </c>
    </row>
    <row r="26388" spans="1:5" x14ac:dyDescent="0.2">
      <c r="A26388" t="s">
        <v>95</v>
      </c>
      <c r="B26388" t="s">
        <v>1584</v>
      </c>
      <c r="C26388">
        <v>4</v>
      </c>
    </row>
    <row r="26389" spans="1:5" x14ac:dyDescent="0.2">
      <c r="A26389" t="s">
        <v>95</v>
      </c>
      <c r="B26389" t="s">
        <v>1584</v>
      </c>
      <c r="C26389">
        <v>10</v>
      </c>
    </row>
    <row r="26390" spans="1:5" x14ac:dyDescent="0.2">
      <c r="A26390" t="s">
        <v>54</v>
      </c>
      <c r="B26390" t="s">
        <v>2525</v>
      </c>
      <c r="C26390" t="s">
        <v>1608</v>
      </c>
      <c r="D26390" t="s">
        <v>3484</v>
      </c>
    </row>
    <row r="26391" spans="1:5" x14ac:dyDescent="0.2">
      <c r="A26391" t="s">
        <v>95</v>
      </c>
      <c r="B26391" t="s">
        <v>2508</v>
      </c>
      <c r="C26391">
        <v>1.5</v>
      </c>
      <c r="D26391" t="s">
        <v>3485</v>
      </c>
    </row>
    <row r="26392" spans="1:5" x14ac:dyDescent="0.2">
      <c r="A26392" t="s">
        <v>95</v>
      </c>
      <c r="B26392" t="s">
        <v>2508</v>
      </c>
      <c r="C26392">
        <v>1.5</v>
      </c>
      <c r="D26392" t="s">
        <v>3486</v>
      </c>
    </row>
    <row r="26393" spans="1:5" x14ac:dyDescent="0.2">
      <c r="A26393" t="s">
        <v>97</v>
      </c>
      <c r="B26393">
        <v>0.03</v>
      </c>
      <c r="C26393" t="s">
        <v>1568</v>
      </c>
    </row>
    <row r="26394" spans="1:5" x14ac:dyDescent="0.2">
      <c r="A26394" t="s">
        <v>94</v>
      </c>
      <c r="B26394">
        <v>0.03</v>
      </c>
      <c r="C26394" t="s">
        <v>1568</v>
      </c>
    </row>
    <row r="26395" spans="1:5" x14ac:dyDescent="0.2">
      <c r="A26395" t="s">
        <v>97</v>
      </c>
      <c r="B26395">
        <v>0.01</v>
      </c>
      <c r="C26395" t="s">
        <v>1568</v>
      </c>
    </row>
    <row r="26396" spans="1:5" x14ac:dyDescent="0.2">
      <c r="A26396" t="s">
        <v>87</v>
      </c>
      <c r="B26396" t="s">
        <v>1682</v>
      </c>
    </row>
    <row r="26397" spans="1:5" x14ac:dyDescent="0.2">
      <c r="A26397" t="s">
        <v>1549</v>
      </c>
      <c r="B26397" t="s">
        <v>1550</v>
      </c>
      <c r="C26397" t="s">
        <v>1551</v>
      </c>
      <c r="D26397" t="s">
        <v>1552</v>
      </c>
    </row>
    <row r="26398" spans="1:5" x14ac:dyDescent="0.2">
      <c r="A26398" t="s">
        <v>859</v>
      </c>
      <c r="B26398" t="s">
        <v>1553</v>
      </c>
      <c r="C26398" t="s">
        <v>1554</v>
      </c>
    </row>
    <row r="26399" spans="1:5" x14ac:dyDescent="0.2">
      <c r="A26399" t="s">
        <v>34</v>
      </c>
      <c r="B26399">
        <v>16.98</v>
      </c>
      <c r="C26399">
        <f t="shared" ref="C26399:C26404" si="3">-0.005/-0.02</f>
        <v>0.25</v>
      </c>
    </row>
    <row r="26400" spans="1:5" x14ac:dyDescent="0.2">
      <c r="A26400" t="s">
        <v>34</v>
      </c>
      <c r="B26400">
        <v>16.98</v>
      </c>
      <c r="C26400">
        <f t="shared" si="3"/>
        <v>0.25</v>
      </c>
    </row>
    <row r="26401" spans="1:4" x14ac:dyDescent="0.2">
      <c r="A26401" t="s">
        <v>34</v>
      </c>
      <c r="B26401">
        <v>16.98</v>
      </c>
      <c r="C26401">
        <f t="shared" si="3"/>
        <v>0.25</v>
      </c>
    </row>
    <row r="26402" spans="1:4" x14ac:dyDescent="0.2">
      <c r="A26402" t="s">
        <v>34</v>
      </c>
      <c r="B26402">
        <v>21.98</v>
      </c>
      <c r="C26402">
        <f t="shared" si="3"/>
        <v>0.25</v>
      </c>
    </row>
    <row r="26403" spans="1:4" x14ac:dyDescent="0.2">
      <c r="A26403" t="s">
        <v>34</v>
      </c>
      <c r="B26403">
        <v>21.98</v>
      </c>
      <c r="C26403">
        <f t="shared" si="3"/>
        <v>0.25</v>
      </c>
    </row>
    <row r="26404" spans="1:4" x14ac:dyDescent="0.2">
      <c r="A26404" t="s">
        <v>34</v>
      </c>
      <c r="B26404">
        <v>21.98</v>
      </c>
      <c r="C26404">
        <f t="shared" si="3"/>
        <v>0.25</v>
      </c>
    </row>
    <row r="26405" spans="1:4" x14ac:dyDescent="0.2">
      <c r="A26405" t="s">
        <v>3487</v>
      </c>
      <c r="B26405">
        <v>-0.02</v>
      </c>
      <c r="C26405" t="s">
        <v>1790</v>
      </c>
      <c r="D26405" t="s">
        <v>3291</v>
      </c>
    </row>
    <row r="26406" spans="1:4" x14ac:dyDescent="0.2">
      <c r="A26406" t="s">
        <v>34</v>
      </c>
      <c r="B26406">
        <v>16.8</v>
      </c>
      <c r="C26406" t="s">
        <v>1608</v>
      </c>
      <c r="D26406">
        <v>0.05</v>
      </c>
    </row>
    <row r="26407" spans="1:4" x14ac:dyDescent="0.2">
      <c r="A26407" t="s">
        <v>96</v>
      </c>
      <c r="B26407">
        <v>1.8</v>
      </c>
      <c r="C26407" t="s">
        <v>1608</v>
      </c>
      <c r="D26407">
        <v>0.05</v>
      </c>
    </row>
    <row r="26408" spans="1:4" x14ac:dyDescent="0.2">
      <c r="A26408" t="s">
        <v>29</v>
      </c>
      <c r="B26408">
        <v>1.2</v>
      </c>
      <c r="C26408" t="s">
        <v>1608</v>
      </c>
      <c r="D26408">
        <v>0.1</v>
      </c>
    </row>
    <row r="26409" spans="1:4" x14ac:dyDescent="0.2">
      <c r="A26409" t="s">
        <v>96</v>
      </c>
      <c r="B26409">
        <v>5.3</v>
      </c>
      <c r="C26409" t="s">
        <v>1608</v>
      </c>
      <c r="D26409">
        <v>0.2</v>
      </c>
    </row>
    <row r="26410" spans="1:4" x14ac:dyDescent="0.2">
      <c r="A26410" t="s">
        <v>96</v>
      </c>
      <c r="B26410">
        <v>5.15</v>
      </c>
      <c r="C26410" t="s">
        <v>1613</v>
      </c>
      <c r="D26410">
        <v>0.1</v>
      </c>
    </row>
    <row r="26411" spans="1:4" x14ac:dyDescent="0.2">
      <c r="A26411" t="s">
        <v>96</v>
      </c>
      <c r="B26411" t="s">
        <v>3491</v>
      </c>
    </row>
    <row r="26412" spans="1:4" x14ac:dyDescent="0.2">
      <c r="A26412" t="s">
        <v>96</v>
      </c>
      <c r="B26412" t="s">
        <v>3491</v>
      </c>
    </row>
    <row r="26413" spans="1:4" x14ac:dyDescent="0.2">
      <c r="A26413" t="s">
        <v>29</v>
      </c>
      <c r="B26413">
        <v>8</v>
      </c>
      <c r="C26413" t="s">
        <v>1608</v>
      </c>
      <c r="D26413">
        <v>0.05</v>
      </c>
    </row>
    <row r="26414" spans="1:4" x14ac:dyDescent="0.2">
      <c r="A26414" t="s">
        <v>36</v>
      </c>
      <c r="B26414" t="s">
        <v>1815</v>
      </c>
      <c r="C26414" t="s">
        <v>3483</v>
      </c>
    </row>
    <row r="26415" spans="1:4" x14ac:dyDescent="0.2">
      <c r="A26415" t="s">
        <v>29</v>
      </c>
      <c r="B26415">
        <v>1</v>
      </c>
      <c r="C26415" t="s">
        <v>1608</v>
      </c>
      <c r="D26415">
        <v>0.1</v>
      </c>
    </row>
    <row r="26416" spans="1:4" x14ac:dyDescent="0.2">
      <c r="A26416" t="s">
        <v>29</v>
      </c>
      <c r="B26416">
        <v>2.2999999999999998</v>
      </c>
      <c r="C26416" t="s">
        <v>1608</v>
      </c>
      <c r="D26416">
        <v>0.05</v>
      </c>
    </row>
    <row r="26417" spans="1:5" x14ac:dyDescent="0.2">
      <c r="A26417" t="s">
        <v>96</v>
      </c>
      <c r="B26417">
        <v>15</v>
      </c>
      <c r="C26417" t="s">
        <v>1608</v>
      </c>
      <c r="D26417">
        <v>0.08</v>
      </c>
    </row>
    <row r="26418" spans="1:5" x14ac:dyDescent="0.2">
      <c r="A26418" t="s">
        <v>29</v>
      </c>
      <c r="B26418">
        <v>2.54</v>
      </c>
      <c r="C26418" t="s">
        <v>1608</v>
      </c>
      <c r="D26418">
        <v>0.02</v>
      </c>
    </row>
    <row r="26419" spans="1:5" x14ac:dyDescent="0.2">
      <c r="A26419" t="s">
        <v>29</v>
      </c>
      <c r="B26419">
        <v>7.4</v>
      </c>
      <c r="C26419" t="s">
        <v>1608</v>
      </c>
      <c r="D26419">
        <v>0.05</v>
      </c>
    </row>
    <row r="26420" spans="1:5" x14ac:dyDescent="0.2">
      <c r="A26420" t="s">
        <v>29</v>
      </c>
      <c r="B26420">
        <v>12.05</v>
      </c>
      <c r="C26420" t="s">
        <v>1608</v>
      </c>
      <c r="D26420">
        <v>0.05</v>
      </c>
    </row>
    <row r="26421" spans="1:5" x14ac:dyDescent="0.2">
      <c r="A26421" t="s">
        <v>29</v>
      </c>
      <c r="B26421">
        <v>12.05</v>
      </c>
      <c r="C26421" t="s">
        <v>1608</v>
      </c>
      <c r="D26421">
        <v>0.05</v>
      </c>
    </row>
    <row r="26422" spans="1:5" x14ac:dyDescent="0.2">
      <c r="A26422" t="s">
        <v>29</v>
      </c>
      <c r="B26422">
        <v>0.25</v>
      </c>
      <c r="C26422" t="s">
        <v>1608</v>
      </c>
      <c r="D26422">
        <v>0.03</v>
      </c>
    </row>
    <row r="26423" spans="1:5" x14ac:dyDescent="0.2">
      <c r="A26423" t="s">
        <v>133</v>
      </c>
      <c r="B26423">
        <v>0.05</v>
      </c>
    </row>
    <row r="26424" spans="1:5" x14ac:dyDescent="0.2">
      <c r="A26424" t="s">
        <v>96</v>
      </c>
      <c r="B26424">
        <v>12.8</v>
      </c>
      <c r="C26424" t="s">
        <v>1608</v>
      </c>
      <c r="D26424">
        <v>0.2</v>
      </c>
    </row>
    <row r="26425" spans="1:5" x14ac:dyDescent="0.2">
      <c r="A26425" t="s">
        <v>873</v>
      </c>
      <c r="B26425" t="s">
        <v>1618</v>
      </c>
      <c r="C26425">
        <v>9.8000000000000007</v>
      </c>
      <c r="D26425" t="s">
        <v>1608</v>
      </c>
      <c r="E26425">
        <v>0.1</v>
      </c>
    </row>
    <row r="26426" spans="1:5" x14ac:dyDescent="0.2">
      <c r="A26426" t="s">
        <v>96</v>
      </c>
      <c r="B26426">
        <v>2.5</v>
      </c>
      <c r="C26426" t="s">
        <v>1608</v>
      </c>
      <c r="D26426">
        <v>0.1</v>
      </c>
    </row>
    <row r="26427" spans="1:5" x14ac:dyDescent="0.2">
      <c r="A26427" t="s">
        <v>95</v>
      </c>
      <c r="B26427" t="s">
        <v>1584</v>
      </c>
      <c r="C26427">
        <v>4</v>
      </c>
    </row>
    <row r="26428" spans="1:5" x14ac:dyDescent="0.2">
      <c r="A26428" t="s">
        <v>95</v>
      </c>
      <c r="B26428" t="s">
        <v>1584</v>
      </c>
      <c r="C26428">
        <v>10</v>
      </c>
    </row>
    <row r="26429" spans="1:5" x14ac:dyDescent="0.2">
      <c r="A26429" t="s">
        <v>54</v>
      </c>
      <c r="B26429" t="s">
        <v>2525</v>
      </c>
      <c r="C26429" t="s">
        <v>1608</v>
      </c>
      <c r="D26429" t="s">
        <v>3484</v>
      </c>
    </row>
    <row r="26430" spans="1:5" x14ac:dyDescent="0.2">
      <c r="A26430" t="s">
        <v>95</v>
      </c>
      <c r="B26430" t="s">
        <v>2508</v>
      </c>
      <c r="C26430">
        <v>1.5</v>
      </c>
      <c r="D26430" t="s">
        <v>3485</v>
      </c>
    </row>
    <row r="26431" spans="1:5" x14ac:dyDescent="0.2">
      <c r="A26431" t="s">
        <v>95</v>
      </c>
      <c r="B26431" t="s">
        <v>2508</v>
      </c>
      <c r="C26431">
        <v>1.5</v>
      </c>
      <c r="D26431" t="s">
        <v>3486</v>
      </c>
    </row>
    <row r="26432" spans="1:5" x14ac:dyDescent="0.2">
      <c r="A26432" t="s">
        <v>97</v>
      </c>
      <c r="B26432">
        <v>0.03</v>
      </c>
      <c r="C26432" t="s">
        <v>1568</v>
      </c>
    </row>
    <row r="26433" spans="1:4" x14ac:dyDescent="0.2">
      <c r="A26433" t="s">
        <v>94</v>
      </c>
      <c r="B26433">
        <v>0.03</v>
      </c>
      <c r="C26433" t="s">
        <v>1568</v>
      </c>
    </row>
    <row r="26434" spans="1:4" x14ac:dyDescent="0.2">
      <c r="A26434" t="s">
        <v>97</v>
      </c>
      <c r="B26434">
        <v>0.01</v>
      </c>
      <c r="C26434" t="s">
        <v>1568</v>
      </c>
    </row>
    <row r="26435" spans="1:4" x14ac:dyDescent="0.2">
      <c r="A26435" t="s">
        <v>87</v>
      </c>
      <c r="B26435" t="s">
        <v>1682</v>
      </c>
    </row>
    <row r="26436" spans="1:4" x14ac:dyDescent="0.2">
      <c r="A26436" t="s">
        <v>1549</v>
      </c>
      <c r="B26436" t="s">
        <v>1550</v>
      </c>
      <c r="C26436" t="s">
        <v>1551</v>
      </c>
      <c r="D26436" t="s">
        <v>1552</v>
      </c>
    </row>
    <row r="26437" spans="1:4" x14ac:dyDescent="0.2">
      <c r="A26437" t="s">
        <v>859</v>
      </c>
      <c r="B26437" t="s">
        <v>1553</v>
      </c>
      <c r="C26437" t="s">
        <v>1554</v>
      </c>
    </row>
    <row r="26438" spans="1:4" x14ac:dyDescent="0.2">
      <c r="A26438" t="s">
        <v>1569</v>
      </c>
      <c r="B26438" t="s">
        <v>1570</v>
      </c>
      <c r="C26438" t="s">
        <v>1571</v>
      </c>
    </row>
    <row r="26439" spans="1:4" x14ac:dyDescent="0.2">
      <c r="A26439" t="s">
        <v>1569</v>
      </c>
      <c r="B26439" t="s">
        <v>1572</v>
      </c>
      <c r="C26439" t="s">
        <v>1573</v>
      </c>
      <c r="D26439" t="s">
        <v>1571</v>
      </c>
    </row>
    <row r="26440" spans="1:4" x14ac:dyDescent="0.2">
      <c r="A26440" t="s">
        <v>34</v>
      </c>
      <c r="B26440">
        <v>16.98</v>
      </c>
      <c r="C26440">
        <f>-0.005/-0.02</f>
        <v>0.25</v>
      </c>
    </row>
    <row r="26441" spans="1:4" x14ac:dyDescent="0.2">
      <c r="A26441" t="s">
        <v>34</v>
      </c>
      <c r="B26441">
        <v>16.98</v>
      </c>
      <c r="C26441">
        <f>-0.005/-0.02</f>
        <v>0.25</v>
      </c>
    </row>
    <row r="26442" spans="1:4" x14ac:dyDescent="0.2">
      <c r="A26442" t="s">
        <v>34</v>
      </c>
      <c r="B26442">
        <v>21.98</v>
      </c>
      <c r="C26442">
        <f>-0.005/-0.02</f>
        <v>0.25</v>
      </c>
    </row>
    <row r="26443" spans="1:4" x14ac:dyDescent="0.2">
      <c r="A26443" t="s">
        <v>34</v>
      </c>
      <c r="B26443">
        <v>21.98</v>
      </c>
      <c r="C26443">
        <f>-0.005/-0.02</f>
        <v>0.25</v>
      </c>
    </row>
    <row r="26444" spans="1:4" x14ac:dyDescent="0.2">
      <c r="A26444" t="s">
        <v>34</v>
      </c>
      <c r="B26444">
        <v>16.8</v>
      </c>
      <c r="C26444" t="s">
        <v>1608</v>
      </c>
      <c r="D26444">
        <v>0.05</v>
      </c>
    </row>
    <row r="26445" spans="1:4" x14ac:dyDescent="0.2">
      <c r="A26445" t="s">
        <v>96</v>
      </c>
      <c r="B26445">
        <v>1.8</v>
      </c>
      <c r="C26445" t="s">
        <v>1608</v>
      </c>
      <c r="D26445">
        <v>0.05</v>
      </c>
    </row>
    <row r="26446" spans="1:4" x14ac:dyDescent="0.2">
      <c r="A26446" t="s">
        <v>29</v>
      </c>
      <c r="B26446">
        <v>1.2</v>
      </c>
      <c r="C26446" t="s">
        <v>1608</v>
      </c>
      <c r="D26446">
        <v>0.1</v>
      </c>
    </row>
    <row r="26447" spans="1:4" x14ac:dyDescent="0.2">
      <c r="A26447" t="s">
        <v>96</v>
      </c>
      <c r="B26447">
        <v>5.0999999999999996</v>
      </c>
      <c r="C26447" t="s">
        <v>1608</v>
      </c>
      <c r="D26447">
        <v>0.2</v>
      </c>
    </row>
    <row r="26448" spans="1:4" x14ac:dyDescent="0.2">
      <c r="A26448" t="s">
        <v>96</v>
      </c>
      <c r="B26448">
        <v>5.15</v>
      </c>
      <c r="C26448" t="s">
        <v>1613</v>
      </c>
      <c r="D26448">
        <v>0.1</v>
      </c>
    </row>
    <row r="26449" spans="1:5" x14ac:dyDescent="0.2">
      <c r="A26449" t="s">
        <v>96</v>
      </c>
      <c r="B26449">
        <v>4</v>
      </c>
      <c r="C26449">
        <v>0.02</v>
      </c>
    </row>
    <row r="26450" spans="1:5" x14ac:dyDescent="0.2">
      <c r="A26450" t="s">
        <v>29</v>
      </c>
      <c r="B26450">
        <v>8</v>
      </c>
      <c r="C26450" t="s">
        <v>1608</v>
      </c>
      <c r="D26450">
        <v>0.05</v>
      </c>
    </row>
    <row r="26451" spans="1:5" x14ac:dyDescent="0.2">
      <c r="A26451" t="s">
        <v>36</v>
      </c>
      <c r="B26451" t="s">
        <v>1815</v>
      </c>
      <c r="C26451" t="s">
        <v>3483</v>
      </c>
    </row>
    <row r="26452" spans="1:5" x14ac:dyDescent="0.2">
      <c r="A26452" t="s">
        <v>29</v>
      </c>
      <c r="B26452">
        <v>1</v>
      </c>
      <c r="C26452" t="s">
        <v>1608</v>
      </c>
      <c r="D26452">
        <v>0.1</v>
      </c>
    </row>
    <row r="26453" spans="1:5" x14ac:dyDescent="0.2">
      <c r="A26453" t="s">
        <v>29</v>
      </c>
      <c r="B26453">
        <v>2.2999999999999998</v>
      </c>
      <c r="C26453" t="s">
        <v>1608</v>
      </c>
      <c r="D26453">
        <v>0.05</v>
      </c>
    </row>
    <row r="26454" spans="1:5" x14ac:dyDescent="0.2">
      <c r="A26454" t="s">
        <v>96</v>
      </c>
      <c r="B26454">
        <v>15</v>
      </c>
      <c r="C26454" t="s">
        <v>1608</v>
      </c>
      <c r="D26454">
        <v>0.08</v>
      </c>
    </row>
    <row r="26455" spans="1:5" x14ac:dyDescent="0.2">
      <c r="A26455" t="s">
        <v>29</v>
      </c>
      <c r="B26455">
        <v>2.5</v>
      </c>
      <c r="C26455" t="s">
        <v>1608</v>
      </c>
      <c r="D26455">
        <v>0.2</v>
      </c>
    </row>
    <row r="26456" spans="1:5" x14ac:dyDescent="0.2">
      <c r="A26456" t="s">
        <v>29</v>
      </c>
      <c r="B26456">
        <v>7.4</v>
      </c>
      <c r="C26456" t="s">
        <v>1608</v>
      </c>
      <c r="D26456">
        <v>0.05</v>
      </c>
    </row>
    <row r="26457" spans="1:5" x14ac:dyDescent="0.2">
      <c r="A26457" t="s">
        <v>29</v>
      </c>
      <c r="B26457">
        <v>12.05</v>
      </c>
      <c r="C26457" t="s">
        <v>1608</v>
      </c>
      <c r="D26457">
        <v>0.05</v>
      </c>
    </row>
    <row r="26458" spans="1:5" x14ac:dyDescent="0.2">
      <c r="A26458" t="s">
        <v>29</v>
      </c>
      <c r="B26458">
        <v>12.05</v>
      </c>
      <c r="C26458" t="s">
        <v>1608</v>
      </c>
      <c r="D26458">
        <v>0.05</v>
      </c>
    </row>
    <row r="26459" spans="1:5" x14ac:dyDescent="0.2">
      <c r="A26459" t="s">
        <v>29</v>
      </c>
      <c r="B26459">
        <v>0.25</v>
      </c>
      <c r="C26459" t="s">
        <v>1608</v>
      </c>
      <c r="D26459">
        <v>0.03</v>
      </c>
    </row>
    <row r="26460" spans="1:5" x14ac:dyDescent="0.2">
      <c r="A26460" t="s">
        <v>133</v>
      </c>
      <c r="B26460">
        <v>0.05</v>
      </c>
    </row>
    <row r="26461" spans="1:5" x14ac:dyDescent="0.2">
      <c r="A26461" t="s">
        <v>96</v>
      </c>
      <c r="B26461">
        <v>12.8</v>
      </c>
      <c r="C26461" t="s">
        <v>1608</v>
      </c>
      <c r="D26461">
        <v>0.2</v>
      </c>
    </row>
    <row r="26462" spans="1:5" x14ac:dyDescent="0.2">
      <c r="A26462" t="s">
        <v>873</v>
      </c>
      <c r="B26462" t="s">
        <v>1618</v>
      </c>
      <c r="C26462">
        <v>9.8000000000000007</v>
      </c>
      <c r="D26462" t="s">
        <v>1608</v>
      </c>
      <c r="E26462">
        <v>0.1</v>
      </c>
    </row>
    <row r="26463" spans="1:5" x14ac:dyDescent="0.2">
      <c r="A26463" t="s">
        <v>96</v>
      </c>
      <c r="B26463">
        <v>2.5</v>
      </c>
      <c r="C26463" t="s">
        <v>1608</v>
      </c>
      <c r="D26463">
        <v>0.1</v>
      </c>
    </row>
    <row r="26464" spans="1:5" x14ac:dyDescent="0.2">
      <c r="A26464" t="s">
        <v>95</v>
      </c>
      <c r="B26464" t="s">
        <v>1584</v>
      </c>
      <c r="C26464">
        <v>4</v>
      </c>
    </row>
    <row r="26465" spans="1:4" x14ac:dyDescent="0.2">
      <c r="A26465" t="s">
        <v>95</v>
      </c>
      <c r="B26465" t="s">
        <v>1584</v>
      </c>
      <c r="C26465">
        <v>10</v>
      </c>
    </row>
    <row r="26466" spans="1:4" x14ac:dyDescent="0.2">
      <c r="A26466" t="s">
        <v>54</v>
      </c>
      <c r="B26466" t="s">
        <v>2525</v>
      </c>
      <c r="C26466" t="s">
        <v>1608</v>
      </c>
      <c r="D26466" t="s">
        <v>3484</v>
      </c>
    </row>
    <row r="26467" spans="1:4" x14ac:dyDescent="0.2">
      <c r="A26467" t="s">
        <v>95</v>
      </c>
      <c r="B26467" t="s">
        <v>2508</v>
      </c>
      <c r="C26467">
        <v>1.5</v>
      </c>
      <c r="D26467" t="s">
        <v>3485</v>
      </c>
    </row>
    <row r="26468" spans="1:4" x14ac:dyDescent="0.2">
      <c r="A26468" t="s">
        <v>95</v>
      </c>
      <c r="B26468" t="s">
        <v>2508</v>
      </c>
      <c r="C26468">
        <v>1.5</v>
      </c>
      <c r="D26468" t="s">
        <v>3486</v>
      </c>
    </row>
    <row r="26469" spans="1:4" x14ac:dyDescent="0.2">
      <c r="A26469" t="s">
        <v>97</v>
      </c>
      <c r="B26469">
        <v>0.03</v>
      </c>
      <c r="C26469" t="s">
        <v>1568</v>
      </c>
    </row>
    <row r="26470" spans="1:4" x14ac:dyDescent="0.2">
      <c r="A26470" t="s">
        <v>94</v>
      </c>
      <c r="B26470">
        <v>0.03</v>
      </c>
      <c r="C26470" t="s">
        <v>1568</v>
      </c>
    </row>
    <row r="26471" spans="1:4" x14ac:dyDescent="0.2">
      <c r="A26471" t="s">
        <v>97</v>
      </c>
      <c r="B26471">
        <v>0.01</v>
      </c>
      <c r="C26471" t="s">
        <v>1568</v>
      </c>
    </row>
    <row r="26472" spans="1:4" x14ac:dyDescent="0.2">
      <c r="A26472" t="s">
        <v>87</v>
      </c>
      <c r="B26472" t="s">
        <v>1682</v>
      </c>
    </row>
    <row r="26473" spans="1:4" x14ac:dyDescent="0.2">
      <c r="A26473" t="s">
        <v>1549</v>
      </c>
      <c r="B26473" t="s">
        <v>1550</v>
      </c>
      <c r="C26473" t="s">
        <v>1551</v>
      </c>
      <c r="D26473" t="s">
        <v>1552</v>
      </c>
    </row>
    <row r="26474" spans="1:4" x14ac:dyDescent="0.2">
      <c r="A26474" t="s">
        <v>859</v>
      </c>
      <c r="B26474" t="s">
        <v>1553</v>
      </c>
      <c r="C26474" t="s">
        <v>1554</v>
      </c>
    </row>
    <row r="26475" spans="1:4" x14ac:dyDescent="0.2">
      <c r="A26475" t="s">
        <v>34</v>
      </c>
      <c r="B26475">
        <v>16.98</v>
      </c>
      <c r="C26475">
        <f>-0.005/-0.02</f>
        <v>0.25</v>
      </c>
    </row>
    <row r="26476" spans="1:4" x14ac:dyDescent="0.2">
      <c r="A26476" t="s">
        <v>34</v>
      </c>
      <c r="B26476">
        <v>16.98</v>
      </c>
      <c r="C26476">
        <f>-0.005/-0.02</f>
        <v>0.25</v>
      </c>
    </row>
    <row r="26477" spans="1:4" x14ac:dyDescent="0.2">
      <c r="A26477" t="s">
        <v>34</v>
      </c>
      <c r="B26477">
        <v>21.98</v>
      </c>
      <c r="C26477">
        <f>-0.005/-0.02</f>
        <v>0.25</v>
      </c>
    </row>
    <row r="26478" spans="1:4" x14ac:dyDescent="0.2">
      <c r="A26478" t="s">
        <v>34</v>
      </c>
      <c r="B26478">
        <v>21.98</v>
      </c>
      <c r="C26478">
        <f>-0.005/-0.02</f>
        <v>0.25</v>
      </c>
    </row>
    <row r="26479" spans="1:4" x14ac:dyDescent="0.2">
      <c r="A26479" t="s">
        <v>34</v>
      </c>
      <c r="B26479">
        <v>16.8</v>
      </c>
      <c r="C26479" t="s">
        <v>1608</v>
      </c>
      <c r="D26479">
        <v>0.05</v>
      </c>
    </row>
    <row r="26480" spans="1:4" x14ac:dyDescent="0.2">
      <c r="A26480" t="s">
        <v>96</v>
      </c>
      <c r="B26480">
        <v>1.8</v>
      </c>
      <c r="C26480" t="s">
        <v>1608</v>
      </c>
      <c r="D26480">
        <v>0.05</v>
      </c>
    </row>
    <row r="26481" spans="1:4" x14ac:dyDescent="0.2">
      <c r="A26481" t="s">
        <v>29</v>
      </c>
      <c r="B26481">
        <v>1.2</v>
      </c>
      <c r="C26481" t="s">
        <v>1608</v>
      </c>
      <c r="D26481">
        <v>0.1</v>
      </c>
    </row>
    <row r="26482" spans="1:4" x14ac:dyDescent="0.2">
      <c r="A26482" t="s">
        <v>96</v>
      </c>
      <c r="B26482">
        <v>5.0999999999999996</v>
      </c>
      <c r="C26482" t="s">
        <v>1608</v>
      </c>
      <c r="D26482">
        <v>0.2</v>
      </c>
    </row>
    <row r="26483" spans="1:4" x14ac:dyDescent="0.2">
      <c r="A26483" t="s">
        <v>96</v>
      </c>
      <c r="B26483">
        <v>5.15</v>
      </c>
      <c r="C26483" t="s">
        <v>1613</v>
      </c>
      <c r="D26483">
        <v>0.1</v>
      </c>
    </row>
    <row r="26484" spans="1:4" x14ac:dyDescent="0.2">
      <c r="A26484" t="s">
        <v>96</v>
      </c>
      <c r="B26484">
        <v>4</v>
      </c>
      <c r="C26484">
        <v>0.02</v>
      </c>
    </row>
    <row r="26485" spans="1:4" x14ac:dyDescent="0.2">
      <c r="A26485" t="s">
        <v>29</v>
      </c>
      <c r="B26485">
        <v>8</v>
      </c>
      <c r="C26485" t="s">
        <v>1608</v>
      </c>
      <c r="D26485">
        <v>0.05</v>
      </c>
    </row>
    <row r="26486" spans="1:4" x14ac:dyDescent="0.2">
      <c r="A26486" t="s">
        <v>36</v>
      </c>
      <c r="B26486" t="s">
        <v>1815</v>
      </c>
      <c r="C26486" t="s">
        <v>3483</v>
      </c>
    </row>
    <row r="26487" spans="1:4" x14ac:dyDescent="0.2">
      <c r="A26487" t="s">
        <v>29</v>
      </c>
      <c r="B26487">
        <v>1</v>
      </c>
      <c r="C26487" t="s">
        <v>1608</v>
      </c>
      <c r="D26487">
        <v>0.1</v>
      </c>
    </row>
    <row r="26488" spans="1:4" x14ac:dyDescent="0.2">
      <c r="A26488" t="s">
        <v>29</v>
      </c>
      <c r="B26488">
        <v>2.2999999999999998</v>
      </c>
      <c r="C26488" t="s">
        <v>1608</v>
      </c>
      <c r="D26488">
        <v>0.05</v>
      </c>
    </row>
    <row r="26489" spans="1:4" x14ac:dyDescent="0.2">
      <c r="A26489" t="s">
        <v>96</v>
      </c>
      <c r="B26489">
        <v>15</v>
      </c>
      <c r="C26489" t="s">
        <v>1608</v>
      </c>
      <c r="D26489">
        <v>0.08</v>
      </c>
    </row>
    <row r="26490" spans="1:4" x14ac:dyDescent="0.2">
      <c r="A26490" t="s">
        <v>29</v>
      </c>
      <c r="B26490">
        <v>2.5</v>
      </c>
      <c r="C26490" t="s">
        <v>1608</v>
      </c>
      <c r="D26490">
        <v>0.2</v>
      </c>
    </row>
    <row r="26491" spans="1:4" x14ac:dyDescent="0.2">
      <c r="A26491" t="s">
        <v>29</v>
      </c>
      <c r="B26491">
        <v>7.4</v>
      </c>
      <c r="C26491" t="s">
        <v>1608</v>
      </c>
      <c r="D26491">
        <v>0.05</v>
      </c>
    </row>
    <row r="26492" spans="1:4" x14ac:dyDescent="0.2">
      <c r="A26492" t="s">
        <v>29</v>
      </c>
      <c r="B26492">
        <v>12.05</v>
      </c>
      <c r="C26492" t="s">
        <v>1608</v>
      </c>
      <c r="D26492">
        <v>0.05</v>
      </c>
    </row>
    <row r="26493" spans="1:4" x14ac:dyDescent="0.2">
      <c r="A26493" t="s">
        <v>29</v>
      </c>
      <c r="B26493">
        <v>12.05</v>
      </c>
      <c r="C26493" t="s">
        <v>1608</v>
      </c>
      <c r="D26493">
        <v>0.05</v>
      </c>
    </row>
    <row r="26494" spans="1:4" x14ac:dyDescent="0.2">
      <c r="A26494" t="s">
        <v>29</v>
      </c>
      <c r="B26494">
        <v>0.25</v>
      </c>
      <c r="C26494" t="s">
        <v>1608</v>
      </c>
      <c r="D26494">
        <v>0.03</v>
      </c>
    </row>
    <row r="26495" spans="1:4" x14ac:dyDescent="0.2">
      <c r="A26495" t="s">
        <v>133</v>
      </c>
      <c r="B26495">
        <v>0.05</v>
      </c>
    </row>
    <row r="26496" spans="1:4" x14ac:dyDescent="0.2">
      <c r="A26496" t="s">
        <v>96</v>
      </c>
      <c r="B26496">
        <v>12.8</v>
      </c>
      <c r="C26496" t="s">
        <v>1608</v>
      </c>
      <c r="D26496">
        <v>0.2</v>
      </c>
    </row>
    <row r="26497" spans="1:5" x14ac:dyDescent="0.2">
      <c r="A26497" t="s">
        <v>873</v>
      </c>
      <c r="B26497" t="s">
        <v>1618</v>
      </c>
      <c r="C26497">
        <v>9.8000000000000007</v>
      </c>
      <c r="D26497" t="s">
        <v>1608</v>
      </c>
      <c r="E26497">
        <v>0.1</v>
      </c>
    </row>
    <row r="26498" spans="1:5" x14ac:dyDescent="0.2">
      <c r="A26498" t="s">
        <v>96</v>
      </c>
      <c r="B26498">
        <v>2.5</v>
      </c>
      <c r="C26498" t="s">
        <v>1608</v>
      </c>
      <c r="D26498">
        <v>0.1</v>
      </c>
    </row>
    <row r="26499" spans="1:5" x14ac:dyDescent="0.2">
      <c r="A26499" t="s">
        <v>95</v>
      </c>
      <c r="B26499" t="s">
        <v>1584</v>
      </c>
      <c r="C26499">
        <v>4</v>
      </c>
    </row>
    <row r="26500" spans="1:5" x14ac:dyDescent="0.2">
      <c r="A26500" t="s">
        <v>95</v>
      </c>
      <c r="B26500" t="s">
        <v>1584</v>
      </c>
      <c r="C26500">
        <v>10</v>
      </c>
    </row>
    <row r="26501" spans="1:5" x14ac:dyDescent="0.2">
      <c r="A26501" t="s">
        <v>54</v>
      </c>
      <c r="B26501" t="s">
        <v>2525</v>
      </c>
      <c r="C26501" t="s">
        <v>1608</v>
      </c>
      <c r="D26501" t="s">
        <v>3484</v>
      </c>
    </row>
    <row r="26502" spans="1:5" x14ac:dyDescent="0.2">
      <c r="A26502" t="s">
        <v>95</v>
      </c>
      <c r="B26502" t="s">
        <v>2508</v>
      </c>
      <c r="C26502">
        <v>1.5</v>
      </c>
      <c r="D26502" t="s">
        <v>3485</v>
      </c>
    </row>
    <row r="26503" spans="1:5" x14ac:dyDescent="0.2">
      <c r="A26503" t="s">
        <v>95</v>
      </c>
      <c r="B26503" t="s">
        <v>2508</v>
      </c>
      <c r="C26503">
        <v>1.5</v>
      </c>
      <c r="D26503" t="s">
        <v>3486</v>
      </c>
    </row>
    <row r="26504" spans="1:5" x14ac:dyDescent="0.2">
      <c r="A26504" t="s">
        <v>97</v>
      </c>
      <c r="B26504">
        <v>0.03</v>
      </c>
      <c r="C26504" t="s">
        <v>1568</v>
      </c>
    </row>
    <row r="26505" spans="1:5" x14ac:dyDescent="0.2">
      <c r="A26505" t="s">
        <v>94</v>
      </c>
      <c r="B26505">
        <v>0.03</v>
      </c>
      <c r="C26505" t="s">
        <v>1568</v>
      </c>
    </row>
    <row r="26506" spans="1:5" x14ac:dyDescent="0.2">
      <c r="A26506" t="s">
        <v>97</v>
      </c>
      <c r="B26506">
        <v>0.01</v>
      </c>
      <c r="C26506" t="s">
        <v>1568</v>
      </c>
    </row>
    <row r="26507" spans="1:5" x14ac:dyDescent="0.2">
      <c r="A26507" t="s">
        <v>87</v>
      </c>
      <c r="B26507" t="s">
        <v>1682</v>
      </c>
    </row>
    <row r="26508" spans="1:5" x14ac:dyDescent="0.2">
      <c r="A26508" t="s">
        <v>1549</v>
      </c>
      <c r="B26508" t="s">
        <v>1550</v>
      </c>
      <c r="C26508" t="s">
        <v>1551</v>
      </c>
      <c r="D26508" t="s">
        <v>1552</v>
      </c>
    </row>
    <row r="26509" spans="1:5" x14ac:dyDescent="0.2">
      <c r="A26509" t="s">
        <v>859</v>
      </c>
      <c r="B26509" t="s">
        <v>1553</v>
      </c>
      <c r="C26509" t="s">
        <v>1554</v>
      </c>
    </row>
    <row r="26510" spans="1:5" x14ac:dyDescent="0.2">
      <c r="A26510" t="s">
        <v>34</v>
      </c>
      <c r="B26510">
        <v>16.98</v>
      </c>
      <c r="C26510">
        <f t="shared" ref="C26510:C26515" si="4">-0.005/-0.02</f>
        <v>0.25</v>
      </c>
    </row>
    <row r="26511" spans="1:5" x14ac:dyDescent="0.2">
      <c r="A26511" t="s">
        <v>34</v>
      </c>
      <c r="B26511">
        <v>16.98</v>
      </c>
      <c r="C26511">
        <f t="shared" si="4"/>
        <v>0.25</v>
      </c>
    </row>
    <row r="26512" spans="1:5" x14ac:dyDescent="0.2">
      <c r="A26512" t="s">
        <v>34</v>
      </c>
      <c r="B26512">
        <v>16.98</v>
      </c>
      <c r="C26512">
        <f t="shared" si="4"/>
        <v>0.25</v>
      </c>
    </row>
    <row r="26513" spans="1:4" x14ac:dyDescent="0.2">
      <c r="A26513" t="s">
        <v>34</v>
      </c>
      <c r="B26513">
        <v>21.98</v>
      </c>
      <c r="C26513">
        <f t="shared" si="4"/>
        <v>0.25</v>
      </c>
    </row>
    <row r="26514" spans="1:4" x14ac:dyDescent="0.2">
      <c r="A26514" t="s">
        <v>34</v>
      </c>
      <c r="B26514">
        <v>21.98</v>
      </c>
      <c r="C26514">
        <f t="shared" si="4"/>
        <v>0.25</v>
      </c>
    </row>
    <row r="26515" spans="1:4" x14ac:dyDescent="0.2">
      <c r="A26515" t="s">
        <v>34</v>
      </c>
      <c r="B26515">
        <v>21.98</v>
      </c>
      <c r="C26515">
        <f t="shared" si="4"/>
        <v>0.25</v>
      </c>
    </row>
    <row r="26516" spans="1:4" x14ac:dyDescent="0.2">
      <c r="A26516" t="s">
        <v>3487</v>
      </c>
      <c r="B26516">
        <v>-0.02</v>
      </c>
      <c r="C26516" t="s">
        <v>1790</v>
      </c>
      <c r="D26516" t="s">
        <v>3291</v>
      </c>
    </row>
    <row r="26517" spans="1:4" x14ac:dyDescent="0.2">
      <c r="A26517" t="s">
        <v>34</v>
      </c>
      <c r="B26517">
        <v>16.8</v>
      </c>
      <c r="C26517" t="s">
        <v>1608</v>
      </c>
      <c r="D26517">
        <v>0.05</v>
      </c>
    </row>
    <row r="26518" spans="1:4" x14ac:dyDescent="0.2">
      <c r="A26518" t="s">
        <v>96</v>
      </c>
      <c r="B26518">
        <v>1.8</v>
      </c>
      <c r="C26518" t="s">
        <v>1608</v>
      </c>
      <c r="D26518">
        <v>0.05</v>
      </c>
    </row>
    <row r="26519" spans="1:4" x14ac:dyDescent="0.2">
      <c r="A26519" t="s">
        <v>29</v>
      </c>
      <c r="B26519">
        <v>1.2</v>
      </c>
      <c r="C26519" t="s">
        <v>1608</v>
      </c>
      <c r="D26519">
        <v>0.1</v>
      </c>
    </row>
    <row r="26520" spans="1:4" x14ac:dyDescent="0.2">
      <c r="A26520" t="s">
        <v>96</v>
      </c>
      <c r="B26520">
        <v>5.5</v>
      </c>
      <c r="C26520" t="s">
        <v>1608</v>
      </c>
      <c r="D26520">
        <v>0.2</v>
      </c>
    </row>
    <row r="26521" spans="1:4" x14ac:dyDescent="0.2">
      <c r="A26521" t="s">
        <v>96</v>
      </c>
      <c r="B26521">
        <v>5.15</v>
      </c>
      <c r="C26521" t="s">
        <v>1613</v>
      </c>
      <c r="D26521">
        <v>0.1</v>
      </c>
    </row>
    <row r="26522" spans="1:4" x14ac:dyDescent="0.2">
      <c r="A26522" t="s">
        <v>96</v>
      </c>
      <c r="B26522">
        <v>4</v>
      </c>
      <c r="C26522">
        <v>0.02</v>
      </c>
    </row>
    <row r="26523" spans="1:4" x14ac:dyDescent="0.2">
      <c r="A26523" t="s">
        <v>96</v>
      </c>
      <c r="B26523">
        <v>4</v>
      </c>
      <c r="C26523">
        <v>0.02</v>
      </c>
    </row>
    <row r="26524" spans="1:4" x14ac:dyDescent="0.2">
      <c r="A26524" t="s">
        <v>29</v>
      </c>
      <c r="B26524">
        <v>8</v>
      </c>
      <c r="C26524" t="s">
        <v>1608</v>
      </c>
      <c r="D26524">
        <v>0.05</v>
      </c>
    </row>
    <row r="26525" spans="1:4" x14ac:dyDescent="0.2">
      <c r="A26525" t="s">
        <v>36</v>
      </c>
      <c r="B26525" t="s">
        <v>1815</v>
      </c>
      <c r="C26525" t="s">
        <v>3483</v>
      </c>
    </row>
    <row r="26526" spans="1:4" x14ac:dyDescent="0.2">
      <c r="A26526" t="s">
        <v>29</v>
      </c>
      <c r="B26526">
        <v>1</v>
      </c>
      <c r="C26526" t="s">
        <v>1608</v>
      </c>
      <c r="D26526">
        <v>0.1</v>
      </c>
    </row>
    <row r="26527" spans="1:4" x14ac:dyDescent="0.2">
      <c r="A26527" t="s">
        <v>29</v>
      </c>
      <c r="B26527">
        <v>2.2999999999999998</v>
      </c>
      <c r="C26527" t="s">
        <v>1608</v>
      </c>
      <c r="D26527">
        <v>0.05</v>
      </c>
    </row>
    <row r="26528" spans="1:4" x14ac:dyDescent="0.2">
      <c r="A26528" t="s">
        <v>96</v>
      </c>
      <c r="B26528">
        <v>15</v>
      </c>
      <c r="C26528" t="s">
        <v>1608</v>
      </c>
      <c r="D26528">
        <v>0.08</v>
      </c>
    </row>
    <row r="26529" spans="1:5" x14ac:dyDescent="0.2">
      <c r="A26529" t="s">
        <v>29</v>
      </c>
      <c r="B26529">
        <v>2.54</v>
      </c>
      <c r="C26529" t="s">
        <v>1608</v>
      </c>
      <c r="D26529">
        <v>0.02</v>
      </c>
    </row>
    <row r="26530" spans="1:5" x14ac:dyDescent="0.2">
      <c r="A26530" t="s">
        <v>29</v>
      </c>
      <c r="B26530">
        <v>7.4</v>
      </c>
      <c r="C26530" t="s">
        <v>1608</v>
      </c>
      <c r="D26530">
        <v>0.05</v>
      </c>
    </row>
    <row r="26531" spans="1:5" x14ac:dyDescent="0.2">
      <c r="A26531" t="s">
        <v>29</v>
      </c>
      <c r="B26531">
        <v>12.05</v>
      </c>
      <c r="C26531" t="s">
        <v>1608</v>
      </c>
      <c r="D26531">
        <v>0.05</v>
      </c>
    </row>
    <row r="26532" spans="1:5" x14ac:dyDescent="0.2">
      <c r="A26532" t="s">
        <v>29</v>
      </c>
      <c r="B26532">
        <v>12.05</v>
      </c>
      <c r="C26532" t="s">
        <v>1608</v>
      </c>
      <c r="D26532">
        <v>0.05</v>
      </c>
    </row>
    <row r="26533" spans="1:5" x14ac:dyDescent="0.2">
      <c r="A26533" t="s">
        <v>29</v>
      </c>
      <c r="B26533">
        <v>0.25</v>
      </c>
      <c r="C26533" t="s">
        <v>1608</v>
      </c>
      <c r="D26533">
        <v>0.03</v>
      </c>
    </row>
    <row r="26534" spans="1:5" x14ac:dyDescent="0.2">
      <c r="A26534" t="s">
        <v>133</v>
      </c>
      <c r="B26534">
        <v>0.05</v>
      </c>
    </row>
    <row r="26535" spans="1:5" x14ac:dyDescent="0.2">
      <c r="A26535" t="s">
        <v>96</v>
      </c>
      <c r="B26535">
        <v>12.8</v>
      </c>
      <c r="C26535" t="s">
        <v>1608</v>
      </c>
      <c r="D26535">
        <v>0.2</v>
      </c>
    </row>
    <row r="26536" spans="1:5" x14ac:dyDescent="0.2">
      <c r="A26536" t="s">
        <v>873</v>
      </c>
      <c r="B26536" t="s">
        <v>1618</v>
      </c>
      <c r="C26536">
        <v>9.8000000000000007</v>
      </c>
      <c r="D26536" t="s">
        <v>1608</v>
      </c>
      <c r="E26536">
        <v>0.1</v>
      </c>
    </row>
    <row r="26537" spans="1:5" x14ac:dyDescent="0.2">
      <c r="A26537" t="s">
        <v>96</v>
      </c>
      <c r="B26537">
        <v>2.5</v>
      </c>
      <c r="C26537" t="s">
        <v>1608</v>
      </c>
      <c r="D26537">
        <v>0.1</v>
      </c>
    </row>
    <row r="26538" spans="1:5" x14ac:dyDescent="0.2">
      <c r="A26538" t="s">
        <v>95</v>
      </c>
      <c r="B26538" t="s">
        <v>1584</v>
      </c>
      <c r="C26538">
        <v>4</v>
      </c>
    </row>
    <row r="26539" spans="1:5" x14ac:dyDescent="0.2">
      <c r="A26539" t="s">
        <v>95</v>
      </c>
      <c r="B26539" t="s">
        <v>1584</v>
      </c>
      <c r="C26539">
        <v>10</v>
      </c>
    </row>
    <row r="26540" spans="1:5" x14ac:dyDescent="0.2">
      <c r="A26540" t="s">
        <v>54</v>
      </c>
      <c r="B26540" t="s">
        <v>2525</v>
      </c>
      <c r="C26540" t="s">
        <v>1608</v>
      </c>
      <c r="D26540" t="s">
        <v>3484</v>
      </c>
    </row>
    <row r="26541" spans="1:5" x14ac:dyDescent="0.2">
      <c r="A26541" t="s">
        <v>95</v>
      </c>
      <c r="B26541" t="s">
        <v>2508</v>
      </c>
      <c r="C26541">
        <v>1.5</v>
      </c>
      <c r="D26541" t="s">
        <v>3485</v>
      </c>
    </row>
    <row r="26542" spans="1:5" x14ac:dyDescent="0.2">
      <c r="A26542" t="s">
        <v>95</v>
      </c>
      <c r="B26542" t="s">
        <v>2508</v>
      </c>
      <c r="C26542">
        <v>1.5</v>
      </c>
      <c r="D26542" t="s">
        <v>3486</v>
      </c>
    </row>
    <row r="26543" spans="1:5" x14ac:dyDescent="0.2">
      <c r="A26543" t="s">
        <v>97</v>
      </c>
      <c r="B26543">
        <v>0.03</v>
      </c>
      <c r="C26543" t="s">
        <v>1568</v>
      </c>
    </row>
    <row r="26544" spans="1:5" x14ac:dyDescent="0.2">
      <c r="A26544" t="s">
        <v>94</v>
      </c>
      <c r="B26544">
        <v>0.03</v>
      </c>
      <c r="C26544" t="s">
        <v>1568</v>
      </c>
    </row>
    <row r="26545" spans="1:4" x14ac:dyDescent="0.2">
      <c r="A26545" t="s">
        <v>97</v>
      </c>
      <c r="B26545">
        <v>0.01</v>
      </c>
      <c r="C26545" t="s">
        <v>1568</v>
      </c>
    </row>
    <row r="26546" spans="1:4" x14ac:dyDescent="0.2">
      <c r="A26546" t="s">
        <v>87</v>
      </c>
      <c r="B26546" t="s">
        <v>1682</v>
      </c>
    </row>
    <row r="26547" spans="1:4" x14ac:dyDescent="0.2">
      <c r="A26547" t="s">
        <v>1549</v>
      </c>
      <c r="B26547" t="s">
        <v>1550</v>
      </c>
      <c r="C26547" t="s">
        <v>1551</v>
      </c>
      <c r="D26547" t="s">
        <v>1552</v>
      </c>
    </row>
    <row r="26548" spans="1:4" x14ac:dyDescent="0.2">
      <c r="A26548" t="s">
        <v>859</v>
      </c>
      <c r="B26548" t="s">
        <v>1553</v>
      </c>
      <c r="C26548" t="s">
        <v>1554</v>
      </c>
    </row>
    <row r="26549" spans="1:4" x14ac:dyDescent="0.2">
      <c r="A26549" t="s">
        <v>1569</v>
      </c>
      <c r="B26549" t="s">
        <v>1570</v>
      </c>
      <c r="C26549" t="s">
        <v>1571</v>
      </c>
    </row>
    <row r="26550" spans="1:4" x14ac:dyDescent="0.2">
      <c r="A26550" t="s">
        <v>1569</v>
      </c>
      <c r="B26550" t="s">
        <v>1572</v>
      </c>
      <c r="C26550" t="s">
        <v>1573</v>
      </c>
      <c r="D26550" t="s">
        <v>1571</v>
      </c>
    </row>
    <row r="26551" spans="1:4" x14ac:dyDescent="0.2">
      <c r="A26551" t="s">
        <v>34</v>
      </c>
      <c r="B26551">
        <v>16.98</v>
      </c>
      <c r="C26551">
        <f>-0.005/-0.02</f>
        <v>0.25</v>
      </c>
    </row>
    <row r="26552" spans="1:4" x14ac:dyDescent="0.2">
      <c r="A26552" t="s">
        <v>34</v>
      </c>
      <c r="B26552">
        <v>16.98</v>
      </c>
      <c r="C26552">
        <f>-0.005/-0.02</f>
        <v>0.25</v>
      </c>
    </row>
    <row r="26553" spans="1:4" x14ac:dyDescent="0.2">
      <c r="A26553" t="s">
        <v>34</v>
      </c>
      <c r="B26553">
        <v>21.98</v>
      </c>
      <c r="C26553">
        <f>-0.005/-0.02</f>
        <v>0.25</v>
      </c>
    </row>
    <row r="26554" spans="1:4" x14ac:dyDescent="0.2">
      <c r="A26554" t="s">
        <v>34</v>
      </c>
      <c r="B26554">
        <v>21.98</v>
      </c>
      <c r="C26554">
        <f>-0.005/-0.02</f>
        <v>0.25</v>
      </c>
    </row>
    <row r="26555" spans="1:4" x14ac:dyDescent="0.2">
      <c r="A26555" t="s">
        <v>34</v>
      </c>
      <c r="B26555">
        <v>16.8</v>
      </c>
      <c r="C26555" t="s">
        <v>1608</v>
      </c>
      <c r="D26555">
        <v>0.05</v>
      </c>
    </row>
    <row r="26556" spans="1:4" x14ac:dyDescent="0.2">
      <c r="A26556" t="s">
        <v>96</v>
      </c>
      <c r="B26556">
        <v>1.8</v>
      </c>
      <c r="C26556" t="s">
        <v>1608</v>
      </c>
      <c r="D26556">
        <v>0.05</v>
      </c>
    </row>
    <row r="26557" spans="1:4" x14ac:dyDescent="0.2">
      <c r="A26557" t="s">
        <v>54</v>
      </c>
      <c r="B26557" t="s">
        <v>3492</v>
      </c>
    </row>
    <row r="26558" spans="1:4" x14ac:dyDescent="0.2">
      <c r="A26558" t="s">
        <v>29</v>
      </c>
      <c r="B26558">
        <v>1.2</v>
      </c>
      <c r="C26558" t="s">
        <v>1608</v>
      </c>
      <c r="D26558">
        <v>0.1</v>
      </c>
    </row>
    <row r="26559" spans="1:4" x14ac:dyDescent="0.2">
      <c r="A26559" t="s">
        <v>96</v>
      </c>
      <c r="B26559">
        <v>5.8</v>
      </c>
      <c r="C26559" t="s">
        <v>1608</v>
      </c>
      <c r="D26559">
        <v>0.2</v>
      </c>
    </row>
    <row r="26560" spans="1:4" x14ac:dyDescent="0.2">
      <c r="A26560" t="s">
        <v>96</v>
      </c>
      <c r="B26560">
        <v>5.15</v>
      </c>
      <c r="C26560" t="s">
        <v>1613</v>
      </c>
      <c r="D26560">
        <v>0.1</v>
      </c>
    </row>
    <row r="26561" spans="1:5" x14ac:dyDescent="0.2">
      <c r="A26561" t="s">
        <v>96</v>
      </c>
      <c r="B26561">
        <v>4.3</v>
      </c>
      <c r="C26561">
        <v>0.02</v>
      </c>
    </row>
    <row r="26562" spans="1:5" x14ac:dyDescent="0.2">
      <c r="A26562" t="s">
        <v>29</v>
      </c>
      <c r="B26562">
        <v>8</v>
      </c>
      <c r="C26562" t="s">
        <v>1608</v>
      </c>
      <c r="D26562">
        <v>0.05</v>
      </c>
    </row>
    <row r="26563" spans="1:5" x14ac:dyDescent="0.2">
      <c r="A26563" t="s">
        <v>36</v>
      </c>
      <c r="B26563" t="s">
        <v>1815</v>
      </c>
      <c r="C26563" t="s">
        <v>3483</v>
      </c>
    </row>
    <row r="26564" spans="1:5" x14ac:dyDescent="0.2">
      <c r="A26564" t="s">
        <v>29</v>
      </c>
      <c r="B26564">
        <v>1</v>
      </c>
      <c r="C26564" t="s">
        <v>1608</v>
      </c>
      <c r="D26564">
        <v>0.1</v>
      </c>
    </row>
    <row r="26565" spans="1:5" x14ac:dyDescent="0.2">
      <c r="A26565" t="s">
        <v>29</v>
      </c>
      <c r="B26565">
        <v>2.2999999999999998</v>
      </c>
      <c r="C26565" t="s">
        <v>1608</v>
      </c>
      <c r="D26565">
        <v>0.05</v>
      </c>
    </row>
    <row r="26566" spans="1:5" x14ac:dyDescent="0.2">
      <c r="A26566" t="s">
        <v>96</v>
      </c>
      <c r="B26566">
        <v>15</v>
      </c>
      <c r="C26566" t="s">
        <v>1608</v>
      </c>
      <c r="D26566">
        <v>0.08</v>
      </c>
    </row>
    <row r="26567" spans="1:5" x14ac:dyDescent="0.2">
      <c r="A26567" t="s">
        <v>29</v>
      </c>
      <c r="B26567">
        <v>2.5</v>
      </c>
      <c r="C26567" t="s">
        <v>1608</v>
      </c>
      <c r="D26567">
        <v>0.2</v>
      </c>
    </row>
    <row r="26568" spans="1:5" x14ac:dyDescent="0.2">
      <c r="A26568" t="s">
        <v>29</v>
      </c>
      <c r="B26568">
        <v>7.4</v>
      </c>
      <c r="C26568" t="s">
        <v>1608</v>
      </c>
      <c r="D26568">
        <v>0.05</v>
      </c>
    </row>
    <row r="26569" spans="1:5" x14ac:dyDescent="0.2">
      <c r="A26569" t="s">
        <v>29</v>
      </c>
      <c r="B26569">
        <v>12.05</v>
      </c>
      <c r="C26569" t="s">
        <v>1608</v>
      </c>
      <c r="D26569">
        <v>0.05</v>
      </c>
    </row>
    <row r="26570" spans="1:5" x14ac:dyDescent="0.2">
      <c r="A26570" t="s">
        <v>29</v>
      </c>
      <c r="B26570">
        <v>12.05</v>
      </c>
      <c r="C26570" t="s">
        <v>1608</v>
      </c>
      <c r="D26570">
        <v>0.05</v>
      </c>
    </row>
    <row r="26571" spans="1:5" x14ac:dyDescent="0.2">
      <c r="A26571" t="s">
        <v>29</v>
      </c>
      <c r="B26571">
        <v>0.25</v>
      </c>
      <c r="C26571" t="s">
        <v>1608</v>
      </c>
      <c r="D26571">
        <v>0.03</v>
      </c>
    </row>
    <row r="26572" spans="1:5" x14ac:dyDescent="0.2">
      <c r="A26572" t="s">
        <v>133</v>
      </c>
      <c r="B26572">
        <v>0.05</v>
      </c>
    </row>
    <row r="26573" spans="1:5" x14ac:dyDescent="0.2">
      <c r="A26573" t="s">
        <v>96</v>
      </c>
      <c r="B26573">
        <v>12.8</v>
      </c>
      <c r="C26573" t="s">
        <v>1608</v>
      </c>
      <c r="D26573">
        <v>0.2</v>
      </c>
    </row>
    <row r="26574" spans="1:5" x14ac:dyDescent="0.2">
      <c r="A26574" t="s">
        <v>873</v>
      </c>
      <c r="B26574" t="s">
        <v>1618</v>
      </c>
      <c r="C26574">
        <v>9.8000000000000007</v>
      </c>
      <c r="D26574" t="s">
        <v>1608</v>
      </c>
      <c r="E26574">
        <v>0.1</v>
      </c>
    </row>
    <row r="26575" spans="1:5" x14ac:dyDescent="0.2">
      <c r="A26575" t="s">
        <v>96</v>
      </c>
      <c r="B26575">
        <v>2.5</v>
      </c>
      <c r="C26575" t="s">
        <v>1608</v>
      </c>
      <c r="D26575">
        <v>0.1</v>
      </c>
    </row>
    <row r="26576" spans="1:5" x14ac:dyDescent="0.2">
      <c r="A26576" t="s">
        <v>95</v>
      </c>
      <c r="B26576" t="s">
        <v>1584</v>
      </c>
      <c r="C26576">
        <v>4</v>
      </c>
    </row>
    <row r="26577" spans="1:4" x14ac:dyDescent="0.2">
      <c r="A26577" t="s">
        <v>95</v>
      </c>
      <c r="B26577" t="s">
        <v>1584</v>
      </c>
      <c r="C26577">
        <v>10</v>
      </c>
    </row>
    <row r="26578" spans="1:4" x14ac:dyDescent="0.2">
      <c r="A26578" t="s">
        <v>54</v>
      </c>
      <c r="B26578" t="s">
        <v>2525</v>
      </c>
      <c r="C26578" t="s">
        <v>1608</v>
      </c>
      <c r="D26578" t="s">
        <v>3484</v>
      </c>
    </row>
    <row r="26579" spans="1:4" x14ac:dyDescent="0.2">
      <c r="A26579" t="s">
        <v>95</v>
      </c>
      <c r="B26579" t="s">
        <v>2508</v>
      </c>
      <c r="C26579">
        <v>1.5</v>
      </c>
      <c r="D26579" t="s">
        <v>3485</v>
      </c>
    </row>
    <row r="26580" spans="1:4" x14ac:dyDescent="0.2">
      <c r="A26580" t="s">
        <v>95</v>
      </c>
      <c r="B26580" t="s">
        <v>2508</v>
      </c>
      <c r="C26580">
        <v>1.5</v>
      </c>
      <c r="D26580" t="s">
        <v>3486</v>
      </c>
    </row>
    <row r="26581" spans="1:4" x14ac:dyDescent="0.2">
      <c r="A26581" t="s">
        <v>97</v>
      </c>
      <c r="B26581">
        <v>0.03</v>
      </c>
      <c r="C26581" t="s">
        <v>1568</v>
      </c>
    </row>
    <row r="26582" spans="1:4" x14ac:dyDescent="0.2">
      <c r="A26582" t="s">
        <v>94</v>
      </c>
      <c r="B26582">
        <v>0.03</v>
      </c>
      <c r="C26582" t="s">
        <v>1568</v>
      </c>
    </row>
    <row r="26583" spans="1:4" x14ac:dyDescent="0.2">
      <c r="A26583" t="s">
        <v>97</v>
      </c>
      <c r="B26583">
        <v>0.01</v>
      </c>
      <c r="C26583" t="s">
        <v>1568</v>
      </c>
    </row>
    <row r="26584" spans="1:4" x14ac:dyDescent="0.2">
      <c r="A26584" t="s">
        <v>87</v>
      </c>
    </row>
    <row r="26585" spans="1:4" x14ac:dyDescent="0.2">
      <c r="A26585" t="s">
        <v>1549</v>
      </c>
      <c r="B26585" t="s">
        <v>1550</v>
      </c>
      <c r="C26585" t="s">
        <v>1551</v>
      </c>
      <c r="D26585" t="s">
        <v>1552</v>
      </c>
    </row>
    <row r="26586" spans="1:4" x14ac:dyDescent="0.2">
      <c r="A26586" t="s">
        <v>859</v>
      </c>
      <c r="B26586" t="s">
        <v>1553</v>
      </c>
      <c r="C26586" t="s">
        <v>1554</v>
      </c>
    </row>
    <row r="26587" spans="1:4" x14ac:dyDescent="0.2">
      <c r="A26587" t="s">
        <v>34</v>
      </c>
      <c r="B26587">
        <v>16.98</v>
      </c>
      <c r="C26587">
        <f>-0.005/-0.02</f>
        <v>0.25</v>
      </c>
    </row>
    <row r="26588" spans="1:4" x14ac:dyDescent="0.2">
      <c r="A26588" t="s">
        <v>34</v>
      </c>
      <c r="B26588">
        <v>16.98</v>
      </c>
      <c r="C26588">
        <f>-0.005/-0.02</f>
        <v>0.25</v>
      </c>
    </row>
    <row r="26589" spans="1:4" x14ac:dyDescent="0.2">
      <c r="A26589" t="s">
        <v>34</v>
      </c>
      <c r="B26589">
        <v>21.98</v>
      </c>
      <c r="C26589">
        <f>-0.005/-0.02</f>
        <v>0.25</v>
      </c>
    </row>
    <row r="26590" spans="1:4" x14ac:dyDescent="0.2">
      <c r="A26590" t="s">
        <v>34</v>
      </c>
      <c r="B26590">
        <v>21.98</v>
      </c>
      <c r="C26590">
        <f>-0.005/-0.02</f>
        <v>0.25</v>
      </c>
    </row>
    <row r="26591" spans="1:4" x14ac:dyDescent="0.2">
      <c r="A26591" t="s">
        <v>34</v>
      </c>
      <c r="B26591">
        <v>16.8</v>
      </c>
      <c r="C26591" t="s">
        <v>1608</v>
      </c>
      <c r="D26591">
        <v>0.05</v>
      </c>
    </row>
    <row r="26592" spans="1:4" x14ac:dyDescent="0.2">
      <c r="A26592" t="s">
        <v>96</v>
      </c>
      <c r="B26592">
        <v>1.8</v>
      </c>
      <c r="C26592" t="s">
        <v>1608</v>
      </c>
      <c r="D26592">
        <v>0.05</v>
      </c>
    </row>
    <row r="26593" spans="1:4" x14ac:dyDescent="0.2">
      <c r="A26593" t="s">
        <v>54</v>
      </c>
      <c r="B26593" t="s">
        <v>3492</v>
      </c>
    </row>
    <row r="26594" spans="1:4" x14ac:dyDescent="0.2">
      <c r="A26594" t="s">
        <v>29</v>
      </c>
      <c r="B26594">
        <v>1.2</v>
      </c>
      <c r="C26594" t="s">
        <v>1608</v>
      </c>
      <c r="D26594">
        <v>0.1</v>
      </c>
    </row>
    <row r="26595" spans="1:4" x14ac:dyDescent="0.2">
      <c r="A26595" t="s">
        <v>96</v>
      </c>
      <c r="B26595">
        <v>5.8</v>
      </c>
      <c r="C26595" t="s">
        <v>1608</v>
      </c>
      <c r="D26595">
        <v>0.2</v>
      </c>
    </row>
    <row r="26596" spans="1:4" x14ac:dyDescent="0.2">
      <c r="A26596" t="s">
        <v>96</v>
      </c>
      <c r="B26596">
        <v>5.15</v>
      </c>
      <c r="C26596" t="s">
        <v>1613</v>
      </c>
      <c r="D26596">
        <v>0.1</v>
      </c>
    </row>
    <row r="26597" spans="1:4" x14ac:dyDescent="0.2">
      <c r="A26597" t="s">
        <v>96</v>
      </c>
      <c r="B26597">
        <v>4.3</v>
      </c>
      <c r="C26597">
        <v>0.02</v>
      </c>
    </row>
    <row r="26598" spans="1:4" x14ac:dyDescent="0.2">
      <c r="A26598" t="s">
        <v>29</v>
      </c>
      <c r="B26598">
        <v>8</v>
      </c>
      <c r="C26598" t="s">
        <v>1608</v>
      </c>
      <c r="D26598">
        <v>0.05</v>
      </c>
    </row>
    <row r="26599" spans="1:4" x14ac:dyDescent="0.2">
      <c r="A26599" t="s">
        <v>36</v>
      </c>
      <c r="B26599" t="s">
        <v>1815</v>
      </c>
      <c r="C26599" t="s">
        <v>3483</v>
      </c>
    </row>
    <row r="26600" spans="1:4" x14ac:dyDescent="0.2">
      <c r="A26600" t="s">
        <v>29</v>
      </c>
      <c r="B26600">
        <v>1</v>
      </c>
      <c r="C26600" t="s">
        <v>1608</v>
      </c>
      <c r="D26600">
        <v>0.1</v>
      </c>
    </row>
    <row r="26601" spans="1:4" x14ac:dyDescent="0.2">
      <c r="A26601" t="s">
        <v>29</v>
      </c>
      <c r="B26601">
        <v>2.2999999999999998</v>
      </c>
      <c r="C26601" t="s">
        <v>1608</v>
      </c>
      <c r="D26601">
        <v>0.05</v>
      </c>
    </row>
    <row r="26602" spans="1:4" x14ac:dyDescent="0.2">
      <c r="A26602" t="s">
        <v>96</v>
      </c>
      <c r="B26602">
        <v>15</v>
      </c>
      <c r="C26602" t="s">
        <v>1608</v>
      </c>
      <c r="D26602">
        <v>0.08</v>
      </c>
    </row>
    <row r="26603" spans="1:4" x14ac:dyDescent="0.2">
      <c r="A26603" t="s">
        <v>29</v>
      </c>
      <c r="B26603">
        <v>2.5</v>
      </c>
      <c r="C26603" t="s">
        <v>1608</v>
      </c>
      <c r="D26603">
        <v>0.2</v>
      </c>
    </row>
    <row r="26604" spans="1:4" x14ac:dyDescent="0.2">
      <c r="A26604" t="s">
        <v>29</v>
      </c>
      <c r="B26604">
        <v>7.4</v>
      </c>
      <c r="C26604" t="s">
        <v>1608</v>
      </c>
      <c r="D26604">
        <v>0.05</v>
      </c>
    </row>
    <row r="26605" spans="1:4" x14ac:dyDescent="0.2">
      <c r="A26605" t="s">
        <v>29</v>
      </c>
      <c r="B26605">
        <v>12.05</v>
      </c>
      <c r="C26605" t="s">
        <v>1608</v>
      </c>
      <c r="D26605">
        <v>0.05</v>
      </c>
    </row>
    <row r="26606" spans="1:4" x14ac:dyDescent="0.2">
      <c r="A26606" t="s">
        <v>29</v>
      </c>
      <c r="B26606">
        <v>12.05</v>
      </c>
      <c r="C26606" t="s">
        <v>1608</v>
      </c>
      <c r="D26606">
        <v>0.05</v>
      </c>
    </row>
    <row r="26607" spans="1:4" x14ac:dyDescent="0.2">
      <c r="A26607" t="s">
        <v>29</v>
      </c>
      <c r="B26607">
        <v>0.25</v>
      </c>
      <c r="C26607" t="s">
        <v>1608</v>
      </c>
      <c r="D26607">
        <v>0.03</v>
      </c>
    </row>
    <row r="26608" spans="1:4" x14ac:dyDescent="0.2">
      <c r="A26608" t="s">
        <v>133</v>
      </c>
      <c r="B26608">
        <v>0.05</v>
      </c>
    </row>
    <row r="26609" spans="1:5" x14ac:dyDescent="0.2">
      <c r="A26609" t="s">
        <v>96</v>
      </c>
      <c r="B26609">
        <v>12.8</v>
      </c>
      <c r="C26609" t="s">
        <v>1608</v>
      </c>
      <c r="D26609">
        <v>0.2</v>
      </c>
    </row>
    <row r="26610" spans="1:5" x14ac:dyDescent="0.2">
      <c r="A26610" t="s">
        <v>873</v>
      </c>
      <c r="B26610" t="s">
        <v>1618</v>
      </c>
      <c r="C26610">
        <v>9.8000000000000007</v>
      </c>
      <c r="D26610" t="s">
        <v>1608</v>
      </c>
      <c r="E26610">
        <v>0.1</v>
      </c>
    </row>
    <row r="26611" spans="1:5" x14ac:dyDescent="0.2">
      <c r="A26611" t="s">
        <v>96</v>
      </c>
      <c r="B26611">
        <v>2.5</v>
      </c>
      <c r="C26611" t="s">
        <v>1608</v>
      </c>
      <c r="D26611">
        <v>0.1</v>
      </c>
    </row>
    <row r="26612" spans="1:5" x14ac:dyDescent="0.2">
      <c r="A26612" t="s">
        <v>95</v>
      </c>
      <c r="B26612" t="s">
        <v>1584</v>
      </c>
      <c r="C26612">
        <v>4</v>
      </c>
    </row>
    <row r="26613" spans="1:5" x14ac:dyDescent="0.2">
      <c r="A26613" t="s">
        <v>95</v>
      </c>
      <c r="B26613" t="s">
        <v>1584</v>
      </c>
      <c r="C26613">
        <v>10</v>
      </c>
    </row>
    <row r="26614" spans="1:5" x14ac:dyDescent="0.2">
      <c r="A26614" t="s">
        <v>54</v>
      </c>
      <c r="B26614" t="s">
        <v>2525</v>
      </c>
      <c r="C26614" t="s">
        <v>1608</v>
      </c>
      <c r="D26614" t="s">
        <v>3484</v>
      </c>
    </row>
    <row r="26615" spans="1:5" x14ac:dyDescent="0.2">
      <c r="A26615" t="s">
        <v>95</v>
      </c>
      <c r="B26615" t="s">
        <v>2508</v>
      </c>
      <c r="C26615">
        <v>1.5</v>
      </c>
      <c r="D26615" t="s">
        <v>3485</v>
      </c>
    </row>
    <row r="26616" spans="1:5" x14ac:dyDescent="0.2">
      <c r="A26616" t="s">
        <v>95</v>
      </c>
      <c r="B26616" t="s">
        <v>2508</v>
      </c>
      <c r="C26616">
        <v>1.5</v>
      </c>
      <c r="D26616" t="s">
        <v>3486</v>
      </c>
    </row>
    <row r="26617" spans="1:5" x14ac:dyDescent="0.2">
      <c r="A26617" t="s">
        <v>97</v>
      </c>
      <c r="B26617">
        <v>0.03</v>
      </c>
      <c r="C26617" t="s">
        <v>1568</v>
      </c>
    </row>
    <row r="26618" spans="1:5" x14ac:dyDescent="0.2">
      <c r="A26618" t="s">
        <v>94</v>
      </c>
      <c r="B26618">
        <v>0.03</v>
      </c>
      <c r="C26618" t="s">
        <v>1568</v>
      </c>
    </row>
    <row r="26619" spans="1:5" x14ac:dyDescent="0.2">
      <c r="A26619" t="s">
        <v>97</v>
      </c>
      <c r="B26619">
        <v>0.01</v>
      </c>
      <c r="C26619" t="s">
        <v>1568</v>
      </c>
    </row>
    <row r="26620" spans="1:5" x14ac:dyDescent="0.2">
      <c r="A26620" t="s">
        <v>87</v>
      </c>
    </row>
    <row r="26621" spans="1:5" x14ac:dyDescent="0.2">
      <c r="A26621" t="s">
        <v>1549</v>
      </c>
      <c r="B26621" t="s">
        <v>1550</v>
      </c>
      <c r="C26621" t="s">
        <v>1551</v>
      </c>
      <c r="D26621" t="s">
        <v>1552</v>
      </c>
    </row>
    <row r="26622" spans="1:5" x14ac:dyDescent="0.2">
      <c r="A26622" t="s">
        <v>859</v>
      </c>
      <c r="B26622" t="s">
        <v>1553</v>
      </c>
      <c r="C26622" t="s">
        <v>1554</v>
      </c>
    </row>
    <row r="26623" spans="1:5" x14ac:dyDescent="0.2">
      <c r="A26623" t="s">
        <v>34</v>
      </c>
      <c r="B26623">
        <v>16.98</v>
      </c>
      <c r="C26623">
        <f t="shared" ref="C26623:C26628" si="5">-0.005/-0.02</f>
        <v>0.25</v>
      </c>
    </row>
    <row r="26624" spans="1:5" x14ac:dyDescent="0.2">
      <c r="A26624" t="s">
        <v>34</v>
      </c>
      <c r="B26624">
        <v>16.98</v>
      </c>
      <c r="C26624">
        <f t="shared" si="5"/>
        <v>0.25</v>
      </c>
    </row>
    <row r="26625" spans="1:4" x14ac:dyDescent="0.2">
      <c r="A26625" t="s">
        <v>34</v>
      </c>
      <c r="B26625">
        <v>16.98</v>
      </c>
      <c r="C26625">
        <f t="shared" si="5"/>
        <v>0.25</v>
      </c>
    </row>
    <row r="26626" spans="1:4" x14ac:dyDescent="0.2">
      <c r="A26626" t="s">
        <v>34</v>
      </c>
      <c r="B26626">
        <v>21.98</v>
      </c>
      <c r="C26626">
        <f t="shared" si="5"/>
        <v>0.25</v>
      </c>
    </row>
    <row r="26627" spans="1:4" x14ac:dyDescent="0.2">
      <c r="A26627" t="s">
        <v>34</v>
      </c>
      <c r="B26627">
        <v>21.98</v>
      </c>
      <c r="C26627">
        <f t="shared" si="5"/>
        <v>0.25</v>
      </c>
    </row>
    <row r="26628" spans="1:4" x14ac:dyDescent="0.2">
      <c r="A26628" t="s">
        <v>34</v>
      </c>
      <c r="B26628">
        <v>21.98</v>
      </c>
      <c r="C26628">
        <f t="shared" si="5"/>
        <v>0.25</v>
      </c>
    </row>
    <row r="26629" spans="1:4" x14ac:dyDescent="0.2">
      <c r="A26629" t="s">
        <v>3487</v>
      </c>
      <c r="B26629">
        <v>-0.02</v>
      </c>
      <c r="C26629" t="s">
        <v>1790</v>
      </c>
      <c r="D26629" t="s">
        <v>3291</v>
      </c>
    </row>
    <row r="26630" spans="1:4" x14ac:dyDescent="0.2">
      <c r="A26630" t="s">
        <v>34</v>
      </c>
      <c r="B26630">
        <v>16.8</v>
      </c>
      <c r="C26630" t="s">
        <v>1608</v>
      </c>
      <c r="D26630">
        <v>0.05</v>
      </c>
    </row>
    <row r="26631" spans="1:4" x14ac:dyDescent="0.2">
      <c r="A26631" t="s">
        <v>96</v>
      </c>
      <c r="B26631">
        <v>1.8</v>
      </c>
      <c r="C26631" t="s">
        <v>1608</v>
      </c>
      <c r="D26631">
        <v>0.05</v>
      </c>
    </row>
    <row r="26632" spans="1:4" x14ac:dyDescent="0.2">
      <c r="A26632" t="s">
        <v>54</v>
      </c>
      <c r="B26632" t="s">
        <v>3492</v>
      </c>
    </row>
    <row r="26633" spans="1:4" x14ac:dyDescent="0.2">
      <c r="A26633" t="s">
        <v>29</v>
      </c>
      <c r="B26633">
        <v>1.2</v>
      </c>
      <c r="C26633" t="s">
        <v>1608</v>
      </c>
      <c r="D26633">
        <v>0.1</v>
      </c>
    </row>
    <row r="26634" spans="1:4" x14ac:dyDescent="0.2">
      <c r="A26634" t="s">
        <v>96</v>
      </c>
      <c r="B26634">
        <v>5.8</v>
      </c>
      <c r="C26634" t="s">
        <v>1608</v>
      </c>
      <c r="D26634">
        <v>0.2</v>
      </c>
    </row>
    <row r="26635" spans="1:4" x14ac:dyDescent="0.2">
      <c r="A26635" t="s">
        <v>96</v>
      </c>
      <c r="B26635">
        <v>5.15</v>
      </c>
      <c r="C26635" t="s">
        <v>1613</v>
      </c>
      <c r="D26635">
        <v>0.1</v>
      </c>
    </row>
    <row r="26636" spans="1:4" x14ac:dyDescent="0.2">
      <c r="A26636" t="s">
        <v>96</v>
      </c>
      <c r="B26636">
        <v>4.3</v>
      </c>
      <c r="C26636">
        <v>0.02</v>
      </c>
    </row>
    <row r="26637" spans="1:4" x14ac:dyDescent="0.2">
      <c r="A26637" t="s">
        <v>96</v>
      </c>
      <c r="B26637">
        <v>4.3</v>
      </c>
      <c r="C26637">
        <v>0.02</v>
      </c>
    </row>
    <row r="26638" spans="1:4" x14ac:dyDescent="0.2">
      <c r="A26638" t="s">
        <v>29</v>
      </c>
      <c r="B26638">
        <v>8</v>
      </c>
      <c r="C26638" t="s">
        <v>1608</v>
      </c>
      <c r="D26638">
        <v>0.05</v>
      </c>
    </row>
    <row r="26639" spans="1:4" x14ac:dyDescent="0.2">
      <c r="A26639" t="s">
        <v>36</v>
      </c>
      <c r="B26639" t="s">
        <v>1815</v>
      </c>
      <c r="C26639" t="s">
        <v>3483</v>
      </c>
    </row>
    <row r="26640" spans="1:4" x14ac:dyDescent="0.2">
      <c r="A26640" t="s">
        <v>29</v>
      </c>
      <c r="B26640">
        <v>1</v>
      </c>
      <c r="C26640" t="s">
        <v>1608</v>
      </c>
      <c r="D26640">
        <v>0.1</v>
      </c>
    </row>
    <row r="26641" spans="1:5" x14ac:dyDescent="0.2">
      <c r="A26641" t="s">
        <v>29</v>
      </c>
      <c r="B26641">
        <v>2.2999999999999998</v>
      </c>
      <c r="C26641" t="s">
        <v>1608</v>
      </c>
      <c r="D26641">
        <v>0.05</v>
      </c>
    </row>
    <row r="26642" spans="1:5" x14ac:dyDescent="0.2">
      <c r="A26642" t="s">
        <v>96</v>
      </c>
      <c r="B26642">
        <v>15</v>
      </c>
      <c r="C26642" t="s">
        <v>1608</v>
      </c>
      <c r="D26642">
        <v>0.08</v>
      </c>
    </row>
    <row r="26643" spans="1:5" x14ac:dyDescent="0.2">
      <c r="A26643" t="s">
        <v>29</v>
      </c>
      <c r="B26643">
        <v>2.54</v>
      </c>
      <c r="C26643" t="s">
        <v>1608</v>
      </c>
      <c r="D26643">
        <v>0.02</v>
      </c>
    </row>
    <row r="26644" spans="1:5" x14ac:dyDescent="0.2">
      <c r="A26644" t="s">
        <v>29</v>
      </c>
      <c r="B26644">
        <v>7.4</v>
      </c>
      <c r="C26644" t="s">
        <v>1608</v>
      </c>
      <c r="D26644">
        <v>0.05</v>
      </c>
    </row>
    <row r="26645" spans="1:5" x14ac:dyDescent="0.2">
      <c r="A26645" t="s">
        <v>29</v>
      </c>
      <c r="B26645">
        <v>12.05</v>
      </c>
      <c r="C26645" t="s">
        <v>1608</v>
      </c>
      <c r="D26645">
        <v>0.05</v>
      </c>
    </row>
    <row r="26646" spans="1:5" x14ac:dyDescent="0.2">
      <c r="A26646" t="s">
        <v>29</v>
      </c>
      <c r="B26646">
        <v>12.05</v>
      </c>
      <c r="C26646" t="s">
        <v>1608</v>
      </c>
      <c r="D26646">
        <v>0.05</v>
      </c>
    </row>
    <row r="26647" spans="1:5" x14ac:dyDescent="0.2">
      <c r="A26647" t="s">
        <v>29</v>
      </c>
      <c r="B26647">
        <v>0.25</v>
      </c>
      <c r="C26647" t="s">
        <v>1608</v>
      </c>
      <c r="D26647">
        <v>0.03</v>
      </c>
    </row>
    <row r="26648" spans="1:5" x14ac:dyDescent="0.2">
      <c r="A26648" t="s">
        <v>133</v>
      </c>
      <c r="B26648">
        <v>0.05</v>
      </c>
    </row>
    <row r="26649" spans="1:5" x14ac:dyDescent="0.2">
      <c r="A26649" t="s">
        <v>96</v>
      </c>
      <c r="B26649">
        <v>12.8</v>
      </c>
      <c r="C26649" t="s">
        <v>1608</v>
      </c>
      <c r="D26649">
        <v>0.2</v>
      </c>
    </row>
    <row r="26650" spans="1:5" x14ac:dyDescent="0.2">
      <c r="A26650" t="s">
        <v>873</v>
      </c>
      <c r="B26650" t="s">
        <v>1618</v>
      </c>
      <c r="C26650">
        <v>9.8000000000000007</v>
      </c>
      <c r="D26650" t="s">
        <v>1608</v>
      </c>
      <c r="E26650">
        <v>0.1</v>
      </c>
    </row>
    <row r="26651" spans="1:5" x14ac:dyDescent="0.2">
      <c r="A26651" t="s">
        <v>96</v>
      </c>
      <c r="B26651">
        <v>2.5</v>
      </c>
      <c r="C26651" t="s">
        <v>1608</v>
      </c>
      <c r="D26651">
        <v>0.1</v>
      </c>
    </row>
    <row r="26652" spans="1:5" x14ac:dyDescent="0.2">
      <c r="A26652" t="s">
        <v>95</v>
      </c>
      <c r="B26652" t="s">
        <v>1584</v>
      </c>
      <c r="C26652">
        <v>4</v>
      </c>
    </row>
    <row r="26653" spans="1:5" x14ac:dyDescent="0.2">
      <c r="A26653" t="s">
        <v>95</v>
      </c>
      <c r="B26653" t="s">
        <v>1584</v>
      </c>
      <c r="C26653">
        <v>10</v>
      </c>
    </row>
    <row r="26654" spans="1:5" x14ac:dyDescent="0.2">
      <c r="A26654" t="s">
        <v>54</v>
      </c>
      <c r="B26654" t="s">
        <v>2525</v>
      </c>
      <c r="C26654" t="s">
        <v>1608</v>
      </c>
      <c r="D26654" t="s">
        <v>3484</v>
      </c>
    </row>
    <row r="26655" spans="1:5" x14ac:dyDescent="0.2">
      <c r="A26655" t="s">
        <v>95</v>
      </c>
      <c r="B26655" t="s">
        <v>2508</v>
      </c>
      <c r="C26655">
        <v>1.5</v>
      </c>
      <c r="D26655" t="s">
        <v>3485</v>
      </c>
    </row>
    <row r="26656" spans="1:5" x14ac:dyDescent="0.2">
      <c r="A26656" t="s">
        <v>95</v>
      </c>
      <c r="B26656" t="s">
        <v>2508</v>
      </c>
      <c r="C26656">
        <v>1.5</v>
      </c>
      <c r="D26656" t="s">
        <v>3486</v>
      </c>
    </row>
    <row r="26657" spans="1:4" x14ac:dyDescent="0.2">
      <c r="A26657" t="s">
        <v>97</v>
      </c>
      <c r="B26657">
        <v>0.03</v>
      </c>
      <c r="C26657" t="s">
        <v>1568</v>
      </c>
    </row>
    <row r="26658" spans="1:4" x14ac:dyDescent="0.2">
      <c r="A26658" t="s">
        <v>94</v>
      </c>
      <c r="B26658">
        <v>0.03</v>
      </c>
      <c r="C26658" t="s">
        <v>1568</v>
      </c>
    </row>
    <row r="26659" spans="1:4" x14ac:dyDescent="0.2">
      <c r="A26659" t="s">
        <v>97</v>
      </c>
      <c r="B26659">
        <v>0.01</v>
      </c>
      <c r="C26659" t="s">
        <v>1568</v>
      </c>
    </row>
    <row r="26660" spans="1:4" x14ac:dyDescent="0.2">
      <c r="A26660" t="s">
        <v>87</v>
      </c>
    </row>
    <row r="26661" spans="1:4" x14ac:dyDescent="0.2">
      <c r="A26661" t="s">
        <v>1549</v>
      </c>
      <c r="B26661" t="s">
        <v>1550</v>
      </c>
      <c r="C26661" t="s">
        <v>1551</v>
      </c>
      <c r="D26661" t="s">
        <v>1552</v>
      </c>
    </row>
    <row r="26662" spans="1:4" x14ac:dyDescent="0.2">
      <c r="A26662" t="s">
        <v>859</v>
      </c>
      <c r="B26662" t="s">
        <v>1553</v>
      </c>
      <c r="C26662" t="s">
        <v>1554</v>
      </c>
    </row>
    <row r="26663" spans="1:4" x14ac:dyDescent="0.2">
      <c r="A26663" t="s">
        <v>1569</v>
      </c>
      <c r="B26663" t="s">
        <v>1570</v>
      </c>
      <c r="C26663" t="s">
        <v>1571</v>
      </c>
    </row>
    <row r="26664" spans="1:4" x14ac:dyDescent="0.2">
      <c r="A26664" t="s">
        <v>1569</v>
      </c>
      <c r="B26664" t="s">
        <v>1572</v>
      </c>
      <c r="C26664" t="s">
        <v>1573</v>
      </c>
      <c r="D26664" t="s">
        <v>1571</v>
      </c>
    </row>
    <row r="26665" spans="1:4" x14ac:dyDescent="0.2">
      <c r="A26665" t="s">
        <v>34</v>
      </c>
      <c r="B26665">
        <v>16.98</v>
      </c>
      <c r="C26665">
        <f>--0.005/-0.02</f>
        <v>-0.25</v>
      </c>
    </row>
    <row r="26666" spans="1:4" x14ac:dyDescent="0.2">
      <c r="A26666" t="s">
        <v>34</v>
      </c>
      <c r="B26666">
        <v>16.98</v>
      </c>
      <c r="C26666">
        <f>-0.005/-0.02</f>
        <v>0.25</v>
      </c>
    </row>
    <row r="26667" spans="1:4" x14ac:dyDescent="0.2">
      <c r="A26667" t="s">
        <v>34</v>
      </c>
      <c r="B26667">
        <v>21.98</v>
      </c>
      <c r="C26667">
        <f>-0.005/-0.02</f>
        <v>0.25</v>
      </c>
    </row>
    <row r="26668" spans="1:4" x14ac:dyDescent="0.2">
      <c r="A26668" t="s">
        <v>34</v>
      </c>
      <c r="B26668">
        <v>21.98</v>
      </c>
      <c r="C26668">
        <f>-0.005/-0.02</f>
        <v>0.25</v>
      </c>
    </row>
    <row r="26669" spans="1:4" x14ac:dyDescent="0.2">
      <c r="A26669" t="s">
        <v>34</v>
      </c>
      <c r="B26669">
        <v>16.8</v>
      </c>
      <c r="C26669" t="s">
        <v>1608</v>
      </c>
      <c r="D26669">
        <v>0.05</v>
      </c>
    </row>
    <row r="26670" spans="1:4" x14ac:dyDescent="0.2">
      <c r="A26670" t="s">
        <v>96</v>
      </c>
      <c r="B26670">
        <v>1.8</v>
      </c>
      <c r="C26670" t="s">
        <v>1608</v>
      </c>
      <c r="D26670">
        <v>0.05</v>
      </c>
    </row>
    <row r="26671" spans="1:4" x14ac:dyDescent="0.2">
      <c r="A26671" t="s">
        <v>29</v>
      </c>
      <c r="B26671">
        <v>1.2</v>
      </c>
      <c r="C26671" t="s">
        <v>1608</v>
      </c>
      <c r="D26671">
        <v>0.1</v>
      </c>
    </row>
    <row r="26672" spans="1:4" x14ac:dyDescent="0.2">
      <c r="A26672" t="s">
        <v>34</v>
      </c>
      <c r="B26672" t="s">
        <v>3493</v>
      </c>
    </row>
    <row r="26673" spans="1:5" x14ac:dyDescent="0.2">
      <c r="A26673" t="s">
        <v>96</v>
      </c>
      <c r="B26673">
        <v>5.15</v>
      </c>
      <c r="C26673" t="s">
        <v>1613</v>
      </c>
      <c r="D26673">
        <v>0.1</v>
      </c>
    </row>
    <row r="26674" spans="1:5" x14ac:dyDescent="0.2">
      <c r="A26674" t="s">
        <v>96</v>
      </c>
      <c r="B26674" t="s">
        <v>3494</v>
      </c>
    </row>
    <row r="26675" spans="1:5" x14ac:dyDescent="0.2">
      <c r="A26675" t="s">
        <v>29</v>
      </c>
      <c r="B26675">
        <v>8</v>
      </c>
      <c r="C26675" t="s">
        <v>1608</v>
      </c>
      <c r="D26675">
        <v>0.05</v>
      </c>
    </row>
    <row r="26676" spans="1:5" x14ac:dyDescent="0.2">
      <c r="A26676" t="s">
        <v>36</v>
      </c>
      <c r="B26676" t="s">
        <v>1815</v>
      </c>
      <c r="C26676" t="s">
        <v>3483</v>
      </c>
    </row>
    <row r="26677" spans="1:5" x14ac:dyDescent="0.2">
      <c r="A26677" t="s">
        <v>29</v>
      </c>
      <c r="B26677">
        <v>1</v>
      </c>
      <c r="C26677" t="s">
        <v>1608</v>
      </c>
      <c r="D26677">
        <v>0.1</v>
      </c>
    </row>
    <row r="26678" spans="1:5" x14ac:dyDescent="0.2">
      <c r="A26678" t="s">
        <v>29</v>
      </c>
      <c r="B26678">
        <v>2.2999999999999998</v>
      </c>
      <c r="C26678" t="s">
        <v>1608</v>
      </c>
      <c r="D26678">
        <v>0.05</v>
      </c>
    </row>
    <row r="26679" spans="1:5" x14ac:dyDescent="0.2">
      <c r="A26679" t="s">
        <v>96</v>
      </c>
      <c r="B26679">
        <v>15</v>
      </c>
      <c r="C26679" t="s">
        <v>1608</v>
      </c>
      <c r="D26679">
        <v>0.08</v>
      </c>
    </row>
    <row r="26680" spans="1:5" x14ac:dyDescent="0.2">
      <c r="A26680" t="s">
        <v>29</v>
      </c>
      <c r="B26680">
        <v>2.5</v>
      </c>
      <c r="C26680" t="s">
        <v>1608</v>
      </c>
      <c r="D26680">
        <v>0.2</v>
      </c>
    </row>
    <row r="26681" spans="1:5" x14ac:dyDescent="0.2">
      <c r="A26681" t="s">
        <v>29</v>
      </c>
      <c r="B26681">
        <v>7.4</v>
      </c>
      <c r="C26681" t="s">
        <v>1608</v>
      </c>
      <c r="D26681">
        <v>0.05</v>
      </c>
    </row>
    <row r="26682" spans="1:5" x14ac:dyDescent="0.2">
      <c r="A26682" t="s">
        <v>29</v>
      </c>
      <c r="B26682">
        <v>12.05</v>
      </c>
      <c r="C26682" t="s">
        <v>1608</v>
      </c>
      <c r="D26682">
        <v>0.05</v>
      </c>
    </row>
    <row r="26683" spans="1:5" x14ac:dyDescent="0.2">
      <c r="A26683" t="s">
        <v>29</v>
      </c>
      <c r="B26683">
        <v>12.05</v>
      </c>
      <c r="C26683" t="s">
        <v>1608</v>
      </c>
      <c r="D26683">
        <v>0.05</v>
      </c>
    </row>
    <row r="26684" spans="1:5" x14ac:dyDescent="0.2">
      <c r="A26684" t="s">
        <v>29</v>
      </c>
      <c r="B26684">
        <v>0.25</v>
      </c>
      <c r="C26684" t="s">
        <v>1608</v>
      </c>
      <c r="D26684">
        <v>0.03</v>
      </c>
    </row>
    <row r="26685" spans="1:5" x14ac:dyDescent="0.2">
      <c r="A26685" t="s">
        <v>133</v>
      </c>
      <c r="B26685">
        <v>0.05</v>
      </c>
    </row>
    <row r="26686" spans="1:5" x14ac:dyDescent="0.2">
      <c r="A26686" t="s">
        <v>96</v>
      </c>
      <c r="B26686">
        <v>12.8</v>
      </c>
      <c r="C26686" t="s">
        <v>1608</v>
      </c>
      <c r="D26686">
        <v>0.2</v>
      </c>
    </row>
    <row r="26687" spans="1:5" x14ac:dyDescent="0.2">
      <c r="A26687" t="s">
        <v>873</v>
      </c>
      <c r="B26687" t="s">
        <v>1618</v>
      </c>
      <c r="C26687">
        <v>9.8000000000000007</v>
      </c>
      <c r="D26687" t="s">
        <v>1608</v>
      </c>
      <c r="E26687">
        <v>0.1</v>
      </c>
    </row>
    <row r="26688" spans="1:5" x14ac:dyDescent="0.2">
      <c r="A26688" t="s">
        <v>96</v>
      </c>
      <c r="B26688">
        <v>2.5</v>
      </c>
      <c r="C26688" t="s">
        <v>1608</v>
      </c>
      <c r="D26688">
        <v>0.1</v>
      </c>
    </row>
    <row r="26689" spans="1:4" x14ac:dyDescent="0.2">
      <c r="A26689" t="s">
        <v>95</v>
      </c>
      <c r="B26689" t="s">
        <v>1584</v>
      </c>
      <c r="C26689">
        <v>4</v>
      </c>
    </row>
    <row r="26690" spans="1:4" x14ac:dyDescent="0.2">
      <c r="A26690" t="s">
        <v>95</v>
      </c>
      <c r="B26690" t="s">
        <v>1584</v>
      </c>
      <c r="C26690">
        <v>10</v>
      </c>
    </row>
    <row r="26691" spans="1:4" x14ac:dyDescent="0.2">
      <c r="A26691" t="s">
        <v>54</v>
      </c>
      <c r="B26691" t="s">
        <v>2525</v>
      </c>
      <c r="C26691" t="s">
        <v>1608</v>
      </c>
      <c r="D26691" t="s">
        <v>3484</v>
      </c>
    </row>
    <row r="26692" spans="1:4" x14ac:dyDescent="0.2">
      <c r="A26692" t="s">
        <v>95</v>
      </c>
      <c r="B26692" t="s">
        <v>2508</v>
      </c>
      <c r="C26692">
        <v>1.5</v>
      </c>
      <c r="D26692" t="s">
        <v>3485</v>
      </c>
    </row>
    <row r="26693" spans="1:4" x14ac:dyDescent="0.2">
      <c r="A26693" t="s">
        <v>95</v>
      </c>
      <c r="B26693" t="s">
        <v>2508</v>
      </c>
      <c r="C26693">
        <v>1.5</v>
      </c>
      <c r="D26693" t="s">
        <v>3486</v>
      </c>
    </row>
    <row r="26694" spans="1:4" x14ac:dyDescent="0.2">
      <c r="A26694" t="s">
        <v>97</v>
      </c>
      <c r="B26694">
        <v>0.03</v>
      </c>
      <c r="C26694" t="s">
        <v>1568</v>
      </c>
    </row>
    <row r="26695" spans="1:4" x14ac:dyDescent="0.2">
      <c r="A26695" t="s">
        <v>94</v>
      </c>
      <c r="B26695">
        <v>0.03</v>
      </c>
      <c r="C26695" t="s">
        <v>1568</v>
      </c>
    </row>
    <row r="26696" spans="1:4" x14ac:dyDescent="0.2">
      <c r="A26696" t="s">
        <v>97</v>
      </c>
      <c r="B26696">
        <v>0.01</v>
      </c>
      <c r="C26696" t="s">
        <v>1568</v>
      </c>
    </row>
    <row r="26697" spans="1:4" x14ac:dyDescent="0.2">
      <c r="A26697" t="s">
        <v>87</v>
      </c>
      <c r="B26697" t="s">
        <v>1682</v>
      </c>
    </row>
    <row r="26698" spans="1:4" x14ac:dyDescent="0.2">
      <c r="A26698" t="s">
        <v>1549</v>
      </c>
      <c r="B26698" t="s">
        <v>1550</v>
      </c>
      <c r="C26698" t="s">
        <v>1551</v>
      </c>
      <c r="D26698" t="s">
        <v>1552</v>
      </c>
    </row>
    <row r="26699" spans="1:4" x14ac:dyDescent="0.2">
      <c r="A26699" t="s">
        <v>859</v>
      </c>
      <c r="B26699" t="s">
        <v>1553</v>
      </c>
      <c r="C26699" t="s">
        <v>1554</v>
      </c>
    </row>
    <row r="26700" spans="1:4" x14ac:dyDescent="0.2">
      <c r="A26700" t="s">
        <v>34</v>
      </c>
      <c r="B26700">
        <v>16.98</v>
      </c>
      <c r="C26700">
        <f>--0.005/-0.02</f>
        <v>-0.25</v>
      </c>
    </row>
    <row r="26701" spans="1:4" x14ac:dyDescent="0.2">
      <c r="A26701" t="s">
        <v>34</v>
      </c>
      <c r="B26701">
        <v>16.98</v>
      </c>
      <c r="C26701">
        <f>-0.005/-0.02</f>
        <v>0.25</v>
      </c>
    </row>
    <row r="26702" spans="1:4" x14ac:dyDescent="0.2">
      <c r="A26702" t="s">
        <v>34</v>
      </c>
      <c r="B26702">
        <v>21.98</v>
      </c>
      <c r="C26702">
        <f>-0.005/-0.02</f>
        <v>0.25</v>
      </c>
    </row>
    <row r="26703" spans="1:4" x14ac:dyDescent="0.2">
      <c r="A26703" t="s">
        <v>34</v>
      </c>
      <c r="B26703">
        <v>21.98</v>
      </c>
      <c r="C26703">
        <f>-0.005/-0.02</f>
        <v>0.25</v>
      </c>
    </row>
    <row r="26704" spans="1:4" x14ac:dyDescent="0.2">
      <c r="A26704" t="s">
        <v>34</v>
      </c>
      <c r="B26704">
        <v>16.8</v>
      </c>
      <c r="C26704" t="s">
        <v>1608</v>
      </c>
      <c r="D26704">
        <v>0.05</v>
      </c>
    </row>
    <row r="26705" spans="1:4" x14ac:dyDescent="0.2">
      <c r="A26705" t="s">
        <v>96</v>
      </c>
      <c r="B26705">
        <v>1.8</v>
      </c>
      <c r="C26705" t="s">
        <v>1608</v>
      </c>
      <c r="D26705">
        <v>0.05</v>
      </c>
    </row>
    <row r="26706" spans="1:4" x14ac:dyDescent="0.2">
      <c r="A26706" t="s">
        <v>29</v>
      </c>
      <c r="B26706">
        <v>1.2</v>
      </c>
      <c r="C26706" t="s">
        <v>1608</v>
      </c>
      <c r="D26706">
        <v>0.1</v>
      </c>
    </row>
    <row r="26707" spans="1:4" x14ac:dyDescent="0.2">
      <c r="A26707" t="s">
        <v>34</v>
      </c>
      <c r="B26707" t="s">
        <v>3493</v>
      </c>
    </row>
    <row r="26708" spans="1:4" x14ac:dyDescent="0.2">
      <c r="A26708" t="s">
        <v>96</v>
      </c>
      <c r="B26708">
        <v>5.15</v>
      </c>
      <c r="C26708" t="s">
        <v>1613</v>
      </c>
      <c r="D26708">
        <v>0.1</v>
      </c>
    </row>
    <row r="26709" spans="1:4" x14ac:dyDescent="0.2">
      <c r="A26709" t="s">
        <v>96</v>
      </c>
      <c r="B26709" t="s">
        <v>3494</v>
      </c>
    </row>
    <row r="26710" spans="1:4" x14ac:dyDescent="0.2">
      <c r="A26710" t="s">
        <v>29</v>
      </c>
      <c r="B26710">
        <v>8</v>
      </c>
      <c r="C26710" t="s">
        <v>1608</v>
      </c>
      <c r="D26710">
        <v>0.05</v>
      </c>
    </row>
    <row r="26711" spans="1:4" x14ac:dyDescent="0.2">
      <c r="A26711" t="s">
        <v>36</v>
      </c>
      <c r="B26711" t="s">
        <v>1815</v>
      </c>
      <c r="C26711" t="s">
        <v>3483</v>
      </c>
    </row>
    <row r="26712" spans="1:4" x14ac:dyDescent="0.2">
      <c r="A26712" t="s">
        <v>29</v>
      </c>
      <c r="B26712">
        <v>1</v>
      </c>
      <c r="C26712" t="s">
        <v>1608</v>
      </c>
      <c r="D26712">
        <v>0.1</v>
      </c>
    </row>
    <row r="26713" spans="1:4" x14ac:dyDescent="0.2">
      <c r="A26713" t="s">
        <v>29</v>
      </c>
      <c r="B26713">
        <v>2.2999999999999998</v>
      </c>
      <c r="C26713" t="s">
        <v>1608</v>
      </c>
      <c r="D26713">
        <v>0.05</v>
      </c>
    </row>
    <row r="26714" spans="1:4" x14ac:dyDescent="0.2">
      <c r="A26714" t="s">
        <v>96</v>
      </c>
      <c r="B26714">
        <v>15</v>
      </c>
      <c r="C26714" t="s">
        <v>1608</v>
      </c>
      <c r="D26714">
        <v>0.08</v>
      </c>
    </row>
    <row r="26715" spans="1:4" x14ac:dyDescent="0.2">
      <c r="A26715" t="s">
        <v>29</v>
      </c>
      <c r="B26715">
        <v>2.5</v>
      </c>
      <c r="C26715" t="s">
        <v>1608</v>
      </c>
      <c r="D26715">
        <v>0.2</v>
      </c>
    </row>
    <row r="26716" spans="1:4" x14ac:dyDescent="0.2">
      <c r="A26716" t="s">
        <v>29</v>
      </c>
      <c r="B26716">
        <v>7.4</v>
      </c>
      <c r="C26716" t="s">
        <v>1608</v>
      </c>
      <c r="D26716">
        <v>0.05</v>
      </c>
    </row>
    <row r="26717" spans="1:4" x14ac:dyDescent="0.2">
      <c r="A26717" t="s">
        <v>29</v>
      </c>
      <c r="B26717">
        <v>12.05</v>
      </c>
      <c r="C26717" t="s">
        <v>1608</v>
      </c>
      <c r="D26717">
        <v>0.05</v>
      </c>
    </row>
    <row r="26718" spans="1:4" x14ac:dyDescent="0.2">
      <c r="A26718" t="s">
        <v>29</v>
      </c>
      <c r="B26718">
        <v>12.05</v>
      </c>
      <c r="C26718" t="s">
        <v>1608</v>
      </c>
      <c r="D26718">
        <v>0.05</v>
      </c>
    </row>
    <row r="26719" spans="1:4" x14ac:dyDescent="0.2">
      <c r="A26719" t="s">
        <v>29</v>
      </c>
      <c r="B26719">
        <v>0.25</v>
      </c>
      <c r="C26719" t="s">
        <v>1608</v>
      </c>
      <c r="D26719">
        <v>0.03</v>
      </c>
    </row>
    <row r="26720" spans="1:4" x14ac:dyDescent="0.2">
      <c r="A26720" t="s">
        <v>133</v>
      </c>
      <c r="B26720">
        <v>0.05</v>
      </c>
    </row>
    <row r="26721" spans="1:5" x14ac:dyDescent="0.2">
      <c r="A26721" t="s">
        <v>96</v>
      </c>
      <c r="B26721">
        <v>12.8</v>
      </c>
      <c r="C26721" t="s">
        <v>1608</v>
      </c>
      <c r="D26721">
        <v>0.2</v>
      </c>
    </row>
    <row r="26722" spans="1:5" x14ac:dyDescent="0.2">
      <c r="A26722" t="s">
        <v>873</v>
      </c>
      <c r="B26722" t="s">
        <v>1618</v>
      </c>
      <c r="C26722">
        <v>9.8000000000000007</v>
      </c>
      <c r="D26722" t="s">
        <v>1608</v>
      </c>
      <c r="E26722">
        <v>0.1</v>
      </c>
    </row>
    <row r="26723" spans="1:5" x14ac:dyDescent="0.2">
      <c r="A26723" t="s">
        <v>96</v>
      </c>
      <c r="B26723">
        <v>2.5</v>
      </c>
      <c r="C26723" t="s">
        <v>1608</v>
      </c>
      <c r="D26723">
        <v>0.1</v>
      </c>
    </row>
    <row r="26724" spans="1:5" x14ac:dyDescent="0.2">
      <c r="A26724" t="s">
        <v>95</v>
      </c>
      <c r="B26724" t="s">
        <v>1584</v>
      </c>
      <c r="C26724">
        <v>4</v>
      </c>
    </row>
    <row r="26725" spans="1:5" x14ac:dyDescent="0.2">
      <c r="A26725" t="s">
        <v>95</v>
      </c>
      <c r="B26725" t="s">
        <v>1584</v>
      </c>
      <c r="C26725">
        <v>10</v>
      </c>
    </row>
    <row r="26726" spans="1:5" x14ac:dyDescent="0.2">
      <c r="A26726" t="s">
        <v>54</v>
      </c>
      <c r="B26726" t="s">
        <v>2525</v>
      </c>
      <c r="C26726" t="s">
        <v>1608</v>
      </c>
      <c r="D26726" t="s">
        <v>3484</v>
      </c>
    </row>
    <row r="26727" spans="1:5" x14ac:dyDescent="0.2">
      <c r="A26727" t="s">
        <v>95</v>
      </c>
      <c r="B26727" t="s">
        <v>2508</v>
      </c>
      <c r="C26727">
        <v>1.5</v>
      </c>
      <c r="D26727" t="s">
        <v>3485</v>
      </c>
    </row>
    <row r="26728" spans="1:5" x14ac:dyDescent="0.2">
      <c r="A26728" t="s">
        <v>95</v>
      </c>
      <c r="B26728" t="s">
        <v>2508</v>
      </c>
      <c r="C26728">
        <v>1.5</v>
      </c>
      <c r="D26728" t="s">
        <v>3486</v>
      </c>
    </row>
    <row r="26729" spans="1:5" x14ac:dyDescent="0.2">
      <c r="A26729" t="s">
        <v>97</v>
      </c>
      <c r="B26729">
        <v>0.03</v>
      </c>
      <c r="C26729" t="s">
        <v>1568</v>
      </c>
    </row>
    <row r="26730" spans="1:5" x14ac:dyDescent="0.2">
      <c r="A26730" t="s">
        <v>94</v>
      </c>
      <c r="B26730">
        <v>0.03</v>
      </c>
      <c r="C26730" t="s">
        <v>1568</v>
      </c>
    </row>
    <row r="26731" spans="1:5" x14ac:dyDescent="0.2">
      <c r="A26731" t="s">
        <v>97</v>
      </c>
      <c r="B26731">
        <v>0.01</v>
      </c>
      <c r="C26731" t="s">
        <v>1568</v>
      </c>
    </row>
    <row r="26732" spans="1:5" x14ac:dyDescent="0.2">
      <c r="A26732" t="s">
        <v>87</v>
      </c>
      <c r="B26732" t="s">
        <v>1682</v>
      </c>
    </row>
    <row r="26733" spans="1:5" x14ac:dyDescent="0.2">
      <c r="A26733" t="s">
        <v>1549</v>
      </c>
      <c r="B26733" t="s">
        <v>1550</v>
      </c>
      <c r="C26733" t="s">
        <v>1551</v>
      </c>
      <c r="D26733" t="s">
        <v>1552</v>
      </c>
    </row>
    <row r="26734" spans="1:5" x14ac:dyDescent="0.2">
      <c r="A26734" t="s">
        <v>859</v>
      </c>
      <c r="B26734" t="s">
        <v>1553</v>
      </c>
      <c r="C26734" t="s">
        <v>1554</v>
      </c>
    </row>
    <row r="26735" spans="1:5" x14ac:dyDescent="0.2">
      <c r="A26735" t="s">
        <v>34</v>
      </c>
      <c r="B26735">
        <v>16.98</v>
      </c>
      <c r="C26735">
        <f>--0.005/-0.02</f>
        <v>-0.25</v>
      </c>
    </row>
    <row r="26736" spans="1:5" x14ac:dyDescent="0.2">
      <c r="A26736" t="s">
        <v>34</v>
      </c>
      <c r="B26736">
        <v>16.98</v>
      </c>
      <c r="C26736">
        <f>-0.005/-0.02</f>
        <v>0.25</v>
      </c>
    </row>
    <row r="26737" spans="1:4" x14ac:dyDescent="0.2">
      <c r="A26737" t="s">
        <v>34</v>
      </c>
      <c r="B26737">
        <v>16.98</v>
      </c>
      <c r="C26737">
        <f>-0.005/-0.02</f>
        <v>0.25</v>
      </c>
    </row>
    <row r="26738" spans="1:4" x14ac:dyDescent="0.2">
      <c r="A26738" t="s">
        <v>34</v>
      </c>
      <c r="B26738">
        <v>21.98</v>
      </c>
      <c r="C26738">
        <f>-0.005/-0.02</f>
        <v>0.25</v>
      </c>
    </row>
    <row r="26739" spans="1:4" x14ac:dyDescent="0.2">
      <c r="A26739" t="s">
        <v>34</v>
      </c>
      <c r="B26739">
        <v>21.98</v>
      </c>
      <c r="C26739">
        <f>-0.005/-0.02</f>
        <v>0.25</v>
      </c>
    </row>
    <row r="26740" spans="1:4" x14ac:dyDescent="0.2">
      <c r="A26740" t="s">
        <v>34</v>
      </c>
      <c r="B26740">
        <v>21.98</v>
      </c>
      <c r="C26740">
        <f>-0.005/-0.02</f>
        <v>0.25</v>
      </c>
    </row>
    <row r="26741" spans="1:4" x14ac:dyDescent="0.2">
      <c r="A26741" t="s">
        <v>3487</v>
      </c>
      <c r="B26741">
        <v>-0.02</v>
      </c>
      <c r="C26741" t="s">
        <v>1790</v>
      </c>
      <c r="D26741" t="s">
        <v>3291</v>
      </c>
    </row>
    <row r="26742" spans="1:4" x14ac:dyDescent="0.2">
      <c r="A26742" t="s">
        <v>34</v>
      </c>
      <c r="B26742">
        <v>16.8</v>
      </c>
      <c r="C26742" t="s">
        <v>1608</v>
      </c>
      <c r="D26742">
        <v>0.05</v>
      </c>
    </row>
    <row r="26743" spans="1:4" x14ac:dyDescent="0.2">
      <c r="A26743" t="s">
        <v>96</v>
      </c>
      <c r="B26743">
        <v>1.8</v>
      </c>
      <c r="C26743" t="s">
        <v>1608</v>
      </c>
      <c r="D26743">
        <v>0.05</v>
      </c>
    </row>
    <row r="26744" spans="1:4" x14ac:dyDescent="0.2">
      <c r="A26744" t="s">
        <v>29</v>
      </c>
      <c r="B26744">
        <v>1.2</v>
      </c>
      <c r="C26744" t="s">
        <v>1608</v>
      </c>
      <c r="D26744">
        <v>0.1</v>
      </c>
    </row>
    <row r="26745" spans="1:4" x14ac:dyDescent="0.2">
      <c r="A26745" t="s">
        <v>34</v>
      </c>
      <c r="B26745" t="s">
        <v>3493</v>
      </c>
    </row>
    <row r="26746" spans="1:4" x14ac:dyDescent="0.2">
      <c r="A26746" t="s">
        <v>96</v>
      </c>
      <c r="B26746">
        <v>5.15</v>
      </c>
      <c r="C26746" t="s">
        <v>1613</v>
      </c>
      <c r="D26746">
        <v>0.1</v>
      </c>
    </row>
    <row r="26747" spans="1:4" x14ac:dyDescent="0.2">
      <c r="A26747" t="s">
        <v>96</v>
      </c>
      <c r="B26747" t="s">
        <v>3494</v>
      </c>
    </row>
    <row r="26748" spans="1:4" x14ac:dyDescent="0.2">
      <c r="A26748" t="s">
        <v>96</v>
      </c>
      <c r="B26748" t="s">
        <v>3494</v>
      </c>
    </row>
    <row r="26749" spans="1:4" x14ac:dyDescent="0.2">
      <c r="A26749" t="s">
        <v>29</v>
      </c>
      <c r="B26749">
        <v>8</v>
      </c>
      <c r="C26749" t="s">
        <v>1608</v>
      </c>
      <c r="D26749">
        <v>0.05</v>
      </c>
    </row>
    <row r="26750" spans="1:4" x14ac:dyDescent="0.2">
      <c r="A26750" t="s">
        <v>36</v>
      </c>
      <c r="B26750" t="s">
        <v>1815</v>
      </c>
      <c r="C26750" t="s">
        <v>3483</v>
      </c>
    </row>
    <row r="26751" spans="1:4" x14ac:dyDescent="0.2">
      <c r="A26751" t="s">
        <v>29</v>
      </c>
      <c r="B26751">
        <v>1</v>
      </c>
      <c r="C26751" t="s">
        <v>1608</v>
      </c>
      <c r="D26751">
        <v>0.1</v>
      </c>
    </row>
    <row r="26752" spans="1:4" x14ac:dyDescent="0.2">
      <c r="A26752" t="s">
        <v>29</v>
      </c>
      <c r="B26752">
        <v>2.2999999999999998</v>
      </c>
      <c r="C26752" t="s">
        <v>1608</v>
      </c>
      <c r="D26752">
        <v>0.05</v>
      </c>
    </row>
    <row r="26753" spans="1:5" x14ac:dyDescent="0.2">
      <c r="A26753" t="s">
        <v>96</v>
      </c>
      <c r="B26753">
        <v>15</v>
      </c>
      <c r="C26753" t="s">
        <v>1608</v>
      </c>
      <c r="D26753">
        <v>0.08</v>
      </c>
    </row>
    <row r="26754" spans="1:5" x14ac:dyDescent="0.2">
      <c r="A26754" t="s">
        <v>29</v>
      </c>
      <c r="B26754">
        <v>2.5</v>
      </c>
      <c r="C26754" t="s">
        <v>1608</v>
      </c>
      <c r="D26754">
        <v>0.2</v>
      </c>
    </row>
    <row r="26755" spans="1:5" x14ac:dyDescent="0.2">
      <c r="A26755" t="s">
        <v>29</v>
      </c>
      <c r="B26755">
        <v>7.4</v>
      </c>
      <c r="C26755" t="s">
        <v>1608</v>
      </c>
      <c r="D26755">
        <v>0.05</v>
      </c>
    </row>
    <row r="26756" spans="1:5" x14ac:dyDescent="0.2">
      <c r="A26756" t="s">
        <v>29</v>
      </c>
      <c r="B26756">
        <v>12.05</v>
      </c>
      <c r="C26756" t="s">
        <v>1608</v>
      </c>
      <c r="D26756">
        <v>0.05</v>
      </c>
    </row>
    <row r="26757" spans="1:5" x14ac:dyDescent="0.2">
      <c r="A26757" t="s">
        <v>29</v>
      </c>
      <c r="B26757">
        <v>12.05</v>
      </c>
      <c r="C26757" t="s">
        <v>1608</v>
      </c>
      <c r="D26757">
        <v>0.05</v>
      </c>
    </row>
    <row r="26758" spans="1:5" x14ac:dyDescent="0.2">
      <c r="A26758" t="s">
        <v>29</v>
      </c>
      <c r="B26758">
        <v>0.25</v>
      </c>
      <c r="C26758" t="s">
        <v>1608</v>
      </c>
      <c r="D26758">
        <v>0.03</v>
      </c>
    </row>
    <row r="26759" spans="1:5" x14ac:dyDescent="0.2">
      <c r="A26759" t="s">
        <v>133</v>
      </c>
      <c r="B26759">
        <v>0.05</v>
      </c>
    </row>
    <row r="26760" spans="1:5" x14ac:dyDescent="0.2">
      <c r="A26760" t="s">
        <v>96</v>
      </c>
      <c r="B26760">
        <v>12.8</v>
      </c>
      <c r="C26760" t="s">
        <v>1608</v>
      </c>
      <c r="D26760">
        <v>0.2</v>
      </c>
    </row>
    <row r="26761" spans="1:5" x14ac:dyDescent="0.2">
      <c r="A26761" t="s">
        <v>873</v>
      </c>
      <c r="B26761" t="s">
        <v>1618</v>
      </c>
      <c r="C26761">
        <v>9.8000000000000007</v>
      </c>
      <c r="D26761" t="s">
        <v>1608</v>
      </c>
      <c r="E26761">
        <v>0.1</v>
      </c>
    </row>
    <row r="26762" spans="1:5" x14ac:dyDescent="0.2">
      <c r="A26762" t="s">
        <v>96</v>
      </c>
      <c r="B26762">
        <v>2.5</v>
      </c>
      <c r="C26762" t="s">
        <v>1608</v>
      </c>
      <c r="D26762">
        <v>0.1</v>
      </c>
    </row>
    <row r="26763" spans="1:5" x14ac:dyDescent="0.2">
      <c r="A26763" t="s">
        <v>95</v>
      </c>
      <c r="B26763" t="s">
        <v>1584</v>
      </c>
      <c r="C26763">
        <v>4</v>
      </c>
    </row>
    <row r="26764" spans="1:5" x14ac:dyDescent="0.2">
      <c r="A26764" t="s">
        <v>95</v>
      </c>
      <c r="B26764" t="s">
        <v>1584</v>
      </c>
      <c r="C26764">
        <v>10</v>
      </c>
    </row>
    <row r="26765" spans="1:5" x14ac:dyDescent="0.2">
      <c r="A26765" t="s">
        <v>54</v>
      </c>
      <c r="B26765" t="s">
        <v>2525</v>
      </c>
      <c r="C26765" t="s">
        <v>1608</v>
      </c>
      <c r="D26765" t="s">
        <v>3484</v>
      </c>
    </row>
    <row r="26766" spans="1:5" x14ac:dyDescent="0.2">
      <c r="A26766" t="s">
        <v>95</v>
      </c>
      <c r="B26766" t="s">
        <v>2508</v>
      </c>
      <c r="C26766">
        <v>1.5</v>
      </c>
      <c r="D26766" t="s">
        <v>3485</v>
      </c>
    </row>
    <row r="26767" spans="1:5" x14ac:dyDescent="0.2">
      <c r="A26767" t="s">
        <v>95</v>
      </c>
      <c r="B26767" t="s">
        <v>2508</v>
      </c>
      <c r="C26767">
        <v>1.5</v>
      </c>
      <c r="D26767" t="s">
        <v>3486</v>
      </c>
    </row>
    <row r="26768" spans="1:5" x14ac:dyDescent="0.2">
      <c r="A26768" t="s">
        <v>97</v>
      </c>
      <c r="B26768">
        <v>0.03</v>
      </c>
      <c r="C26768" t="s">
        <v>1568</v>
      </c>
    </row>
    <row r="26769" spans="1:4" x14ac:dyDescent="0.2">
      <c r="A26769" t="s">
        <v>94</v>
      </c>
      <c r="B26769">
        <v>0.03</v>
      </c>
      <c r="C26769" t="s">
        <v>1568</v>
      </c>
    </row>
    <row r="26770" spans="1:4" x14ac:dyDescent="0.2">
      <c r="A26770" t="s">
        <v>97</v>
      </c>
      <c r="B26770">
        <v>0.01</v>
      </c>
      <c r="C26770" t="s">
        <v>1568</v>
      </c>
    </row>
    <row r="26771" spans="1:4" x14ac:dyDescent="0.2">
      <c r="A26771" t="s">
        <v>87</v>
      </c>
      <c r="B26771" t="s">
        <v>1682</v>
      </c>
    </row>
    <row r="26772" spans="1:4" x14ac:dyDescent="0.2">
      <c r="A26772" t="s">
        <v>1549</v>
      </c>
      <c r="B26772" t="s">
        <v>1550</v>
      </c>
      <c r="C26772" t="s">
        <v>1551</v>
      </c>
      <c r="D26772" t="s">
        <v>1552</v>
      </c>
    </row>
    <row r="26773" spans="1:4" x14ac:dyDescent="0.2">
      <c r="A26773" t="s">
        <v>859</v>
      </c>
      <c r="B26773" t="s">
        <v>1553</v>
      </c>
      <c r="C26773" t="s">
        <v>1554</v>
      </c>
    </row>
    <row r="26774" spans="1:4" x14ac:dyDescent="0.2">
      <c r="A26774" t="s">
        <v>1569</v>
      </c>
      <c r="B26774" t="s">
        <v>1570</v>
      </c>
      <c r="C26774" t="s">
        <v>1571</v>
      </c>
    </row>
    <row r="26775" spans="1:4" x14ac:dyDescent="0.2">
      <c r="A26775" t="s">
        <v>1569</v>
      </c>
      <c r="B26775" t="s">
        <v>1572</v>
      </c>
      <c r="C26775" t="s">
        <v>1573</v>
      </c>
      <c r="D26775" t="s">
        <v>1571</v>
      </c>
    </row>
    <row r="26776" spans="1:4" x14ac:dyDescent="0.2">
      <c r="A26776" t="s">
        <v>34</v>
      </c>
      <c r="B26776">
        <v>16.98</v>
      </c>
      <c r="C26776">
        <f>--0.005/-0.02</f>
        <v>-0.25</v>
      </c>
    </row>
    <row r="26777" spans="1:4" x14ac:dyDescent="0.2">
      <c r="A26777" t="s">
        <v>34</v>
      </c>
      <c r="B26777">
        <v>16.98</v>
      </c>
      <c r="C26777">
        <f>-0.005/-0.02</f>
        <v>0.25</v>
      </c>
    </row>
    <row r="26778" spans="1:4" x14ac:dyDescent="0.2">
      <c r="A26778" t="s">
        <v>34</v>
      </c>
      <c r="B26778">
        <v>21.98</v>
      </c>
      <c r="C26778">
        <f>-0.005/-0.02</f>
        <v>0.25</v>
      </c>
    </row>
    <row r="26779" spans="1:4" x14ac:dyDescent="0.2">
      <c r="A26779" t="s">
        <v>34</v>
      </c>
      <c r="B26779">
        <v>21.98</v>
      </c>
      <c r="C26779">
        <f>-0.005/-0.02</f>
        <v>0.25</v>
      </c>
    </row>
    <row r="26780" spans="1:4" x14ac:dyDescent="0.2">
      <c r="A26780" t="s">
        <v>34</v>
      </c>
      <c r="B26780">
        <v>16.8</v>
      </c>
      <c r="C26780" t="s">
        <v>1608</v>
      </c>
      <c r="D26780">
        <v>0.05</v>
      </c>
    </row>
    <row r="26781" spans="1:4" x14ac:dyDescent="0.2">
      <c r="A26781" t="s">
        <v>96</v>
      </c>
      <c r="B26781">
        <v>1.8</v>
      </c>
      <c r="C26781" t="s">
        <v>1608</v>
      </c>
      <c r="D26781">
        <v>0.05</v>
      </c>
    </row>
    <row r="26782" spans="1:4" x14ac:dyDescent="0.2">
      <c r="A26782" t="s">
        <v>29</v>
      </c>
      <c r="B26782">
        <v>1.2</v>
      </c>
      <c r="C26782" t="s">
        <v>1608</v>
      </c>
      <c r="D26782">
        <v>0.1</v>
      </c>
    </row>
    <row r="26783" spans="1:4" x14ac:dyDescent="0.2">
      <c r="A26783" t="s">
        <v>1662</v>
      </c>
      <c r="B26783">
        <v>7</v>
      </c>
      <c r="C26783">
        <v>-0.2</v>
      </c>
    </row>
    <row r="26784" spans="1:4" x14ac:dyDescent="0.2">
      <c r="A26784" t="s">
        <v>96</v>
      </c>
      <c r="B26784">
        <v>5.15</v>
      </c>
      <c r="C26784" t="s">
        <v>1613</v>
      </c>
      <c r="D26784">
        <v>0.1</v>
      </c>
    </row>
    <row r="26785" spans="1:5" x14ac:dyDescent="0.2">
      <c r="A26785" t="s">
        <v>96</v>
      </c>
      <c r="B26785">
        <v>6</v>
      </c>
      <c r="C26785">
        <v>0.02</v>
      </c>
    </row>
    <row r="26786" spans="1:5" x14ac:dyDescent="0.2">
      <c r="A26786" t="s">
        <v>29</v>
      </c>
      <c r="B26786">
        <v>8</v>
      </c>
      <c r="C26786" t="s">
        <v>1608</v>
      </c>
      <c r="D26786">
        <v>0.05</v>
      </c>
    </row>
    <row r="26787" spans="1:5" x14ac:dyDescent="0.2">
      <c r="A26787" t="s">
        <v>36</v>
      </c>
      <c r="B26787" t="s">
        <v>1815</v>
      </c>
      <c r="C26787" t="s">
        <v>3483</v>
      </c>
    </row>
    <row r="26788" spans="1:5" x14ac:dyDescent="0.2">
      <c r="A26788" t="s">
        <v>29</v>
      </c>
      <c r="B26788">
        <v>1</v>
      </c>
      <c r="C26788" t="s">
        <v>1608</v>
      </c>
      <c r="D26788">
        <v>0.1</v>
      </c>
    </row>
    <row r="26789" spans="1:5" x14ac:dyDescent="0.2">
      <c r="A26789" t="s">
        <v>29</v>
      </c>
      <c r="B26789">
        <v>2.2999999999999998</v>
      </c>
      <c r="C26789" t="s">
        <v>1608</v>
      </c>
      <c r="D26789">
        <v>0.05</v>
      </c>
    </row>
    <row r="26790" spans="1:5" x14ac:dyDescent="0.2">
      <c r="A26790" t="s">
        <v>96</v>
      </c>
      <c r="B26790">
        <v>15</v>
      </c>
      <c r="C26790" t="s">
        <v>1608</v>
      </c>
      <c r="D26790">
        <v>0.08</v>
      </c>
    </row>
    <row r="26791" spans="1:5" x14ac:dyDescent="0.2">
      <c r="A26791" t="s">
        <v>48</v>
      </c>
      <c r="B26791">
        <v>2.5</v>
      </c>
      <c r="C26791">
        <v>-0.1</v>
      </c>
    </row>
    <row r="26792" spans="1:5" x14ac:dyDescent="0.2">
      <c r="A26792" t="s">
        <v>29</v>
      </c>
      <c r="B26792">
        <v>7.4</v>
      </c>
      <c r="C26792" t="s">
        <v>1608</v>
      </c>
      <c r="D26792">
        <v>0.05</v>
      </c>
    </row>
    <row r="26793" spans="1:5" x14ac:dyDescent="0.2">
      <c r="A26793" t="s">
        <v>29</v>
      </c>
      <c r="B26793">
        <v>12.05</v>
      </c>
      <c r="C26793" t="s">
        <v>1608</v>
      </c>
      <c r="D26793">
        <v>0.05</v>
      </c>
    </row>
    <row r="26794" spans="1:5" x14ac:dyDescent="0.2">
      <c r="A26794" t="s">
        <v>29</v>
      </c>
      <c r="B26794">
        <v>12.05</v>
      </c>
      <c r="C26794" t="s">
        <v>1608</v>
      </c>
      <c r="D26794">
        <v>0.05</v>
      </c>
    </row>
    <row r="26795" spans="1:5" x14ac:dyDescent="0.2">
      <c r="A26795" t="s">
        <v>29</v>
      </c>
      <c r="B26795">
        <v>0.25</v>
      </c>
      <c r="C26795" t="s">
        <v>1608</v>
      </c>
      <c r="D26795">
        <v>0.03</v>
      </c>
    </row>
    <row r="26796" spans="1:5" x14ac:dyDescent="0.2">
      <c r="A26796" t="s">
        <v>133</v>
      </c>
      <c r="B26796">
        <v>0.05</v>
      </c>
    </row>
    <row r="26797" spans="1:5" x14ac:dyDescent="0.2">
      <c r="A26797" t="s">
        <v>96</v>
      </c>
      <c r="B26797">
        <v>12.8</v>
      </c>
      <c r="C26797" t="s">
        <v>1608</v>
      </c>
      <c r="D26797">
        <v>0.2</v>
      </c>
    </row>
    <row r="26798" spans="1:5" x14ac:dyDescent="0.2">
      <c r="A26798" t="s">
        <v>873</v>
      </c>
      <c r="B26798" t="s">
        <v>1618</v>
      </c>
      <c r="C26798">
        <v>9.8000000000000007</v>
      </c>
      <c r="D26798" t="s">
        <v>1608</v>
      </c>
      <c r="E26798">
        <v>0.1</v>
      </c>
    </row>
    <row r="26799" spans="1:5" x14ac:dyDescent="0.2">
      <c r="A26799" t="s">
        <v>96</v>
      </c>
      <c r="B26799">
        <v>2.1</v>
      </c>
      <c r="C26799" t="s">
        <v>1608</v>
      </c>
      <c r="D26799">
        <v>0.1</v>
      </c>
    </row>
    <row r="26800" spans="1:5" x14ac:dyDescent="0.2">
      <c r="A26800" t="s">
        <v>95</v>
      </c>
      <c r="B26800" t="s">
        <v>1584</v>
      </c>
      <c r="C26800">
        <v>4</v>
      </c>
    </row>
    <row r="26801" spans="1:4" x14ac:dyDescent="0.2">
      <c r="A26801" t="s">
        <v>95</v>
      </c>
      <c r="B26801" t="s">
        <v>1584</v>
      </c>
      <c r="C26801">
        <v>10</v>
      </c>
    </row>
    <row r="26802" spans="1:4" x14ac:dyDescent="0.2">
      <c r="A26802" t="s">
        <v>54</v>
      </c>
      <c r="B26802" t="s">
        <v>2525</v>
      </c>
      <c r="C26802" t="s">
        <v>1608</v>
      </c>
      <c r="D26802" t="s">
        <v>3484</v>
      </c>
    </row>
    <row r="26803" spans="1:4" x14ac:dyDescent="0.2">
      <c r="A26803" t="s">
        <v>95</v>
      </c>
      <c r="B26803" t="s">
        <v>2508</v>
      </c>
      <c r="C26803">
        <v>1.5</v>
      </c>
      <c r="D26803" t="s">
        <v>3485</v>
      </c>
    </row>
    <row r="26804" spans="1:4" x14ac:dyDescent="0.2">
      <c r="A26804" t="s">
        <v>95</v>
      </c>
      <c r="B26804" t="s">
        <v>2508</v>
      </c>
      <c r="C26804">
        <v>1.5</v>
      </c>
      <c r="D26804" t="s">
        <v>3486</v>
      </c>
    </row>
    <row r="26805" spans="1:4" x14ac:dyDescent="0.2">
      <c r="A26805" t="s">
        <v>97</v>
      </c>
      <c r="B26805">
        <v>0.03</v>
      </c>
      <c r="C26805" t="s">
        <v>1568</v>
      </c>
    </row>
    <row r="26806" spans="1:4" x14ac:dyDescent="0.2">
      <c r="A26806" t="s">
        <v>94</v>
      </c>
      <c r="B26806">
        <v>0.03</v>
      </c>
      <c r="C26806" t="s">
        <v>1568</v>
      </c>
    </row>
    <row r="26807" spans="1:4" x14ac:dyDescent="0.2">
      <c r="A26807" t="s">
        <v>97</v>
      </c>
      <c r="B26807">
        <v>0.01</v>
      </c>
      <c r="C26807" t="s">
        <v>1568</v>
      </c>
    </row>
    <row r="26808" spans="1:4" x14ac:dyDescent="0.2">
      <c r="A26808" t="s">
        <v>27</v>
      </c>
      <c r="B26808">
        <v>0.45</v>
      </c>
      <c r="C26808" t="s">
        <v>1608</v>
      </c>
      <c r="D26808">
        <v>0.05</v>
      </c>
    </row>
    <row r="26809" spans="1:4" x14ac:dyDescent="0.2">
      <c r="A26809" t="s">
        <v>87</v>
      </c>
      <c r="B26809" t="s">
        <v>1682</v>
      </c>
    </row>
    <row r="26810" spans="1:4" x14ac:dyDescent="0.2">
      <c r="A26810" t="s">
        <v>1549</v>
      </c>
      <c r="B26810" t="s">
        <v>1550</v>
      </c>
      <c r="C26810" t="s">
        <v>1551</v>
      </c>
      <c r="D26810" t="s">
        <v>1552</v>
      </c>
    </row>
    <row r="26811" spans="1:4" x14ac:dyDescent="0.2">
      <c r="A26811" t="s">
        <v>859</v>
      </c>
      <c r="B26811" t="s">
        <v>1553</v>
      </c>
      <c r="C26811" t="s">
        <v>1554</v>
      </c>
    </row>
    <row r="26812" spans="1:4" x14ac:dyDescent="0.2">
      <c r="A26812" t="s">
        <v>34</v>
      </c>
      <c r="B26812">
        <v>16.98</v>
      </c>
      <c r="C26812">
        <f>--0.005/-0.02</f>
        <v>-0.25</v>
      </c>
    </row>
    <row r="26813" spans="1:4" x14ac:dyDescent="0.2">
      <c r="A26813" t="s">
        <v>34</v>
      </c>
      <c r="B26813">
        <v>16.98</v>
      </c>
      <c r="C26813">
        <f>-0.005/-0.02</f>
        <v>0.25</v>
      </c>
    </row>
    <row r="26814" spans="1:4" x14ac:dyDescent="0.2">
      <c r="A26814" t="s">
        <v>34</v>
      </c>
      <c r="B26814">
        <v>16.98</v>
      </c>
      <c r="C26814">
        <f>-0.005/-0.02</f>
        <v>0.25</v>
      </c>
    </row>
    <row r="26815" spans="1:4" x14ac:dyDescent="0.2">
      <c r="A26815" t="s">
        <v>34</v>
      </c>
      <c r="B26815">
        <v>21.98</v>
      </c>
      <c r="C26815">
        <f>-0.005/-0.02</f>
        <v>0.25</v>
      </c>
    </row>
    <row r="26816" spans="1:4" x14ac:dyDescent="0.2">
      <c r="A26816" t="s">
        <v>34</v>
      </c>
      <c r="B26816">
        <v>21.98</v>
      </c>
      <c r="C26816">
        <f>-0.005/-0.02</f>
        <v>0.25</v>
      </c>
    </row>
    <row r="26817" spans="1:4" x14ac:dyDescent="0.2">
      <c r="A26817" t="s">
        <v>34</v>
      </c>
      <c r="B26817">
        <v>21.98</v>
      </c>
      <c r="C26817">
        <f>-0.005/-0.02</f>
        <v>0.25</v>
      </c>
    </row>
    <row r="26818" spans="1:4" x14ac:dyDescent="0.2">
      <c r="A26818" t="s">
        <v>3487</v>
      </c>
      <c r="B26818">
        <v>-0.02</v>
      </c>
      <c r="C26818" t="s">
        <v>1790</v>
      </c>
      <c r="D26818" t="s">
        <v>3291</v>
      </c>
    </row>
    <row r="26819" spans="1:4" x14ac:dyDescent="0.2">
      <c r="A26819" t="s">
        <v>34</v>
      </c>
      <c r="B26819">
        <v>16.8</v>
      </c>
      <c r="C26819" t="s">
        <v>1608</v>
      </c>
      <c r="D26819">
        <v>0.05</v>
      </c>
    </row>
    <row r="26820" spans="1:4" x14ac:dyDescent="0.2">
      <c r="A26820" t="s">
        <v>96</v>
      </c>
      <c r="B26820">
        <v>1.8</v>
      </c>
      <c r="C26820" t="s">
        <v>1608</v>
      </c>
      <c r="D26820">
        <v>0.05</v>
      </c>
    </row>
    <row r="26821" spans="1:4" x14ac:dyDescent="0.2">
      <c r="A26821" t="s">
        <v>29</v>
      </c>
      <c r="B26821">
        <v>1.2</v>
      </c>
      <c r="C26821" t="s">
        <v>1608</v>
      </c>
      <c r="D26821">
        <v>0.1</v>
      </c>
    </row>
    <row r="26822" spans="1:4" x14ac:dyDescent="0.2">
      <c r="A26822" t="s">
        <v>1662</v>
      </c>
      <c r="B26822">
        <v>7</v>
      </c>
      <c r="C26822">
        <v>-0.2</v>
      </c>
    </row>
    <row r="26823" spans="1:4" x14ac:dyDescent="0.2">
      <c r="A26823" t="s">
        <v>96</v>
      </c>
      <c r="B26823">
        <v>5.15</v>
      </c>
      <c r="C26823" t="s">
        <v>1613</v>
      </c>
      <c r="D26823">
        <v>0.1</v>
      </c>
    </row>
    <row r="26824" spans="1:4" x14ac:dyDescent="0.2">
      <c r="A26824" t="s">
        <v>96</v>
      </c>
      <c r="B26824">
        <v>6</v>
      </c>
      <c r="C26824">
        <v>0.02</v>
      </c>
    </row>
    <row r="26825" spans="1:4" x14ac:dyDescent="0.2">
      <c r="A26825" t="s">
        <v>96</v>
      </c>
      <c r="B26825">
        <v>6</v>
      </c>
      <c r="C26825">
        <v>0.02</v>
      </c>
    </row>
    <row r="26826" spans="1:4" x14ac:dyDescent="0.2">
      <c r="A26826" t="s">
        <v>29</v>
      </c>
      <c r="B26826">
        <v>8</v>
      </c>
      <c r="C26826" t="s">
        <v>1608</v>
      </c>
      <c r="D26826">
        <v>0.05</v>
      </c>
    </row>
    <row r="26827" spans="1:4" x14ac:dyDescent="0.2">
      <c r="A26827" t="s">
        <v>36</v>
      </c>
      <c r="B26827" t="s">
        <v>1815</v>
      </c>
      <c r="C26827" t="s">
        <v>3483</v>
      </c>
    </row>
    <row r="26828" spans="1:4" x14ac:dyDescent="0.2">
      <c r="A26828" t="s">
        <v>29</v>
      </c>
      <c r="B26828">
        <v>1</v>
      </c>
      <c r="C26828" t="s">
        <v>1608</v>
      </c>
      <c r="D26828">
        <v>0.1</v>
      </c>
    </row>
    <row r="26829" spans="1:4" x14ac:dyDescent="0.2">
      <c r="A26829" t="s">
        <v>29</v>
      </c>
      <c r="B26829">
        <v>2.2999999999999998</v>
      </c>
      <c r="C26829" t="s">
        <v>1608</v>
      </c>
      <c r="D26829">
        <v>0.05</v>
      </c>
    </row>
    <row r="26830" spans="1:4" x14ac:dyDescent="0.2">
      <c r="A26830" t="s">
        <v>96</v>
      </c>
      <c r="B26830">
        <v>15</v>
      </c>
      <c r="C26830" t="s">
        <v>1608</v>
      </c>
      <c r="D26830">
        <v>0.08</v>
      </c>
    </row>
    <row r="26831" spans="1:4" x14ac:dyDescent="0.2">
      <c r="A26831" t="s">
        <v>48</v>
      </c>
      <c r="B26831">
        <v>2.5</v>
      </c>
      <c r="C26831">
        <v>-0.1</v>
      </c>
    </row>
    <row r="26832" spans="1:4" x14ac:dyDescent="0.2">
      <c r="A26832" t="s">
        <v>29</v>
      </c>
      <c r="B26832">
        <v>7.4</v>
      </c>
      <c r="C26832" t="s">
        <v>1608</v>
      </c>
      <c r="D26832">
        <v>0.05</v>
      </c>
    </row>
    <row r="26833" spans="1:5" x14ac:dyDescent="0.2">
      <c r="A26833" t="s">
        <v>29</v>
      </c>
      <c r="B26833">
        <v>12.05</v>
      </c>
      <c r="C26833" t="s">
        <v>1608</v>
      </c>
      <c r="D26833">
        <v>0.05</v>
      </c>
    </row>
    <row r="26834" spans="1:5" x14ac:dyDescent="0.2">
      <c r="A26834" t="s">
        <v>29</v>
      </c>
      <c r="B26834">
        <v>12.05</v>
      </c>
      <c r="C26834" t="s">
        <v>1608</v>
      </c>
      <c r="D26834">
        <v>0.05</v>
      </c>
    </row>
    <row r="26835" spans="1:5" x14ac:dyDescent="0.2">
      <c r="A26835" t="s">
        <v>29</v>
      </c>
      <c r="B26835">
        <v>0.25</v>
      </c>
      <c r="C26835" t="s">
        <v>1608</v>
      </c>
      <c r="D26835">
        <v>0.03</v>
      </c>
    </row>
    <row r="26836" spans="1:5" x14ac:dyDescent="0.2">
      <c r="A26836" t="s">
        <v>133</v>
      </c>
      <c r="B26836">
        <v>0.05</v>
      </c>
    </row>
    <row r="26837" spans="1:5" x14ac:dyDescent="0.2">
      <c r="A26837" t="s">
        <v>96</v>
      </c>
      <c r="B26837">
        <v>12.8</v>
      </c>
      <c r="C26837" t="s">
        <v>1608</v>
      </c>
      <c r="D26837">
        <v>0.2</v>
      </c>
    </row>
    <row r="26838" spans="1:5" x14ac:dyDescent="0.2">
      <c r="A26838" t="s">
        <v>873</v>
      </c>
      <c r="B26838" t="s">
        <v>1618</v>
      </c>
      <c r="C26838">
        <v>9.8000000000000007</v>
      </c>
      <c r="D26838" t="s">
        <v>1608</v>
      </c>
      <c r="E26838">
        <v>0.1</v>
      </c>
    </row>
    <row r="26839" spans="1:5" x14ac:dyDescent="0.2">
      <c r="A26839" t="s">
        <v>96</v>
      </c>
      <c r="B26839">
        <v>2.1</v>
      </c>
      <c r="C26839" t="s">
        <v>1608</v>
      </c>
      <c r="D26839">
        <v>0.1</v>
      </c>
    </row>
    <row r="26840" spans="1:5" x14ac:dyDescent="0.2">
      <c r="A26840" t="s">
        <v>95</v>
      </c>
      <c r="B26840" t="s">
        <v>1584</v>
      </c>
      <c r="C26840">
        <v>4</v>
      </c>
    </row>
    <row r="26841" spans="1:5" x14ac:dyDescent="0.2">
      <c r="A26841" t="s">
        <v>95</v>
      </c>
      <c r="B26841" t="s">
        <v>1584</v>
      </c>
      <c r="C26841">
        <v>10</v>
      </c>
    </row>
    <row r="26842" spans="1:5" x14ac:dyDescent="0.2">
      <c r="A26842" t="s">
        <v>54</v>
      </c>
      <c r="B26842" t="s">
        <v>2525</v>
      </c>
      <c r="C26842" t="s">
        <v>1608</v>
      </c>
      <c r="D26842" t="s">
        <v>3484</v>
      </c>
    </row>
    <row r="26843" spans="1:5" x14ac:dyDescent="0.2">
      <c r="A26843" t="s">
        <v>95</v>
      </c>
      <c r="B26843" t="s">
        <v>2508</v>
      </c>
      <c r="C26843">
        <v>1.5</v>
      </c>
      <c r="D26843" t="s">
        <v>3485</v>
      </c>
    </row>
    <row r="26844" spans="1:5" x14ac:dyDescent="0.2">
      <c r="A26844" t="s">
        <v>95</v>
      </c>
      <c r="B26844" t="s">
        <v>2508</v>
      </c>
      <c r="C26844">
        <v>1.5</v>
      </c>
      <c r="D26844" t="s">
        <v>3486</v>
      </c>
    </row>
    <row r="26845" spans="1:5" x14ac:dyDescent="0.2">
      <c r="A26845" t="s">
        <v>97</v>
      </c>
      <c r="B26845">
        <v>0.03</v>
      </c>
      <c r="C26845" t="s">
        <v>1568</v>
      </c>
    </row>
    <row r="26846" spans="1:5" x14ac:dyDescent="0.2">
      <c r="A26846" t="s">
        <v>94</v>
      </c>
      <c r="B26846">
        <v>0.03</v>
      </c>
      <c r="C26846" t="s">
        <v>1568</v>
      </c>
    </row>
    <row r="26847" spans="1:5" x14ac:dyDescent="0.2">
      <c r="A26847" t="s">
        <v>97</v>
      </c>
      <c r="B26847">
        <v>0.01</v>
      </c>
      <c r="C26847" t="s">
        <v>1568</v>
      </c>
    </row>
    <row r="26848" spans="1:5" x14ac:dyDescent="0.2">
      <c r="A26848" t="s">
        <v>27</v>
      </c>
      <c r="B26848">
        <v>0.45</v>
      </c>
      <c r="C26848" t="s">
        <v>1608</v>
      </c>
      <c r="D26848">
        <v>0.05</v>
      </c>
    </row>
    <row r="26849" spans="1:4" x14ac:dyDescent="0.2">
      <c r="A26849" t="s">
        <v>87</v>
      </c>
      <c r="B26849" t="s">
        <v>1682</v>
      </c>
    </row>
    <row r="26850" spans="1:4" x14ac:dyDescent="0.2">
      <c r="A26850" t="s">
        <v>1549</v>
      </c>
      <c r="B26850" t="s">
        <v>1550</v>
      </c>
      <c r="C26850" t="s">
        <v>1551</v>
      </c>
      <c r="D26850" t="s">
        <v>1552</v>
      </c>
    </row>
    <row r="26851" spans="1:4" x14ac:dyDescent="0.2">
      <c r="A26851" t="s">
        <v>859</v>
      </c>
      <c r="B26851" t="s">
        <v>1553</v>
      </c>
      <c r="C26851" t="s">
        <v>1554</v>
      </c>
    </row>
    <row r="26852" spans="1:4" x14ac:dyDescent="0.2">
      <c r="A26852" t="s">
        <v>1569</v>
      </c>
      <c r="B26852" t="s">
        <v>1570</v>
      </c>
      <c r="C26852" t="s">
        <v>1571</v>
      </c>
    </row>
    <row r="26853" spans="1:4" x14ac:dyDescent="0.2">
      <c r="A26853" t="s">
        <v>1569</v>
      </c>
      <c r="B26853" t="s">
        <v>1572</v>
      </c>
      <c r="C26853" t="s">
        <v>1573</v>
      </c>
      <c r="D26853" t="s">
        <v>1571</v>
      </c>
    </row>
    <row r="26854" spans="1:4" x14ac:dyDescent="0.2">
      <c r="A26854" t="s">
        <v>34</v>
      </c>
      <c r="B26854">
        <v>16.98</v>
      </c>
      <c r="C26854">
        <f>--0.005/-0.02</f>
        <v>-0.25</v>
      </c>
    </row>
    <row r="26855" spans="1:4" x14ac:dyDescent="0.2">
      <c r="A26855" t="s">
        <v>34</v>
      </c>
      <c r="B26855">
        <v>16.98</v>
      </c>
      <c r="C26855">
        <f>-0.005/-0.02</f>
        <v>0.25</v>
      </c>
    </row>
    <row r="26856" spans="1:4" x14ac:dyDescent="0.2">
      <c r="A26856" t="s">
        <v>34</v>
      </c>
      <c r="B26856">
        <v>21.98</v>
      </c>
      <c r="C26856">
        <f>-0.005/-0.02</f>
        <v>0.25</v>
      </c>
    </row>
    <row r="26857" spans="1:4" x14ac:dyDescent="0.2">
      <c r="A26857" t="s">
        <v>34</v>
      </c>
      <c r="B26857">
        <v>21.98</v>
      </c>
      <c r="C26857">
        <f>-0.005/-0.02</f>
        <v>0.25</v>
      </c>
    </row>
    <row r="26858" spans="1:4" x14ac:dyDescent="0.2">
      <c r="A26858" t="s">
        <v>3487</v>
      </c>
      <c r="B26858">
        <v>-0.02</v>
      </c>
      <c r="C26858" t="s">
        <v>1790</v>
      </c>
      <c r="D26858" t="s">
        <v>3291</v>
      </c>
    </row>
    <row r="26859" spans="1:4" x14ac:dyDescent="0.2">
      <c r="A26859" t="s">
        <v>34</v>
      </c>
      <c r="B26859">
        <v>16.8</v>
      </c>
      <c r="C26859" t="s">
        <v>1608</v>
      </c>
      <c r="D26859">
        <v>0.05</v>
      </c>
    </row>
    <row r="26860" spans="1:4" x14ac:dyDescent="0.2">
      <c r="A26860" t="s">
        <v>96</v>
      </c>
      <c r="B26860">
        <v>1.8</v>
      </c>
      <c r="C26860" t="s">
        <v>1608</v>
      </c>
      <c r="D26860">
        <v>0.05</v>
      </c>
    </row>
    <row r="26861" spans="1:4" x14ac:dyDescent="0.2">
      <c r="A26861" t="s">
        <v>29</v>
      </c>
      <c r="B26861">
        <v>1.2</v>
      </c>
      <c r="C26861" t="s">
        <v>1608</v>
      </c>
      <c r="D26861">
        <v>0.1</v>
      </c>
    </row>
    <row r="26862" spans="1:4" x14ac:dyDescent="0.2">
      <c r="A26862" t="s">
        <v>1662</v>
      </c>
      <c r="B26862">
        <v>7</v>
      </c>
      <c r="C26862">
        <v>-0.2</v>
      </c>
    </row>
    <row r="26863" spans="1:4" x14ac:dyDescent="0.2">
      <c r="A26863" t="s">
        <v>96</v>
      </c>
      <c r="B26863">
        <v>5.15</v>
      </c>
      <c r="C26863" t="s">
        <v>1613</v>
      </c>
      <c r="D26863">
        <v>0.1</v>
      </c>
    </row>
    <row r="26864" spans="1:4" x14ac:dyDescent="0.2">
      <c r="A26864" t="s">
        <v>96</v>
      </c>
      <c r="B26864">
        <v>6</v>
      </c>
      <c r="C26864">
        <v>0.02</v>
      </c>
    </row>
    <row r="26865" spans="1:5" x14ac:dyDescent="0.2">
      <c r="A26865" t="s">
        <v>29</v>
      </c>
      <c r="B26865">
        <v>8</v>
      </c>
      <c r="C26865" t="s">
        <v>1608</v>
      </c>
      <c r="D26865">
        <v>0.05</v>
      </c>
    </row>
    <row r="26866" spans="1:5" x14ac:dyDescent="0.2">
      <c r="A26866" t="s">
        <v>36</v>
      </c>
      <c r="B26866" t="s">
        <v>1815</v>
      </c>
      <c r="C26866" t="s">
        <v>3483</v>
      </c>
    </row>
    <row r="26867" spans="1:5" x14ac:dyDescent="0.2">
      <c r="A26867" t="s">
        <v>29</v>
      </c>
      <c r="B26867">
        <v>1</v>
      </c>
      <c r="C26867" t="s">
        <v>1608</v>
      </c>
      <c r="D26867">
        <v>0.1</v>
      </c>
    </row>
    <row r="26868" spans="1:5" x14ac:dyDescent="0.2">
      <c r="A26868" t="s">
        <v>29</v>
      </c>
      <c r="B26868">
        <v>2.2999999999999998</v>
      </c>
      <c r="C26868" t="s">
        <v>1608</v>
      </c>
      <c r="D26868">
        <v>0.05</v>
      </c>
    </row>
    <row r="26869" spans="1:5" x14ac:dyDescent="0.2">
      <c r="A26869" t="s">
        <v>96</v>
      </c>
      <c r="B26869">
        <v>15</v>
      </c>
      <c r="C26869" t="s">
        <v>1608</v>
      </c>
      <c r="D26869">
        <v>0.08</v>
      </c>
    </row>
    <row r="26870" spans="1:5" x14ac:dyDescent="0.2">
      <c r="A26870" t="s">
        <v>48</v>
      </c>
      <c r="B26870">
        <v>2.5</v>
      </c>
      <c r="C26870">
        <v>-0.1</v>
      </c>
    </row>
    <row r="26871" spans="1:5" x14ac:dyDescent="0.2">
      <c r="A26871" t="s">
        <v>29</v>
      </c>
      <c r="B26871">
        <v>7.4</v>
      </c>
      <c r="C26871" t="s">
        <v>1608</v>
      </c>
      <c r="D26871">
        <v>0.05</v>
      </c>
    </row>
    <row r="26872" spans="1:5" x14ac:dyDescent="0.2">
      <c r="A26872" t="s">
        <v>29</v>
      </c>
      <c r="B26872">
        <v>12.05</v>
      </c>
      <c r="C26872" t="s">
        <v>1608</v>
      </c>
      <c r="D26872">
        <v>0.05</v>
      </c>
    </row>
    <row r="26873" spans="1:5" x14ac:dyDescent="0.2">
      <c r="A26873" t="s">
        <v>29</v>
      </c>
      <c r="B26873">
        <v>12.05</v>
      </c>
      <c r="C26873" t="s">
        <v>1608</v>
      </c>
      <c r="D26873">
        <v>0.05</v>
      </c>
    </row>
    <row r="26874" spans="1:5" x14ac:dyDescent="0.2">
      <c r="A26874" t="s">
        <v>29</v>
      </c>
      <c r="B26874">
        <v>0.25</v>
      </c>
      <c r="C26874" t="s">
        <v>1608</v>
      </c>
      <c r="D26874">
        <v>0.03</v>
      </c>
    </row>
    <row r="26875" spans="1:5" x14ac:dyDescent="0.2">
      <c r="A26875" t="s">
        <v>133</v>
      </c>
      <c r="B26875">
        <v>0.05</v>
      </c>
    </row>
    <row r="26876" spans="1:5" x14ac:dyDescent="0.2">
      <c r="A26876" t="s">
        <v>96</v>
      </c>
      <c r="B26876">
        <v>12.8</v>
      </c>
      <c r="C26876" t="s">
        <v>1608</v>
      </c>
      <c r="D26876">
        <v>0.2</v>
      </c>
    </row>
    <row r="26877" spans="1:5" x14ac:dyDescent="0.2">
      <c r="A26877" t="s">
        <v>873</v>
      </c>
      <c r="B26877" t="s">
        <v>1618</v>
      </c>
      <c r="C26877">
        <v>9.8000000000000007</v>
      </c>
      <c r="D26877" t="s">
        <v>1608</v>
      </c>
      <c r="E26877">
        <v>0.1</v>
      </c>
    </row>
    <row r="26878" spans="1:5" x14ac:dyDescent="0.2">
      <c r="A26878" t="s">
        <v>96</v>
      </c>
      <c r="B26878">
        <v>2.1</v>
      </c>
      <c r="C26878" t="s">
        <v>1608</v>
      </c>
      <c r="D26878">
        <v>0.1</v>
      </c>
    </row>
    <row r="26879" spans="1:5" x14ac:dyDescent="0.2">
      <c r="A26879" t="s">
        <v>95</v>
      </c>
      <c r="B26879" t="s">
        <v>1584</v>
      </c>
      <c r="C26879">
        <v>4</v>
      </c>
    </row>
    <row r="26880" spans="1:5" x14ac:dyDescent="0.2">
      <c r="A26880" t="s">
        <v>95</v>
      </c>
      <c r="B26880" t="s">
        <v>1584</v>
      </c>
      <c r="C26880">
        <v>10</v>
      </c>
    </row>
    <row r="26881" spans="1:4" x14ac:dyDescent="0.2">
      <c r="A26881" t="s">
        <v>54</v>
      </c>
      <c r="B26881" t="s">
        <v>2525</v>
      </c>
      <c r="C26881" t="s">
        <v>1608</v>
      </c>
      <c r="D26881" t="s">
        <v>3484</v>
      </c>
    </row>
    <row r="26882" spans="1:4" x14ac:dyDescent="0.2">
      <c r="A26882" t="s">
        <v>95</v>
      </c>
      <c r="B26882" t="s">
        <v>2508</v>
      </c>
      <c r="C26882">
        <v>1.5</v>
      </c>
      <c r="D26882" t="s">
        <v>3485</v>
      </c>
    </row>
    <row r="26883" spans="1:4" x14ac:dyDescent="0.2">
      <c r="A26883" t="s">
        <v>95</v>
      </c>
      <c r="B26883" t="s">
        <v>2508</v>
      </c>
      <c r="C26883">
        <v>1.5</v>
      </c>
      <c r="D26883" t="s">
        <v>3486</v>
      </c>
    </row>
    <row r="26884" spans="1:4" x14ac:dyDescent="0.2">
      <c r="A26884" t="s">
        <v>97</v>
      </c>
      <c r="B26884">
        <v>0.03</v>
      </c>
      <c r="C26884" t="s">
        <v>1568</v>
      </c>
    </row>
    <row r="26885" spans="1:4" x14ac:dyDescent="0.2">
      <c r="A26885" t="s">
        <v>94</v>
      </c>
      <c r="B26885">
        <v>0.03</v>
      </c>
      <c r="C26885" t="s">
        <v>1568</v>
      </c>
    </row>
    <row r="26886" spans="1:4" x14ac:dyDescent="0.2">
      <c r="A26886" t="s">
        <v>97</v>
      </c>
      <c r="B26886">
        <v>0.01</v>
      </c>
      <c r="C26886" t="s">
        <v>1568</v>
      </c>
    </row>
    <row r="26887" spans="1:4" x14ac:dyDescent="0.2">
      <c r="A26887" t="s">
        <v>27</v>
      </c>
      <c r="B26887">
        <v>0.45</v>
      </c>
      <c r="C26887" t="s">
        <v>1608</v>
      </c>
      <c r="D26887">
        <v>0.05</v>
      </c>
    </row>
    <row r="26888" spans="1:4" x14ac:dyDescent="0.2">
      <c r="A26888" t="s">
        <v>87</v>
      </c>
      <c r="B26888" t="s">
        <v>1682</v>
      </c>
    </row>
    <row r="26889" spans="1:4" x14ac:dyDescent="0.2">
      <c r="A26889" t="s">
        <v>1549</v>
      </c>
      <c r="B26889" t="s">
        <v>1550</v>
      </c>
      <c r="C26889" t="s">
        <v>1551</v>
      </c>
      <c r="D26889" t="s">
        <v>1552</v>
      </c>
    </row>
    <row r="26890" spans="1:4" x14ac:dyDescent="0.2">
      <c r="A26890" t="s">
        <v>859</v>
      </c>
      <c r="B26890" t="s">
        <v>1553</v>
      </c>
      <c r="C26890" t="s">
        <v>1554</v>
      </c>
    </row>
    <row r="26891" spans="1:4" x14ac:dyDescent="0.2">
      <c r="A26891" t="s">
        <v>34</v>
      </c>
      <c r="B26891">
        <v>16.98</v>
      </c>
      <c r="C26891">
        <f>-0.005/-0.02</f>
        <v>0.25</v>
      </c>
    </row>
    <row r="26892" spans="1:4" x14ac:dyDescent="0.2">
      <c r="A26892" t="s">
        <v>34</v>
      </c>
      <c r="B26892">
        <v>16.98</v>
      </c>
      <c r="C26892">
        <f>-0.005/-0.02</f>
        <v>0.25</v>
      </c>
    </row>
    <row r="26893" spans="1:4" x14ac:dyDescent="0.2">
      <c r="A26893" t="s">
        <v>34</v>
      </c>
      <c r="B26893">
        <v>21.98</v>
      </c>
      <c r="C26893">
        <f>-0.005/-0.02</f>
        <v>0.25</v>
      </c>
    </row>
    <row r="26894" spans="1:4" x14ac:dyDescent="0.2">
      <c r="A26894" t="s">
        <v>34</v>
      </c>
      <c r="B26894">
        <v>21.98</v>
      </c>
      <c r="C26894">
        <f>-0.005/-0.02</f>
        <v>0.25</v>
      </c>
    </row>
    <row r="26895" spans="1:4" x14ac:dyDescent="0.2">
      <c r="A26895" t="s">
        <v>34</v>
      </c>
      <c r="B26895">
        <v>16.8</v>
      </c>
      <c r="C26895" t="s">
        <v>1608</v>
      </c>
      <c r="D26895">
        <v>0.05</v>
      </c>
    </row>
    <row r="26896" spans="1:4" x14ac:dyDescent="0.2">
      <c r="A26896" t="s">
        <v>96</v>
      </c>
      <c r="B26896">
        <v>1.8</v>
      </c>
      <c r="C26896" t="s">
        <v>1608</v>
      </c>
      <c r="D26896">
        <v>0.05</v>
      </c>
    </row>
    <row r="26897" spans="1:4" x14ac:dyDescent="0.2">
      <c r="A26897" t="s">
        <v>29</v>
      </c>
      <c r="B26897">
        <v>1.2</v>
      </c>
      <c r="C26897" t="s">
        <v>1608</v>
      </c>
      <c r="D26897">
        <v>0.1</v>
      </c>
    </row>
    <row r="26898" spans="1:4" x14ac:dyDescent="0.2">
      <c r="A26898" t="s">
        <v>96</v>
      </c>
      <c r="B26898">
        <v>6.5</v>
      </c>
      <c r="C26898" t="s">
        <v>1562</v>
      </c>
      <c r="D26898">
        <v>0.2</v>
      </c>
    </row>
    <row r="26899" spans="1:4" x14ac:dyDescent="0.2">
      <c r="A26899" t="s">
        <v>96</v>
      </c>
      <c r="B26899">
        <v>5.15</v>
      </c>
      <c r="C26899" t="s">
        <v>1613</v>
      </c>
      <c r="D26899">
        <v>0.1</v>
      </c>
    </row>
    <row r="26900" spans="1:4" x14ac:dyDescent="0.2">
      <c r="A26900" t="s">
        <v>96</v>
      </c>
      <c r="B26900">
        <v>5.5</v>
      </c>
      <c r="C26900">
        <v>0.02</v>
      </c>
    </row>
    <row r="26901" spans="1:4" x14ac:dyDescent="0.2">
      <c r="A26901" t="s">
        <v>29</v>
      </c>
      <c r="B26901">
        <v>8</v>
      </c>
      <c r="C26901" t="s">
        <v>1608</v>
      </c>
      <c r="D26901">
        <v>0.05</v>
      </c>
    </row>
    <row r="26902" spans="1:4" x14ac:dyDescent="0.2">
      <c r="A26902" t="s">
        <v>36</v>
      </c>
      <c r="B26902" t="s">
        <v>1815</v>
      </c>
      <c r="C26902" t="s">
        <v>3483</v>
      </c>
    </row>
    <row r="26903" spans="1:4" x14ac:dyDescent="0.2">
      <c r="A26903" t="s">
        <v>29</v>
      </c>
      <c r="B26903">
        <v>1</v>
      </c>
      <c r="C26903" t="s">
        <v>1608</v>
      </c>
      <c r="D26903">
        <v>0.1</v>
      </c>
    </row>
    <row r="26904" spans="1:4" x14ac:dyDescent="0.2">
      <c r="A26904" t="s">
        <v>29</v>
      </c>
      <c r="B26904">
        <v>2.2999999999999998</v>
      </c>
      <c r="C26904" t="s">
        <v>1608</v>
      </c>
      <c r="D26904">
        <v>0.05</v>
      </c>
    </row>
    <row r="26905" spans="1:4" x14ac:dyDescent="0.2">
      <c r="A26905" t="s">
        <v>96</v>
      </c>
      <c r="B26905">
        <v>15</v>
      </c>
      <c r="C26905" t="s">
        <v>1608</v>
      </c>
      <c r="D26905">
        <v>0.08</v>
      </c>
    </row>
    <row r="26906" spans="1:4" x14ac:dyDescent="0.2">
      <c r="A26906" t="s">
        <v>29</v>
      </c>
      <c r="B26906">
        <v>2.5</v>
      </c>
      <c r="C26906" t="s">
        <v>1608</v>
      </c>
      <c r="D26906">
        <v>0.2</v>
      </c>
    </row>
    <row r="26907" spans="1:4" x14ac:dyDescent="0.2">
      <c r="A26907" t="s">
        <v>29</v>
      </c>
      <c r="B26907">
        <v>7.4</v>
      </c>
      <c r="C26907" t="s">
        <v>1608</v>
      </c>
      <c r="D26907">
        <v>0.05</v>
      </c>
    </row>
    <row r="26908" spans="1:4" x14ac:dyDescent="0.2">
      <c r="A26908" t="s">
        <v>29</v>
      </c>
      <c r="B26908">
        <v>12.05</v>
      </c>
      <c r="C26908" t="s">
        <v>1608</v>
      </c>
      <c r="D26908">
        <v>0.05</v>
      </c>
    </row>
    <row r="26909" spans="1:4" x14ac:dyDescent="0.2">
      <c r="A26909" t="s">
        <v>29</v>
      </c>
      <c r="B26909">
        <v>12.05</v>
      </c>
      <c r="C26909" t="s">
        <v>1608</v>
      </c>
      <c r="D26909">
        <v>0.05</v>
      </c>
    </row>
    <row r="26910" spans="1:4" x14ac:dyDescent="0.2">
      <c r="A26910" t="s">
        <v>29</v>
      </c>
      <c r="B26910">
        <v>0.25</v>
      </c>
      <c r="C26910" t="s">
        <v>1608</v>
      </c>
      <c r="D26910">
        <v>0.03</v>
      </c>
    </row>
    <row r="26911" spans="1:4" x14ac:dyDescent="0.2">
      <c r="A26911" t="s">
        <v>133</v>
      </c>
      <c r="B26911">
        <v>0.05</v>
      </c>
    </row>
    <row r="26912" spans="1:4" x14ac:dyDescent="0.2">
      <c r="A26912" t="s">
        <v>96</v>
      </c>
      <c r="B26912">
        <v>12.8</v>
      </c>
      <c r="C26912" t="s">
        <v>1608</v>
      </c>
      <c r="D26912">
        <v>0.2</v>
      </c>
    </row>
    <row r="26913" spans="1:5" x14ac:dyDescent="0.2">
      <c r="A26913" t="s">
        <v>873</v>
      </c>
      <c r="B26913" t="s">
        <v>1618</v>
      </c>
      <c r="C26913">
        <v>9.8000000000000007</v>
      </c>
      <c r="D26913" t="s">
        <v>1608</v>
      </c>
      <c r="E26913">
        <v>0.1</v>
      </c>
    </row>
    <row r="26914" spans="1:5" x14ac:dyDescent="0.2">
      <c r="A26914" t="s">
        <v>96</v>
      </c>
      <c r="B26914">
        <v>2.5</v>
      </c>
      <c r="C26914" t="s">
        <v>1608</v>
      </c>
      <c r="D26914">
        <v>0.1</v>
      </c>
    </row>
    <row r="26915" spans="1:5" x14ac:dyDescent="0.2">
      <c r="A26915" t="s">
        <v>95</v>
      </c>
      <c r="B26915" t="s">
        <v>1584</v>
      </c>
      <c r="C26915">
        <v>4</v>
      </c>
    </row>
    <row r="26916" spans="1:5" x14ac:dyDescent="0.2">
      <c r="A26916" t="s">
        <v>95</v>
      </c>
      <c r="B26916" t="s">
        <v>1584</v>
      </c>
      <c r="C26916">
        <v>10</v>
      </c>
    </row>
    <row r="26917" spans="1:5" x14ac:dyDescent="0.2">
      <c r="A26917" t="s">
        <v>54</v>
      </c>
      <c r="B26917" t="s">
        <v>2525</v>
      </c>
      <c r="C26917" t="s">
        <v>1608</v>
      </c>
      <c r="D26917" t="s">
        <v>3484</v>
      </c>
    </row>
    <row r="26918" spans="1:5" x14ac:dyDescent="0.2">
      <c r="A26918" t="s">
        <v>95</v>
      </c>
      <c r="B26918" t="s">
        <v>2508</v>
      </c>
      <c r="C26918">
        <v>1.5</v>
      </c>
      <c r="D26918" t="s">
        <v>3485</v>
      </c>
    </row>
    <row r="26919" spans="1:5" x14ac:dyDescent="0.2">
      <c r="A26919" t="s">
        <v>95</v>
      </c>
      <c r="B26919" t="s">
        <v>2508</v>
      </c>
      <c r="C26919">
        <v>1.5</v>
      </c>
      <c r="D26919" t="s">
        <v>3486</v>
      </c>
    </row>
    <row r="26920" spans="1:5" x14ac:dyDescent="0.2">
      <c r="A26920" t="s">
        <v>97</v>
      </c>
      <c r="B26920">
        <v>0.03</v>
      </c>
      <c r="C26920" t="s">
        <v>1568</v>
      </c>
    </row>
    <row r="26921" spans="1:5" x14ac:dyDescent="0.2">
      <c r="A26921" t="s">
        <v>94</v>
      </c>
      <c r="B26921">
        <v>0.03</v>
      </c>
      <c r="C26921" t="s">
        <v>1568</v>
      </c>
    </row>
    <row r="26922" spans="1:5" x14ac:dyDescent="0.2">
      <c r="A26922" t="s">
        <v>97</v>
      </c>
      <c r="B26922">
        <v>0.01</v>
      </c>
      <c r="C26922" t="s">
        <v>1568</v>
      </c>
    </row>
    <row r="26923" spans="1:5" x14ac:dyDescent="0.2">
      <c r="A26923" t="s">
        <v>27</v>
      </c>
      <c r="B26923">
        <v>0.45</v>
      </c>
      <c r="C26923" t="s">
        <v>1608</v>
      </c>
      <c r="D26923">
        <v>0.05</v>
      </c>
    </row>
    <row r="26924" spans="1:5" x14ac:dyDescent="0.2">
      <c r="A26924" t="s">
        <v>87</v>
      </c>
      <c r="B26924" t="s">
        <v>1682</v>
      </c>
    </row>
    <row r="26925" spans="1:5" x14ac:dyDescent="0.2">
      <c r="A26925" t="s">
        <v>1549</v>
      </c>
      <c r="B26925" t="s">
        <v>1550</v>
      </c>
      <c r="C26925" t="s">
        <v>1551</v>
      </c>
      <c r="D26925" t="s">
        <v>1552</v>
      </c>
    </row>
    <row r="26926" spans="1:5" x14ac:dyDescent="0.2">
      <c r="A26926" t="s">
        <v>859</v>
      </c>
      <c r="B26926" t="s">
        <v>1553</v>
      </c>
      <c r="C26926" t="s">
        <v>1554</v>
      </c>
    </row>
    <row r="26927" spans="1:5" x14ac:dyDescent="0.2">
      <c r="A26927" t="s">
        <v>34</v>
      </c>
      <c r="B26927">
        <v>16.98</v>
      </c>
      <c r="C26927">
        <f t="shared" ref="C26927:C26932" si="6">-0.005/-0.02</f>
        <v>0.25</v>
      </c>
    </row>
    <row r="26928" spans="1:5" x14ac:dyDescent="0.2">
      <c r="A26928" t="s">
        <v>34</v>
      </c>
      <c r="B26928">
        <v>16.98</v>
      </c>
      <c r="C26928">
        <f t="shared" si="6"/>
        <v>0.25</v>
      </c>
    </row>
    <row r="26929" spans="1:4" x14ac:dyDescent="0.2">
      <c r="A26929" t="s">
        <v>34</v>
      </c>
      <c r="B26929">
        <v>16.98</v>
      </c>
      <c r="C26929">
        <f t="shared" si="6"/>
        <v>0.25</v>
      </c>
    </row>
    <row r="26930" spans="1:4" x14ac:dyDescent="0.2">
      <c r="A26930" t="s">
        <v>34</v>
      </c>
      <c r="B26930">
        <v>21.98</v>
      </c>
      <c r="C26930">
        <f t="shared" si="6"/>
        <v>0.25</v>
      </c>
    </row>
    <row r="26931" spans="1:4" x14ac:dyDescent="0.2">
      <c r="A26931" t="s">
        <v>34</v>
      </c>
      <c r="B26931">
        <v>21.98</v>
      </c>
      <c r="C26931">
        <f t="shared" si="6"/>
        <v>0.25</v>
      </c>
    </row>
    <row r="26932" spans="1:4" x14ac:dyDescent="0.2">
      <c r="A26932" t="s">
        <v>34</v>
      </c>
      <c r="B26932">
        <v>21.98</v>
      </c>
      <c r="C26932">
        <f t="shared" si="6"/>
        <v>0.25</v>
      </c>
    </row>
    <row r="26933" spans="1:4" x14ac:dyDescent="0.2">
      <c r="A26933" t="s">
        <v>3487</v>
      </c>
      <c r="B26933">
        <v>-0.02</v>
      </c>
      <c r="C26933" t="s">
        <v>1790</v>
      </c>
      <c r="D26933" t="s">
        <v>3291</v>
      </c>
    </row>
    <row r="26934" spans="1:4" x14ac:dyDescent="0.2">
      <c r="A26934" t="s">
        <v>34</v>
      </c>
      <c r="B26934">
        <v>16.8</v>
      </c>
      <c r="C26934" t="s">
        <v>1608</v>
      </c>
      <c r="D26934">
        <v>0.05</v>
      </c>
    </row>
    <row r="26935" spans="1:4" x14ac:dyDescent="0.2">
      <c r="A26935" t="s">
        <v>96</v>
      </c>
      <c r="B26935">
        <v>1.8</v>
      </c>
      <c r="C26935" t="s">
        <v>1608</v>
      </c>
      <c r="D26935">
        <v>0.05</v>
      </c>
    </row>
    <row r="26936" spans="1:4" x14ac:dyDescent="0.2">
      <c r="A26936" t="s">
        <v>29</v>
      </c>
      <c r="B26936">
        <v>1.2</v>
      </c>
      <c r="C26936" t="s">
        <v>1608</v>
      </c>
      <c r="D26936">
        <v>0.1</v>
      </c>
    </row>
    <row r="26937" spans="1:4" x14ac:dyDescent="0.2">
      <c r="A26937" t="s">
        <v>96</v>
      </c>
      <c r="B26937">
        <v>6.5</v>
      </c>
      <c r="C26937" t="s">
        <v>1562</v>
      </c>
      <c r="D26937">
        <v>0.2</v>
      </c>
    </row>
    <row r="26938" spans="1:4" x14ac:dyDescent="0.2">
      <c r="A26938" t="s">
        <v>96</v>
      </c>
      <c r="B26938">
        <v>5.15</v>
      </c>
      <c r="C26938" t="s">
        <v>1613</v>
      </c>
      <c r="D26938">
        <v>0.1</v>
      </c>
    </row>
    <row r="26939" spans="1:4" x14ac:dyDescent="0.2">
      <c r="A26939" t="s">
        <v>96</v>
      </c>
      <c r="B26939">
        <v>5.5</v>
      </c>
      <c r="C26939">
        <v>0.02</v>
      </c>
    </row>
    <row r="26940" spans="1:4" x14ac:dyDescent="0.2">
      <c r="A26940" t="s">
        <v>96</v>
      </c>
      <c r="B26940">
        <v>5.5</v>
      </c>
      <c r="C26940">
        <v>0.02</v>
      </c>
    </row>
    <row r="26941" spans="1:4" x14ac:dyDescent="0.2">
      <c r="A26941" t="s">
        <v>29</v>
      </c>
      <c r="B26941">
        <v>8</v>
      </c>
      <c r="C26941" t="s">
        <v>1608</v>
      </c>
      <c r="D26941">
        <v>0.05</v>
      </c>
    </row>
    <row r="26942" spans="1:4" x14ac:dyDescent="0.2">
      <c r="A26942" t="s">
        <v>36</v>
      </c>
      <c r="B26942" t="s">
        <v>1815</v>
      </c>
      <c r="C26942" t="s">
        <v>3483</v>
      </c>
    </row>
    <row r="26943" spans="1:4" x14ac:dyDescent="0.2">
      <c r="A26943" t="s">
        <v>29</v>
      </c>
      <c r="B26943">
        <v>1</v>
      </c>
      <c r="C26943" t="s">
        <v>1608</v>
      </c>
      <c r="D26943">
        <v>0.1</v>
      </c>
    </row>
    <row r="26944" spans="1:4" x14ac:dyDescent="0.2">
      <c r="A26944" t="s">
        <v>29</v>
      </c>
      <c r="B26944">
        <v>2.2999999999999998</v>
      </c>
      <c r="C26944" t="s">
        <v>1608</v>
      </c>
      <c r="D26944">
        <v>0.05</v>
      </c>
    </row>
    <row r="26945" spans="1:5" x14ac:dyDescent="0.2">
      <c r="A26945" t="s">
        <v>96</v>
      </c>
      <c r="B26945">
        <v>15</v>
      </c>
      <c r="C26945" t="s">
        <v>1608</v>
      </c>
      <c r="D26945">
        <v>0.08</v>
      </c>
    </row>
    <row r="26946" spans="1:5" x14ac:dyDescent="0.2">
      <c r="A26946" t="s">
        <v>29</v>
      </c>
      <c r="B26946">
        <v>2.54</v>
      </c>
      <c r="C26946" t="s">
        <v>1608</v>
      </c>
      <c r="D26946">
        <v>0.02</v>
      </c>
    </row>
    <row r="26947" spans="1:5" x14ac:dyDescent="0.2">
      <c r="A26947" t="s">
        <v>29</v>
      </c>
      <c r="B26947">
        <v>7.4</v>
      </c>
      <c r="C26947" t="s">
        <v>1608</v>
      </c>
      <c r="D26947">
        <v>0.05</v>
      </c>
    </row>
    <row r="26948" spans="1:5" x14ac:dyDescent="0.2">
      <c r="A26948" t="s">
        <v>29</v>
      </c>
      <c r="B26948">
        <v>12.05</v>
      </c>
      <c r="C26948" t="s">
        <v>1608</v>
      </c>
      <c r="D26948">
        <v>0.05</v>
      </c>
    </row>
    <row r="26949" spans="1:5" x14ac:dyDescent="0.2">
      <c r="A26949" t="s">
        <v>29</v>
      </c>
      <c r="B26949">
        <v>12.05</v>
      </c>
      <c r="C26949" t="s">
        <v>1608</v>
      </c>
      <c r="D26949">
        <v>0.05</v>
      </c>
    </row>
    <row r="26950" spans="1:5" x14ac:dyDescent="0.2">
      <c r="A26950" t="s">
        <v>29</v>
      </c>
      <c r="B26950">
        <v>0.25</v>
      </c>
      <c r="C26950" t="s">
        <v>1608</v>
      </c>
      <c r="D26950">
        <v>0.03</v>
      </c>
    </row>
    <row r="26951" spans="1:5" x14ac:dyDescent="0.2">
      <c r="A26951" t="s">
        <v>133</v>
      </c>
      <c r="B26951">
        <v>0.05</v>
      </c>
    </row>
    <row r="26952" spans="1:5" x14ac:dyDescent="0.2">
      <c r="A26952" t="s">
        <v>96</v>
      </c>
      <c r="B26952">
        <v>12.8</v>
      </c>
      <c r="C26952" t="s">
        <v>1608</v>
      </c>
      <c r="D26952">
        <v>0.2</v>
      </c>
    </row>
    <row r="26953" spans="1:5" x14ac:dyDescent="0.2">
      <c r="A26953" t="s">
        <v>873</v>
      </c>
      <c r="B26953" t="s">
        <v>1618</v>
      </c>
      <c r="C26953">
        <v>9.8000000000000007</v>
      </c>
      <c r="D26953" t="s">
        <v>1608</v>
      </c>
      <c r="E26953">
        <v>0.1</v>
      </c>
    </row>
    <row r="26954" spans="1:5" x14ac:dyDescent="0.2">
      <c r="A26954" t="s">
        <v>96</v>
      </c>
      <c r="B26954">
        <v>2.5</v>
      </c>
      <c r="C26954" t="s">
        <v>1608</v>
      </c>
      <c r="D26954">
        <v>0.1</v>
      </c>
    </row>
    <row r="26955" spans="1:5" x14ac:dyDescent="0.2">
      <c r="A26955" t="s">
        <v>95</v>
      </c>
      <c r="B26955" t="s">
        <v>1584</v>
      </c>
      <c r="C26955">
        <v>4</v>
      </c>
    </row>
    <row r="26956" spans="1:5" x14ac:dyDescent="0.2">
      <c r="A26956" t="s">
        <v>95</v>
      </c>
      <c r="B26956" t="s">
        <v>1584</v>
      </c>
      <c r="C26956">
        <v>10</v>
      </c>
    </row>
    <row r="26957" spans="1:5" x14ac:dyDescent="0.2">
      <c r="A26957" t="s">
        <v>54</v>
      </c>
      <c r="B26957" t="s">
        <v>2525</v>
      </c>
      <c r="C26957" t="s">
        <v>1608</v>
      </c>
      <c r="D26957" t="s">
        <v>3484</v>
      </c>
    </row>
    <row r="26958" spans="1:5" x14ac:dyDescent="0.2">
      <c r="A26958" t="s">
        <v>95</v>
      </c>
      <c r="B26958" t="s">
        <v>2508</v>
      </c>
      <c r="C26958">
        <v>1.5</v>
      </c>
      <c r="D26958" t="s">
        <v>3485</v>
      </c>
    </row>
    <row r="26959" spans="1:5" x14ac:dyDescent="0.2">
      <c r="A26959" t="s">
        <v>95</v>
      </c>
      <c r="B26959" t="s">
        <v>2508</v>
      </c>
      <c r="C26959">
        <v>1.5</v>
      </c>
      <c r="D26959" t="s">
        <v>3486</v>
      </c>
    </row>
    <row r="26960" spans="1:5" x14ac:dyDescent="0.2">
      <c r="A26960" t="s">
        <v>97</v>
      </c>
      <c r="B26960">
        <v>0.03</v>
      </c>
      <c r="C26960" t="s">
        <v>1568</v>
      </c>
    </row>
    <row r="26961" spans="1:4" x14ac:dyDescent="0.2">
      <c r="A26961" t="s">
        <v>94</v>
      </c>
      <c r="B26961">
        <v>0.03</v>
      </c>
      <c r="C26961" t="s">
        <v>1568</v>
      </c>
    </row>
    <row r="26962" spans="1:4" x14ac:dyDescent="0.2">
      <c r="A26962" t="s">
        <v>97</v>
      </c>
      <c r="B26962">
        <v>0.01</v>
      </c>
      <c r="C26962" t="s">
        <v>1568</v>
      </c>
    </row>
    <row r="26963" spans="1:4" x14ac:dyDescent="0.2">
      <c r="A26963" t="s">
        <v>27</v>
      </c>
      <c r="B26963">
        <v>0.45</v>
      </c>
      <c r="C26963" t="s">
        <v>1608</v>
      </c>
      <c r="D26963">
        <v>0.05</v>
      </c>
    </row>
    <row r="26964" spans="1:4" x14ac:dyDescent="0.2">
      <c r="A26964" t="s">
        <v>87</v>
      </c>
      <c r="B26964" t="s">
        <v>1682</v>
      </c>
    </row>
    <row r="26965" spans="1:4" x14ac:dyDescent="0.2">
      <c r="A26965" t="s">
        <v>1549</v>
      </c>
      <c r="B26965" t="s">
        <v>1550</v>
      </c>
      <c r="C26965" t="s">
        <v>1551</v>
      </c>
      <c r="D26965" t="s">
        <v>1552</v>
      </c>
    </row>
    <row r="26966" spans="1:4" x14ac:dyDescent="0.2">
      <c r="A26966" t="s">
        <v>859</v>
      </c>
      <c r="B26966" t="s">
        <v>1553</v>
      </c>
      <c r="C26966" t="s">
        <v>1554</v>
      </c>
    </row>
    <row r="26967" spans="1:4" x14ac:dyDescent="0.2">
      <c r="A26967" t="s">
        <v>1569</v>
      </c>
      <c r="B26967" t="s">
        <v>1570</v>
      </c>
      <c r="C26967" t="s">
        <v>1571</v>
      </c>
    </row>
    <row r="26968" spans="1:4" x14ac:dyDescent="0.2">
      <c r="A26968" t="s">
        <v>1569</v>
      </c>
      <c r="B26968" t="s">
        <v>1572</v>
      </c>
      <c r="C26968" t="s">
        <v>1573</v>
      </c>
      <c r="D26968" t="s">
        <v>1571</v>
      </c>
    </row>
    <row r="26969" spans="1:4" x14ac:dyDescent="0.2">
      <c r="A26969" t="s">
        <v>34</v>
      </c>
      <c r="B26969">
        <v>16.98</v>
      </c>
      <c r="C26969">
        <f>-0.005/-0.02</f>
        <v>0.25</v>
      </c>
    </row>
    <row r="26970" spans="1:4" x14ac:dyDescent="0.2">
      <c r="A26970" t="s">
        <v>34</v>
      </c>
      <c r="B26970">
        <v>16.98</v>
      </c>
      <c r="C26970">
        <f>-0.005/-0.02</f>
        <v>0.25</v>
      </c>
    </row>
    <row r="26971" spans="1:4" x14ac:dyDescent="0.2">
      <c r="A26971" t="s">
        <v>34</v>
      </c>
      <c r="B26971">
        <v>21.98</v>
      </c>
      <c r="C26971">
        <f>-0.005/-0.02</f>
        <v>0.25</v>
      </c>
    </row>
    <row r="26972" spans="1:4" x14ac:dyDescent="0.2">
      <c r="A26972" t="s">
        <v>34</v>
      </c>
      <c r="B26972">
        <v>21.98</v>
      </c>
      <c r="C26972">
        <f>-0.005/-0.02</f>
        <v>0.25</v>
      </c>
    </row>
    <row r="26973" spans="1:4" x14ac:dyDescent="0.2">
      <c r="A26973" t="s">
        <v>3487</v>
      </c>
      <c r="B26973">
        <v>-0.02</v>
      </c>
      <c r="C26973" t="s">
        <v>1790</v>
      </c>
      <c r="D26973" t="s">
        <v>3291</v>
      </c>
    </row>
    <row r="26974" spans="1:4" x14ac:dyDescent="0.2">
      <c r="A26974" t="s">
        <v>34</v>
      </c>
      <c r="B26974">
        <v>16.8</v>
      </c>
      <c r="C26974" t="s">
        <v>1608</v>
      </c>
      <c r="D26974">
        <v>0.05</v>
      </c>
    </row>
    <row r="26975" spans="1:4" x14ac:dyDescent="0.2">
      <c r="A26975" t="s">
        <v>96</v>
      </c>
      <c r="B26975">
        <v>1.8</v>
      </c>
      <c r="C26975" t="s">
        <v>1608</v>
      </c>
      <c r="D26975">
        <v>0.05</v>
      </c>
    </row>
    <row r="26976" spans="1:4" x14ac:dyDescent="0.2">
      <c r="A26976" t="s">
        <v>29</v>
      </c>
      <c r="B26976">
        <v>1.2</v>
      </c>
      <c r="C26976" t="s">
        <v>1608</v>
      </c>
      <c r="D26976">
        <v>0.1</v>
      </c>
    </row>
    <row r="26977" spans="1:5" x14ac:dyDescent="0.2">
      <c r="A26977" t="s">
        <v>96</v>
      </c>
      <c r="B26977">
        <v>6.5</v>
      </c>
      <c r="C26977" t="s">
        <v>1562</v>
      </c>
      <c r="D26977">
        <v>0.2</v>
      </c>
    </row>
    <row r="26978" spans="1:5" x14ac:dyDescent="0.2">
      <c r="A26978" t="s">
        <v>96</v>
      </c>
      <c r="B26978">
        <v>5.15</v>
      </c>
      <c r="C26978" t="s">
        <v>1613</v>
      </c>
      <c r="D26978">
        <v>0.1</v>
      </c>
    </row>
    <row r="26979" spans="1:5" x14ac:dyDescent="0.2">
      <c r="A26979" t="s">
        <v>96</v>
      </c>
      <c r="B26979">
        <v>5.5</v>
      </c>
      <c r="C26979">
        <v>0.02</v>
      </c>
    </row>
    <row r="26980" spans="1:5" x14ac:dyDescent="0.2">
      <c r="A26980" t="s">
        <v>29</v>
      </c>
      <c r="B26980">
        <v>8</v>
      </c>
      <c r="C26980" t="s">
        <v>1608</v>
      </c>
      <c r="D26980">
        <v>0.05</v>
      </c>
    </row>
    <row r="26981" spans="1:5" x14ac:dyDescent="0.2">
      <c r="A26981" t="s">
        <v>36</v>
      </c>
      <c r="B26981" t="s">
        <v>1815</v>
      </c>
      <c r="C26981" t="s">
        <v>3483</v>
      </c>
    </row>
    <row r="26982" spans="1:5" x14ac:dyDescent="0.2">
      <c r="A26982" t="s">
        <v>29</v>
      </c>
      <c r="B26982">
        <v>1</v>
      </c>
      <c r="C26982" t="s">
        <v>1608</v>
      </c>
      <c r="D26982">
        <v>0.1</v>
      </c>
    </row>
    <row r="26983" spans="1:5" x14ac:dyDescent="0.2">
      <c r="A26983" t="s">
        <v>29</v>
      </c>
      <c r="B26983">
        <v>2.2999999999999998</v>
      </c>
      <c r="C26983" t="s">
        <v>1608</v>
      </c>
      <c r="D26983">
        <v>0.05</v>
      </c>
    </row>
    <row r="26984" spans="1:5" x14ac:dyDescent="0.2">
      <c r="A26984" t="s">
        <v>96</v>
      </c>
      <c r="B26984">
        <v>15</v>
      </c>
      <c r="C26984" t="s">
        <v>1608</v>
      </c>
      <c r="D26984">
        <v>0.08</v>
      </c>
    </row>
    <row r="26985" spans="1:5" x14ac:dyDescent="0.2">
      <c r="A26985" t="s">
        <v>29</v>
      </c>
      <c r="B26985">
        <v>2.5</v>
      </c>
      <c r="C26985" t="s">
        <v>1608</v>
      </c>
      <c r="D26985">
        <v>0.2</v>
      </c>
    </row>
    <row r="26986" spans="1:5" x14ac:dyDescent="0.2">
      <c r="A26986" t="s">
        <v>29</v>
      </c>
      <c r="B26986">
        <v>7.4</v>
      </c>
      <c r="C26986" t="s">
        <v>1608</v>
      </c>
      <c r="D26986">
        <v>0.05</v>
      </c>
    </row>
    <row r="26987" spans="1:5" x14ac:dyDescent="0.2">
      <c r="A26987" t="s">
        <v>29</v>
      </c>
      <c r="B26987">
        <v>12.05</v>
      </c>
      <c r="C26987" t="s">
        <v>1608</v>
      </c>
      <c r="D26987">
        <v>0.05</v>
      </c>
    </row>
    <row r="26988" spans="1:5" x14ac:dyDescent="0.2">
      <c r="A26988" t="s">
        <v>29</v>
      </c>
      <c r="B26988">
        <v>12.05</v>
      </c>
      <c r="C26988" t="s">
        <v>1608</v>
      </c>
      <c r="D26988">
        <v>0.05</v>
      </c>
    </row>
    <row r="26989" spans="1:5" x14ac:dyDescent="0.2">
      <c r="A26989" t="s">
        <v>29</v>
      </c>
      <c r="B26989">
        <v>0.25</v>
      </c>
      <c r="C26989" t="s">
        <v>1608</v>
      </c>
      <c r="D26989">
        <v>0.03</v>
      </c>
    </row>
    <row r="26990" spans="1:5" x14ac:dyDescent="0.2">
      <c r="A26990" t="s">
        <v>133</v>
      </c>
      <c r="B26990">
        <v>0.05</v>
      </c>
    </row>
    <row r="26991" spans="1:5" x14ac:dyDescent="0.2">
      <c r="A26991" t="s">
        <v>96</v>
      </c>
      <c r="B26991">
        <v>12.8</v>
      </c>
      <c r="C26991" t="s">
        <v>1608</v>
      </c>
      <c r="D26991">
        <v>0.2</v>
      </c>
    </row>
    <row r="26992" spans="1:5" x14ac:dyDescent="0.2">
      <c r="A26992" t="s">
        <v>873</v>
      </c>
      <c r="B26992" t="s">
        <v>1618</v>
      </c>
      <c r="C26992">
        <v>9.8000000000000007</v>
      </c>
      <c r="D26992" t="s">
        <v>1608</v>
      </c>
      <c r="E26992">
        <v>0.1</v>
      </c>
    </row>
    <row r="26993" spans="1:4" x14ac:dyDescent="0.2">
      <c r="A26993" t="s">
        <v>96</v>
      </c>
      <c r="B26993">
        <v>2.5</v>
      </c>
      <c r="C26993" t="s">
        <v>1608</v>
      </c>
      <c r="D26993">
        <v>0.1</v>
      </c>
    </row>
    <row r="26994" spans="1:4" x14ac:dyDescent="0.2">
      <c r="A26994" t="s">
        <v>95</v>
      </c>
      <c r="B26994" t="s">
        <v>1584</v>
      </c>
      <c r="C26994">
        <v>4</v>
      </c>
    </row>
    <row r="26995" spans="1:4" x14ac:dyDescent="0.2">
      <c r="A26995" t="s">
        <v>95</v>
      </c>
      <c r="B26995" t="s">
        <v>1584</v>
      </c>
      <c r="C26995">
        <v>10</v>
      </c>
    </row>
    <row r="26996" spans="1:4" x14ac:dyDescent="0.2">
      <c r="A26996" t="s">
        <v>54</v>
      </c>
      <c r="B26996" t="s">
        <v>2525</v>
      </c>
      <c r="C26996" t="s">
        <v>1608</v>
      </c>
      <c r="D26996" t="s">
        <v>3484</v>
      </c>
    </row>
    <row r="26997" spans="1:4" x14ac:dyDescent="0.2">
      <c r="A26997" t="s">
        <v>95</v>
      </c>
      <c r="B26997" t="s">
        <v>2508</v>
      </c>
      <c r="C26997">
        <v>1.5</v>
      </c>
      <c r="D26997" t="s">
        <v>3485</v>
      </c>
    </row>
    <row r="26998" spans="1:4" x14ac:dyDescent="0.2">
      <c r="A26998" t="s">
        <v>95</v>
      </c>
      <c r="B26998" t="s">
        <v>2508</v>
      </c>
      <c r="C26998">
        <v>1.5</v>
      </c>
      <c r="D26998" t="s">
        <v>3486</v>
      </c>
    </row>
    <row r="26999" spans="1:4" x14ac:dyDescent="0.2">
      <c r="A26999" t="s">
        <v>97</v>
      </c>
      <c r="B26999">
        <v>0.03</v>
      </c>
      <c r="C26999" t="s">
        <v>1568</v>
      </c>
    </row>
    <row r="27000" spans="1:4" x14ac:dyDescent="0.2">
      <c r="A27000" t="s">
        <v>94</v>
      </c>
      <c r="B27000">
        <v>0.03</v>
      </c>
      <c r="C27000" t="s">
        <v>1568</v>
      </c>
    </row>
    <row r="27001" spans="1:4" x14ac:dyDescent="0.2">
      <c r="A27001" t="s">
        <v>97</v>
      </c>
      <c r="B27001">
        <v>0.01</v>
      </c>
      <c r="C27001" t="s">
        <v>1568</v>
      </c>
    </row>
    <row r="27002" spans="1:4" x14ac:dyDescent="0.2">
      <c r="A27002" t="s">
        <v>27</v>
      </c>
      <c r="B27002">
        <v>0.45</v>
      </c>
      <c r="C27002" t="s">
        <v>1608</v>
      </c>
      <c r="D27002">
        <v>0.05</v>
      </c>
    </row>
    <row r="27003" spans="1:4" x14ac:dyDescent="0.2">
      <c r="A27003" t="s">
        <v>87</v>
      </c>
      <c r="B27003" t="s">
        <v>1682</v>
      </c>
    </row>
    <row r="27004" spans="1:4" x14ac:dyDescent="0.2">
      <c r="A27004" t="s">
        <v>1549</v>
      </c>
      <c r="B27004" t="s">
        <v>1550</v>
      </c>
      <c r="C27004" t="s">
        <v>1551</v>
      </c>
      <c r="D27004" t="s">
        <v>1552</v>
      </c>
    </row>
    <row r="27005" spans="1:4" x14ac:dyDescent="0.2">
      <c r="A27005" t="s">
        <v>859</v>
      </c>
      <c r="B27005" t="s">
        <v>1553</v>
      </c>
      <c r="C27005" t="s">
        <v>1554</v>
      </c>
    </row>
    <row r="27006" spans="1:4" x14ac:dyDescent="0.2">
      <c r="A27006" t="s">
        <v>34</v>
      </c>
      <c r="B27006">
        <v>16.98</v>
      </c>
      <c r="C27006">
        <f>-0.005/-0.02</f>
        <v>0.25</v>
      </c>
    </row>
    <row r="27007" spans="1:4" x14ac:dyDescent="0.2">
      <c r="A27007" t="s">
        <v>34</v>
      </c>
      <c r="B27007">
        <v>16.98</v>
      </c>
      <c r="C27007">
        <f>-0.005/-0.02</f>
        <v>0.25</v>
      </c>
    </row>
    <row r="27008" spans="1:4" x14ac:dyDescent="0.2">
      <c r="A27008" t="s">
        <v>34</v>
      </c>
      <c r="B27008">
        <v>21.98</v>
      </c>
      <c r="C27008">
        <f>-0.005/-0.02</f>
        <v>0.25</v>
      </c>
    </row>
    <row r="27009" spans="1:4" x14ac:dyDescent="0.2">
      <c r="A27009" t="s">
        <v>34</v>
      </c>
      <c r="B27009">
        <v>21.98</v>
      </c>
      <c r="C27009">
        <f>-0.005/-0.02</f>
        <v>0.25</v>
      </c>
    </row>
    <row r="27010" spans="1:4" x14ac:dyDescent="0.2">
      <c r="A27010" t="s">
        <v>34</v>
      </c>
      <c r="B27010">
        <v>16.8</v>
      </c>
      <c r="C27010" t="s">
        <v>1608</v>
      </c>
      <c r="D27010">
        <v>0.05</v>
      </c>
    </row>
    <row r="27011" spans="1:4" x14ac:dyDescent="0.2">
      <c r="A27011" t="s">
        <v>96</v>
      </c>
      <c r="B27011">
        <v>1.8</v>
      </c>
      <c r="C27011" t="s">
        <v>1608</v>
      </c>
      <c r="D27011">
        <v>0.05</v>
      </c>
    </row>
    <row r="27012" spans="1:4" x14ac:dyDescent="0.2">
      <c r="A27012" t="s">
        <v>29</v>
      </c>
      <c r="B27012">
        <v>1.2</v>
      </c>
      <c r="C27012" t="s">
        <v>1608</v>
      </c>
      <c r="D27012">
        <v>0.1</v>
      </c>
    </row>
    <row r="27013" spans="1:4" x14ac:dyDescent="0.2">
      <c r="A27013" t="s">
        <v>96</v>
      </c>
      <c r="B27013">
        <v>5.5</v>
      </c>
      <c r="C27013" t="s">
        <v>1608</v>
      </c>
      <c r="D27013">
        <v>0.2</v>
      </c>
    </row>
    <row r="27014" spans="1:4" x14ac:dyDescent="0.2">
      <c r="A27014" t="s">
        <v>96</v>
      </c>
      <c r="B27014">
        <v>5.15</v>
      </c>
      <c r="C27014" t="s">
        <v>1613</v>
      </c>
      <c r="D27014">
        <v>0.05</v>
      </c>
    </row>
    <row r="27015" spans="1:4" x14ac:dyDescent="0.2">
      <c r="A27015" t="s">
        <v>96</v>
      </c>
      <c r="B27015">
        <v>4</v>
      </c>
      <c r="C27015">
        <v>0.02</v>
      </c>
    </row>
    <row r="27016" spans="1:4" x14ac:dyDescent="0.2">
      <c r="A27016" t="s">
        <v>29</v>
      </c>
      <c r="B27016">
        <v>7.85</v>
      </c>
      <c r="C27016" t="s">
        <v>1608</v>
      </c>
      <c r="D27016">
        <v>0.05</v>
      </c>
    </row>
    <row r="27017" spans="1:4" x14ac:dyDescent="0.2">
      <c r="A27017" t="s">
        <v>36</v>
      </c>
      <c r="B27017" t="s">
        <v>1815</v>
      </c>
      <c r="C27017">
        <v>14.8</v>
      </c>
      <c r="D27017" t="s">
        <v>3495</v>
      </c>
    </row>
    <row r="27018" spans="1:4" x14ac:dyDescent="0.2">
      <c r="A27018" t="s">
        <v>29</v>
      </c>
      <c r="B27018">
        <v>1</v>
      </c>
      <c r="C27018" t="s">
        <v>1608</v>
      </c>
      <c r="D27018">
        <v>0.1</v>
      </c>
    </row>
    <row r="27019" spans="1:4" x14ac:dyDescent="0.2">
      <c r="A27019" t="s">
        <v>96</v>
      </c>
      <c r="B27019">
        <v>15</v>
      </c>
      <c r="C27019" t="s">
        <v>1608</v>
      </c>
      <c r="D27019">
        <v>0.08</v>
      </c>
    </row>
    <row r="27020" spans="1:4" x14ac:dyDescent="0.2">
      <c r="A27020" t="s">
        <v>2902</v>
      </c>
      <c r="B27020" t="s">
        <v>1580</v>
      </c>
    </row>
    <row r="27021" spans="1:4" x14ac:dyDescent="0.2">
      <c r="A27021" t="s">
        <v>29</v>
      </c>
      <c r="B27021">
        <v>7.8</v>
      </c>
      <c r="C27021" t="s">
        <v>1608</v>
      </c>
      <c r="D27021">
        <v>0.05</v>
      </c>
    </row>
    <row r="27022" spans="1:4" x14ac:dyDescent="0.2">
      <c r="A27022" t="s">
        <v>29</v>
      </c>
      <c r="B27022">
        <v>8.3000000000000007</v>
      </c>
      <c r="C27022" t="s">
        <v>1630</v>
      </c>
    </row>
    <row r="27023" spans="1:4" x14ac:dyDescent="0.2">
      <c r="A27023" t="s">
        <v>29</v>
      </c>
      <c r="B27023">
        <v>12.05</v>
      </c>
      <c r="C27023" t="s">
        <v>1608</v>
      </c>
      <c r="D27023">
        <v>0.05</v>
      </c>
    </row>
    <row r="27024" spans="1:4" x14ac:dyDescent="0.2">
      <c r="A27024" t="s">
        <v>29</v>
      </c>
      <c r="B27024">
        <v>12.05</v>
      </c>
      <c r="C27024" t="s">
        <v>1608</v>
      </c>
      <c r="D27024">
        <v>0.05</v>
      </c>
    </row>
    <row r="27025" spans="1:5" x14ac:dyDescent="0.2">
      <c r="A27025" t="s">
        <v>29</v>
      </c>
      <c r="B27025">
        <v>0.25</v>
      </c>
      <c r="C27025" t="s">
        <v>1608</v>
      </c>
      <c r="D27025">
        <v>0.03</v>
      </c>
    </row>
    <row r="27026" spans="1:5" x14ac:dyDescent="0.2">
      <c r="A27026" t="s">
        <v>133</v>
      </c>
      <c r="B27026">
        <v>0.05</v>
      </c>
    </row>
    <row r="27027" spans="1:5" x14ac:dyDescent="0.2">
      <c r="A27027" t="s">
        <v>96</v>
      </c>
      <c r="B27027">
        <v>12.8</v>
      </c>
      <c r="C27027" t="s">
        <v>1608</v>
      </c>
      <c r="D27027">
        <v>0.2</v>
      </c>
    </row>
    <row r="27028" spans="1:5" x14ac:dyDescent="0.2">
      <c r="A27028" t="s">
        <v>873</v>
      </c>
      <c r="B27028" t="s">
        <v>1618</v>
      </c>
      <c r="C27028">
        <v>9.8000000000000007</v>
      </c>
      <c r="D27028" t="s">
        <v>1608</v>
      </c>
      <c r="E27028">
        <v>0.1</v>
      </c>
    </row>
    <row r="27029" spans="1:5" x14ac:dyDescent="0.2">
      <c r="A27029" t="s">
        <v>95</v>
      </c>
      <c r="B27029" t="s">
        <v>1584</v>
      </c>
      <c r="C27029">
        <v>4</v>
      </c>
    </row>
    <row r="27030" spans="1:5" x14ac:dyDescent="0.2">
      <c r="A27030" t="s">
        <v>95</v>
      </c>
      <c r="B27030" t="s">
        <v>1584</v>
      </c>
      <c r="C27030">
        <v>10</v>
      </c>
    </row>
    <row r="27031" spans="1:5" x14ac:dyDescent="0.2">
      <c r="A27031" t="s">
        <v>54</v>
      </c>
      <c r="B27031" t="s">
        <v>2525</v>
      </c>
      <c r="C27031" t="s">
        <v>1608</v>
      </c>
      <c r="D27031" t="s">
        <v>3484</v>
      </c>
    </row>
    <row r="27032" spans="1:5" x14ac:dyDescent="0.2">
      <c r="A27032" t="s">
        <v>95</v>
      </c>
      <c r="B27032" t="s">
        <v>2508</v>
      </c>
      <c r="C27032">
        <v>1.5</v>
      </c>
      <c r="D27032" t="s">
        <v>3485</v>
      </c>
    </row>
    <row r="27033" spans="1:5" x14ac:dyDescent="0.2">
      <c r="A27033" t="s">
        <v>95</v>
      </c>
      <c r="B27033" t="s">
        <v>2508</v>
      </c>
      <c r="C27033">
        <v>1.5</v>
      </c>
      <c r="D27033" t="s">
        <v>3486</v>
      </c>
    </row>
    <row r="27034" spans="1:5" x14ac:dyDescent="0.2">
      <c r="A27034" t="s">
        <v>97</v>
      </c>
      <c r="B27034">
        <v>0.03</v>
      </c>
      <c r="C27034" t="s">
        <v>1568</v>
      </c>
      <c r="D27034" t="s">
        <v>3496</v>
      </c>
    </row>
    <row r="27035" spans="1:5" x14ac:dyDescent="0.2">
      <c r="A27035" t="s">
        <v>94</v>
      </c>
      <c r="B27035">
        <v>0.03</v>
      </c>
      <c r="C27035" t="s">
        <v>1568</v>
      </c>
    </row>
    <row r="27036" spans="1:5" x14ac:dyDescent="0.2">
      <c r="A27036" t="s">
        <v>97</v>
      </c>
      <c r="B27036">
        <v>0.01</v>
      </c>
      <c r="C27036" t="s">
        <v>1568</v>
      </c>
    </row>
    <row r="27037" spans="1:5" x14ac:dyDescent="0.2">
      <c r="A27037">
        <v>0.15</v>
      </c>
      <c r="B27037" t="s">
        <v>1621</v>
      </c>
    </row>
    <row r="27038" spans="1:5" x14ac:dyDescent="0.2">
      <c r="A27038">
        <v>0.45</v>
      </c>
      <c r="B27038" t="s">
        <v>1621</v>
      </c>
    </row>
    <row r="27039" spans="1:5" x14ac:dyDescent="0.2">
      <c r="A27039" t="s">
        <v>87</v>
      </c>
      <c r="B27039" t="s">
        <v>1682</v>
      </c>
    </row>
    <row r="27040" spans="1:5" x14ac:dyDescent="0.2">
      <c r="A27040" t="s">
        <v>1549</v>
      </c>
      <c r="B27040" t="s">
        <v>1550</v>
      </c>
      <c r="C27040" t="s">
        <v>1551</v>
      </c>
      <c r="D27040" t="s">
        <v>1552</v>
      </c>
    </row>
    <row r="27041" spans="1:4" x14ac:dyDescent="0.2">
      <c r="A27041" t="s">
        <v>859</v>
      </c>
      <c r="B27041" t="s">
        <v>1553</v>
      </c>
      <c r="C27041" t="s">
        <v>1554</v>
      </c>
    </row>
    <row r="27042" spans="1:4" x14ac:dyDescent="0.2">
      <c r="A27042" t="s">
        <v>34</v>
      </c>
      <c r="B27042">
        <v>16.98</v>
      </c>
      <c r="C27042">
        <f>-0.005/-0.02</f>
        <v>0.25</v>
      </c>
    </row>
    <row r="27043" spans="1:4" x14ac:dyDescent="0.2">
      <c r="A27043" t="s">
        <v>34</v>
      </c>
      <c r="B27043">
        <v>16.98</v>
      </c>
      <c r="C27043">
        <f>-0.005/-0.02</f>
        <v>0.25</v>
      </c>
    </row>
    <row r="27044" spans="1:4" x14ac:dyDescent="0.2">
      <c r="A27044" t="s">
        <v>34</v>
      </c>
      <c r="B27044">
        <v>21.98</v>
      </c>
      <c r="C27044">
        <f>-0.005/-0.02</f>
        <v>0.25</v>
      </c>
    </row>
    <row r="27045" spans="1:4" x14ac:dyDescent="0.2">
      <c r="A27045" t="s">
        <v>34</v>
      </c>
      <c r="B27045">
        <v>21.98</v>
      </c>
      <c r="C27045">
        <f>-0.005/-0.02</f>
        <v>0.25</v>
      </c>
    </row>
    <row r="27046" spans="1:4" x14ac:dyDescent="0.2">
      <c r="A27046" t="s">
        <v>3487</v>
      </c>
      <c r="B27046">
        <v>-0.02</v>
      </c>
      <c r="C27046" t="s">
        <v>1790</v>
      </c>
      <c r="D27046" t="s">
        <v>3291</v>
      </c>
    </row>
    <row r="27047" spans="1:4" x14ac:dyDescent="0.2">
      <c r="A27047" t="s">
        <v>34</v>
      </c>
      <c r="B27047">
        <v>16.8</v>
      </c>
      <c r="C27047" t="s">
        <v>1608</v>
      </c>
      <c r="D27047">
        <v>0.05</v>
      </c>
    </row>
    <row r="27048" spans="1:4" x14ac:dyDescent="0.2">
      <c r="A27048" t="s">
        <v>96</v>
      </c>
      <c r="B27048">
        <v>1.8</v>
      </c>
      <c r="C27048" t="s">
        <v>1608</v>
      </c>
      <c r="D27048">
        <v>0.05</v>
      </c>
    </row>
    <row r="27049" spans="1:4" x14ac:dyDescent="0.2">
      <c r="A27049" t="s">
        <v>29</v>
      </c>
      <c r="B27049">
        <v>1.2</v>
      </c>
      <c r="C27049" t="s">
        <v>1608</v>
      </c>
      <c r="D27049">
        <v>0.1</v>
      </c>
    </row>
    <row r="27050" spans="1:4" x14ac:dyDescent="0.2">
      <c r="A27050" t="s">
        <v>96</v>
      </c>
      <c r="B27050">
        <v>5.5</v>
      </c>
      <c r="C27050" t="s">
        <v>1608</v>
      </c>
      <c r="D27050">
        <v>0.2</v>
      </c>
    </row>
    <row r="27051" spans="1:4" x14ac:dyDescent="0.2">
      <c r="A27051" t="s">
        <v>96</v>
      </c>
      <c r="B27051">
        <v>5.15</v>
      </c>
      <c r="C27051" t="s">
        <v>1613</v>
      </c>
      <c r="D27051">
        <v>0.05</v>
      </c>
    </row>
    <row r="27052" spans="1:4" x14ac:dyDescent="0.2">
      <c r="A27052" t="s">
        <v>96</v>
      </c>
      <c r="B27052">
        <v>4</v>
      </c>
      <c r="C27052">
        <v>0.02</v>
      </c>
    </row>
    <row r="27053" spans="1:4" x14ac:dyDescent="0.2">
      <c r="A27053" t="s">
        <v>29</v>
      </c>
      <c r="B27053">
        <v>7.85</v>
      </c>
      <c r="C27053" t="s">
        <v>1608</v>
      </c>
      <c r="D27053">
        <v>0.05</v>
      </c>
    </row>
    <row r="27054" spans="1:4" x14ac:dyDescent="0.2">
      <c r="A27054" t="s">
        <v>36</v>
      </c>
      <c r="B27054" t="s">
        <v>1815</v>
      </c>
      <c r="C27054">
        <v>14.8</v>
      </c>
      <c r="D27054" t="s">
        <v>3495</v>
      </c>
    </row>
    <row r="27055" spans="1:4" x14ac:dyDescent="0.2">
      <c r="A27055" t="s">
        <v>29</v>
      </c>
      <c r="B27055">
        <v>1</v>
      </c>
      <c r="C27055" t="s">
        <v>1608</v>
      </c>
      <c r="D27055">
        <v>0.1</v>
      </c>
    </row>
    <row r="27056" spans="1:4" x14ac:dyDescent="0.2">
      <c r="A27056" t="s">
        <v>96</v>
      </c>
      <c r="B27056">
        <v>15</v>
      </c>
      <c r="C27056" t="s">
        <v>1608</v>
      </c>
      <c r="D27056">
        <v>0.08</v>
      </c>
    </row>
    <row r="27057" spans="1:5" x14ac:dyDescent="0.2">
      <c r="A27057" t="s">
        <v>2902</v>
      </c>
      <c r="B27057" t="s">
        <v>1580</v>
      </c>
    </row>
    <row r="27058" spans="1:5" x14ac:dyDescent="0.2">
      <c r="A27058" t="s">
        <v>29</v>
      </c>
      <c r="B27058">
        <v>7.8</v>
      </c>
      <c r="C27058" t="s">
        <v>1608</v>
      </c>
      <c r="D27058">
        <v>0.05</v>
      </c>
    </row>
    <row r="27059" spans="1:5" x14ac:dyDescent="0.2">
      <c r="A27059" t="s">
        <v>29</v>
      </c>
      <c r="B27059">
        <v>8.3000000000000007</v>
      </c>
      <c r="C27059" t="s">
        <v>1630</v>
      </c>
    </row>
    <row r="27060" spans="1:5" x14ac:dyDescent="0.2">
      <c r="A27060" t="s">
        <v>29</v>
      </c>
      <c r="B27060">
        <v>12.05</v>
      </c>
      <c r="C27060" t="s">
        <v>1608</v>
      </c>
      <c r="D27060">
        <v>0.05</v>
      </c>
    </row>
    <row r="27061" spans="1:5" x14ac:dyDescent="0.2">
      <c r="A27061" t="s">
        <v>29</v>
      </c>
      <c r="B27061">
        <v>12.05</v>
      </c>
      <c r="C27061" t="s">
        <v>1608</v>
      </c>
      <c r="D27061">
        <v>0.05</v>
      </c>
    </row>
    <row r="27062" spans="1:5" x14ac:dyDescent="0.2">
      <c r="A27062" t="s">
        <v>29</v>
      </c>
      <c r="B27062">
        <v>0.25</v>
      </c>
      <c r="C27062" t="s">
        <v>1608</v>
      </c>
      <c r="D27062">
        <v>0.03</v>
      </c>
    </row>
    <row r="27063" spans="1:5" x14ac:dyDescent="0.2">
      <c r="A27063" t="s">
        <v>133</v>
      </c>
      <c r="B27063">
        <v>0.05</v>
      </c>
    </row>
    <row r="27064" spans="1:5" x14ac:dyDescent="0.2">
      <c r="A27064" t="s">
        <v>96</v>
      </c>
      <c r="B27064">
        <v>12.8</v>
      </c>
      <c r="C27064" t="s">
        <v>1608</v>
      </c>
      <c r="D27064">
        <v>0.2</v>
      </c>
    </row>
    <row r="27065" spans="1:5" x14ac:dyDescent="0.2">
      <c r="A27065" t="s">
        <v>873</v>
      </c>
      <c r="B27065" t="s">
        <v>1618</v>
      </c>
      <c r="C27065">
        <v>9.8000000000000007</v>
      </c>
      <c r="D27065" t="s">
        <v>1608</v>
      </c>
      <c r="E27065">
        <v>0.1</v>
      </c>
    </row>
    <row r="27066" spans="1:5" x14ac:dyDescent="0.2">
      <c r="A27066" t="s">
        <v>95</v>
      </c>
      <c r="B27066" t="s">
        <v>1584</v>
      </c>
      <c r="C27066">
        <v>4</v>
      </c>
    </row>
    <row r="27067" spans="1:5" x14ac:dyDescent="0.2">
      <c r="A27067" t="s">
        <v>95</v>
      </c>
      <c r="B27067" t="s">
        <v>1584</v>
      </c>
      <c r="C27067">
        <v>10</v>
      </c>
    </row>
    <row r="27068" spans="1:5" x14ac:dyDescent="0.2">
      <c r="A27068" t="s">
        <v>54</v>
      </c>
      <c r="B27068" t="s">
        <v>2525</v>
      </c>
      <c r="C27068" t="s">
        <v>1608</v>
      </c>
      <c r="D27068" t="s">
        <v>3484</v>
      </c>
    </row>
    <row r="27069" spans="1:5" x14ac:dyDescent="0.2">
      <c r="A27069" t="s">
        <v>95</v>
      </c>
      <c r="B27069" t="s">
        <v>2508</v>
      </c>
      <c r="C27069">
        <v>1.5</v>
      </c>
      <c r="D27069" t="s">
        <v>3485</v>
      </c>
    </row>
    <row r="27070" spans="1:5" x14ac:dyDescent="0.2">
      <c r="A27070" t="s">
        <v>95</v>
      </c>
      <c r="B27070" t="s">
        <v>2508</v>
      </c>
      <c r="C27070">
        <v>1.5</v>
      </c>
      <c r="D27070" t="s">
        <v>3486</v>
      </c>
    </row>
    <row r="27071" spans="1:5" x14ac:dyDescent="0.2">
      <c r="A27071" t="s">
        <v>97</v>
      </c>
      <c r="B27071">
        <v>0.03</v>
      </c>
      <c r="C27071" t="s">
        <v>1568</v>
      </c>
      <c r="D27071" t="s">
        <v>3496</v>
      </c>
    </row>
    <row r="27072" spans="1:5" x14ac:dyDescent="0.2">
      <c r="A27072" t="s">
        <v>94</v>
      </c>
      <c r="B27072">
        <v>0.03</v>
      </c>
      <c r="C27072" t="s">
        <v>1568</v>
      </c>
    </row>
    <row r="27073" spans="1:4" x14ac:dyDescent="0.2">
      <c r="A27073" t="s">
        <v>97</v>
      </c>
      <c r="B27073">
        <v>0.01</v>
      </c>
      <c r="C27073" t="s">
        <v>1568</v>
      </c>
    </row>
    <row r="27074" spans="1:4" x14ac:dyDescent="0.2">
      <c r="A27074">
        <v>0.15</v>
      </c>
      <c r="B27074" t="s">
        <v>1621</v>
      </c>
    </row>
    <row r="27075" spans="1:4" x14ac:dyDescent="0.2">
      <c r="A27075">
        <v>0.45</v>
      </c>
      <c r="B27075" t="s">
        <v>1621</v>
      </c>
    </row>
    <row r="27076" spans="1:4" x14ac:dyDescent="0.2">
      <c r="A27076" t="s">
        <v>87</v>
      </c>
      <c r="B27076" t="s">
        <v>1682</v>
      </c>
    </row>
    <row r="27077" spans="1:4" x14ac:dyDescent="0.2">
      <c r="A27077" t="s">
        <v>1549</v>
      </c>
      <c r="B27077" t="s">
        <v>1550</v>
      </c>
      <c r="C27077" t="s">
        <v>1551</v>
      </c>
      <c r="D27077" t="s">
        <v>1552</v>
      </c>
    </row>
    <row r="27078" spans="1:4" x14ac:dyDescent="0.2">
      <c r="A27078" t="s">
        <v>859</v>
      </c>
      <c r="B27078" t="s">
        <v>1553</v>
      </c>
      <c r="C27078" t="s">
        <v>1554</v>
      </c>
    </row>
    <row r="27079" spans="1:4" x14ac:dyDescent="0.2">
      <c r="A27079" t="s">
        <v>3497</v>
      </c>
      <c r="B27079" t="s">
        <v>1553</v>
      </c>
      <c r="C27079" t="s">
        <v>3270</v>
      </c>
    </row>
    <row r="27080" spans="1:4" x14ac:dyDescent="0.2">
      <c r="A27080" t="s">
        <v>34</v>
      </c>
      <c r="B27080">
        <v>16.98</v>
      </c>
      <c r="C27080">
        <f t="shared" ref="C27080:C27085" si="7">-0.005/-0.02</f>
        <v>0.25</v>
      </c>
    </row>
    <row r="27081" spans="1:4" x14ac:dyDescent="0.2">
      <c r="A27081" t="s">
        <v>34</v>
      </c>
      <c r="B27081">
        <v>16.98</v>
      </c>
      <c r="C27081">
        <f t="shared" si="7"/>
        <v>0.25</v>
      </c>
    </row>
    <row r="27082" spans="1:4" x14ac:dyDescent="0.2">
      <c r="A27082" t="s">
        <v>34</v>
      </c>
      <c r="B27082">
        <v>16.98</v>
      </c>
      <c r="C27082">
        <f t="shared" si="7"/>
        <v>0.25</v>
      </c>
    </row>
    <row r="27083" spans="1:4" x14ac:dyDescent="0.2">
      <c r="A27083" t="s">
        <v>34</v>
      </c>
      <c r="B27083">
        <v>21.98</v>
      </c>
      <c r="C27083">
        <f t="shared" si="7"/>
        <v>0.25</v>
      </c>
    </row>
    <row r="27084" spans="1:4" x14ac:dyDescent="0.2">
      <c r="A27084" t="s">
        <v>34</v>
      </c>
      <c r="B27084">
        <v>21.98</v>
      </c>
      <c r="C27084">
        <f t="shared" si="7"/>
        <v>0.25</v>
      </c>
    </row>
    <row r="27085" spans="1:4" x14ac:dyDescent="0.2">
      <c r="A27085" t="s">
        <v>34</v>
      </c>
      <c r="B27085">
        <v>21.98</v>
      </c>
      <c r="C27085">
        <f t="shared" si="7"/>
        <v>0.25</v>
      </c>
    </row>
    <row r="27086" spans="1:4" x14ac:dyDescent="0.2">
      <c r="A27086" t="s">
        <v>3487</v>
      </c>
      <c r="B27086">
        <v>-0.02</v>
      </c>
      <c r="C27086" t="s">
        <v>1790</v>
      </c>
      <c r="D27086" t="s">
        <v>3291</v>
      </c>
    </row>
    <row r="27087" spans="1:4" x14ac:dyDescent="0.2">
      <c r="A27087" t="s">
        <v>34</v>
      </c>
      <c r="B27087">
        <v>16.8</v>
      </c>
      <c r="C27087" t="s">
        <v>1608</v>
      </c>
      <c r="D27087">
        <v>0.05</v>
      </c>
    </row>
    <row r="27088" spans="1:4" x14ac:dyDescent="0.2">
      <c r="A27088" t="s">
        <v>96</v>
      </c>
      <c r="B27088">
        <v>1.8</v>
      </c>
      <c r="C27088" t="s">
        <v>1608</v>
      </c>
      <c r="D27088">
        <v>0.05</v>
      </c>
    </row>
    <row r="27089" spans="1:4" x14ac:dyDescent="0.2">
      <c r="A27089" t="s">
        <v>29</v>
      </c>
      <c r="B27089">
        <v>1.2</v>
      </c>
      <c r="C27089" t="s">
        <v>1608</v>
      </c>
      <c r="D27089">
        <v>0.1</v>
      </c>
    </row>
    <row r="27090" spans="1:4" x14ac:dyDescent="0.2">
      <c r="A27090" t="s">
        <v>96</v>
      </c>
      <c r="B27090">
        <v>5.3</v>
      </c>
      <c r="C27090" t="s">
        <v>1608</v>
      </c>
      <c r="D27090">
        <v>0.2</v>
      </c>
    </row>
    <row r="27091" spans="1:4" x14ac:dyDescent="0.2">
      <c r="A27091" t="s">
        <v>96</v>
      </c>
      <c r="B27091">
        <v>5.15</v>
      </c>
      <c r="C27091" t="s">
        <v>1613</v>
      </c>
      <c r="D27091">
        <v>0.05</v>
      </c>
    </row>
    <row r="27092" spans="1:4" x14ac:dyDescent="0.2">
      <c r="A27092" t="s">
        <v>96</v>
      </c>
      <c r="B27092">
        <v>3.8</v>
      </c>
      <c r="C27092">
        <v>0.02</v>
      </c>
    </row>
    <row r="27093" spans="1:4" x14ac:dyDescent="0.2">
      <c r="A27093" t="s">
        <v>96</v>
      </c>
      <c r="B27093">
        <v>3.8</v>
      </c>
      <c r="C27093">
        <v>0.02</v>
      </c>
    </row>
    <row r="27094" spans="1:4" x14ac:dyDescent="0.2">
      <c r="A27094" t="s">
        <v>29</v>
      </c>
      <c r="B27094">
        <v>7.85</v>
      </c>
      <c r="C27094" t="s">
        <v>1608</v>
      </c>
      <c r="D27094">
        <v>0.05</v>
      </c>
    </row>
    <row r="27095" spans="1:4" x14ac:dyDescent="0.2">
      <c r="A27095" t="s">
        <v>36</v>
      </c>
      <c r="B27095" t="s">
        <v>1815</v>
      </c>
      <c r="C27095">
        <v>14.8</v>
      </c>
      <c r="D27095" t="s">
        <v>3495</v>
      </c>
    </row>
    <row r="27096" spans="1:4" x14ac:dyDescent="0.2">
      <c r="A27096" t="s">
        <v>29</v>
      </c>
      <c r="B27096">
        <v>1</v>
      </c>
      <c r="C27096" t="s">
        <v>1608</v>
      </c>
      <c r="D27096">
        <v>0.1</v>
      </c>
    </row>
    <row r="27097" spans="1:4" x14ac:dyDescent="0.2">
      <c r="A27097" t="s">
        <v>96</v>
      </c>
      <c r="B27097">
        <v>15</v>
      </c>
      <c r="C27097" t="s">
        <v>1608</v>
      </c>
      <c r="D27097">
        <v>0.08</v>
      </c>
    </row>
    <row r="27098" spans="1:4" x14ac:dyDescent="0.2">
      <c r="A27098" t="s">
        <v>2902</v>
      </c>
      <c r="B27098" t="s">
        <v>1580</v>
      </c>
    </row>
    <row r="27099" spans="1:4" x14ac:dyDescent="0.2">
      <c r="A27099" t="s">
        <v>29</v>
      </c>
      <c r="B27099">
        <v>7.8</v>
      </c>
      <c r="C27099" t="s">
        <v>1608</v>
      </c>
      <c r="D27099">
        <v>0.05</v>
      </c>
    </row>
    <row r="27100" spans="1:4" x14ac:dyDescent="0.2">
      <c r="A27100" t="s">
        <v>29</v>
      </c>
      <c r="B27100">
        <v>8.3000000000000007</v>
      </c>
      <c r="C27100" t="s">
        <v>1630</v>
      </c>
    </row>
    <row r="27101" spans="1:4" x14ac:dyDescent="0.2">
      <c r="A27101" t="s">
        <v>29</v>
      </c>
      <c r="B27101">
        <v>12.05</v>
      </c>
      <c r="C27101" t="s">
        <v>1608</v>
      </c>
      <c r="D27101">
        <v>0.05</v>
      </c>
    </row>
    <row r="27102" spans="1:4" x14ac:dyDescent="0.2">
      <c r="A27102" t="s">
        <v>29</v>
      </c>
      <c r="B27102">
        <v>12.05</v>
      </c>
      <c r="C27102" t="s">
        <v>1608</v>
      </c>
      <c r="D27102">
        <v>0.05</v>
      </c>
    </row>
    <row r="27103" spans="1:4" x14ac:dyDescent="0.2">
      <c r="A27103" t="s">
        <v>29</v>
      </c>
      <c r="B27103">
        <v>0.25</v>
      </c>
      <c r="C27103" t="s">
        <v>1608</v>
      </c>
      <c r="D27103">
        <v>0.03</v>
      </c>
    </row>
    <row r="27104" spans="1:4" x14ac:dyDescent="0.2">
      <c r="A27104" t="s">
        <v>133</v>
      </c>
      <c r="B27104">
        <v>0.05</v>
      </c>
    </row>
    <row r="27105" spans="1:5" x14ac:dyDescent="0.2">
      <c r="A27105" t="s">
        <v>96</v>
      </c>
      <c r="B27105">
        <v>12.8</v>
      </c>
      <c r="C27105" t="s">
        <v>1608</v>
      </c>
      <c r="D27105">
        <v>0.2</v>
      </c>
    </row>
    <row r="27106" spans="1:5" x14ac:dyDescent="0.2">
      <c r="A27106" t="s">
        <v>873</v>
      </c>
      <c r="B27106" t="s">
        <v>1618</v>
      </c>
      <c r="C27106">
        <v>9.8000000000000007</v>
      </c>
      <c r="D27106" t="s">
        <v>1608</v>
      </c>
      <c r="E27106">
        <v>0.1</v>
      </c>
    </row>
    <row r="27107" spans="1:5" x14ac:dyDescent="0.2">
      <c r="A27107" t="s">
        <v>95</v>
      </c>
      <c r="B27107" t="s">
        <v>1584</v>
      </c>
      <c r="C27107">
        <v>4</v>
      </c>
    </row>
    <row r="27108" spans="1:5" x14ac:dyDescent="0.2">
      <c r="A27108" t="s">
        <v>95</v>
      </c>
      <c r="B27108" t="s">
        <v>1584</v>
      </c>
      <c r="C27108">
        <v>10</v>
      </c>
    </row>
    <row r="27109" spans="1:5" x14ac:dyDescent="0.2">
      <c r="A27109" t="s">
        <v>54</v>
      </c>
      <c r="B27109" t="s">
        <v>2525</v>
      </c>
      <c r="C27109" t="s">
        <v>1608</v>
      </c>
      <c r="D27109" t="s">
        <v>3484</v>
      </c>
    </row>
    <row r="27110" spans="1:5" x14ac:dyDescent="0.2">
      <c r="A27110" t="s">
        <v>95</v>
      </c>
      <c r="B27110" t="s">
        <v>2508</v>
      </c>
      <c r="C27110">
        <v>1.5</v>
      </c>
      <c r="D27110" t="s">
        <v>3485</v>
      </c>
    </row>
    <row r="27111" spans="1:5" x14ac:dyDescent="0.2">
      <c r="A27111" t="s">
        <v>95</v>
      </c>
      <c r="B27111" t="s">
        <v>2508</v>
      </c>
      <c r="C27111">
        <v>1.5</v>
      </c>
      <c r="D27111" t="s">
        <v>3486</v>
      </c>
    </row>
    <row r="27112" spans="1:5" x14ac:dyDescent="0.2">
      <c r="A27112" t="s">
        <v>97</v>
      </c>
      <c r="B27112">
        <v>0.03</v>
      </c>
      <c r="C27112" t="s">
        <v>1568</v>
      </c>
      <c r="D27112" t="s">
        <v>3498</v>
      </c>
    </row>
    <row r="27113" spans="1:5" x14ac:dyDescent="0.2">
      <c r="A27113" t="s">
        <v>94</v>
      </c>
      <c r="B27113">
        <v>0.03</v>
      </c>
      <c r="C27113" t="s">
        <v>1568</v>
      </c>
    </row>
    <row r="27114" spans="1:5" x14ac:dyDescent="0.2">
      <c r="A27114" t="s">
        <v>97</v>
      </c>
      <c r="B27114">
        <v>0.01</v>
      </c>
      <c r="C27114" t="s">
        <v>1568</v>
      </c>
    </row>
    <row r="27115" spans="1:5" x14ac:dyDescent="0.2">
      <c r="A27115">
        <v>0.15</v>
      </c>
      <c r="B27115" t="s">
        <v>1621</v>
      </c>
    </row>
    <row r="27116" spans="1:5" x14ac:dyDescent="0.2">
      <c r="A27116">
        <v>0.45</v>
      </c>
      <c r="B27116" t="s">
        <v>1621</v>
      </c>
    </row>
    <row r="27117" spans="1:5" x14ac:dyDescent="0.2">
      <c r="A27117" t="s">
        <v>87</v>
      </c>
      <c r="B27117" t="s">
        <v>1682</v>
      </c>
    </row>
    <row r="27118" spans="1:5" x14ac:dyDescent="0.2">
      <c r="A27118" t="s">
        <v>1549</v>
      </c>
      <c r="B27118" t="s">
        <v>1550</v>
      </c>
      <c r="C27118" t="s">
        <v>1551</v>
      </c>
      <c r="D27118" t="s">
        <v>1552</v>
      </c>
    </row>
    <row r="27119" spans="1:5" x14ac:dyDescent="0.2">
      <c r="A27119" t="s">
        <v>859</v>
      </c>
      <c r="B27119" t="s">
        <v>1553</v>
      </c>
      <c r="C27119" t="s">
        <v>1554</v>
      </c>
    </row>
    <row r="27120" spans="1:5" x14ac:dyDescent="0.2">
      <c r="A27120" t="s">
        <v>1569</v>
      </c>
      <c r="B27120" t="s">
        <v>1570</v>
      </c>
      <c r="C27120" t="s">
        <v>1571</v>
      </c>
    </row>
    <row r="27121" spans="1:4" x14ac:dyDescent="0.2">
      <c r="A27121" t="s">
        <v>1569</v>
      </c>
      <c r="B27121" t="s">
        <v>1572</v>
      </c>
      <c r="C27121" t="s">
        <v>1573</v>
      </c>
      <c r="D27121" t="s">
        <v>1571</v>
      </c>
    </row>
    <row r="27122" spans="1:4" x14ac:dyDescent="0.2">
      <c r="A27122" t="s">
        <v>34</v>
      </c>
      <c r="B27122">
        <v>16.98</v>
      </c>
      <c r="C27122">
        <f t="shared" ref="C27122:C27127" si="8">-0.005/-0.02</f>
        <v>0.25</v>
      </c>
    </row>
    <row r="27123" spans="1:4" x14ac:dyDescent="0.2">
      <c r="A27123" t="s">
        <v>34</v>
      </c>
      <c r="B27123">
        <v>16.98</v>
      </c>
      <c r="C27123">
        <f t="shared" si="8"/>
        <v>0.25</v>
      </c>
    </row>
    <row r="27124" spans="1:4" x14ac:dyDescent="0.2">
      <c r="A27124" t="s">
        <v>34</v>
      </c>
      <c r="B27124">
        <v>16.98</v>
      </c>
      <c r="C27124">
        <f t="shared" si="8"/>
        <v>0.25</v>
      </c>
    </row>
    <row r="27125" spans="1:4" x14ac:dyDescent="0.2">
      <c r="A27125" t="s">
        <v>34</v>
      </c>
      <c r="B27125">
        <v>21.98</v>
      </c>
      <c r="C27125">
        <f t="shared" si="8"/>
        <v>0.25</v>
      </c>
    </row>
    <row r="27126" spans="1:4" x14ac:dyDescent="0.2">
      <c r="A27126" t="s">
        <v>34</v>
      </c>
      <c r="B27126">
        <v>21.98</v>
      </c>
      <c r="C27126">
        <f t="shared" si="8"/>
        <v>0.25</v>
      </c>
    </row>
    <row r="27127" spans="1:4" x14ac:dyDescent="0.2">
      <c r="A27127" t="s">
        <v>34</v>
      </c>
      <c r="B27127">
        <v>21.98</v>
      </c>
      <c r="C27127">
        <f t="shared" si="8"/>
        <v>0.25</v>
      </c>
    </row>
    <row r="27128" spans="1:4" x14ac:dyDescent="0.2">
      <c r="A27128" t="s">
        <v>3487</v>
      </c>
      <c r="B27128">
        <v>-0.02</v>
      </c>
      <c r="C27128" t="s">
        <v>1790</v>
      </c>
      <c r="D27128" t="s">
        <v>3291</v>
      </c>
    </row>
    <row r="27129" spans="1:4" x14ac:dyDescent="0.2">
      <c r="A27129" t="s">
        <v>34</v>
      </c>
      <c r="B27129">
        <v>16.8</v>
      </c>
      <c r="C27129" t="s">
        <v>1608</v>
      </c>
      <c r="D27129">
        <v>0.05</v>
      </c>
    </row>
    <row r="27130" spans="1:4" x14ac:dyDescent="0.2">
      <c r="A27130" t="s">
        <v>96</v>
      </c>
      <c r="B27130">
        <v>1.8</v>
      </c>
      <c r="C27130" t="s">
        <v>1608</v>
      </c>
      <c r="D27130">
        <v>0.05</v>
      </c>
    </row>
    <row r="27131" spans="1:4" x14ac:dyDescent="0.2">
      <c r="A27131" t="s">
        <v>29</v>
      </c>
      <c r="B27131">
        <v>1.2</v>
      </c>
      <c r="C27131" t="s">
        <v>1608</v>
      </c>
      <c r="D27131">
        <v>0.1</v>
      </c>
    </row>
    <row r="27132" spans="1:4" x14ac:dyDescent="0.2">
      <c r="A27132" t="s">
        <v>96</v>
      </c>
      <c r="B27132">
        <v>5.3</v>
      </c>
      <c r="C27132" t="s">
        <v>1608</v>
      </c>
      <c r="D27132">
        <v>0.2</v>
      </c>
    </row>
    <row r="27133" spans="1:4" x14ac:dyDescent="0.2">
      <c r="A27133" t="s">
        <v>96</v>
      </c>
      <c r="B27133">
        <v>5.15</v>
      </c>
      <c r="C27133" t="s">
        <v>1613</v>
      </c>
      <c r="D27133">
        <v>0.05</v>
      </c>
    </row>
    <row r="27134" spans="1:4" x14ac:dyDescent="0.2">
      <c r="A27134" t="s">
        <v>96</v>
      </c>
      <c r="B27134">
        <v>3.8</v>
      </c>
      <c r="C27134">
        <v>0.02</v>
      </c>
    </row>
    <row r="27135" spans="1:4" x14ac:dyDescent="0.2">
      <c r="A27135" t="s">
        <v>96</v>
      </c>
      <c r="B27135">
        <v>3.8</v>
      </c>
      <c r="C27135">
        <v>0.02</v>
      </c>
    </row>
    <row r="27136" spans="1:4" x14ac:dyDescent="0.2">
      <c r="A27136" t="s">
        <v>29</v>
      </c>
      <c r="B27136">
        <v>7.85</v>
      </c>
      <c r="C27136" t="s">
        <v>1608</v>
      </c>
      <c r="D27136">
        <v>0.05</v>
      </c>
    </row>
    <row r="27137" spans="1:5" x14ac:dyDescent="0.2">
      <c r="A27137" t="s">
        <v>36</v>
      </c>
      <c r="B27137" t="s">
        <v>1815</v>
      </c>
      <c r="C27137">
        <v>14.8</v>
      </c>
      <c r="D27137" t="s">
        <v>3495</v>
      </c>
    </row>
    <row r="27138" spans="1:5" x14ac:dyDescent="0.2">
      <c r="A27138" t="s">
        <v>29</v>
      </c>
      <c r="B27138">
        <v>1</v>
      </c>
      <c r="C27138" t="s">
        <v>1608</v>
      </c>
      <c r="D27138">
        <v>0.1</v>
      </c>
    </row>
    <row r="27139" spans="1:5" x14ac:dyDescent="0.2">
      <c r="A27139" t="s">
        <v>96</v>
      </c>
      <c r="B27139">
        <v>15</v>
      </c>
      <c r="C27139" t="s">
        <v>1608</v>
      </c>
      <c r="D27139">
        <v>0.08</v>
      </c>
    </row>
    <row r="27140" spans="1:5" x14ac:dyDescent="0.2">
      <c r="A27140" t="s">
        <v>2902</v>
      </c>
      <c r="B27140" t="s">
        <v>1580</v>
      </c>
    </row>
    <row r="27141" spans="1:5" x14ac:dyDescent="0.2">
      <c r="A27141" t="s">
        <v>29</v>
      </c>
      <c r="B27141">
        <v>7.8</v>
      </c>
      <c r="C27141" t="s">
        <v>1608</v>
      </c>
      <c r="D27141">
        <v>0.05</v>
      </c>
    </row>
    <row r="27142" spans="1:5" x14ac:dyDescent="0.2">
      <c r="A27142" t="s">
        <v>29</v>
      </c>
      <c r="B27142">
        <v>8.3000000000000007</v>
      </c>
      <c r="C27142" t="s">
        <v>1630</v>
      </c>
    </row>
    <row r="27143" spans="1:5" x14ac:dyDescent="0.2">
      <c r="A27143" t="s">
        <v>29</v>
      </c>
      <c r="B27143">
        <v>12.05</v>
      </c>
      <c r="C27143" t="s">
        <v>1608</v>
      </c>
      <c r="D27143">
        <v>0.05</v>
      </c>
    </row>
    <row r="27144" spans="1:5" x14ac:dyDescent="0.2">
      <c r="A27144" t="s">
        <v>29</v>
      </c>
      <c r="B27144">
        <v>12.05</v>
      </c>
      <c r="C27144" t="s">
        <v>1608</v>
      </c>
      <c r="D27144">
        <v>0.05</v>
      </c>
    </row>
    <row r="27145" spans="1:5" x14ac:dyDescent="0.2">
      <c r="A27145" t="s">
        <v>29</v>
      </c>
      <c r="B27145">
        <v>0.25</v>
      </c>
      <c r="C27145" t="s">
        <v>1608</v>
      </c>
      <c r="D27145">
        <v>0.03</v>
      </c>
    </row>
    <row r="27146" spans="1:5" x14ac:dyDescent="0.2">
      <c r="A27146" t="s">
        <v>133</v>
      </c>
      <c r="B27146">
        <v>0.05</v>
      </c>
    </row>
    <row r="27147" spans="1:5" x14ac:dyDescent="0.2">
      <c r="A27147" t="s">
        <v>96</v>
      </c>
      <c r="B27147">
        <v>12.8</v>
      </c>
      <c r="C27147" t="s">
        <v>1608</v>
      </c>
      <c r="D27147">
        <v>0.2</v>
      </c>
    </row>
    <row r="27148" spans="1:5" x14ac:dyDescent="0.2">
      <c r="A27148" t="s">
        <v>873</v>
      </c>
      <c r="B27148" t="s">
        <v>1618</v>
      </c>
      <c r="C27148">
        <v>9.8000000000000007</v>
      </c>
      <c r="D27148" t="s">
        <v>1608</v>
      </c>
      <c r="E27148">
        <v>0.1</v>
      </c>
    </row>
    <row r="27149" spans="1:5" x14ac:dyDescent="0.2">
      <c r="A27149" t="s">
        <v>95</v>
      </c>
      <c r="B27149" t="s">
        <v>1584</v>
      </c>
      <c r="C27149">
        <v>4</v>
      </c>
    </row>
    <row r="27150" spans="1:5" x14ac:dyDescent="0.2">
      <c r="A27150" t="s">
        <v>95</v>
      </c>
      <c r="B27150" t="s">
        <v>1584</v>
      </c>
      <c r="C27150">
        <v>10</v>
      </c>
    </row>
    <row r="27151" spans="1:5" x14ac:dyDescent="0.2">
      <c r="A27151" t="s">
        <v>54</v>
      </c>
      <c r="B27151" t="s">
        <v>2525</v>
      </c>
      <c r="C27151" t="s">
        <v>1608</v>
      </c>
      <c r="D27151" t="s">
        <v>3484</v>
      </c>
    </row>
    <row r="27152" spans="1:5" x14ac:dyDescent="0.2">
      <c r="A27152" t="s">
        <v>95</v>
      </c>
      <c r="B27152" t="s">
        <v>2508</v>
      </c>
      <c r="C27152">
        <v>1.5</v>
      </c>
      <c r="D27152" t="s">
        <v>3485</v>
      </c>
    </row>
    <row r="27153" spans="1:4" x14ac:dyDescent="0.2">
      <c r="A27153" t="s">
        <v>95</v>
      </c>
      <c r="B27153" t="s">
        <v>2508</v>
      </c>
      <c r="C27153">
        <v>1.5</v>
      </c>
      <c r="D27153" t="s">
        <v>3486</v>
      </c>
    </row>
    <row r="27154" spans="1:4" x14ac:dyDescent="0.2">
      <c r="A27154" t="s">
        <v>97</v>
      </c>
      <c r="B27154">
        <v>0.03</v>
      </c>
      <c r="C27154" t="s">
        <v>1568</v>
      </c>
      <c r="D27154" t="s">
        <v>3498</v>
      </c>
    </row>
    <row r="27155" spans="1:4" x14ac:dyDescent="0.2">
      <c r="A27155" t="s">
        <v>94</v>
      </c>
      <c r="B27155">
        <v>0.03</v>
      </c>
      <c r="C27155" t="s">
        <v>1568</v>
      </c>
    </row>
    <row r="27156" spans="1:4" x14ac:dyDescent="0.2">
      <c r="A27156" t="s">
        <v>97</v>
      </c>
      <c r="B27156">
        <v>0.01</v>
      </c>
      <c r="C27156" t="s">
        <v>1568</v>
      </c>
    </row>
    <row r="27157" spans="1:4" x14ac:dyDescent="0.2">
      <c r="A27157">
        <v>0.15</v>
      </c>
      <c r="B27157" t="s">
        <v>1621</v>
      </c>
    </row>
    <row r="27158" spans="1:4" x14ac:dyDescent="0.2">
      <c r="A27158">
        <v>0.45</v>
      </c>
      <c r="B27158" t="s">
        <v>1621</v>
      </c>
    </row>
    <row r="27159" spans="1:4" x14ac:dyDescent="0.2">
      <c r="A27159" t="s">
        <v>87</v>
      </c>
      <c r="B27159" t="s">
        <v>1682</v>
      </c>
    </row>
    <row r="27160" spans="1:4" x14ac:dyDescent="0.2">
      <c r="A27160" t="s">
        <v>1549</v>
      </c>
      <c r="B27160" t="s">
        <v>1550</v>
      </c>
      <c r="C27160" t="s">
        <v>1551</v>
      </c>
      <c r="D27160" t="s">
        <v>1552</v>
      </c>
    </row>
    <row r="27161" spans="1:4" x14ac:dyDescent="0.2">
      <c r="A27161" t="s">
        <v>859</v>
      </c>
      <c r="B27161" t="s">
        <v>1553</v>
      </c>
      <c r="C27161" t="s">
        <v>1554</v>
      </c>
    </row>
    <row r="27162" spans="1:4" x14ac:dyDescent="0.2">
      <c r="A27162" t="s">
        <v>1569</v>
      </c>
      <c r="B27162" t="s">
        <v>1570</v>
      </c>
      <c r="C27162" t="s">
        <v>1571</v>
      </c>
    </row>
    <row r="27163" spans="1:4" x14ac:dyDescent="0.2">
      <c r="A27163" t="s">
        <v>1569</v>
      </c>
      <c r="B27163" t="s">
        <v>1572</v>
      </c>
      <c r="C27163" t="s">
        <v>1573</v>
      </c>
      <c r="D27163" t="s">
        <v>1571</v>
      </c>
    </row>
    <row r="27164" spans="1:4" x14ac:dyDescent="0.2">
      <c r="A27164" t="s">
        <v>96</v>
      </c>
    </row>
    <row r="27165" spans="1:4" x14ac:dyDescent="0.2">
      <c r="A27165" t="s">
        <v>29</v>
      </c>
    </row>
    <row r="27166" spans="1:4" x14ac:dyDescent="0.2">
      <c r="A27166" t="s">
        <v>29</v>
      </c>
    </row>
    <row r="27167" spans="1:4" x14ac:dyDescent="0.2">
      <c r="A27167" t="s">
        <v>27</v>
      </c>
    </row>
    <row r="27168" spans="1:4" x14ac:dyDescent="0.2">
      <c r="A27168" t="s">
        <v>133</v>
      </c>
    </row>
    <row r="27169" spans="1:1" x14ac:dyDescent="0.2">
      <c r="A27169" t="s">
        <v>95</v>
      </c>
    </row>
    <row r="27170" spans="1:1" x14ac:dyDescent="0.2">
      <c r="A27170" t="s">
        <v>34</v>
      </c>
    </row>
    <row r="27171" spans="1:1" x14ac:dyDescent="0.2">
      <c r="A27171" t="s">
        <v>34</v>
      </c>
    </row>
    <row r="27172" spans="1:1" x14ac:dyDescent="0.2">
      <c r="A27172" t="s">
        <v>95</v>
      </c>
    </row>
    <row r="27173" spans="1:1" x14ac:dyDescent="0.2">
      <c r="A27173" t="s">
        <v>97</v>
      </c>
    </row>
    <row r="27174" spans="1:1" x14ac:dyDescent="0.2">
      <c r="A27174" t="s">
        <v>97</v>
      </c>
    </row>
    <row r="27175" spans="1:1" x14ac:dyDescent="0.2">
      <c r="A27175" t="s">
        <v>36</v>
      </c>
    </row>
    <row r="27176" spans="1:1" x14ac:dyDescent="0.2">
      <c r="A27176" t="s">
        <v>96</v>
      </c>
    </row>
    <row r="27177" spans="1:1" x14ac:dyDescent="0.2">
      <c r="A27177" t="s">
        <v>29</v>
      </c>
    </row>
    <row r="27178" spans="1:1" x14ac:dyDescent="0.2">
      <c r="A27178" t="s">
        <v>29</v>
      </c>
    </row>
    <row r="27179" spans="1:1" x14ac:dyDescent="0.2">
      <c r="A27179" t="s">
        <v>47</v>
      </c>
    </row>
    <row r="27180" spans="1:1" x14ac:dyDescent="0.2">
      <c r="A27180" t="s">
        <v>29</v>
      </c>
    </row>
    <row r="27181" spans="1:1" x14ac:dyDescent="0.2">
      <c r="A27181" t="s">
        <v>47</v>
      </c>
    </row>
    <row r="27182" spans="1:1" x14ac:dyDescent="0.2">
      <c r="A27182" t="s">
        <v>96</v>
      </c>
    </row>
    <row r="27183" spans="1:1" x14ac:dyDescent="0.2">
      <c r="A27183" t="s">
        <v>29</v>
      </c>
    </row>
    <row r="27184" spans="1:1" x14ac:dyDescent="0.2">
      <c r="A27184" t="s">
        <v>96</v>
      </c>
    </row>
    <row r="27185" spans="1:4" x14ac:dyDescent="0.2">
      <c r="A27185" t="s">
        <v>96</v>
      </c>
    </row>
    <row r="27186" spans="1:4" x14ac:dyDescent="0.2">
      <c r="A27186" t="s">
        <v>97</v>
      </c>
    </row>
    <row r="27187" spans="1:4" x14ac:dyDescent="0.2">
      <c r="A27187" t="s">
        <v>54</v>
      </c>
    </row>
    <row r="27188" spans="1:4" x14ac:dyDescent="0.2">
      <c r="A27188" t="s">
        <v>29</v>
      </c>
    </row>
    <row r="27189" spans="1:4" x14ac:dyDescent="0.2">
      <c r="A27189" t="s">
        <v>95</v>
      </c>
    </row>
    <row r="27190" spans="1:4" x14ac:dyDescent="0.2">
      <c r="A27190" t="s">
        <v>29</v>
      </c>
    </row>
    <row r="27191" spans="1:4" x14ac:dyDescent="0.2">
      <c r="A27191" t="s">
        <v>29</v>
      </c>
    </row>
    <row r="27192" spans="1:4" x14ac:dyDescent="0.2">
      <c r="A27192" t="s">
        <v>34</v>
      </c>
    </row>
    <row r="27193" spans="1:4" x14ac:dyDescent="0.2">
      <c r="A27193" t="s">
        <v>34</v>
      </c>
    </row>
    <row r="27194" spans="1:4" x14ac:dyDescent="0.2">
      <c r="A27194" t="s">
        <v>95</v>
      </c>
    </row>
    <row r="27195" spans="1:4" x14ac:dyDescent="0.2">
      <c r="A27195" t="s">
        <v>34</v>
      </c>
    </row>
    <row r="27196" spans="1:4" x14ac:dyDescent="0.2">
      <c r="A27196" t="s">
        <v>27</v>
      </c>
    </row>
    <row r="27197" spans="1:4" x14ac:dyDescent="0.2">
      <c r="A27197" t="s">
        <v>87</v>
      </c>
      <c r="B27197" t="s">
        <v>1682</v>
      </c>
    </row>
    <row r="27198" spans="1:4" x14ac:dyDescent="0.2">
      <c r="A27198" t="s">
        <v>1549</v>
      </c>
      <c r="B27198" t="s">
        <v>1550</v>
      </c>
      <c r="C27198" t="s">
        <v>1551</v>
      </c>
      <c r="D27198" t="s">
        <v>1552</v>
      </c>
    </row>
    <row r="27199" spans="1:4" x14ac:dyDescent="0.2">
      <c r="A27199" t="s">
        <v>859</v>
      </c>
      <c r="B27199" t="s">
        <v>1553</v>
      </c>
      <c r="C27199" t="s">
        <v>1554</v>
      </c>
    </row>
    <row r="27200" spans="1:4" x14ac:dyDescent="0.2">
      <c r="A27200" t="s">
        <v>34</v>
      </c>
      <c r="B27200">
        <v>16.98</v>
      </c>
      <c r="C27200">
        <f>-0.005/-0.02</f>
        <v>0.25</v>
      </c>
    </row>
    <row r="27201" spans="1:4" x14ac:dyDescent="0.2">
      <c r="A27201" t="s">
        <v>34</v>
      </c>
      <c r="B27201">
        <v>16.98</v>
      </c>
      <c r="C27201">
        <f>-0.005/-0.02</f>
        <v>0.25</v>
      </c>
    </row>
    <row r="27202" spans="1:4" x14ac:dyDescent="0.2">
      <c r="A27202" t="s">
        <v>34</v>
      </c>
      <c r="B27202">
        <v>21.98</v>
      </c>
      <c r="C27202">
        <f>-0.005/-0.02</f>
        <v>0.25</v>
      </c>
    </row>
    <row r="27203" spans="1:4" x14ac:dyDescent="0.2">
      <c r="A27203" t="s">
        <v>34</v>
      </c>
      <c r="B27203">
        <v>21.98</v>
      </c>
      <c r="C27203">
        <f>-0.005/-0.02</f>
        <v>0.25</v>
      </c>
    </row>
    <row r="27204" spans="1:4" x14ac:dyDescent="0.2">
      <c r="A27204" t="s">
        <v>34</v>
      </c>
      <c r="B27204">
        <v>16.8</v>
      </c>
      <c r="C27204" t="s">
        <v>1608</v>
      </c>
      <c r="D27204">
        <v>0.05</v>
      </c>
    </row>
    <row r="27205" spans="1:4" x14ac:dyDescent="0.2">
      <c r="A27205" t="s">
        <v>96</v>
      </c>
      <c r="B27205">
        <v>1.8</v>
      </c>
      <c r="C27205" t="s">
        <v>1608</v>
      </c>
      <c r="D27205">
        <v>0.05</v>
      </c>
    </row>
    <row r="27206" spans="1:4" x14ac:dyDescent="0.2">
      <c r="A27206" t="s">
        <v>29</v>
      </c>
      <c r="B27206">
        <v>1.2</v>
      </c>
      <c r="C27206" t="s">
        <v>1608</v>
      </c>
      <c r="D27206">
        <v>0.1</v>
      </c>
    </row>
    <row r="27207" spans="1:4" x14ac:dyDescent="0.2">
      <c r="A27207" t="s">
        <v>96</v>
      </c>
      <c r="B27207">
        <v>5.5</v>
      </c>
      <c r="C27207" t="s">
        <v>1608</v>
      </c>
      <c r="D27207">
        <v>0.2</v>
      </c>
    </row>
    <row r="27208" spans="1:4" x14ac:dyDescent="0.2">
      <c r="A27208" t="s">
        <v>96</v>
      </c>
      <c r="B27208">
        <v>5.15</v>
      </c>
      <c r="C27208" t="s">
        <v>1613</v>
      </c>
      <c r="D27208">
        <v>0.05</v>
      </c>
    </row>
    <row r="27209" spans="1:4" x14ac:dyDescent="0.2">
      <c r="A27209" t="s">
        <v>96</v>
      </c>
      <c r="B27209">
        <v>4</v>
      </c>
      <c r="C27209">
        <v>0.02</v>
      </c>
    </row>
    <row r="27210" spans="1:4" x14ac:dyDescent="0.2">
      <c r="A27210" t="s">
        <v>29</v>
      </c>
      <c r="B27210">
        <v>7.85</v>
      </c>
      <c r="C27210" t="s">
        <v>1608</v>
      </c>
      <c r="D27210">
        <v>0.05</v>
      </c>
    </row>
    <row r="27211" spans="1:4" x14ac:dyDescent="0.2">
      <c r="A27211" t="s">
        <v>36</v>
      </c>
      <c r="B27211" t="s">
        <v>1815</v>
      </c>
      <c r="C27211">
        <v>14.8</v>
      </c>
      <c r="D27211" t="s">
        <v>3495</v>
      </c>
    </row>
    <row r="27212" spans="1:4" x14ac:dyDescent="0.2">
      <c r="A27212" t="s">
        <v>29</v>
      </c>
      <c r="B27212">
        <v>1</v>
      </c>
      <c r="C27212" t="s">
        <v>1608</v>
      </c>
      <c r="D27212">
        <v>0.1</v>
      </c>
    </row>
    <row r="27213" spans="1:4" x14ac:dyDescent="0.2">
      <c r="A27213" t="s">
        <v>96</v>
      </c>
      <c r="B27213">
        <v>15</v>
      </c>
      <c r="C27213" t="s">
        <v>1608</v>
      </c>
      <c r="D27213">
        <v>0.08</v>
      </c>
    </row>
    <row r="27214" spans="1:4" x14ac:dyDescent="0.2">
      <c r="A27214" t="s">
        <v>2902</v>
      </c>
      <c r="B27214" t="s">
        <v>1580</v>
      </c>
    </row>
    <row r="27215" spans="1:4" x14ac:dyDescent="0.2">
      <c r="A27215" t="s">
        <v>29</v>
      </c>
      <c r="B27215">
        <v>7.8</v>
      </c>
      <c r="C27215" t="s">
        <v>1608</v>
      </c>
      <c r="D27215">
        <v>0.05</v>
      </c>
    </row>
    <row r="27216" spans="1:4" x14ac:dyDescent="0.2">
      <c r="A27216" t="s">
        <v>29</v>
      </c>
      <c r="B27216">
        <v>8.3000000000000007</v>
      </c>
      <c r="C27216" t="s">
        <v>1630</v>
      </c>
    </row>
    <row r="27217" spans="1:5" x14ac:dyDescent="0.2">
      <c r="A27217" t="s">
        <v>29</v>
      </c>
      <c r="B27217">
        <v>12.05</v>
      </c>
      <c r="C27217" t="s">
        <v>1608</v>
      </c>
      <c r="D27217">
        <v>0.05</v>
      </c>
    </row>
    <row r="27218" spans="1:5" x14ac:dyDescent="0.2">
      <c r="A27218" t="s">
        <v>29</v>
      </c>
      <c r="B27218">
        <v>12.05</v>
      </c>
      <c r="C27218" t="s">
        <v>1608</v>
      </c>
      <c r="D27218">
        <v>0.05</v>
      </c>
    </row>
    <row r="27219" spans="1:5" x14ac:dyDescent="0.2">
      <c r="A27219" t="s">
        <v>29</v>
      </c>
      <c r="B27219">
        <v>0.25</v>
      </c>
      <c r="C27219" t="s">
        <v>1608</v>
      </c>
      <c r="D27219">
        <v>0.03</v>
      </c>
    </row>
    <row r="27220" spans="1:5" x14ac:dyDescent="0.2">
      <c r="A27220" t="s">
        <v>133</v>
      </c>
      <c r="B27220">
        <v>0.05</v>
      </c>
    </row>
    <row r="27221" spans="1:5" x14ac:dyDescent="0.2">
      <c r="A27221" t="s">
        <v>96</v>
      </c>
      <c r="B27221">
        <v>12.8</v>
      </c>
      <c r="C27221" t="s">
        <v>1608</v>
      </c>
      <c r="D27221">
        <v>0.2</v>
      </c>
    </row>
    <row r="27222" spans="1:5" x14ac:dyDescent="0.2">
      <c r="A27222" t="s">
        <v>873</v>
      </c>
      <c r="B27222" t="s">
        <v>1618</v>
      </c>
      <c r="C27222">
        <v>9.8000000000000007</v>
      </c>
      <c r="D27222" t="s">
        <v>1608</v>
      </c>
      <c r="E27222">
        <v>0.1</v>
      </c>
    </row>
    <row r="27223" spans="1:5" x14ac:dyDescent="0.2">
      <c r="A27223" t="s">
        <v>95</v>
      </c>
      <c r="B27223" t="s">
        <v>1584</v>
      </c>
      <c r="C27223">
        <v>4</v>
      </c>
    </row>
    <row r="27224" spans="1:5" x14ac:dyDescent="0.2">
      <c r="A27224" t="s">
        <v>95</v>
      </c>
      <c r="B27224" t="s">
        <v>1584</v>
      </c>
      <c r="C27224">
        <v>10</v>
      </c>
    </row>
    <row r="27225" spans="1:5" x14ac:dyDescent="0.2">
      <c r="A27225" t="s">
        <v>54</v>
      </c>
      <c r="B27225" t="s">
        <v>2525</v>
      </c>
      <c r="C27225" t="s">
        <v>1608</v>
      </c>
      <c r="D27225" t="s">
        <v>3484</v>
      </c>
    </row>
    <row r="27226" spans="1:5" x14ac:dyDescent="0.2">
      <c r="A27226" t="s">
        <v>95</v>
      </c>
      <c r="B27226" t="s">
        <v>2508</v>
      </c>
      <c r="C27226">
        <v>1.5</v>
      </c>
      <c r="D27226" t="s">
        <v>3485</v>
      </c>
    </row>
    <row r="27227" spans="1:5" x14ac:dyDescent="0.2">
      <c r="A27227" t="s">
        <v>95</v>
      </c>
      <c r="B27227" t="s">
        <v>2508</v>
      </c>
      <c r="C27227">
        <v>1.5</v>
      </c>
      <c r="D27227" t="s">
        <v>3486</v>
      </c>
    </row>
    <row r="27228" spans="1:5" x14ac:dyDescent="0.2">
      <c r="A27228" t="s">
        <v>97</v>
      </c>
      <c r="B27228">
        <v>0.03</v>
      </c>
      <c r="C27228" t="s">
        <v>1568</v>
      </c>
      <c r="D27228" t="s">
        <v>3496</v>
      </c>
    </row>
    <row r="27229" spans="1:5" x14ac:dyDescent="0.2">
      <c r="A27229" t="s">
        <v>94</v>
      </c>
      <c r="B27229">
        <v>0.03</v>
      </c>
      <c r="C27229" t="s">
        <v>1568</v>
      </c>
    </row>
    <row r="27230" spans="1:5" x14ac:dyDescent="0.2">
      <c r="A27230" t="s">
        <v>97</v>
      </c>
      <c r="B27230">
        <v>0.01</v>
      </c>
      <c r="C27230" t="s">
        <v>1568</v>
      </c>
    </row>
    <row r="27231" spans="1:5" x14ac:dyDescent="0.2">
      <c r="A27231">
        <v>0.15</v>
      </c>
      <c r="B27231" t="s">
        <v>1621</v>
      </c>
    </row>
    <row r="27232" spans="1:5" x14ac:dyDescent="0.2">
      <c r="A27232">
        <v>0.45</v>
      </c>
      <c r="B27232" t="s">
        <v>1621</v>
      </c>
    </row>
    <row r="27233" spans="1:4" x14ac:dyDescent="0.2">
      <c r="A27233" t="s">
        <v>87</v>
      </c>
      <c r="B27233" t="s">
        <v>1682</v>
      </c>
    </row>
    <row r="27234" spans="1:4" x14ac:dyDescent="0.2">
      <c r="A27234" t="s">
        <v>1549</v>
      </c>
      <c r="B27234" t="s">
        <v>1550</v>
      </c>
      <c r="C27234" t="s">
        <v>1551</v>
      </c>
      <c r="D27234" t="s">
        <v>1552</v>
      </c>
    </row>
    <row r="27235" spans="1:4" x14ac:dyDescent="0.2">
      <c r="A27235" t="s">
        <v>859</v>
      </c>
      <c r="B27235" t="s">
        <v>1553</v>
      </c>
      <c r="C27235" t="s">
        <v>1554</v>
      </c>
    </row>
    <row r="27236" spans="1:4" x14ac:dyDescent="0.2">
      <c r="A27236" t="s">
        <v>34</v>
      </c>
      <c r="B27236">
        <v>16.98</v>
      </c>
      <c r="C27236">
        <f>-0.005/-0.02</f>
        <v>0.25</v>
      </c>
    </row>
    <row r="27237" spans="1:4" x14ac:dyDescent="0.2">
      <c r="A27237" t="s">
        <v>34</v>
      </c>
      <c r="B27237">
        <v>16.98</v>
      </c>
      <c r="C27237">
        <f>-0.005/-0.02</f>
        <v>0.25</v>
      </c>
    </row>
    <row r="27238" spans="1:4" x14ac:dyDescent="0.2">
      <c r="A27238" t="s">
        <v>34</v>
      </c>
      <c r="B27238">
        <v>21.98</v>
      </c>
      <c r="C27238">
        <f>-0.005/-0.02</f>
        <v>0.25</v>
      </c>
    </row>
    <row r="27239" spans="1:4" x14ac:dyDescent="0.2">
      <c r="A27239" t="s">
        <v>34</v>
      </c>
      <c r="B27239">
        <v>21.98</v>
      </c>
      <c r="C27239">
        <f>-0.005/-0.02</f>
        <v>0.25</v>
      </c>
    </row>
    <row r="27240" spans="1:4" x14ac:dyDescent="0.2">
      <c r="A27240" t="s">
        <v>34</v>
      </c>
      <c r="B27240">
        <v>16.8</v>
      </c>
      <c r="C27240" t="s">
        <v>1608</v>
      </c>
      <c r="D27240">
        <v>0.05</v>
      </c>
    </row>
    <row r="27241" spans="1:4" x14ac:dyDescent="0.2">
      <c r="A27241" t="s">
        <v>96</v>
      </c>
      <c r="B27241">
        <v>1.8</v>
      </c>
      <c r="C27241" t="s">
        <v>1608</v>
      </c>
      <c r="D27241">
        <v>0.05</v>
      </c>
    </row>
    <row r="27242" spans="1:4" x14ac:dyDescent="0.2">
      <c r="A27242" t="s">
        <v>29</v>
      </c>
      <c r="B27242">
        <v>1.2</v>
      </c>
      <c r="C27242" t="s">
        <v>1608</v>
      </c>
      <c r="D27242">
        <v>0.1</v>
      </c>
    </row>
    <row r="27243" spans="1:4" x14ac:dyDescent="0.2">
      <c r="A27243" t="s">
        <v>96</v>
      </c>
      <c r="B27243">
        <v>5.5</v>
      </c>
      <c r="C27243" t="s">
        <v>1608</v>
      </c>
      <c r="D27243">
        <v>0.2</v>
      </c>
    </row>
    <row r="27244" spans="1:4" x14ac:dyDescent="0.2">
      <c r="A27244" t="s">
        <v>96</v>
      </c>
      <c r="B27244">
        <v>5.15</v>
      </c>
      <c r="C27244" t="s">
        <v>1613</v>
      </c>
      <c r="D27244">
        <v>0.05</v>
      </c>
    </row>
    <row r="27245" spans="1:4" x14ac:dyDescent="0.2">
      <c r="A27245" t="s">
        <v>96</v>
      </c>
      <c r="B27245">
        <v>4</v>
      </c>
      <c r="C27245">
        <v>0.02</v>
      </c>
    </row>
    <row r="27246" spans="1:4" x14ac:dyDescent="0.2">
      <c r="A27246" t="s">
        <v>29</v>
      </c>
      <c r="B27246">
        <v>7.85</v>
      </c>
      <c r="C27246" t="s">
        <v>1608</v>
      </c>
      <c r="D27246">
        <v>0.05</v>
      </c>
    </row>
    <row r="27247" spans="1:4" x14ac:dyDescent="0.2">
      <c r="A27247" t="s">
        <v>36</v>
      </c>
      <c r="B27247" t="s">
        <v>1815</v>
      </c>
      <c r="C27247">
        <v>14.8</v>
      </c>
      <c r="D27247" t="s">
        <v>3495</v>
      </c>
    </row>
    <row r="27248" spans="1:4" x14ac:dyDescent="0.2">
      <c r="A27248" t="s">
        <v>29</v>
      </c>
      <c r="B27248">
        <v>1</v>
      </c>
      <c r="C27248" t="s">
        <v>1608</v>
      </c>
      <c r="D27248">
        <v>0.1</v>
      </c>
    </row>
    <row r="27249" spans="1:5" x14ac:dyDescent="0.2">
      <c r="A27249" t="s">
        <v>96</v>
      </c>
      <c r="B27249">
        <v>15</v>
      </c>
      <c r="C27249" t="s">
        <v>1608</v>
      </c>
      <c r="D27249">
        <v>0.08</v>
      </c>
    </row>
    <row r="27250" spans="1:5" x14ac:dyDescent="0.2">
      <c r="A27250" t="s">
        <v>2902</v>
      </c>
      <c r="B27250" t="s">
        <v>1580</v>
      </c>
    </row>
    <row r="27251" spans="1:5" x14ac:dyDescent="0.2">
      <c r="A27251" t="s">
        <v>29</v>
      </c>
      <c r="B27251">
        <v>7.8</v>
      </c>
      <c r="C27251" t="s">
        <v>1608</v>
      </c>
      <c r="D27251">
        <v>0.05</v>
      </c>
    </row>
    <row r="27252" spans="1:5" x14ac:dyDescent="0.2">
      <c r="A27252" t="s">
        <v>29</v>
      </c>
      <c r="B27252">
        <v>8.3000000000000007</v>
      </c>
      <c r="C27252" t="s">
        <v>1630</v>
      </c>
    </row>
    <row r="27253" spans="1:5" x14ac:dyDescent="0.2">
      <c r="A27253" t="s">
        <v>29</v>
      </c>
      <c r="B27253">
        <v>12.05</v>
      </c>
      <c r="C27253" t="s">
        <v>1608</v>
      </c>
      <c r="D27253">
        <v>0.05</v>
      </c>
    </row>
    <row r="27254" spans="1:5" x14ac:dyDescent="0.2">
      <c r="A27254" t="s">
        <v>29</v>
      </c>
      <c r="B27254">
        <v>12.05</v>
      </c>
      <c r="C27254" t="s">
        <v>1608</v>
      </c>
      <c r="D27254">
        <v>0.05</v>
      </c>
    </row>
    <row r="27255" spans="1:5" x14ac:dyDescent="0.2">
      <c r="A27255" t="s">
        <v>29</v>
      </c>
      <c r="B27255">
        <v>0.25</v>
      </c>
      <c r="C27255" t="s">
        <v>1608</v>
      </c>
      <c r="D27255">
        <v>0.03</v>
      </c>
    </row>
    <row r="27256" spans="1:5" x14ac:dyDescent="0.2">
      <c r="A27256" t="s">
        <v>133</v>
      </c>
      <c r="B27256">
        <v>0.05</v>
      </c>
    </row>
    <row r="27257" spans="1:5" x14ac:dyDescent="0.2">
      <c r="A27257" t="s">
        <v>96</v>
      </c>
      <c r="B27257">
        <v>12.8</v>
      </c>
      <c r="C27257" t="s">
        <v>1608</v>
      </c>
      <c r="D27257">
        <v>0.2</v>
      </c>
    </row>
    <row r="27258" spans="1:5" x14ac:dyDescent="0.2">
      <c r="A27258" t="s">
        <v>873</v>
      </c>
      <c r="B27258" t="s">
        <v>1618</v>
      </c>
      <c r="C27258">
        <v>9.8000000000000007</v>
      </c>
      <c r="D27258" t="s">
        <v>1608</v>
      </c>
      <c r="E27258">
        <v>0.1</v>
      </c>
    </row>
    <row r="27259" spans="1:5" x14ac:dyDescent="0.2">
      <c r="A27259" t="s">
        <v>95</v>
      </c>
      <c r="B27259" t="s">
        <v>1584</v>
      </c>
      <c r="C27259">
        <v>4</v>
      </c>
    </row>
    <row r="27260" spans="1:5" x14ac:dyDescent="0.2">
      <c r="A27260" t="s">
        <v>95</v>
      </c>
      <c r="B27260" t="s">
        <v>1584</v>
      </c>
      <c r="C27260">
        <v>10</v>
      </c>
    </row>
    <row r="27261" spans="1:5" x14ac:dyDescent="0.2">
      <c r="A27261" t="s">
        <v>54</v>
      </c>
      <c r="B27261" t="s">
        <v>2525</v>
      </c>
      <c r="C27261" t="s">
        <v>1608</v>
      </c>
      <c r="D27261" t="s">
        <v>3484</v>
      </c>
    </row>
    <row r="27262" spans="1:5" x14ac:dyDescent="0.2">
      <c r="A27262" t="s">
        <v>95</v>
      </c>
      <c r="B27262" t="s">
        <v>2508</v>
      </c>
      <c r="C27262">
        <v>1.5</v>
      </c>
      <c r="D27262" t="s">
        <v>3485</v>
      </c>
    </row>
    <row r="27263" spans="1:5" x14ac:dyDescent="0.2">
      <c r="A27263" t="s">
        <v>95</v>
      </c>
      <c r="B27263" t="s">
        <v>2508</v>
      </c>
      <c r="C27263">
        <v>1.5</v>
      </c>
      <c r="D27263" t="s">
        <v>3486</v>
      </c>
    </row>
    <row r="27264" spans="1:5" x14ac:dyDescent="0.2">
      <c r="A27264" t="s">
        <v>97</v>
      </c>
      <c r="B27264">
        <v>0.03</v>
      </c>
      <c r="C27264" t="s">
        <v>1568</v>
      </c>
      <c r="D27264" t="s">
        <v>3496</v>
      </c>
    </row>
    <row r="27265" spans="1:4" x14ac:dyDescent="0.2">
      <c r="A27265" t="s">
        <v>94</v>
      </c>
      <c r="B27265">
        <v>0.03</v>
      </c>
      <c r="C27265" t="s">
        <v>1568</v>
      </c>
    </row>
    <row r="27266" spans="1:4" x14ac:dyDescent="0.2">
      <c r="A27266" t="s">
        <v>97</v>
      </c>
      <c r="B27266">
        <v>0.01</v>
      </c>
      <c r="C27266" t="s">
        <v>1568</v>
      </c>
    </row>
    <row r="27267" spans="1:4" x14ac:dyDescent="0.2">
      <c r="A27267">
        <v>0.15</v>
      </c>
      <c r="B27267" t="s">
        <v>1621</v>
      </c>
    </row>
    <row r="27268" spans="1:4" x14ac:dyDescent="0.2">
      <c r="A27268">
        <v>0.45</v>
      </c>
      <c r="B27268" t="s">
        <v>1621</v>
      </c>
    </row>
    <row r="27269" spans="1:4" x14ac:dyDescent="0.2">
      <c r="A27269" t="s">
        <v>87</v>
      </c>
      <c r="B27269" t="s">
        <v>1682</v>
      </c>
    </row>
    <row r="27270" spans="1:4" x14ac:dyDescent="0.2">
      <c r="A27270" t="s">
        <v>1549</v>
      </c>
      <c r="B27270" t="s">
        <v>1550</v>
      </c>
      <c r="C27270" t="s">
        <v>1551</v>
      </c>
      <c r="D27270" t="s">
        <v>1552</v>
      </c>
    </row>
    <row r="27271" spans="1:4" x14ac:dyDescent="0.2">
      <c r="A27271" t="s">
        <v>859</v>
      </c>
      <c r="B27271" t="s">
        <v>1553</v>
      </c>
      <c r="C27271" t="s">
        <v>1554</v>
      </c>
    </row>
    <row r="27272" spans="1:4" x14ac:dyDescent="0.2">
      <c r="A27272" t="s">
        <v>96</v>
      </c>
    </row>
    <row r="27273" spans="1:4" x14ac:dyDescent="0.2">
      <c r="A27273" t="s">
        <v>29</v>
      </c>
    </row>
    <row r="27274" spans="1:4" x14ac:dyDescent="0.2">
      <c r="A27274" t="s">
        <v>29</v>
      </c>
    </row>
    <row r="27275" spans="1:4" x14ac:dyDescent="0.2">
      <c r="A27275" t="s">
        <v>27</v>
      </c>
    </row>
    <row r="27276" spans="1:4" x14ac:dyDescent="0.2">
      <c r="A27276" t="s">
        <v>133</v>
      </c>
    </row>
    <row r="27277" spans="1:4" x14ac:dyDescent="0.2">
      <c r="A27277" t="s">
        <v>95</v>
      </c>
    </row>
    <row r="27278" spans="1:4" x14ac:dyDescent="0.2">
      <c r="A27278" t="s">
        <v>34</v>
      </c>
    </row>
    <row r="27279" spans="1:4" x14ac:dyDescent="0.2">
      <c r="A27279" t="s">
        <v>34</v>
      </c>
    </row>
    <row r="27280" spans="1:4" x14ac:dyDescent="0.2">
      <c r="A27280" t="s">
        <v>95</v>
      </c>
    </row>
    <row r="27281" spans="1:1" x14ac:dyDescent="0.2">
      <c r="A27281" t="s">
        <v>97</v>
      </c>
    </row>
    <row r="27282" spans="1:1" x14ac:dyDescent="0.2">
      <c r="A27282" t="s">
        <v>97</v>
      </c>
    </row>
    <row r="27283" spans="1:1" x14ac:dyDescent="0.2">
      <c r="A27283" t="s">
        <v>36</v>
      </c>
    </row>
    <row r="27284" spans="1:1" x14ac:dyDescent="0.2">
      <c r="A27284" t="s">
        <v>96</v>
      </c>
    </row>
    <row r="27285" spans="1:1" x14ac:dyDescent="0.2">
      <c r="A27285" t="s">
        <v>29</v>
      </c>
    </row>
    <row r="27286" spans="1:1" x14ac:dyDescent="0.2">
      <c r="A27286" t="s">
        <v>29</v>
      </c>
    </row>
    <row r="27287" spans="1:1" x14ac:dyDescent="0.2">
      <c r="A27287" t="s">
        <v>47</v>
      </c>
    </row>
    <row r="27288" spans="1:1" x14ac:dyDescent="0.2">
      <c r="A27288" t="s">
        <v>29</v>
      </c>
    </row>
    <row r="27289" spans="1:1" x14ac:dyDescent="0.2">
      <c r="A27289" t="s">
        <v>47</v>
      </c>
    </row>
    <row r="27290" spans="1:1" x14ac:dyDescent="0.2">
      <c r="A27290" t="s">
        <v>96</v>
      </c>
    </row>
    <row r="27291" spans="1:1" x14ac:dyDescent="0.2">
      <c r="A27291" t="s">
        <v>29</v>
      </c>
    </row>
    <row r="27292" spans="1:1" x14ac:dyDescent="0.2">
      <c r="A27292" t="s">
        <v>96</v>
      </c>
    </row>
    <row r="27293" spans="1:1" x14ac:dyDescent="0.2">
      <c r="A27293" t="s">
        <v>96</v>
      </c>
    </row>
    <row r="27294" spans="1:1" x14ac:dyDescent="0.2">
      <c r="A27294" t="s">
        <v>97</v>
      </c>
    </row>
    <row r="27295" spans="1:1" x14ac:dyDescent="0.2">
      <c r="A27295" t="s">
        <v>54</v>
      </c>
    </row>
    <row r="27296" spans="1:1" x14ac:dyDescent="0.2">
      <c r="A27296" t="s">
        <v>29</v>
      </c>
    </row>
    <row r="27297" spans="1:4" x14ac:dyDescent="0.2">
      <c r="A27297" t="s">
        <v>95</v>
      </c>
    </row>
    <row r="27298" spans="1:4" x14ac:dyDescent="0.2">
      <c r="A27298" t="s">
        <v>29</v>
      </c>
    </row>
    <row r="27299" spans="1:4" x14ac:dyDescent="0.2">
      <c r="A27299" t="s">
        <v>29</v>
      </c>
    </row>
    <row r="27300" spans="1:4" x14ac:dyDescent="0.2">
      <c r="A27300" t="s">
        <v>34</v>
      </c>
    </row>
    <row r="27301" spans="1:4" x14ac:dyDescent="0.2">
      <c r="A27301" t="s">
        <v>34</v>
      </c>
    </row>
    <row r="27302" spans="1:4" x14ac:dyDescent="0.2">
      <c r="A27302" t="s">
        <v>3487</v>
      </c>
      <c r="B27302">
        <v>-0.02</v>
      </c>
      <c r="C27302" t="s">
        <v>1790</v>
      </c>
      <c r="D27302" t="s">
        <v>3291</v>
      </c>
    </row>
    <row r="27303" spans="1:4" x14ac:dyDescent="0.2">
      <c r="A27303" t="s">
        <v>95</v>
      </c>
    </row>
    <row r="27304" spans="1:4" x14ac:dyDescent="0.2">
      <c r="A27304" t="s">
        <v>34</v>
      </c>
    </row>
    <row r="27305" spans="1:4" x14ac:dyDescent="0.2">
      <c r="A27305" t="s">
        <v>27</v>
      </c>
    </row>
    <row r="27306" spans="1:4" x14ac:dyDescent="0.2">
      <c r="A27306" t="s">
        <v>87</v>
      </c>
      <c r="B27306" t="s">
        <v>1682</v>
      </c>
    </row>
    <row r="27307" spans="1:4" x14ac:dyDescent="0.2">
      <c r="A27307" t="s">
        <v>1549</v>
      </c>
      <c r="B27307" t="s">
        <v>1550</v>
      </c>
      <c r="C27307" t="s">
        <v>1551</v>
      </c>
      <c r="D27307" t="s">
        <v>1552</v>
      </c>
    </row>
    <row r="27308" spans="1:4" x14ac:dyDescent="0.2">
      <c r="A27308" t="s">
        <v>859</v>
      </c>
      <c r="B27308" t="s">
        <v>1553</v>
      </c>
      <c r="C27308" t="s">
        <v>1554</v>
      </c>
    </row>
    <row r="27309" spans="1:4" x14ac:dyDescent="0.2">
      <c r="A27309" t="s">
        <v>96</v>
      </c>
    </row>
    <row r="27310" spans="1:4" x14ac:dyDescent="0.2">
      <c r="A27310" t="s">
        <v>29</v>
      </c>
    </row>
    <row r="27311" spans="1:4" x14ac:dyDescent="0.2">
      <c r="A27311" t="s">
        <v>29</v>
      </c>
    </row>
    <row r="27312" spans="1:4" x14ac:dyDescent="0.2">
      <c r="A27312" t="s">
        <v>27</v>
      </c>
    </row>
    <row r="27313" spans="1:1" x14ac:dyDescent="0.2">
      <c r="A27313" t="s">
        <v>133</v>
      </c>
    </row>
    <row r="27314" spans="1:1" x14ac:dyDescent="0.2">
      <c r="A27314" t="s">
        <v>95</v>
      </c>
    </row>
    <row r="27315" spans="1:1" x14ac:dyDescent="0.2">
      <c r="A27315" t="s">
        <v>34</v>
      </c>
    </row>
    <row r="27316" spans="1:1" x14ac:dyDescent="0.2">
      <c r="A27316" t="s">
        <v>34</v>
      </c>
    </row>
    <row r="27317" spans="1:1" x14ac:dyDescent="0.2">
      <c r="A27317" t="s">
        <v>95</v>
      </c>
    </row>
    <row r="27318" spans="1:1" x14ac:dyDescent="0.2">
      <c r="A27318" t="s">
        <v>97</v>
      </c>
    </row>
    <row r="27319" spans="1:1" x14ac:dyDescent="0.2">
      <c r="A27319" t="s">
        <v>97</v>
      </c>
    </row>
    <row r="27320" spans="1:1" x14ac:dyDescent="0.2">
      <c r="A27320" t="s">
        <v>36</v>
      </c>
    </row>
    <row r="27321" spans="1:1" x14ac:dyDescent="0.2">
      <c r="A27321" t="s">
        <v>96</v>
      </c>
    </row>
    <row r="27322" spans="1:1" x14ac:dyDescent="0.2">
      <c r="A27322" t="s">
        <v>29</v>
      </c>
    </row>
    <row r="27323" spans="1:1" x14ac:dyDescent="0.2">
      <c r="A27323" t="s">
        <v>29</v>
      </c>
    </row>
    <row r="27324" spans="1:1" x14ac:dyDescent="0.2">
      <c r="A27324" t="s">
        <v>47</v>
      </c>
    </row>
    <row r="27325" spans="1:1" x14ac:dyDescent="0.2">
      <c r="A27325" t="s">
        <v>29</v>
      </c>
    </row>
    <row r="27326" spans="1:1" x14ac:dyDescent="0.2">
      <c r="A27326" t="s">
        <v>47</v>
      </c>
    </row>
    <row r="27327" spans="1:1" x14ac:dyDescent="0.2">
      <c r="A27327" t="s">
        <v>96</v>
      </c>
    </row>
    <row r="27328" spans="1:1" x14ac:dyDescent="0.2">
      <c r="A27328" t="s">
        <v>29</v>
      </c>
    </row>
    <row r="27329" spans="1:2" x14ac:dyDescent="0.2">
      <c r="A27329" t="s">
        <v>96</v>
      </c>
    </row>
    <row r="27330" spans="1:2" x14ac:dyDescent="0.2">
      <c r="A27330" t="s">
        <v>96</v>
      </c>
    </row>
    <row r="27331" spans="1:2" x14ac:dyDescent="0.2">
      <c r="A27331" t="s">
        <v>97</v>
      </c>
    </row>
    <row r="27332" spans="1:2" x14ac:dyDescent="0.2">
      <c r="A27332" t="s">
        <v>54</v>
      </c>
    </row>
    <row r="27333" spans="1:2" x14ac:dyDescent="0.2">
      <c r="A27333" t="s">
        <v>29</v>
      </c>
    </row>
    <row r="27334" spans="1:2" x14ac:dyDescent="0.2">
      <c r="A27334" t="s">
        <v>95</v>
      </c>
    </row>
    <row r="27335" spans="1:2" x14ac:dyDescent="0.2">
      <c r="A27335" t="s">
        <v>29</v>
      </c>
    </row>
    <row r="27336" spans="1:2" x14ac:dyDescent="0.2">
      <c r="A27336" t="s">
        <v>29</v>
      </c>
    </row>
    <row r="27337" spans="1:2" x14ac:dyDescent="0.2">
      <c r="A27337" t="s">
        <v>34</v>
      </c>
    </row>
    <row r="27338" spans="1:2" x14ac:dyDescent="0.2">
      <c r="A27338" t="s">
        <v>34</v>
      </c>
    </row>
    <row r="27339" spans="1:2" x14ac:dyDescent="0.2">
      <c r="A27339" t="s">
        <v>95</v>
      </c>
    </row>
    <row r="27340" spans="1:2" x14ac:dyDescent="0.2">
      <c r="A27340" t="s">
        <v>34</v>
      </c>
    </row>
    <row r="27341" spans="1:2" x14ac:dyDescent="0.2">
      <c r="A27341" t="s">
        <v>27</v>
      </c>
    </row>
    <row r="27342" spans="1:2" x14ac:dyDescent="0.2">
      <c r="A27342" t="s">
        <v>87</v>
      </c>
      <c r="B27342" t="s">
        <v>1682</v>
      </c>
    </row>
    <row r="27343" spans="1:2" x14ac:dyDescent="0.2">
      <c r="A27343" t="s">
        <v>3499</v>
      </c>
      <c r="B27343">
        <f>-0.005/-0.02</f>
        <v>0.25</v>
      </c>
    </row>
    <row r="27344" spans="1:2" x14ac:dyDescent="0.2">
      <c r="A27344" t="s">
        <v>3500</v>
      </c>
      <c r="B27344">
        <f>-0.005/-0.02</f>
        <v>0.25</v>
      </c>
    </row>
    <row r="27345" spans="1:4" x14ac:dyDescent="0.2">
      <c r="A27345" t="s">
        <v>96</v>
      </c>
      <c r="B27345">
        <v>4</v>
      </c>
      <c r="C27345">
        <v>0.02</v>
      </c>
    </row>
    <row r="27346" spans="1:4" x14ac:dyDescent="0.2">
      <c r="A27346" t="s">
        <v>3487</v>
      </c>
      <c r="B27346">
        <v>-0.02</v>
      </c>
      <c r="C27346" t="s">
        <v>1790</v>
      </c>
      <c r="D27346" t="s">
        <v>3291</v>
      </c>
    </row>
    <row r="27347" spans="1:4" x14ac:dyDescent="0.2">
      <c r="A27347" t="s">
        <v>1549</v>
      </c>
      <c r="B27347" t="s">
        <v>1550</v>
      </c>
      <c r="C27347" t="s">
        <v>1551</v>
      </c>
      <c r="D27347" t="s">
        <v>1552</v>
      </c>
    </row>
    <row r="27348" spans="1:4" x14ac:dyDescent="0.2">
      <c r="A27348" t="s">
        <v>859</v>
      </c>
      <c r="B27348" t="s">
        <v>1553</v>
      </c>
      <c r="C27348" t="s">
        <v>1554</v>
      </c>
    </row>
    <row r="27349" spans="1:4" x14ac:dyDescent="0.2">
      <c r="A27349" t="s">
        <v>1569</v>
      </c>
      <c r="B27349" t="s">
        <v>1570</v>
      </c>
      <c r="C27349" t="s">
        <v>1571</v>
      </c>
    </row>
    <row r="27350" spans="1:4" x14ac:dyDescent="0.2">
      <c r="A27350" t="s">
        <v>1569</v>
      </c>
      <c r="B27350" t="s">
        <v>1572</v>
      </c>
      <c r="C27350" t="s">
        <v>1573</v>
      </c>
      <c r="D27350" t="s">
        <v>1571</v>
      </c>
    </row>
    <row r="27351" spans="1:4" x14ac:dyDescent="0.2">
      <c r="A27351" t="s">
        <v>96</v>
      </c>
    </row>
    <row r="27352" spans="1:4" x14ac:dyDescent="0.2">
      <c r="A27352" t="s">
        <v>29</v>
      </c>
    </row>
    <row r="27353" spans="1:4" x14ac:dyDescent="0.2">
      <c r="A27353" t="s">
        <v>29</v>
      </c>
    </row>
    <row r="27354" spans="1:4" x14ac:dyDescent="0.2">
      <c r="A27354" t="s">
        <v>27</v>
      </c>
    </row>
    <row r="27355" spans="1:4" x14ac:dyDescent="0.2">
      <c r="A27355" t="s">
        <v>133</v>
      </c>
    </row>
    <row r="27356" spans="1:4" x14ac:dyDescent="0.2">
      <c r="A27356" t="s">
        <v>95</v>
      </c>
    </row>
    <row r="27357" spans="1:4" x14ac:dyDescent="0.2">
      <c r="A27357" t="s">
        <v>34</v>
      </c>
    </row>
    <row r="27358" spans="1:4" x14ac:dyDescent="0.2">
      <c r="A27358" t="s">
        <v>34</v>
      </c>
    </row>
    <row r="27359" spans="1:4" x14ac:dyDescent="0.2">
      <c r="A27359" t="s">
        <v>95</v>
      </c>
    </row>
    <row r="27360" spans="1:4" x14ac:dyDescent="0.2">
      <c r="A27360" t="s">
        <v>97</v>
      </c>
    </row>
    <row r="27361" spans="1:1" x14ac:dyDescent="0.2">
      <c r="A27361" t="s">
        <v>97</v>
      </c>
    </row>
    <row r="27362" spans="1:1" x14ac:dyDescent="0.2">
      <c r="A27362" t="s">
        <v>36</v>
      </c>
    </row>
    <row r="27363" spans="1:1" x14ac:dyDescent="0.2">
      <c r="A27363" t="s">
        <v>96</v>
      </c>
    </row>
    <row r="27364" spans="1:1" x14ac:dyDescent="0.2">
      <c r="A27364" t="s">
        <v>29</v>
      </c>
    </row>
    <row r="27365" spans="1:1" x14ac:dyDescent="0.2">
      <c r="A27365" t="s">
        <v>29</v>
      </c>
    </row>
    <row r="27366" spans="1:1" x14ac:dyDescent="0.2">
      <c r="A27366" t="s">
        <v>47</v>
      </c>
    </row>
    <row r="27367" spans="1:1" x14ac:dyDescent="0.2">
      <c r="A27367" t="s">
        <v>29</v>
      </c>
    </row>
    <row r="27368" spans="1:1" x14ac:dyDescent="0.2">
      <c r="A27368" t="s">
        <v>47</v>
      </c>
    </row>
    <row r="27369" spans="1:1" x14ac:dyDescent="0.2">
      <c r="A27369" t="s">
        <v>96</v>
      </c>
    </row>
    <row r="27370" spans="1:1" x14ac:dyDescent="0.2">
      <c r="A27370" t="s">
        <v>29</v>
      </c>
    </row>
    <row r="27371" spans="1:1" x14ac:dyDescent="0.2">
      <c r="A27371" t="s">
        <v>96</v>
      </c>
    </row>
    <row r="27372" spans="1:1" x14ac:dyDescent="0.2">
      <c r="A27372" t="s">
        <v>96</v>
      </c>
    </row>
    <row r="27373" spans="1:1" x14ac:dyDescent="0.2">
      <c r="A27373" t="s">
        <v>97</v>
      </c>
    </row>
    <row r="27374" spans="1:1" x14ac:dyDescent="0.2">
      <c r="A27374" t="s">
        <v>54</v>
      </c>
    </row>
    <row r="27375" spans="1:1" x14ac:dyDescent="0.2">
      <c r="A27375" t="s">
        <v>29</v>
      </c>
    </row>
    <row r="27376" spans="1:1" x14ac:dyDescent="0.2">
      <c r="A27376" t="s">
        <v>95</v>
      </c>
    </row>
    <row r="27377" spans="1:4" x14ac:dyDescent="0.2">
      <c r="A27377" t="s">
        <v>29</v>
      </c>
    </row>
    <row r="27378" spans="1:4" x14ac:dyDescent="0.2">
      <c r="A27378" t="s">
        <v>29</v>
      </c>
    </row>
    <row r="27379" spans="1:4" x14ac:dyDescent="0.2">
      <c r="A27379" t="s">
        <v>34</v>
      </c>
    </row>
    <row r="27380" spans="1:4" x14ac:dyDescent="0.2">
      <c r="A27380" t="s">
        <v>34</v>
      </c>
    </row>
    <row r="27381" spans="1:4" x14ac:dyDescent="0.2">
      <c r="A27381" t="s">
        <v>95</v>
      </c>
    </row>
    <row r="27382" spans="1:4" x14ac:dyDescent="0.2">
      <c r="A27382" t="s">
        <v>34</v>
      </c>
    </row>
    <row r="27383" spans="1:4" x14ac:dyDescent="0.2">
      <c r="A27383" t="s">
        <v>27</v>
      </c>
    </row>
    <row r="27384" spans="1:4" x14ac:dyDescent="0.2">
      <c r="A27384" t="s">
        <v>87</v>
      </c>
      <c r="B27384" t="s">
        <v>1682</v>
      </c>
    </row>
    <row r="27385" spans="1:4" x14ac:dyDescent="0.2">
      <c r="A27385" t="s">
        <v>3499</v>
      </c>
      <c r="B27385">
        <f>-0.005/-0.02</f>
        <v>0.25</v>
      </c>
    </row>
    <row r="27386" spans="1:4" x14ac:dyDescent="0.2">
      <c r="A27386" t="s">
        <v>3500</v>
      </c>
      <c r="B27386">
        <f>-0.005/-0.02</f>
        <v>0.25</v>
      </c>
    </row>
    <row r="27387" spans="1:4" x14ac:dyDescent="0.2">
      <c r="A27387" t="s">
        <v>3487</v>
      </c>
      <c r="B27387">
        <v>-0.02</v>
      </c>
      <c r="C27387" t="s">
        <v>1790</v>
      </c>
      <c r="D27387" t="s">
        <v>3291</v>
      </c>
    </row>
    <row r="27388" spans="1:4" x14ac:dyDescent="0.2">
      <c r="A27388" t="s">
        <v>96</v>
      </c>
      <c r="B27388">
        <v>4</v>
      </c>
      <c r="C27388">
        <v>0.02</v>
      </c>
    </row>
    <row r="27389" spans="1:4" x14ac:dyDescent="0.2">
      <c r="A27389" t="s">
        <v>1549</v>
      </c>
      <c r="B27389" t="s">
        <v>1550</v>
      </c>
      <c r="C27389" t="s">
        <v>1551</v>
      </c>
      <c r="D27389" t="s">
        <v>1552</v>
      </c>
    </row>
    <row r="27390" spans="1:4" x14ac:dyDescent="0.2">
      <c r="A27390" t="s">
        <v>859</v>
      </c>
      <c r="B27390" t="s">
        <v>1553</v>
      </c>
      <c r="C27390" t="s">
        <v>1554</v>
      </c>
    </row>
    <row r="27391" spans="1:4" x14ac:dyDescent="0.2">
      <c r="A27391" t="s">
        <v>1569</v>
      </c>
      <c r="B27391" t="s">
        <v>1570</v>
      </c>
      <c r="C27391" t="s">
        <v>1571</v>
      </c>
    </row>
    <row r="27392" spans="1:4" x14ac:dyDescent="0.2">
      <c r="A27392" t="s">
        <v>1569</v>
      </c>
      <c r="B27392" t="s">
        <v>1572</v>
      </c>
      <c r="C27392" t="s">
        <v>1573</v>
      </c>
      <c r="D27392" t="s">
        <v>1571</v>
      </c>
    </row>
    <row r="27393" spans="1:4" x14ac:dyDescent="0.2">
      <c r="A27393" t="s">
        <v>34</v>
      </c>
      <c r="B27393">
        <v>16.98</v>
      </c>
      <c r="C27393">
        <f>-0.005/-0.02</f>
        <v>0.25</v>
      </c>
    </row>
    <row r="27394" spans="1:4" x14ac:dyDescent="0.2">
      <c r="A27394" t="s">
        <v>34</v>
      </c>
      <c r="B27394">
        <v>16.98</v>
      </c>
      <c r="C27394">
        <f>-0.005/-0.02</f>
        <v>0.25</v>
      </c>
    </row>
    <row r="27395" spans="1:4" x14ac:dyDescent="0.2">
      <c r="A27395" t="s">
        <v>34</v>
      </c>
      <c r="B27395">
        <v>21.98</v>
      </c>
      <c r="C27395">
        <f>-0.005/-0.02</f>
        <v>0.25</v>
      </c>
    </row>
    <row r="27396" spans="1:4" x14ac:dyDescent="0.2">
      <c r="A27396" t="s">
        <v>34</v>
      </c>
      <c r="B27396">
        <v>21.98</v>
      </c>
      <c r="C27396">
        <f>-0.005/-0.02</f>
        <v>0.25</v>
      </c>
    </row>
    <row r="27397" spans="1:4" x14ac:dyDescent="0.2">
      <c r="A27397" t="s">
        <v>34</v>
      </c>
      <c r="B27397">
        <v>16.8</v>
      </c>
      <c r="C27397" t="s">
        <v>1608</v>
      </c>
      <c r="D27397">
        <v>0.05</v>
      </c>
    </row>
    <row r="27398" spans="1:4" x14ac:dyDescent="0.2">
      <c r="A27398" t="s">
        <v>96</v>
      </c>
      <c r="B27398">
        <v>1.8</v>
      </c>
      <c r="C27398" t="s">
        <v>1608</v>
      </c>
      <c r="D27398">
        <v>0.05</v>
      </c>
    </row>
    <row r="27399" spans="1:4" x14ac:dyDescent="0.2">
      <c r="A27399" t="s">
        <v>29</v>
      </c>
      <c r="B27399">
        <v>1.2</v>
      </c>
      <c r="C27399" t="s">
        <v>1608</v>
      </c>
      <c r="D27399">
        <v>0.1</v>
      </c>
    </row>
    <row r="27400" spans="1:4" x14ac:dyDescent="0.2">
      <c r="A27400" t="s">
        <v>96</v>
      </c>
      <c r="B27400">
        <v>5.5</v>
      </c>
      <c r="C27400" t="s">
        <v>1608</v>
      </c>
      <c r="D27400">
        <v>0.2</v>
      </c>
    </row>
    <row r="27401" spans="1:4" x14ac:dyDescent="0.2">
      <c r="A27401" t="s">
        <v>96</v>
      </c>
      <c r="B27401">
        <v>5.15</v>
      </c>
      <c r="C27401" t="s">
        <v>1613</v>
      </c>
      <c r="D27401">
        <v>0.05</v>
      </c>
    </row>
    <row r="27402" spans="1:4" x14ac:dyDescent="0.2">
      <c r="A27402" t="s">
        <v>96</v>
      </c>
      <c r="B27402">
        <v>4</v>
      </c>
      <c r="C27402">
        <v>0.02</v>
      </c>
    </row>
    <row r="27403" spans="1:4" x14ac:dyDescent="0.2">
      <c r="A27403" t="s">
        <v>29</v>
      </c>
      <c r="B27403">
        <v>7.85</v>
      </c>
      <c r="C27403" t="s">
        <v>1608</v>
      </c>
      <c r="D27403">
        <v>0.05</v>
      </c>
    </row>
    <row r="27404" spans="1:4" x14ac:dyDescent="0.2">
      <c r="A27404" t="s">
        <v>36</v>
      </c>
      <c r="B27404" t="s">
        <v>1815</v>
      </c>
      <c r="C27404">
        <v>14.8</v>
      </c>
      <c r="D27404" t="s">
        <v>3495</v>
      </c>
    </row>
    <row r="27405" spans="1:4" x14ac:dyDescent="0.2">
      <c r="A27405" t="s">
        <v>29</v>
      </c>
      <c r="B27405">
        <v>1</v>
      </c>
      <c r="C27405" t="s">
        <v>1608</v>
      </c>
      <c r="D27405">
        <v>0.1</v>
      </c>
    </row>
    <row r="27406" spans="1:4" x14ac:dyDescent="0.2">
      <c r="A27406" t="s">
        <v>96</v>
      </c>
      <c r="B27406">
        <v>15</v>
      </c>
      <c r="C27406" t="s">
        <v>1608</v>
      </c>
      <c r="D27406">
        <v>0.08</v>
      </c>
    </row>
    <row r="27407" spans="1:4" x14ac:dyDescent="0.2">
      <c r="A27407" t="s">
        <v>2902</v>
      </c>
      <c r="B27407" t="s">
        <v>1580</v>
      </c>
    </row>
    <row r="27408" spans="1:4" x14ac:dyDescent="0.2">
      <c r="A27408" t="s">
        <v>29</v>
      </c>
      <c r="B27408">
        <v>7.8</v>
      </c>
      <c r="C27408" t="s">
        <v>1608</v>
      </c>
      <c r="D27408">
        <v>0.05</v>
      </c>
    </row>
    <row r="27409" spans="1:5" x14ac:dyDescent="0.2">
      <c r="A27409" t="s">
        <v>29</v>
      </c>
      <c r="B27409">
        <v>8.3000000000000007</v>
      </c>
      <c r="C27409" t="s">
        <v>1630</v>
      </c>
    </row>
    <row r="27410" spans="1:5" x14ac:dyDescent="0.2">
      <c r="A27410" t="s">
        <v>29</v>
      </c>
      <c r="B27410">
        <v>12.05</v>
      </c>
      <c r="C27410" t="s">
        <v>1608</v>
      </c>
      <c r="D27410">
        <v>0.05</v>
      </c>
    </row>
    <row r="27411" spans="1:5" x14ac:dyDescent="0.2">
      <c r="A27411" t="s">
        <v>29</v>
      </c>
      <c r="B27411">
        <v>12.05</v>
      </c>
      <c r="C27411" t="s">
        <v>1608</v>
      </c>
      <c r="D27411">
        <v>0.05</v>
      </c>
    </row>
    <row r="27412" spans="1:5" x14ac:dyDescent="0.2">
      <c r="A27412" t="s">
        <v>29</v>
      </c>
      <c r="B27412">
        <v>0.25</v>
      </c>
      <c r="C27412" t="s">
        <v>1608</v>
      </c>
      <c r="D27412">
        <v>0.03</v>
      </c>
    </row>
    <row r="27413" spans="1:5" x14ac:dyDescent="0.2">
      <c r="A27413" t="s">
        <v>133</v>
      </c>
      <c r="B27413">
        <v>0.05</v>
      </c>
    </row>
    <row r="27414" spans="1:5" x14ac:dyDescent="0.2">
      <c r="A27414" t="s">
        <v>96</v>
      </c>
      <c r="B27414">
        <v>12.8</v>
      </c>
      <c r="C27414" t="s">
        <v>1608</v>
      </c>
      <c r="D27414">
        <v>0.2</v>
      </c>
    </row>
    <row r="27415" spans="1:5" x14ac:dyDescent="0.2">
      <c r="A27415" t="s">
        <v>873</v>
      </c>
      <c r="B27415" t="s">
        <v>1618</v>
      </c>
      <c r="C27415">
        <v>9.8000000000000007</v>
      </c>
      <c r="D27415" t="s">
        <v>1608</v>
      </c>
      <c r="E27415">
        <v>0.1</v>
      </c>
    </row>
    <row r="27416" spans="1:5" x14ac:dyDescent="0.2">
      <c r="A27416" t="s">
        <v>95</v>
      </c>
      <c r="B27416" t="s">
        <v>1584</v>
      </c>
      <c r="C27416">
        <v>4</v>
      </c>
    </row>
    <row r="27417" spans="1:5" x14ac:dyDescent="0.2">
      <c r="A27417" t="s">
        <v>95</v>
      </c>
      <c r="B27417" t="s">
        <v>1584</v>
      </c>
      <c r="C27417">
        <v>10</v>
      </c>
    </row>
    <row r="27418" spans="1:5" x14ac:dyDescent="0.2">
      <c r="A27418" t="s">
        <v>54</v>
      </c>
      <c r="B27418" t="s">
        <v>2525</v>
      </c>
      <c r="C27418" t="s">
        <v>1608</v>
      </c>
      <c r="D27418" t="s">
        <v>3484</v>
      </c>
    </row>
    <row r="27419" spans="1:5" x14ac:dyDescent="0.2">
      <c r="A27419" t="s">
        <v>95</v>
      </c>
      <c r="B27419" t="s">
        <v>2508</v>
      </c>
      <c r="C27419">
        <v>1.5</v>
      </c>
      <c r="D27419" t="s">
        <v>3485</v>
      </c>
    </row>
    <row r="27420" spans="1:5" x14ac:dyDescent="0.2">
      <c r="A27420" t="s">
        <v>95</v>
      </c>
      <c r="B27420" t="s">
        <v>2508</v>
      </c>
      <c r="C27420">
        <v>1.5</v>
      </c>
      <c r="D27420" t="s">
        <v>3486</v>
      </c>
    </row>
    <row r="27421" spans="1:5" x14ac:dyDescent="0.2">
      <c r="A27421" t="s">
        <v>97</v>
      </c>
      <c r="B27421">
        <v>0.03</v>
      </c>
      <c r="C27421" t="s">
        <v>1568</v>
      </c>
      <c r="D27421" t="s">
        <v>3496</v>
      </c>
    </row>
    <row r="27422" spans="1:5" x14ac:dyDescent="0.2">
      <c r="A27422" t="s">
        <v>94</v>
      </c>
      <c r="B27422">
        <v>0.03</v>
      </c>
      <c r="C27422" t="s">
        <v>1568</v>
      </c>
    </row>
    <row r="27423" spans="1:5" x14ac:dyDescent="0.2">
      <c r="A27423" t="s">
        <v>97</v>
      </c>
      <c r="B27423">
        <v>0.01</v>
      </c>
      <c r="C27423" t="s">
        <v>1568</v>
      </c>
    </row>
    <row r="27424" spans="1:5" x14ac:dyDescent="0.2">
      <c r="A27424">
        <v>0.15</v>
      </c>
      <c r="B27424" t="s">
        <v>1621</v>
      </c>
    </row>
    <row r="27425" spans="1:4" x14ac:dyDescent="0.2">
      <c r="A27425">
        <v>0.45</v>
      </c>
      <c r="B27425" t="s">
        <v>1621</v>
      </c>
    </row>
    <row r="27426" spans="1:4" x14ac:dyDescent="0.2">
      <c r="A27426" t="s">
        <v>87</v>
      </c>
      <c r="B27426" t="s">
        <v>1682</v>
      </c>
    </row>
    <row r="27427" spans="1:4" x14ac:dyDescent="0.2">
      <c r="A27427" t="s">
        <v>1549</v>
      </c>
      <c r="B27427" t="s">
        <v>1550</v>
      </c>
      <c r="C27427" t="s">
        <v>1551</v>
      </c>
      <c r="D27427" t="s">
        <v>1552</v>
      </c>
    </row>
    <row r="27428" spans="1:4" x14ac:dyDescent="0.2">
      <c r="A27428" t="s">
        <v>859</v>
      </c>
      <c r="B27428" t="s">
        <v>1553</v>
      </c>
      <c r="C27428" t="s">
        <v>1554</v>
      </c>
    </row>
    <row r="27429" spans="1:4" x14ac:dyDescent="0.2">
      <c r="A27429" t="s">
        <v>34</v>
      </c>
      <c r="B27429">
        <v>16.98</v>
      </c>
      <c r="C27429">
        <f>-0.005/-0.02</f>
        <v>0.25</v>
      </c>
    </row>
    <row r="27430" spans="1:4" x14ac:dyDescent="0.2">
      <c r="A27430" t="s">
        <v>34</v>
      </c>
      <c r="B27430">
        <v>16.98</v>
      </c>
      <c r="C27430">
        <f>-0.005/-0.02</f>
        <v>0.25</v>
      </c>
    </row>
    <row r="27431" spans="1:4" x14ac:dyDescent="0.2">
      <c r="A27431" t="s">
        <v>34</v>
      </c>
      <c r="B27431">
        <v>21.98</v>
      </c>
      <c r="C27431">
        <f>-0.005/-0.02</f>
        <v>0.25</v>
      </c>
    </row>
    <row r="27432" spans="1:4" x14ac:dyDescent="0.2">
      <c r="A27432" t="s">
        <v>34</v>
      </c>
      <c r="B27432">
        <v>21.98</v>
      </c>
      <c r="C27432">
        <f>-0.005/-0.02</f>
        <v>0.25</v>
      </c>
    </row>
    <row r="27433" spans="1:4" x14ac:dyDescent="0.2">
      <c r="A27433" t="s">
        <v>34</v>
      </c>
      <c r="B27433">
        <v>16.8</v>
      </c>
      <c r="C27433" t="s">
        <v>1608</v>
      </c>
      <c r="D27433">
        <v>0.05</v>
      </c>
    </row>
    <row r="27434" spans="1:4" x14ac:dyDescent="0.2">
      <c r="A27434" t="s">
        <v>96</v>
      </c>
      <c r="B27434">
        <v>1.8</v>
      </c>
      <c r="C27434" t="s">
        <v>1608</v>
      </c>
      <c r="D27434">
        <v>0.05</v>
      </c>
    </row>
    <row r="27435" spans="1:4" x14ac:dyDescent="0.2">
      <c r="A27435" t="s">
        <v>29</v>
      </c>
      <c r="B27435">
        <v>1.2</v>
      </c>
      <c r="C27435" t="s">
        <v>1608</v>
      </c>
      <c r="D27435">
        <v>0.1</v>
      </c>
    </row>
    <row r="27436" spans="1:4" x14ac:dyDescent="0.2">
      <c r="A27436" t="s">
        <v>96</v>
      </c>
      <c r="B27436">
        <v>5.5</v>
      </c>
      <c r="C27436" t="s">
        <v>1608</v>
      </c>
      <c r="D27436">
        <v>0.2</v>
      </c>
    </row>
    <row r="27437" spans="1:4" x14ac:dyDescent="0.2">
      <c r="A27437" t="s">
        <v>96</v>
      </c>
      <c r="B27437">
        <v>5.15</v>
      </c>
      <c r="C27437" t="s">
        <v>1613</v>
      </c>
      <c r="D27437">
        <v>0.05</v>
      </c>
    </row>
    <row r="27438" spans="1:4" x14ac:dyDescent="0.2">
      <c r="A27438" t="s">
        <v>96</v>
      </c>
      <c r="B27438">
        <v>4</v>
      </c>
      <c r="C27438">
        <v>0.02</v>
      </c>
    </row>
    <row r="27439" spans="1:4" x14ac:dyDescent="0.2">
      <c r="A27439" t="s">
        <v>29</v>
      </c>
      <c r="B27439">
        <v>7.85</v>
      </c>
      <c r="C27439" t="s">
        <v>1608</v>
      </c>
      <c r="D27439">
        <v>0.05</v>
      </c>
    </row>
    <row r="27440" spans="1:4" x14ac:dyDescent="0.2">
      <c r="A27440" t="s">
        <v>36</v>
      </c>
      <c r="B27440" t="s">
        <v>1815</v>
      </c>
      <c r="C27440">
        <v>14.8</v>
      </c>
      <c r="D27440" t="s">
        <v>3495</v>
      </c>
    </row>
    <row r="27441" spans="1:5" x14ac:dyDescent="0.2">
      <c r="A27441" t="s">
        <v>29</v>
      </c>
      <c r="B27441">
        <v>1</v>
      </c>
      <c r="C27441" t="s">
        <v>1608</v>
      </c>
      <c r="D27441">
        <v>0.1</v>
      </c>
    </row>
    <row r="27442" spans="1:5" x14ac:dyDescent="0.2">
      <c r="A27442" t="s">
        <v>96</v>
      </c>
      <c r="B27442">
        <v>15</v>
      </c>
      <c r="C27442" t="s">
        <v>1608</v>
      </c>
      <c r="D27442">
        <v>0.08</v>
      </c>
    </row>
    <row r="27443" spans="1:5" x14ac:dyDescent="0.2">
      <c r="A27443" t="s">
        <v>2902</v>
      </c>
      <c r="B27443" t="s">
        <v>1580</v>
      </c>
    </row>
    <row r="27444" spans="1:5" x14ac:dyDescent="0.2">
      <c r="A27444" t="s">
        <v>29</v>
      </c>
      <c r="B27444">
        <v>7.8</v>
      </c>
      <c r="C27444" t="s">
        <v>1608</v>
      </c>
      <c r="D27444">
        <v>0.05</v>
      </c>
    </row>
    <row r="27445" spans="1:5" x14ac:dyDescent="0.2">
      <c r="A27445" t="s">
        <v>29</v>
      </c>
      <c r="B27445">
        <v>8.3000000000000007</v>
      </c>
      <c r="C27445" t="s">
        <v>1630</v>
      </c>
    </row>
    <row r="27446" spans="1:5" x14ac:dyDescent="0.2">
      <c r="A27446" t="s">
        <v>29</v>
      </c>
      <c r="B27446">
        <v>12.05</v>
      </c>
      <c r="C27446" t="s">
        <v>1608</v>
      </c>
      <c r="D27446">
        <v>0.05</v>
      </c>
    </row>
    <row r="27447" spans="1:5" x14ac:dyDescent="0.2">
      <c r="A27447" t="s">
        <v>29</v>
      </c>
      <c r="B27447">
        <v>12.05</v>
      </c>
      <c r="C27447" t="s">
        <v>1608</v>
      </c>
      <c r="D27447">
        <v>0.05</v>
      </c>
    </row>
    <row r="27448" spans="1:5" x14ac:dyDescent="0.2">
      <c r="A27448" t="s">
        <v>29</v>
      </c>
      <c r="B27448">
        <v>0.25</v>
      </c>
      <c r="C27448" t="s">
        <v>1608</v>
      </c>
      <c r="D27448">
        <v>0.03</v>
      </c>
    </row>
    <row r="27449" spans="1:5" x14ac:dyDescent="0.2">
      <c r="A27449" t="s">
        <v>133</v>
      </c>
      <c r="B27449">
        <v>0.05</v>
      </c>
    </row>
    <row r="27450" spans="1:5" x14ac:dyDescent="0.2">
      <c r="A27450" t="s">
        <v>96</v>
      </c>
      <c r="B27450">
        <v>12.8</v>
      </c>
      <c r="C27450" t="s">
        <v>1608</v>
      </c>
      <c r="D27450">
        <v>0.2</v>
      </c>
    </row>
    <row r="27451" spans="1:5" x14ac:dyDescent="0.2">
      <c r="A27451" t="s">
        <v>873</v>
      </c>
      <c r="B27451" t="s">
        <v>1618</v>
      </c>
      <c r="C27451">
        <v>9.8000000000000007</v>
      </c>
      <c r="D27451" t="s">
        <v>1608</v>
      </c>
      <c r="E27451">
        <v>0.1</v>
      </c>
    </row>
    <row r="27452" spans="1:5" x14ac:dyDescent="0.2">
      <c r="A27452" t="s">
        <v>95</v>
      </c>
      <c r="B27452" t="s">
        <v>1584</v>
      </c>
      <c r="C27452">
        <v>4</v>
      </c>
    </row>
    <row r="27453" spans="1:5" x14ac:dyDescent="0.2">
      <c r="A27453" t="s">
        <v>95</v>
      </c>
      <c r="B27453" t="s">
        <v>1584</v>
      </c>
      <c r="C27453">
        <v>10</v>
      </c>
    </row>
    <row r="27454" spans="1:5" x14ac:dyDescent="0.2">
      <c r="A27454" t="s">
        <v>54</v>
      </c>
      <c r="B27454" t="s">
        <v>2525</v>
      </c>
      <c r="C27454" t="s">
        <v>1608</v>
      </c>
      <c r="D27454" t="s">
        <v>3484</v>
      </c>
    </row>
    <row r="27455" spans="1:5" x14ac:dyDescent="0.2">
      <c r="A27455" t="s">
        <v>95</v>
      </c>
      <c r="B27455" t="s">
        <v>2508</v>
      </c>
      <c r="C27455">
        <v>1.5</v>
      </c>
      <c r="D27455" t="s">
        <v>3485</v>
      </c>
    </row>
    <row r="27456" spans="1:5" x14ac:dyDescent="0.2">
      <c r="A27456" t="s">
        <v>95</v>
      </c>
      <c r="B27456" t="s">
        <v>2508</v>
      </c>
      <c r="C27456">
        <v>1.5</v>
      </c>
      <c r="D27456" t="s">
        <v>3486</v>
      </c>
    </row>
    <row r="27457" spans="1:4" x14ac:dyDescent="0.2">
      <c r="A27457" t="s">
        <v>97</v>
      </c>
      <c r="B27457">
        <v>0.03</v>
      </c>
      <c r="C27457" t="s">
        <v>1568</v>
      </c>
      <c r="D27457" t="s">
        <v>3496</v>
      </c>
    </row>
    <row r="27458" spans="1:4" x14ac:dyDescent="0.2">
      <c r="A27458" t="s">
        <v>94</v>
      </c>
      <c r="B27458">
        <v>0.03</v>
      </c>
      <c r="C27458" t="s">
        <v>1568</v>
      </c>
    </row>
    <row r="27459" spans="1:4" x14ac:dyDescent="0.2">
      <c r="A27459" t="s">
        <v>97</v>
      </c>
      <c r="B27459">
        <v>0.01</v>
      </c>
      <c r="C27459" t="s">
        <v>1568</v>
      </c>
    </row>
    <row r="27460" spans="1:4" x14ac:dyDescent="0.2">
      <c r="A27460">
        <v>0.15</v>
      </c>
      <c r="B27460" t="s">
        <v>1621</v>
      </c>
    </row>
    <row r="27461" spans="1:4" x14ac:dyDescent="0.2">
      <c r="A27461">
        <v>0.45</v>
      </c>
      <c r="B27461" t="s">
        <v>1621</v>
      </c>
    </row>
    <row r="27462" spans="1:4" x14ac:dyDescent="0.2">
      <c r="A27462" t="s">
        <v>87</v>
      </c>
      <c r="B27462" t="s">
        <v>1682</v>
      </c>
    </row>
    <row r="27463" spans="1:4" x14ac:dyDescent="0.2">
      <c r="A27463" t="s">
        <v>1549</v>
      </c>
      <c r="B27463" t="s">
        <v>1550</v>
      </c>
      <c r="C27463" t="s">
        <v>1551</v>
      </c>
      <c r="D27463" t="s">
        <v>1552</v>
      </c>
    </row>
    <row r="27464" spans="1:4" x14ac:dyDescent="0.2">
      <c r="A27464" t="s">
        <v>859</v>
      </c>
      <c r="B27464" t="s">
        <v>1553</v>
      </c>
      <c r="C27464" t="s">
        <v>1554</v>
      </c>
    </row>
    <row r="27465" spans="1:4" x14ac:dyDescent="0.2">
      <c r="A27465" t="s">
        <v>34</v>
      </c>
      <c r="B27465">
        <v>16.98</v>
      </c>
      <c r="C27465">
        <f>-0.005/-0.02</f>
        <v>0.25</v>
      </c>
    </row>
    <row r="27466" spans="1:4" x14ac:dyDescent="0.2">
      <c r="A27466" t="s">
        <v>34</v>
      </c>
      <c r="B27466">
        <v>16.98</v>
      </c>
      <c r="C27466">
        <f>-0.005/-0.02</f>
        <v>0.25</v>
      </c>
    </row>
    <row r="27467" spans="1:4" x14ac:dyDescent="0.2">
      <c r="A27467" t="s">
        <v>34</v>
      </c>
      <c r="B27467">
        <v>21.98</v>
      </c>
      <c r="C27467">
        <f>-0.005/-0.02</f>
        <v>0.25</v>
      </c>
    </row>
    <row r="27468" spans="1:4" x14ac:dyDescent="0.2">
      <c r="A27468" t="s">
        <v>34</v>
      </c>
      <c r="B27468">
        <v>21.98</v>
      </c>
      <c r="C27468">
        <f>-0.005/-0.02</f>
        <v>0.25</v>
      </c>
    </row>
    <row r="27469" spans="1:4" x14ac:dyDescent="0.2">
      <c r="A27469" t="s">
        <v>34</v>
      </c>
      <c r="B27469">
        <v>16.8</v>
      </c>
      <c r="C27469" t="s">
        <v>1608</v>
      </c>
      <c r="D27469">
        <v>0.05</v>
      </c>
    </row>
    <row r="27470" spans="1:4" x14ac:dyDescent="0.2">
      <c r="A27470" t="s">
        <v>96</v>
      </c>
      <c r="B27470">
        <v>1.8</v>
      </c>
      <c r="C27470" t="s">
        <v>1608</v>
      </c>
      <c r="D27470">
        <v>0.05</v>
      </c>
    </row>
    <row r="27471" spans="1:4" x14ac:dyDescent="0.2">
      <c r="A27471" t="s">
        <v>29</v>
      </c>
      <c r="B27471">
        <v>1.2</v>
      </c>
      <c r="C27471" t="s">
        <v>1608</v>
      </c>
      <c r="D27471">
        <v>0.1</v>
      </c>
    </row>
    <row r="27472" spans="1:4" x14ac:dyDescent="0.2">
      <c r="A27472" t="s">
        <v>96</v>
      </c>
      <c r="B27472">
        <v>5.5</v>
      </c>
      <c r="C27472" t="s">
        <v>1608</v>
      </c>
      <c r="D27472">
        <v>0.2</v>
      </c>
    </row>
    <row r="27473" spans="1:5" x14ac:dyDescent="0.2">
      <c r="A27473" t="s">
        <v>96</v>
      </c>
      <c r="B27473">
        <v>5.15</v>
      </c>
      <c r="C27473" t="s">
        <v>1613</v>
      </c>
      <c r="D27473">
        <v>0.05</v>
      </c>
    </row>
    <row r="27474" spans="1:5" x14ac:dyDescent="0.2">
      <c r="A27474" t="s">
        <v>96</v>
      </c>
      <c r="B27474">
        <v>4</v>
      </c>
      <c r="C27474">
        <v>0.02</v>
      </c>
    </row>
    <row r="27475" spans="1:5" x14ac:dyDescent="0.2">
      <c r="A27475" t="s">
        <v>29</v>
      </c>
      <c r="B27475">
        <v>7.85</v>
      </c>
      <c r="C27475" t="s">
        <v>1608</v>
      </c>
      <c r="D27475">
        <v>0.05</v>
      </c>
    </row>
    <row r="27476" spans="1:5" x14ac:dyDescent="0.2">
      <c r="A27476" t="s">
        <v>36</v>
      </c>
      <c r="B27476" t="s">
        <v>1815</v>
      </c>
      <c r="C27476">
        <v>14.8</v>
      </c>
      <c r="D27476" t="s">
        <v>3495</v>
      </c>
    </row>
    <row r="27477" spans="1:5" x14ac:dyDescent="0.2">
      <c r="A27477" t="s">
        <v>29</v>
      </c>
      <c r="B27477">
        <v>1</v>
      </c>
      <c r="C27477" t="s">
        <v>1608</v>
      </c>
      <c r="D27477">
        <v>0.1</v>
      </c>
    </row>
    <row r="27478" spans="1:5" x14ac:dyDescent="0.2">
      <c r="A27478" t="s">
        <v>96</v>
      </c>
      <c r="B27478">
        <v>15</v>
      </c>
      <c r="C27478" t="s">
        <v>1608</v>
      </c>
      <c r="D27478">
        <v>0.08</v>
      </c>
    </row>
    <row r="27479" spans="1:5" x14ac:dyDescent="0.2">
      <c r="A27479" t="s">
        <v>2902</v>
      </c>
      <c r="B27479" t="s">
        <v>1580</v>
      </c>
    </row>
    <row r="27480" spans="1:5" x14ac:dyDescent="0.2">
      <c r="A27480" t="s">
        <v>29</v>
      </c>
      <c r="B27480">
        <v>7.8</v>
      </c>
      <c r="C27480" t="s">
        <v>1608</v>
      </c>
      <c r="D27480">
        <v>0.05</v>
      </c>
    </row>
    <row r="27481" spans="1:5" x14ac:dyDescent="0.2">
      <c r="A27481" t="s">
        <v>29</v>
      </c>
      <c r="B27481">
        <v>8.3000000000000007</v>
      </c>
      <c r="C27481" t="s">
        <v>1630</v>
      </c>
    </row>
    <row r="27482" spans="1:5" x14ac:dyDescent="0.2">
      <c r="A27482" t="s">
        <v>29</v>
      </c>
      <c r="B27482">
        <v>12.05</v>
      </c>
      <c r="C27482" t="s">
        <v>1608</v>
      </c>
      <c r="D27482">
        <v>0.05</v>
      </c>
    </row>
    <row r="27483" spans="1:5" x14ac:dyDescent="0.2">
      <c r="A27483" t="s">
        <v>29</v>
      </c>
      <c r="B27483">
        <v>12.05</v>
      </c>
      <c r="C27483" t="s">
        <v>1608</v>
      </c>
      <c r="D27483">
        <v>0.05</v>
      </c>
    </row>
    <row r="27484" spans="1:5" x14ac:dyDescent="0.2">
      <c r="A27484" t="s">
        <v>29</v>
      </c>
      <c r="B27484">
        <v>0.25</v>
      </c>
      <c r="C27484" t="s">
        <v>1608</v>
      </c>
      <c r="D27484">
        <v>0.03</v>
      </c>
    </row>
    <row r="27485" spans="1:5" x14ac:dyDescent="0.2">
      <c r="A27485" t="s">
        <v>133</v>
      </c>
      <c r="B27485">
        <v>0.05</v>
      </c>
    </row>
    <row r="27486" spans="1:5" x14ac:dyDescent="0.2">
      <c r="A27486" t="s">
        <v>96</v>
      </c>
      <c r="B27486">
        <v>12.8</v>
      </c>
      <c r="C27486" t="s">
        <v>1608</v>
      </c>
      <c r="D27486">
        <v>0.2</v>
      </c>
    </row>
    <row r="27487" spans="1:5" x14ac:dyDescent="0.2">
      <c r="A27487" t="s">
        <v>873</v>
      </c>
      <c r="B27487" t="s">
        <v>1618</v>
      </c>
      <c r="C27487">
        <v>9.8000000000000007</v>
      </c>
      <c r="D27487" t="s">
        <v>1608</v>
      </c>
      <c r="E27487">
        <v>0.1</v>
      </c>
    </row>
    <row r="27488" spans="1:5" x14ac:dyDescent="0.2">
      <c r="A27488" t="s">
        <v>95</v>
      </c>
      <c r="B27488" t="s">
        <v>1584</v>
      </c>
      <c r="C27488">
        <v>4</v>
      </c>
    </row>
    <row r="27489" spans="1:4" x14ac:dyDescent="0.2">
      <c r="A27489" t="s">
        <v>95</v>
      </c>
      <c r="B27489" t="s">
        <v>1584</v>
      </c>
      <c r="C27489">
        <v>10</v>
      </c>
    </row>
    <row r="27490" spans="1:4" x14ac:dyDescent="0.2">
      <c r="A27490" t="s">
        <v>54</v>
      </c>
      <c r="B27490" t="s">
        <v>2525</v>
      </c>
      <c r="C27490" t="s">
        <v>1608</v>
      </c>
      <c r="D27490" t="s">
        <v>3484</v>
      </c>
    </row>
    <row r="27491" spans="1:4" x14ac:dyDescent="0.2">
      <c r="A27491" t="s">
        <v>95</v>
      </c>
      <c r="B27491" t="s">
        <v>2508</v>
      </c>
      <c r="C27491">
        <v>1.5</v>
      </c>
      <c r="D27491" t="s">
        <v>3485</v>
      </c>
    </row>
    <row r="27492" spans="1:4" x14ac:dyDescent="0.2">
      <c r="A27492" t="s">
        <v>95</v>
      </c>
      <c r="B27492" t="s">
        <v>2508</v>
      </c>
      <c r="C27492">
        <v>1.5</v>
      </c>
      <c r="D27492" t="s">
        <v>3486</v>
      </c>
    </row>
    <row r="27493" spans="1:4" x14ac:dyDescent="0.2">
      <c r="A27493" t="s">
        <v>97</v>
      </c>
      <c r="B27493">
        <v>0.03</v>
      </c>
      <c r="C27493" t="s">
        <v>1568</v>
      </c>
      <c r="D27493" t="s">
        <v>3496</v>
      </c>
    </row>
    <row r="27494" spans="1:4" x14ac:dyDescent="0.2">
      <c r="A27494" t="s">
        <v>94</v>
      </c>
      <c r="B27494">
        <v>0.03</v>
      </c>
      <c r="C27494" t="s">
        <v>1568</v>
      </c>
    </row>
    <row r="27495" spans="1:4" x14ac:dyDescent="0.2">
      <c r="A27495" t="s">
        <v>97</v>
      </c>
      <c r="B27495">
        <v>0.01</v>
      </c>
      <c r="C27495" t="s">
        <v>1568</v>
      </c>
    </row>
    <row r="27496" spans="1:4" x14ac:dyDescent="0.2">
      <c r="A27496">
        <v>0.15</v>
      </c>
      <c r="B27496" t="s">
        <v>1621</v>
      </c>
    </row>
    <row r="27497" spans="1:4" x14ac:dyDescent="0.2">
      <c r="A27497">
        <v>0.45</v>
      </c>
      <c r="B27497" t="s">
        <v>1621</v>
      </c>
    </row>
    <row r="27498" spans="1:4" x14ac:dyDescent="0.2">
      <c r="A27498" t="s">
        <v>87</v>
      </c>
      <c r="B27498" t="s">
        <v>1682</v>
      </c>
    </row>
    <row r="27499" spans="1:4" x14ac:dyDescent="0.2">
      <c r="A27499" t="s">
        <v>1549</v>
      </c>
      <c r="B27499" t="s">
        <v>1550</v>
      </c>
      <c r="C27499" t="s">
        <v>1551</v>
      </c>
      <c r="D27499" t="s">
        <v>1552</v>
      </c>
    </row>
    <row r="27500" spans="1:4" x14ac:dyDescent="0.2">
      <c r="A27500" t="s">
        <v>859</v>
      </c>
      <c r="B27500" t="s">
        <v>1553</v>
      </c>
      <c r="C27500" t="s">
        <v>1554</v>
      </c>
    </row>
    <row r="27501" spans="1:4" x14ac:dyDescent="0.2">
      <c r="A27501" t="s">
        <v>34</v>
      </c>
      <c r="B27501">
        <v>16.98</v>
      </c>
      <c r="C27501">
        <f>-0.005/-0.02</f>
        <v>0.25</v>
      </c>
    </row>
    <row r="27502" spans="1:4" x14ac:dyDescent="0.2">
      <c r="A27502" t="s">
        <v>34</v>
      </c>
      <c r="B27502">
        <v>16.98</v>
      </c>
      <c r="C27502">
        <f>-0.005/-0.02</f>
        <v>0.25</v>
      </c>
    </row>
    <row r="27503" spans="1:4" x14ac:dyDescent="0.2">
      <c r="A27503" t="s">
        <v>34</v>
      </c>
      <c r="B27503">
        <v>21.98</v>
      </c>
      <c r="C27503">
        <f>-0.005/-0.02</f>
        <v>0.25</v>
      </c>
    </row>
    <row r="27504" spans="1:4" x14ac:dyDescent="0.2">
      <c r="A27504" t="s">
        <v>34</v>
      </c>
      <c r="B27504">
        <v>21.98</v>
      </c>
      <c r="C27504">
        <f>-0.005/-0.02</f>
        <v>0.25</v>
      </c>
    </row>
    <row r="27505" spans="1:4" x14ac:dyDescent="0.2">
      <c r="A27505" t="s">
        <v>3487</v>
      </c>
      <c r="B27505">
        <v>-0.02</v>
      </c>
      <c r="C27505" t="s">
        <v>1790</v>
      </c>
      <c r="D27505" t="s">
        <v>3291</v>
      </c>
    </row>
    <row r="27506" spans="1:4" x14ac:dyDescent="0.2">
      <c r="A27506" t="s">
        <v>34</v>
      </c>
      <c r="B27506">
        <v>16.8</v>
      </c>
      <c r="C27506" t="s">
        <v>1608</v>
      </c>
      <c r="D27506">
        <v>0.05</v>
      </c>
    </row>
    <row r="27507" spans="1:4" x14ac:dyDescent="0.2">
      <c r="A27507" t="s">
        <v>96</v>
      </c>
      <c r="B27507">
        <v>1.8</v>
      </c>
      <c r="C27507" t="s">
        <v>1608</v>
      </c>
      <c r="D27507">
        <v>0.05</v>
      </c>
    </row>
    <row r="27508" spans="1:4" x14ac:dyDescent="0.2">
      <c r="A27508" t="s">
        <v>29</v>
      </c>
      <c r="B27508">
        <v>1.2</v>
      </c>
      <c r="C27508" t="s">
        <v>1608</v>
      </c>
      <c r="D27508">
        <v>0.1</v>
      </c>
    </row>
    <row r="27509" spans="1:4" x14ac:dyDescent="0.2">
      <c r="A27509" t="s">
        <v>96</v>
      </c>
      <c r="B27509">
        <v>5.5</v>
      </c>
      <c r="C27509" t="s">
        <v>1608</v>
      </c>
      <c r="D27509">
        <v>0.2</v>
      </c>
    </row>
    <row r="27510" spans="1:4" x14ac:dyDescent="0.2">
      <c r="A27510" t="s">
        <v>96</v>
      </c>
      <c r="B27510">
        <v>5.15</v>
      </c>
      <c r="C27510" t="s">
        <v>1613</v>
      </c>
      <c r="D27510">
        <v>0.05</v>
      </c>
    </row>
    <row r="27511" spans="1:4" x14ac:dyDescent="0.2">
      <c r="A27511" t="s">
        <v>96</v>
      </c>
      <c r="B27511">
        <v>4</v>
      </c>
      <c r="C27511">
        <v>0.02</v>
      </c>
    </row>
    <row r="27512" spans="1:4" x14ac:dyDescent="0.2">
      <c r="A27512" t="s">
        <v>29</v>
      </c>
      <c r="B27512">
        <v>7.85</v>
      </c>
      <c r="C27512" t="s">
        <v>1608</v>
      </c>
      <c r="D27512">
        <v>0.05</v>
      </c>
    </row>
    <row r="27513" spans="1:4" x14ac:dyDescent="0.2">
      <c r="A27513" t="s">
        <v>36</v>
      </c>
      <c r="B27513" t="s">
        <v>1815</v>
      </c>
      <c r="C27513">
        <v>14.8</v>
      </c>
      <c r="D27513" t="s">
        <v>3495</v>
      </c>
    </row>
    <row r="27514" spans="1:4" x14ac:dyDescent="0.2">
      <c r="A27514" t="s">
        <v>29</v>
      </c>
      <c r="B27514">
        <v>1</v>
      </c>
      <c r="C27514" t="s">
        <v>1608</v>
      </c>
      <c r="D27514">
        <v>0.1</v>
      </c>
    </row>
    <row r="27515" spans="1:4" x14ac:dyDescent="0.2">
      <c r="A27515" t="s">
        <v>96</v>
      </c>
      <c r="B27515">
        <v>15</v>
      </c>
      <c r="C27515" t="s">
        <v>1608</v>
      </c>
      <c r="D27515">
        <v>0.08</v>
      </c>
    </row>
    <row r="27516" spans="1:4" x14ac:dyDescent="0.2">
      <c r="A27516" t="s">
        <v>2902</v>
      </c>
      <c r="B27516" t="s">
        <v>1580</v>
      </c>
    </row>
    <row r="27517" spans="1:4" x14ac:dyDescent="0.2">
      <c r="A27517" t="s">
        <v>29</v>
      </c>
      <c r="B27517">
        <v>7.8</v>
      </c>
      <c r="C27517" t="s">
        <v>1608</v>
      </c>
      <c r="D27517">
        <v>0.05</v>
      </c>
    </row>
    <row r="27518" spans="1:4" x14ac:dyDescent="0.2">
      <c r="A27518" t="s">
        <v>29</v>
      </c>
      <c r="B27518">
        <v>8.3000000000000007</v>
      </c>
      <c r="C27518" t="s">
        <v>1630</v>
      </c>
    </row>
    <row r="27519" spans="1:4" x14ac:dyDescent="0.2">
      <c r="A27519" t="s">
        <v>29</v>
      </c>
      <c r="B27519">
        <v>12.05</v>
      </c>
      <c r="C27519" t="s">
        <v>1608</v>
      </c>
      <c r="D27519">
        <v>0.05</v>
      </c>
    </row>
    <row r="27520" spans="1:4" x14ac:dyDescent="0.2">
      <c r="A27520" t="s">
        <v>29</v>
      </c>
      <c r="B27520">
        <v>12.05</v>
      </c>
      <c r="C27520" t="s">
        <v>1608</v>
      </c>
      <c r="D27520">
        <v>0.05</v>
      </c>
    </row>
    <row r="27521" spans="1:5" x14ac:dyDescent="0.2">
      <c r="A27521" t="s">
        <v>29</v>
      </c>
      <c r="B27521">
        <v>0.25</v>
      </c>
      <c r="C27521" t="s">
        <v>1608</v>
      </c>
      <c r="D27521">
        <v>0.03</v>
      </c>
    </row>
    <row r="27522" spans="1:5" x14ac:dyDescent="0.2">
      <c r="A27522" t="s">
        <v>133</v>
      </c>
      <c r="B27522">
        <v>0.05</v>
      </c>
    </row>
    <row r="27523" spans="1:5" x14ac:dyDescent="0.2">
      <c r="A27523" t="s">
        <v>96</v>
      </c>
      <c r="B27523">
        <v>12.8</v>
      </c>
      <c r="C27523" t="s">
        <v>1608</v>
      </c>
      <c r="D27523">
        <v>0.2</v>
      </c>
    </row>
    <row r="27524" spans="1:5" x14ac:dyDescent="0.2">
      <c r="A27524" t="s">
        <v>873</v>
      </c>
      <c r="B27524" t="s">
        <v>1618</v>
      </c>
      <c r="C27524">
        <v>9.8000000000000007</v>
      </c>
      <c r="D27524" t="s">
        <v>1608</v>
      </c>
      <c r="E27524">
        <v>0.1</v>
      </c>
    </row>
    <row r="27525" spans="1:5" x14ac:dyDescent="0.2">
      <c r="A27525" t="s">
        <v>95</v>
      </c>
      <c r="B27525" t="s">
        <v>1584</v>
      </c>
      <c r="C27525">
        <v>4</v>
      </c>
    </row>
    <row r="27526" spans="1:5" x14ac:dyDescent="0.2">
      <c r="A27526" t="s">
        <v>95</v>
      </c>
      <c r="B27526" t="s">
        <v>1584</v>
      </c>
      <c r="C27526">
        <v>10</v>
      </c>
    </row>
    <row r="27527" spans="1:5" x14ac:dyDescent="0.2">
      <c r="A27527" t="s">
        <v>54</v>
      </c>
      <c r="B27527" t="s">
        <v>2525</v>
      </c>
      <c r="C27527" t="s">
        <v>1608</v>
      </c>
      <c r="D27527" t="s">
        <v>3484</v>
      </c>
    </row>
    <row r="27528" spans="1:5" x14ac:dyDescent="0.2">
      <c r="A27528" t="s">
        <v>95</v>
      </c>
      <c r="B27528" t="s">
        <v>2508</v>
      </c>
      <c r="C27528">
        <v>1.5</v>
      </c>
      <c r="D27528" t="s">
        <v>3485</v>
      </c>
    </row>
    <row r="27529" spans="1:5" x14ac:dyDescent="0.2">
      <c r="A27529" t="s">
        <v>95</v>
      </c>
      <c r="B27529" t="s">
        <v>2508</v>
      </c>
      <c r="C27529">
        <v>1.5</v>
      </c>
      <c r="D27529" t="s">
        <v>3486</v>
      </c>
    </row>
    <row r="27530" spans="1:5" x14ac:dyDescent="0.2">
      <c r="A27530" t="s">
        <v>97</v>
      </c>
      <c r="B27530">
        <v>0.03</v>
      </c>
      <c r="C27530" t="s">
        <v>1568</v>
      </c>
      <c r="D27530" t="s">
        <v>3496</v>
      </c>
    </row>
    <row r="27531" spans="1:5" x14ac:dyDescent="0.2">
      <c r="A27531" t="s">
        <v>94</v>
      </c>
      <c r="B27531">
        <v>0.03</v>
      </c>
      <c r="C27531" t="s">
        <v>1568</v>
      </c>
    </row>
    <row r="27532" spans="1:5" x14ac:dyDescent="0.2">
      <c r="A27532" t="s">
        <v>97</v>
      </c>
      <c r="B27532">
        <v>0.01</v>
      </c>
      <c r="C27532" t="s">
        <v>1568</v>
      </c>
    </row>
    <row r="27533" spans="1:5" x14ac:dyDescent="0.2">
      <c r="A27533">
        <v>0.15</v>
      </c>
      <c r="B27533" t="s">
        <v>1621</v>
      </c>
    </row>
    <row r="27534" spans="1:5" x14ac:dyDescent="0.2">
      <c r="A27534">
        <v>0.45</v>
      </c>
      <c r="B27534" t="s">
        <v>1621</v>
      </c>
    </row>
    <row r="27535" spans="1:5" x14ac:dyDescent="0.2">
      <c r="A27535" t="s">
        <v>87</v>
      </c>
      <c r="B27535" t="s">
        <v>1682</v>
      </c>
    </row>
    <row r="27536" spans="1:5" x14ac:dyDescent="0.2">
      <c r="A27536" t="s">
        <v>1549</v>
      </c>
      <c r="B27536" t="s">
        <v>1550</v>
      </c>
      <c r="C27536" t="s">
        <v>1551</v>
      </c>
      <c r="D27536" t="s">
        <v>1552</v>
      </c>
    </row>
    <row r="27537" spans="1:4" x14ac:dyDescent="0.2">
      <c r="A27537" t="s">
        <v>859</v>
      </c>
      <c r="B27537" t="s">
        <v>1553</v>
      </c>
      <c r="C27537" t="s">
        <v>1554</v>
      </c>
    </row>
    <row r="27538" spans="1:4" x14ac:dyDescent="0.2">
      <c r="A27538" t="s">
        <v>34</v>
      </c>
      <c r="B27538">
        <v>16.98</v>
      </c>
      <c r="C27538">
        <f t="shared" ref="C27538:C27543" si="9">-0.005/-0.02</f>
        <v>0.25</v>
      </c>
    </row>
    <row r="27539" spans="1:4" x14ac:dyDescent="0.2">
      <c r="A27539" t="s">
        <v>34</v>
      </c>
      <c r="B27539">
        <v>16.98</v>
      </c>
      <c r="C27539">
        <f t="shared" si="9"/>
        <v>0.25</v>
      </c>
    </row>
    <row r="27540" spans="1:4" x14ac:dyDescent="0.2">
      <c r="A27540" t="s">
        <v>34</v>
      </c>
      <c r="B27540">
        <v>16.98</v>
      </c>
      <c r="C27540">
        <f t="shared" si="9"/>
        <v>0.25</v>
      </c>
    </row>
    <row r="27541" spans="1:4" x14ac:dyDescent="0.2">
      <c r="A27541" t="s">
        <v>34</v>
      </c>
      <c r="B27541">
        <v>21.98</v>
      </c>
      <c r="C27541">
        <f t="shared" si="9"/>
        <v>0.25</v>
      </c>
    </row>
    <row r="27542" spans="1:4" x14ac:dyDescent="0.2">
      <c r="A27542" t="s">
        <v>34</v>
      </c>
      <c r="B27542">
        <v>21.98</v>
      </c>
      <c r="C27542">
        <f t="shared" si="9"/>
        <v>0.25</v>
      </c>
    </row>
    <row r="27543" spans="1:4" x14ac:dyDescent="0.2">
      <c r="A27543" t="s">
        <v>34</v>
      </c>
      <c r="B27543">
        <v>21.98</v>
      </c>
      <c r="C27543">
        <f t="shared" si="9"/>
        <v>0.25</v>
      </c>
    </row>
    <row r="27544" spans="1:4" x14ac:dyDescent="0.2">
      <c r="A27544" t="s">
        <v>3487</v>
      </c>
      <c r="B27544">
        <v>-0.02</v>
      </c>
      <c r="C27544" t="s">
        <v>1790</v>
      </c>
      <c r="D27544" t="s">
        <v>3291</v>
      </c>
    </row>
    <row r="27545" spans="1:4" x14ac:dyDescent="0.2">
      <c r="A27545" t="s">
        <v>34</v>
      </c>
      <c r="B27545">
        <v>16.8</v>
      </c>
      <c r="C27545" t="s">
        <v>1608</v>
      </c>
      <c r="D27545">
        <v>0.05</v>
      </c>
    </row>
    <row r="27546" spans="1:4" x14ac:dyDescent="0.2">
      <c r="A27546" t="s">
        <v>96</v>
      </c>
      <c r="B27546">
        <v>1.8</v>
      </c>
      <c r="C27546" t="s">
        <v>1608</v>
      </c>
      <c r="D27546">
        <v>0.05</v>
      </c>
    </row>
    <row r="27547" spans="1:4" x14ac:dyDescent="0.2">
      <c r="A27547" t="s">
        <v>29</v>
      </c>
      <c r="B27547">
        <v>1.2</v>
      </c>
      <c r="C27547" t="s">
        <v>1608</v>
      </c>
      <c r="D27547">
        <v>0.1</v>
      </c>
    </row>
    <row r="27548" spans="1:4" x14ac:dyDescent="0.2">
      <c r="A27548" t="s">
        <v>96</v>
      </c>
      <c r="B27548">
        <v>5.5</v>
      </c>
      <c r="C27548" t="s">
        <v>1608</v>
      </c>
      <c r="D27548">
        <v>0.2</v>
      </c>
    </row>
    <row r="27549" spans="1:4" x14ac:dyDescent="0.2">
      <c r="A27549" t="s">
        <v>96</v>
      </c>
      <c r="B27549">
        <v>5.15</v>
      </c>
      <c r="C27549" t="s">
        <v>1613</v>
      </c>
      <c r="D27549">
        <v>0.05</v>
      </c>
    </row>
    <row r="27550" spans="1:4" x14ac:dyDescent="0.2">
      <c r="A27550" t="s">
        <v>96</v>
      </c>
      <c r="B27550">
        <v>4.3</v>
      </c>
      <c r="C27550">
        <v>0.02</v>
      </c>
    </row>
    <row r="27551" spans="1:4" x14ac:dyDescent="0.2">
      <c r="A27551" t="s">
        <v>96</v>
      </c>
      <c r="B27551">
        <v>4.3</v>
      </c>
      <c r="C27551">
        <v>0.02</v>
      </c>
    </row>
    <row r="27552" spans="1:4" x14ac:dyDescent="0.2">
      <c r="A27552" t="s">
        <v>29</v>
      </c>
      <c r="B27552">
        <v>7.85</v>
      </c>
      <c r="C27552" t="s">
        <v>1608</v>
      </c>
      <c r="D27552">
        <v>0.05</v>
      </c>
    </row>
    <row r="27553" spans="1:5" x14ac:dyDescent="0.2">
      <c r="A27553" t="s">
        <v>36</v>
      </c>
      <c r="B27553" t="s">
        <v>1815</v>
      </c>
      <c r="C27553">
        <v>14.8</v>
      </c>
      <c r="D27553" t="s">
        <v>3495</v>
      </c>
    </row>
    <row r="27554" spans="1:5" x14ac:dyDescent="0.2">
      <c r="A27554" t="s">
        <v>29</v>
      </c>
      <c r="B27554">
        <v>1</v>
      </c>
      <c r="C27554" t="s">
        <v>1608</v>
      </c>
      <c r="D27554">
        <v>0.1</v>
      </c>
    </row>
    <row r="27555" spans="1:5" x14ac:dyDescent="0.2">
      <c r="A27555" t="s">
        <v>96</v>
      </c>
      <c r="B27555">
        <v>15</v>
      </c>
      <c r="C27555" t="s">
        <v>1608</v>
      </c>
      <c r="D27555">
        <v>0.08</v>
      </c>
    </row>
    <row r="27556" spans="1:5" x14ac:dyDescent="0.2">
      <c r="A27556" t="s">
        <v>2902</v>
      </c>
      <c r="B27556" t="s">
        <v>1580</v>
      </c>
    </row>
    <row r="27557" spans="1:5" x14ac:dyDescent="0.2">
      <c r="A27557" t="s">
        <v>29</v>
      </c>
      <c r="B27557">
        <v>7.8</v>
      </c>
      <c r="C27557" t="s">
        <v>1608</v>
      </c>
      <c r="D27557">
        <v>0.05</v>
      </c>
    </row>
    <row r="27558" spans="1:5" x14ac:dyDescent="0.2">
      <c r="A27558" t="s">
        <v>29</v>
      </c>
      <c r="B27558">
        <v>8.3000000000000007</v>
      </c>
      <c r="C27558" t="s">
        <v>1630</v>
      </c>
    </row>
    <row r="27559" spans="1:5" x14ac:dyDescent="0.2">
      <c r="A27559" t="s">
        <v>29</v>
      </c>
      <c r="B27559">
        <v>12.05</v>
      </c>
      <c r="C27559" t="s">
        <v>1608</v>
      </c>
      <c r="D27559">
        <v>0.05</v>
      </c>
    </row>
    <row r="27560" spans="1:5" x14ac:dyDescent="0.2">
      <c r="A27560" t="s">
        <v>29</v>
      </c>
      <c r="B27560">
        <v>12.05</v>
      </c>
      <c r="C27560" t="s">
        <v>1608</v>
      </c>
      <c r="D27560">
        <v>0.05</v>
      </c>
    </row>
    <row r="27561" spans="1:5" x14ac:dyDescent="0.2">
      <c r="A27561" t="s">
        <v>29</v>
      </c>
      <c r="B27561">
        <v>0.25</v>
      </c>
      <c r="C27561" t="s">
        <v>1608</v>
      </c>
      <c r="D27561">
        <v>0.03</v>
      </c>
    </row>
    <row r="27562" spans="1:5" x14ac:dyDescent="0.2">
      <c r="A27562" t="s">
        <v>133</v>
      </c>
      <c r="B27562">
        <v>0.05</v>
      </c>
    </row>
    <row r="27563" spans="1:5" x14ac:dyDescent="0.2">
      <c r="A27563" t="s">
        <v>96</v>
      </c>
      <c r="B27563">
        <v>12.8</v>
      </c>
      <c r="C27563" t="s">
        <v>1608</v>
      </c>
      <c r="D27563">
        <v>0.2</v>
      </c>
    </row>
    <row r="27564" spans="1:5" x14ac:dyDescent="0.2">
      <c r="A27564" t="s">
        <v>873</v>
      </c>
      <c r="B27564" t="s">
        <v>1618</v>
      </c>
      <c r="C27564">
        <v>9.8000000000000007</v>
      </c>
      <c r="D27564" t="s">
        <v>1608</v>
      </c>
      <c r="E27564">
        <v>0.1</v>
      </c>
    </row>
    <row r="27565" spans="1:5" x14ac:dyDescent="0.2">
      <c r="A27565" t="s">
        <v>95</v>
      </c>
      <c r="B27565" t="s">
        <v>1584</v>
      </c>
      <c r="C27565">
        <v>4</v>
      </c>
    </row>
    <row r="27566" spans="1:5" x14ac:dyDescent="0.2">
      <c r="A27566" t="s">
        <v>95</v>
      </c>
      <c r="B27566" t="s">
        <v>1584</v>
      </c>
      <c r="C27566">
        <v>10</v>
      </c>
    </row>
    <row r="27567" spans="1:5" x14ac:dyDescent="0.2">
      <c r="A27567" t="s">
        <v>54</v>
      </c>
      <c r="B27567" t="s">
        <v>2525</v>
      </c>
      <c r="C27567" t="s">
        <v>1608</v>
      </c>
      <c r="D27567" t="s">
        <v>3484</v>
      </c>
    </row>
    <row r="27568" spans="1:5" x14ac:dyDescent="0.2">
      <c r="A27568" t="s">
        <v>95</v>
      </c>
      <c r="B27568" t="s">
        <v>2508</v>
      </c>
      <c r="C27568">
        <v>1.5</v>
      </c>
      <c r="D27568" t="s">
        <v>3485</v>
      </c>
    </row>
    <row r="27569" spans="1:4" x14ac:dyDescent="0.2">
      <c r="A27569" t="s">
        <v>95</v>
      </c>
      <c r="B27569" t="s">
        <v>2508</v>
      </c>
      <c r="C27569">
        <v>1.5</v>
      </c>
      <c r="D27569" t="s">
        <v>3486</v>
      </c>
    </row>
    <row r="27570" spans="1:4" x14ac:dyDescent="0.2">
      <c r="A27570" t="s">
        <v>97</v>
      </c>
      <c r="B27570">
        <v>0.03</v>
      </c>
      <c r="C27570" t="s">
        <v>1568</v>
      </c>
      <c r="D27570" t="s">
        <v>3501</v>
      </c>
    </row>
    <row r="27571" spans="1:4" x14ac:dyDescent="0.2">
      <c r="A27571" t="s">
        <v>94</v>
      </c>
      <c r="B27571">
        <v>0.03</v>
      </c>
      <c r="C27571" t="s">
        <v>1568</v>
      </c>
    </row>
    <row r="27572" spans="1:4" x14ac:dyDescent="0.2">
      <c r="A27572" t="s">
        <v>97</v>
      </c>
      <c r="B27572">
        <v>0.01</v>
      </c>
      <c r="C27572" t="s">
        <v>1568</v>
      </c>
    </row>
    <row r="27573" spans="1:4" x14ac:dyDescent="0.2">
      <c r="A27573">
        <v>0.15</v>
      </c>
      <c r="B27573" t="s">
        <v>1621</v>
      </c>
    </row>
    <row r="27574" spans="1:4" x14ac:dyDescent="0.2">
      <c r="A27574">
        <v>0.45</v>
      </c>
      <c r="B27574" t="s">
        <v>1621</v>
      </c>
    </row>
    <row r="27575" spans="1:4" x14ac:dyDescent="0.2">
      <c r="A27575" t="s">
        <v>87</v>
      </c>
      <c r="B27575" t="s">
        <v>1682</v>
      </c>
    </row>
    <row r="27576" spans="1:4" x14ac:dyDescent="0.2">
      <c r="A27576" t="s">
        <v>1549</v>
      </c>
      <c r="B27576" t="s">
        <v>1550</v>
      </c>
      <c r="C27576" t="s">
        <v>1551</v>
      </c>
      <c r="D27576" t="s">
        <v>1552</v>
      </c>
    </row>
    <row r="27577" spans="1:4" x14ac:dyDescent="0.2">
      <c r="A27577" t="s">
        <v>859</v>
      </c>
      <c r="B27577" t="s">
        <v>1553</v>
      </c>
      <c r="C27577" t="s">
        <v>1554</v>
      </c>
    </row>
    <row r="27578" spans="1:4" x14ac:dyDescent="0.2">
      <c r="A27578" t="s">
        <v>1569</v>
      </c>
      <c r="B27578" t="s">
        <v>1570</v>
      </c>
      <c r="C27578" t="s">
        <v>1571</v>
      </c>
    </row>
    <row r="27579" spans="1:4" x14ac:dyDescent="0.2">
      <c r="A27579" t="s">
        <v>1569</v>
      </c>
      <c r="B27579" t="s">
        <v>1572</v>
      </c>
      <c r="C27579" t="s">
        <v>1573</v>
      </c>
      <c r="D27579" t="s">
        <v>1571</v>
      </c>
    </row>
    <row r="27580" spans="1:4" x14ac:dyDescent="0.2">
      <c r="A27580" t="s">
        <v>34</v>
      </c>
      <c r="B27580">
        <v>16.98</v>
      </c>
      <c r="C27580">
        <f t="shared" ref="C27580:C27585" si="10">-0.005/-0.02</f>
        <v>0.25</v>
      </c>
    </row>
    <row r="27581" spans="1:4" x14ac:dyDescent="0.2">
      <c r="A27581" t="s">
        <v>34</v>
      </c>
      <c r="B27581">
        <v>16.98</v>
      </c>
      <c r="C27581">
        <f t="shared" si="10"/>
        <v>0.25</v>
      </c>
    </row>
    <row r="27582" spans="1:4" x14ac:dyDescent="0.2">
      <c r="A27582" t="s">
        <v>34</v>
      </c>
      <c r="B27582">
        <v>16.98</v>
      </c>
      <c r="C27582">
        <f t="shared" si="10"/>
        <v>0.25</v>
      </c>
    </row>
    <row r="27583" spans="1:4" x14ac:dyDescent="0.2">
      <c r="A27583" t="s">
        <v>34</v>
      </c>
      <c r="B27583">
        <v>21.98</v>
      </c>
      <c r="C27583">
        <f t="shared" si="10"/>
        <v>0.25</v>
      </c>
    </row>
    <row r="27584" spans="1:4" x14ac:dyDescent="0.2">
      <c r="A27584" t="s">
        <v>34</v>
      </c>
      <c r="B27584">
        <v>21.98</v>
      </c>
      <c r="C27584">
        <f t="shared" si="10"/>
        <v>0.25</v>
      </c>
    </row>
    <row r="27585" spans="1:4" x14ac:dyDescent="0.2">
      <c r="A27585" t="s">
        <v>34</v>
      </c>
      <c r="B27585">
        <v>21.98</v>
      </c>
      <c r="C27585">
        <f t="shared" si="10"/>
        <v>0.25</v>
      </c>
    </row>
    <row r="27586" spans="1:4" x14ac:dyDescent="0.2">
      <c r="A27586" t="s">
        <v>3487</v>
      </c>
      <c r="B27586">
        <v>-0.02</v>
      </c>
      <c r="C27586" t="s">
        <v>1790</v>
      </c>
      <c r="D27586" t="s">
        <v>3291</v>
      </c>
    </row>
    <row r="27587" spans="1:4" x14ac:dyDescent="0.2">
      <c r="A27587" t="s">
        <v>34</v>
      </c>
      <c r="B27587">
        <v>16.8</v>
      </c>
      <c r="C27587" t="s">
        <v>1608</v>
      </c>
      <c r="D27587">
        <v>0.05</v>
      </c>
    </row>
    <row r="27588" spans="1:4" x14ac:dyDescent="0.2">
      <c r="A27588" t="s">
        <v>96</v>
      </c>
      <c r="B27588">
        <v>1.8</v>
      </c>
      <c r="C27588" t="s">
        <v>1608</v>
      </c>
      <c r="D27588">
        <v>0.05</v>
      </c>
    </row>
    <row r="27589" spans="1:4" x14ac:dyDescent="0.2">
      <c r="A27589" t="s">
        <v>29</v>
      </c>
      <c r="B27589">
        <v>1.2</v>
      </c>
      <c r="C27589" t="s">
        <v>1608</v>
      </c>
      <c r="D27589">
        <v>0.1</v>
      </c>
    </row>
    <row r="27590" spans="1:4" x14ac:dyDescent="0.2">
      <c r="A27590" t="s">
        <v>96</v>
      </c>
      <c r="B27590">
        <v>5.5</v>
      </c>
      <c r="C27590" t="s">
        <v>1608</v>
      </c>
      <c r="D27590">
        <v>0.2</v>
      </c>
    </row>
    <row r="27591" spans="1:4" x14ac:dyDescent="0.2">
      <c r="A27591" t="s">
        <v>96</v>
      </c>
      <c r="B27591">
        <v>5.15</v>
      </c>
      <c r="C27591" t="s">
        <v>1613</v>
      </c>
      <c r="D27591">
        <v>0.05</v>
      </c>
    </row>
    <row r="27592" spans="1:4" x14ac:dyDescent="0.2">
      <c r="A27592" t="s">
        <v>96</v>
      </c>
      <c r="B27592">
        <v>4.3</v>
      </c>
      <c r="C27592">
        <v>0.02</v>
      </c>
    </row>
    <row r="27593" spans="1:4" x14ac:dyDescent="0.2">
      <c r="A27593" t="s">
        <v>96</v>
      </c>
      <c r="B27593">
        <v>4.3</v>
      </c>
      <c r="C27593">
        <v>0.02</v>
      </c>
    </row>
    <row r="27594" spans="1:4" x14ac:dyDescent="0.2">
      <c r="A27594" t="s">
        <v>29</v>
      </c>
      <c r="B27594">
        <v>7.85</v>
      </c>
      <c r="C27594" t="s">
        <v>1608</v>
      </c>
      <c r="D27594">
        <v>0.05</v>
      </c>
    </row>
    <row r="27595" spans="1:4" x14ac:dyDescent="0.2">
      <c r="A27595" t="s">
        <v>36</v>
      </c>
      <c r="B27595" t="s">
        <v>1815</v>
      </c>
      <c r="C27595">
        <v>14.8</v>
      </c>
      <c r="D27595" t="s">
        <v>3495</v>
      </c>
    </row>
    <row r="27596" spans="1:4" x14ac:dyDescent="0.2">
      <c r="A27596" t="s">
        <v>29</v>
      </c>
      <c r="B27596">
        <v>1</v>
      </c>
      <c r="C27596" t="s">
        <v>1608</v>
      </c>
      <c r="D27596">
        <v>0.1</v>
      </c>
    </row>
    <row r="27597" spans="1:4" x14ac:dyDescent="0.2">
      <c r="A27597" t="s">
        <v>96</v>
      </c>
      <c r="B27597">
        <v>15</v>
      </c>
      <c r="C27597" t="s">
        <v>1608</v>
      </c>
      <c r="D27597">
        <v>0.08</v>
      </c>
    </row>
    <row r="27598" spans="1:4" x14ac:dyDescent="0.2">
      <c r="A27598" t="s">
        <v>2902</v>
      </c>
      <c r="B27598" t="s">
        <v>1580</v>
      </c>
    </row>
    <row r="27599" spans="1:4" x14ac:dyDescent="0.2">
      <c r="A27599" t="s">
        <v>29</v>
      </c>
      <c r="B27599">
        <v>7.8</v>
      </c>
      <c r="C27599" t="s">
        <v>1608</v>
      </c>
      <c r="D27599">
        <v>0.05</v>
      </c>
    </row>
    <row r="27600" spans="1:4" x14ac:dyDescent="0.2">
      <c r="A27600" t="s">
        <v>29</v>
      </c>
      <c r="B27600">
        <v>8.3000000000000007</v>
      </c>
      <c r="C27600" t="s">
        <v>1630</v>
      </c>
    </row>
    <row r="27601" spans="1:5" x14ac:dyDescent="0.2">
      <c r="A27601" t="s">
        <v>29</v>
      </c>
      <c r="B27601">
        <v>12.05</v>
      </c>
      <c r="C27601" t="s">
        <v>1608</v>
      </c>
      <c r="D27601">
        <v>0.05</v>
      </c>
    </row>
    <row r="27602" spans="1:5" x14ac:dyDescent="0.2">
      <c r="A27602" t="s">
        <v>29</v>
      </c>
      <c r="B27602">
        <v>12.05</v>
      </c>
      <c r="C27602" t="s">
        <v>1608</v>
      </c>
      <c r="D27602">
        <v>0.05</v>
      </c>
    </row>
    <row r="27603" spans="1:5" x14ac:dyDescent="0.2">
      <c r="A27603" t="s">
        <v>29</v>
      </c>
      <c r="B27603">
        <v>0.25</v>
      </c>
      <c r="C27603" t="s">
        <v>1608</v>
      </c>
      <c r="D27603">
        <v>0.03</v>
      </c>
    </row>
    <row r="27604" spans="1:5" x14ac:dyDescent="0.2">
      <c r="A27604" t="s">
        <v>133</v>
      </c>
      <c r="B27604">
        <v>0.05</v>
      </c>
    </row>
    <row r="27605" spans="1:5" x14ac:dyDescent="0.2">
      <c r="A27605" t="s">
        <v>96</v>
      </c>
      <c r="B27605">
        <v>12.8</v>
      </c>
      <c r="C27605" t="s">
        <v>1608</v>
      </c>
      <c r="D27605">
        <v>0.2</v>
      </c>
    </row>
    <row r="27606" spans="1:5" x14ac:dyDescent="0.2">
      <c r="A27606" t="s">
        <v>873</v>
      </c>
      <c r="B27606" t="s">
        <v>1618</v>
      </c>
      <c r="C27606">
        <v>9.8000000000000007</v>
      </c>
      <c r="D27606" t="s">
        <v>1608</v>
      </c>
      <c r="E27606">
        <v>0.1</v>
      </c>
    </row>
    <row r="27607" spans="1:5" x14ac:dyDescent="0.2">
      <c r="A27607" t="s">
        <v>95</v>
      </c>
      <c r="B27607" t="s">
        <v>1584</v>
      </c>
      <c r="C27607">
        <v>4</v>
      </c>
    </row>
    <row r="27608" spans="1:5" x14ac:dyDescent="0.2">
      <c r="A27608" t="s">
        <v>95</v>
      </c>
      <c r="B27608" t="s">
        <v>1584</v>
      </c>
      <c r="C27608">
        <v>10</v>
      </c>
    </row>
    <row r="27609" spans="1:5" x14ac:dyDescent="0.2">
      <c r="A27609" t="s">
        <v>54</v>
      </c>
      <c r="B27609" t="s">
        <v>2525</v>
      </c>
      <c r="C27609" t="s">
        <v>1608</v>
      </c>
      <c r="D27609" t="s">
        <v>3484</v>
      </c>
    </row>
    <row r="27610" spans="1:5" x14ac:dyDescent="0.2">
      <c r="A27610" t="s">
        <v>95</v>
      </c>
      <c r="B27610" t="s">
        <v>2508</v>
      </c>
      <c r="C27610">
        <v>1.5</v>
      </c>
      <c r="D27610" t="s">
        <v>3485</v>
      </c>
    </row>
    <row r="27611" spans="1:5" x14ac:dyDescent="0.2">
      <c r="A27611" t="s">
        <v>95</v>
      </c>
      <c r="B27611" t="s">
        <v>2508</v>
      </c>
      <c r="C27611">
        <v>1.5</v>
      </c>
      <c r="D27611" t="s">
        <v>3486</v>
      </c>
    </row>
    <row r="27612" spans="1:5" x14ac:dyDescent="0.2">
      <c r="A27612" t="s">
        <v>97</v>
      </c>
      <c r="B27612">
        <v>0.03</v>
      </c>
      <c r="C27612" t="s">
        <v>1568</v>
      </c>
      <c r="D27612" t="s">
        <v>3501</v>
      </c>
    </row>
    <row r="27613" spans="1:5" x14ac:dyDescent="0.2">
      <c r="A27613" t="s">
        <v>94</v>
      </c>
      <c r="B27613">
        <v>0.03</v>
      </c>
      <c r="C27613" t="s">
        <v>1568</v>
      </c>
    </row>
    <row r="27614" spans="1:5" x14ac:dyDescent="0.2">
      <c r="A27614" t="s">
        <v>97</v>
      </c>
      <c r="B27614">
        <v>0.01</v>
      </c>
      <c r="C27614" t="s">
        <v>1568</v>
      </c>
    </row>
    <row r="27615" spans="1:5" x14ac:dyDescent="0.2">
      <c r="A27615">
        <v>0.15</v>
      </c>
      <c r="B27615" t="s">
        <v>1621</v>
      </c>
    </row>
    <row r="27616" spans="1:5" x14ac:dyDescent="0.2">
      <c r="A27616">
        <v>0.45</v>
      </c>
      <c r="B27616" t="s">
        <v>1621</v>
      </c>
    </row>
    <row r="27617" spans="1:4" x14ac:dyDescent="0.2">
      <c r="A27617" t="s">
        <v>87</v>
      </c>
      <c r="B27617" t="s">
        <v>1682</v>
      </c>
    </row>
    <row r="27618" spans="1:4" x14ac:dyDescent="0.2">
      <c r="A27618" t="s">
        <v>1549</v>
      </c>
      <c r="B27618" t="s">
        <v>1550</v>
      </c>
      <c r="C27618" t="s">
        <v>1551</v>
      </c>
      <c r="D27618" t="s">
        <v>1552</v>
      </c>
    </row>
    <row r="27619" spans="1:4" x14ac:dyDescent="0.2">
      <c r="A27619" t="s">
        <v>859</v>
      </c>
      <c r="B27619" t="s">
        <v>1553</v>
      </c>
      <c r="C27619" t="s">
        <v>1554</v>
      </c>
    </row>
    <row r="27620" spans="1:4" x14ac:dyDescent="0.2">
      <c r="A27620" t="s">
        <v>1569</v>
      </c>
      <c r="B27620" t="s">
        <v>1570</v>
      </c>
      <c r="C27620" t="s">
        <v>1571</v>
      </c>
    </row>
    <row r="27621" spans="1:4" x14ac:dyDescent="0.2">
      <c r="A27621" t="s">
        <v>1569</v>
      </c>
      <c r="B27621" t="s">
        <v>1572</v>
      </c>
      <c r="C27621" t="s">
        <v>1573</v>
      </c>
      <c r="D27621" t="s">
        <v>1571</v>
      </c>
    </row>
    <row r="27622" spans="1:4" x14ac:dyDescent="0.2">
      <c r="A27622" t="s">
        <v>34</v>
      </c>
      <c r="B27622">
        <v>16.98</v>
      </c>
      <c r="C27622">
        <f>-0.005/-0.02</f>
        <v>0.25</v>
      </c>
    </row>
    <row r="27623" spans="1:4" x14ac:dyDescent="0.2">
      <c r="A27623" t="s">
        <v>34</v>
      </c>
      <c r="B27623">
        <v>16.98</v>
      </c>
      <c r="C27623">
        <f>-0.005/-0.02</f>
        <v>0.25</v>
      </c>
    </row>
    <row r="27624" spans="1:4" x14ac:dyDescent="0.2">
      <c r="A27624" t="s">
        <v>34</v>
      </c>
      <c r="B27624">
        <v>21.98</v>
      </c>
      <c r="C27624">
        <f>-0.005/-0.02</f>
        <v>0.25</v>
      </c>
    </row>
    <row r="27625" spans="1:4" x14ac:dyDescent="0.2">
      <c r="A27625" t="s">
        <v>34</v>
      </c>
      <c r="B27625">
        <v>21.98</v>
      </c>
      <c r="C27625">
        <f>-0.005/-0.02</f>
        <v>0.25</v>
      </c>
    </row>
    <row r="27626" spans="1:4" x14ac:dyDescent="0.2">
      <c r="A27626" t="s">
        <v>34</v>
      </c>
      <c r="B27626">
        <v>16.8</v>
      </c>
      <c r="C27626" t="s">
        <v>1608</v>
      </c>
      <c r="D27626">
        <v>0.05</v>
      </c>
    </row>
    <row r="27627" spans="1:4" x14ac:dyDescent="0.2">
      <c r="A27627" t="s">
        <v>96</v>
      </c>
      <c r="B27627">
        <v>1.8</v>
      </c>
      <c r="C27627" t="s">
        <v>1608</v>
      </c>
      <c r="D27627">
        <v>0.05</v>
      </c>
    </row>
    <row r="27628" spans="1:4" x14ac:dyDescent="0.2">
      <c r="A27628" t="s">
        <v>29</v>
      </c>
      <c r="B27628">
        <v>1.2</v>
      </c>
      <c r="C27628" t="s">
        <v>1608</v>
      </c>
      <c r="D27628">
        <v>0.1</v>
      </c>
    </row>
    <row r="27629" spans="1:4" x14ac:dyDescent="0.2">
      <c r="A27629" t="s">
        <v>96</v>
      </c>
      <c r="B27629">
        <v>5.5</v>
      </c>
      <c r="C27629" t="s">
        <v>1608</v>
      </c>
      <c r="D27629">
        <v>0.2</v>
      </c>
    </row>
    <row r="27630" spans="1:4" x14ac:dyDescent="0.2">
      <c r="A27630" t="s">
        <v>96</v>
      </c>
      <c r="B27630">
        <v>5.15</v>
      </c>
      <c r="C27630" t="s">
        <v>1613</v>
      </c>
      <c r="D27630">
        <v>0.05</v>
      </c>
    </row>
    <row r="27631" spans="1:4" x14ac:dyDescent="0.2">
      <c r="A27631" t="s">
        <v>96</v>
      </c>
      <c r="B27631">
        <v>4</v>
      </c>
      <c r="C27631">
        <v>0.02</v>
      </c>
    </row>
    <row r="27632" spans="1:4" x14ac:dyDescent="0.2">
      <c r="A27632" t="s">
        <v>29</v>
      </c>
      <c r="B27632">
        <v>7.85</v>
      </c>
      <c r="C27632" t="s">
        <v>1608</v>
      </c>
      <c r="D27632">
        <v>0.05</v>
      </c>
    </row>
    <row r="27633" spans="1:5" x14ac:dyDescent="0.2">
      <c r="A27633" t="s">
        <v>36</v>
      </c>
      <c r="B27633" t="s">
        <v>1815</v>
      </c>
      <c r="C27633">
        <v>14.8</v>
      </c>
      <c r="D27633" t="s">
        <v>3495</v>
      </c>
    </row>
    <row r="27634" spans="1:5" x14ac:dyDescent="0.2">
      <c r="A27634" t="s">
        <v>29</v>
      </c>
      <c r="B27634">
        <v>1</v>
      </c>
      <c r="C27634" t="s">
        <v>1608</v>
      </c>
      <c r="D27634">
        <v>0.1</v>
      </c>
    </row>
    <row r="27635" spans="1:5" x14ac:dyDescent="0.2">
      <c r="A27635" t="s">
        <v>96</v>
      </c>
      <c r="B27635">
        <v>15</v>
      </c>
      <c r="C27635" t="s">
        <v>1608</v>
      </c>
      <c r="D27635">
        <v>0.08</v>
      </c>
    </row>
    <row r="27636" spans="1:5" x14ac:dyDescent="0.2">
      <c r="A27636" t="s">
        <v>2902</v>
      </c>
      <c r="B27636" t="s">
        <v>1580</v>
      </c>
    </row>
    <row r="27637" spans="1:5" x14ac:dyDescent="0.2">
      <c r="A27637" t="s">
        <v>29</v>
      </c>
      <c r="B27637">
        <v>7.8</v>
      </c>
      <c r="C27637" t="s">
        <v>1608</v>
      </c>
      <c r="D27637">
        <v>0.05</v>
      </c>
    </row>
    <row r="27638" spans="1:5" x14ac:dyDescent="0.2">
      <c r="A27638" t="s">
        <v>29</v>
      </c>
      <c r="B27638">
        <v>8.3000000000000007</v>
      </c>
      <c r="C27638" t="s">
        <v>1630</v>
      </c>
    </row>
    <row r="27639" spans="1:5" x14ac:dyDescent="0.2">
      <c r="A27639" t="s">
        <v>29</v>
      </c>
      <c r="B27639">
        <v>12.05</v>
      </c>
      <c r="C27639" t="s">
        <v>1608</v>
      </c>
      <c r="D27639">
        <v>0.05</v>
      </c>
    </row>
    <row r="27640" spans="1:5" x14ac:dyDescent="0.2">
      <c r="A27640" t="s">
        <v>29</v>
      </c>
      <c r="B27640">
        <v>12.05</v>
      </c>
      <c r="C27640" t="s">
        <v>1608</v>
      </c>
      <c r="D27640">
        <v>0.05</v>
      </c>
    </row>
    <row r="27641" spans="1:5" x14ac:dyDescent="0.2">
      <c r="A27641" t="s">
        <v>29</v>
      </c>
      <c r="B27641">
        <v>0.25</v>
      </c>
      <c r="C27641" t="s">
        <v>1608</v>
      </c>
      <c r="D27641">
        <v>0.03</v>
      </c>
    </row>
    <row r="27642" spans="1:5" x14ac:dyDescent="0.2">
      <c r="A27642" t="s">
        <v>133</v>
      </c>
      <c r="B27642">
        <v>0.05</v>
      </c>
    </row>
    <row r="27643" spans="1:5" x14ac:dyDescent="0.2">
      <c r="A27643" t="s">
        <v>96</v>
      </c>
      <c r="B27643">
        <v>12.8</v>
      </c>
      <c r="C27643" t="s">
        <v>1608</v>
      </c>
      <c r="D27643">
        <v>0.2</v>
      </c>
    </row>
    <row r="27644" spans="1:5" x14ac:dyDescent="0.2">
      <c r="A27644" t="s">
        <v>873</v>
      </c>
      <c r="B27644" t="s">
        <v>1618</v>
      </c>
      <c r="C27644">
        <v>9.8000000000000007</v>
      </c>
      <c r="D27644" t="s">
        <v>1608</v>
      </c>
      <c r="E27644">
        <v>0.1</v>
      </c>
    </row>
    <row r="27645" spans="1:5" x14ac:dyDescent="0.2">
      <c r="A27645" t="s">
        <v>95</v>
      </c>
      <c r="B27645" t="s">
        <v>1584</v>
      </c>
      <c r="C27645">
        <v>4</v>
      </c>
    </row>
    <row r="27646" spans="1:5" x14ac:dyDescent="0.2">
      <c r="A27646" t="s">
        <v>95</v>
      </c>
      <c r="B27646" t="s">
        <v>1584</v>
      </c>
      <c r="C27646">
        <v>10</v>
      </c>
    </row>
    <row r="27647" spans="1:5" x14ac:dyDescent="0.2">
      <c r="A27647" t="s">
        <v>54</v>
      </c>
      <c r="B27647" t="s">
        <v>2525</v>
      </c>
      <c r="C27647" t="s">
        <v>1608</v>
      </c>
      <c r="D27647" t="s">
        <v>3484</v>
      </c>
    </row>
    <row r="27648" spans="1:5" x14ac:dyDescent="0.2">
      <c r="A27648" t="s">
        <v>95</v>
      </c>
      <c r="B27648" t="s">
        <v>2508</v>
      </c>
      <c r="C27648">
        <v>1.5</v>
      </c>
      <c r="D27648" t="s">
        <v>3485</v>
      </c>
    </row>
    <row r="27649" spans="1:4" x14ac:dyDescent="0.2">
      <c r="A27649" t="s">
        <v>95</v>
      </c>
      <c r="B27649" t="s">
        <v>2508</v>
      </c>
      <c r="C27649">
        <v>1.5</v>
      </c>
      <c r="D27649" t="s">
        <v>3486</v>
      </c>
    </row>
    <row r="27650" spans="1:4" x14ac:dyDescent="0.2">
      <c r="A27650" t="s">
        <v>97</v>
      </c>
      <c r="B27650">
        <v>0.03</v>
      </c>
      <c r="C27650" t="s">
        <v>1568</v>
      </c>
      <c r="D27650" t="s">
        <v>3496</v>
      </c>
    </row>
    <row r="27651" spans="1:4" x14ac:dyDescent="0.2">
      <c r="A27651" t="s">
        <v>94</v>
      </c>
      <c r="B27651">
        <v>0.03</v>
      </c>
      <c r="C27651" t="s">
        <v>1568</v>
      </c>
    </row>
    <row r="27652" spans="1:4" x14ac:dyDescent="0.2">
      <c r="A27652" t="s">
        <v>97</v>
      </c>
      <c r="B27652">
        <v>0.01</v>
      </c>
      <c r="C27652" t="s">
        <v>1568</v>
      </c>
    </row>
    <row r="27653" spans="1:4" x14ac:dyDescent="0.2">
      <c r="A27653">
        <v>0.15</v>
      </c>
      <c r="B27653" t="s">
        <v>1621</v>
      </c>
    </row>
    <row r="27654" spans="1:4" x14ac:dyDescent="0.2">
      <c r="A27654">
        <v>0.45</v>
      </c>
      <c r="B27654" t="s">
        <v>1621</v>
      </c>
    </row>
    <row r="27655" spans="1:4" x14ac:dyDescent="0.2">
      <c r="A27655" t="s">
        <v>87</v>
      </c>
      <c r="B27655" t="s">
        <v>1682</v>
      </c>
    </row>
    <row r="27656" spans="1:4" x14ac:dyDescent="0.2">
      <c r="A27656" t="s">
        <v>1549</v>
      </c>
      <c r="B27656" t="s">
        <v>1550</v>
      </c>
      <c r="C27656" t="s">
        <v>1551</v>
      </c>
      <c r="D27656" t="s">
        <v>1552</v>
      </c>
    </row>
    <row r="27657" spans="1:4" x14ac:dyDescent="0.2">
      <c r="A27657" t="s">
        <v>859</v>
      </c>
      <c r="B27657" t="s">
        <v>1553</v>
      </c>
      <c r="C27657" t="s">
        <v>1554</v>
      </c>
    </row>
    <row r="27658" spans="1:4" x14ac:dyDescent="0.2">
      <c r="A27658" t="s">
        <v>34</v>
      </c>
      <c r="B27658">
        <v>16.98</v>
      </c>
      <c r="C27658">
        <f>-0.005/-0.02</f>
        <v>0.25</v>
      </c>
    </row>
    <row r="27659" spans="1:4" x14ac:dyDescent="0.2">
      <c r="A27659" t="s">
        <v>34</v>
      </c>
      <c r="B27659">
        <v>16.98</v>
      </c>
      <c r="C27659">
        <f>-0.005/-0.02</f>
        <v>0.25</v>
      </c>
    </row>
    <row r="27660" spans="1:4" x14ac:dyDescent="0.2">
      <c r="A27660" t="s">
        <v>34</v>
      </c>
      <c r="B27660">
        <v>21.98</v>
      </c>
      <c r="C27660">
        <f>-0.005/-0.02</f>
        <v>0.25</v>
      </c>
    </row>
    <row r="27661" spans="1:4" x14ac:dyDescent="0.2">
      <c r="A27661" t="s">
        <v>34</v>
      </c>
      <c r="B27661">
        <v>21.98</v>
      </c>
      <c r="C27661">
        <f>-0.005/-0.02</f>
        <v>0.25</v>
      </c>
    </row>
    <row r="27662" spans="1:4" x14ac:dyDescent="0.2">
      <c r="A27662" t="s">
        <v>34</v>
      </c>
      <c r="B27662">
        <v>16.8</v>
      </c>
      <c r="C27662" t="s">
        <v>1608</v>
      </c>
      <c r="D27662">
        <v>0.05</v>
      </c>
    </row>
    <row r="27663" spans="1:4" x14ac:dyDescent="0.2">
      <c r="A27663" t="s">
        <v>96</v>
      </c>
      <c r="B27663">
        <v>1.8</v>
      </c>
      <c r="C27663" t="s">
        <v>1608</v>
      </c>
      <c r="D27663">
        <v>0.05</v>
      </c>
    </row>
    <row r="27664" spans="1:4" x14ac:dyDescent="0.2">
      <c r="A27664" t="s">
        <v>29</v>
      </c>
      <c r="B27664">
        <v>1.2</v>
      </c>
      <c r="C27664" t="s">
        <v>1608</v>
      </c>
      <c r="D27664">
        <v>0.1</v>
      </c>
    </row>
    <row r="27665" spans="1:5" x14ac:dyDescent="0.2">
      <c r="A27665" t="s">
        <v>96</v>
      </c>
      <c r="B27665">
        <v>5.5</v>
      </c>
      <c r="C27665" t="s">
        <v>1608</v>
      </c>
      <c r="D27665">
        <v>0.2</v>
      </c>
    </row>
    <row r="27666" spans="1:5" x14ac:dyDescent="0.2">
      <c r="A27666" t="s">
        <v>96</v>
      </c>
      <c r="B27666">
        <v>5.15</v>
      </c>
      <c r="C27666" t="s">
        <v>1613</v>
      </c>
      <c r="D27666">
        <v>0.05</v>
      </c>
    </row>
    <row r="27667" spans="1:5" x14ac:dyDescent="0.2">
      <c r="A27667" t="s">
        <v>96</v>
      </c>
      <c r="B27667">
        <v>4</v>
      </c>
      <c r="C27667">
        <v>0.02</v>
      </c>
    </row>
    <row r="27668" spans="1:5" x14ac:dyDescent="0.2">
      <c r="A27668" t="s">
        <v>29</v>
      </c>
      <c r="B27668">
        <v>7.85</v>
      </c>
      <c r="C27668" t="s">
        <v>1608</v>
      </c>
      <c r="D27668">
        <v>0.05</v>
      </c>
    </row>
    <row r="27669" spans="1:5" x14ac:dyDescent="0.2">
      <c r="A27669" t="s">
        <v>36</v>
      </c>
      <c r="B27669" t="s">
        <v>1815</v>
      </c>
      <c r="C27669">
        <v>14.8</v>
      </c>
      <c r="D27669" t="s">
        <v>3495</v>
      </c>
    </row>
    <row r="27670" spans="1:5" x14ac:dyDescent="0.2">
      <c r="A27670" t="s">
        <v>29</v>
      </c>
      <c r="B27670">
        <v>1</v>
      </c>
      <c r="C27670" t="s">
        <v>1608</v>
      </c>
      <c r="D27670">
        <v>0.1</v>
      </c>
    </row>
    <row r="27671" spans="1:5" x14ac:dyDescent="0.2">
      <c r="A27671" t="s">
        <v>96</v>
      </c>
      <c r="B27671">
        <v>15</v>
      </c>
      <c r="C27671" t="s">
        <v>1608</v>
      </c>
      <c r="D27671">
        <v>0.08</v>
      </c>
    </row>
    <row r="27672" spans="1:5" x14ac:dyDescent="0.2">
      <c r="A27672" t="s">
        <v>2902</v>
      </c>
      <c r="B27672" t="s">
        <v>1580</v>
      </c>
    </row>
    <row r="27673" spans="1:5" x14ac:dyDescent="0.2">
      <c r="A27673" t="s">
        <v>29</v>
      </c>
      <c r="B27673">
        <v>7.8</v>
      </c>
      <c r="C27673" t="s">
        <v>1608</v>
      </c>
      <c r="D27673">
        <v>0.05</v>
      </c>
    </row>
    <row r="27674" spans="1:5" x14ac:dyDescent="0.2">
      <c r="A27674" t="s">
        <v>29</v>
      </c>
      <c r="B27674">
        <v>8.3000000000000007</v>
      </c>
      <c r="C27674" t="s">
        <v>1630</v>
      </c>
    </row>
    <row r="27675" spans="1:5" x14ac:dyDescent="0.2">
      <c r="A27675" t="s">
        <v>29</v>
      </c>
      <c r="B27675">
        <v>12.05</v>
      </c>
      <c r="C27675" t="s">
        <v>1608</v>
      </c>
      <c r="D27675">
        <v>0.05</v>
      </c>
    </row>
    <row r="27676" spans="1:5" x14ac:dyDescent="0.2">
      <c r="A27676" t="s">
        <v>29</v>
      </c>
      <c r="B27676">
        <v>12.05</v>
      </c>
      <c r="C27676" t="s">
        <v>1608</v>
      </c>
      <c r="D27676">
        <v>0.05</v>
      </c>
    </row>
    <row r="27677" spans="1:5" x14ac:dyDescent="0.2">
      <c r="A27677" t="s">
        <v>29</v>
      </c>
      <c r="B27677">
        <v>0.25</v>
      </c>
      <c r="C27677" t="s">
        <v>1608</v>
      </c>
      <c r="D27677">
        <v>0.03</v>
      </c>
    </row>
    <row r="27678" spans="1:5" x14ac:dyDescent="0.2">
      <c r="A27678" t="s">
        <v>133</v>
      </c>
      <c r="B27678">
        <v>0.05</v>
      </c>
    </row>
    <row r="27679" spans="1:5" x14ac:dyDescent="0.2">
      <c r="A27679" t="s">
        <v>96</v>
      </c>
      <c r="B27679">
        <v>12.8</v>
      </c>
      <c r="C27679" t="s">
        <v>1608</v>
      </c>
      <c r="D27679">
        <v>0.2</v>
      </c>
    </row>
    <row r="27680" spans="1:5" x14ac:dyDescent="0.2">
      <c r="A27680" t="s">
        <v>873</v>
      </c>
      <c r="B27680" t="s">
        <v>1618</v>
      </c>
      <c r="C27680">
        <v>9.8000000000000007</v>
      </c>
      <c r="D27680" t="s">
        <v>1608</v>
      </c>
      <c r="E27680">
        <v>0.1</v>
      </c>
    </row>
    <row r="27681" spans="1:4" x14ac:dyDescent="0.2">
      <c r="A27681" t="s">
        <v>95</v>
      </c>
      <c r="B27681" t="s">
        <v>1584</v>
      </c>
      <c r="C27681">
        <v>4</v>
      </c>
    </row>
    <row r="27682" spans="1:4" x14ac:dyDescent="0.2">
      <c r="A27682" t="s">
        <v>95</v>
      </c>
      <c r="B27682" t="s">
        <v>1584</v>
      </c>
      <c r="C27682">
        <v>10</v>
      </c>
    </row>
    <row r="27683" spans="1:4" x14ac:dyDescent="0.2">
      <c r="A27683" t="s">
        <v>54</v>
      </c>
      <c r="B27683" t="s">
        <v>2525</v>
      </c>
      <c r="C27683" t="s">
        <v>1608</v>
      </c>
      <c r="D27683" t="s">
        <v>3484</v>
      </c>
    </row>
    <row r="27684" spans="1:4" x14ac:dyDescent="0.2">
      <c r="A27684" t="s">
        <v>95</v>
      </c>
      <c r="B27684" t="s">
        <v>2508</v>
      </c>
      <c r="C27684">
        <v>1.5</v>
      </c>
      <c r="D27684" t="s">
        <v>3485</v>
      </c>
    </row>
    <row r="27685" spans="1:4" x14ac:dyDescent="0.2">
      <c r="A27685" t="s">
        <v>95</v>
      </c>
      <c r="B27685" t="s">
        <v>2508</v>
      </c>
      <c r="C27685">
        <v>1.5</v>
      </c>
      <c r="D27685" t="s">
        <v>3486</v>
      </c>
    </row>
    <row r="27686" spans="1:4" x14ac:dyDescent="0.2">
      <c r="A27686" t="s">
        <v>97</v>
      </c>
      <c r="B27686">
        <v>0.03</v>
      </c>
      <c r="C27686" t="s">
        <v>1568</v>
      </c>
      <c r="D27686" t="s">
        <v>3496</v>
      </c>
    </row>
    <row r="27687" spans="1:4" x14ac:dyDescent="0.2">
      <c r="A27687" t="s">
        <v>94</v>
      </c>
      <c r="B27687">
        <v>0.03</v>
      </c>
      <c r="C27687" t="s">
        <v>1568</v>
      </c>
    </row>
    <row r="27688" spans="1:4" x14ac:dyDescent="0.2">
      <c r="A27688" t="s">
        <v>97</v>
      </c>
      <c r="B27688">
        <v>0.01</v>
      </c>
      <c r="C27688" t="s">
        <v>1568</v>
      </c>
    </row>
    <row r="27689" spans="1:4" x14ac:dyDescent="0.2">
      <c r="A27689">
        <v>0.15</v>
      </c>
      <c r="B27689" t="s">
        <v>1621</v>
      </c>
    </row>
    <row r="27690" spans="1:4" x14ac:dyDescent="0.2">
      <c r="A27690">
        <v>0.45</v>
      </c>
      <c r="B27690" t="s">
        <v>1621</v>
      </c>
    </row>
    <row r="27691" spans="1:4" x14ac:dyDescent="0.2">
      <c r="A27691" t="s">
        <v>87</v>
      </c>
      <c r="B27691" t="s">
        <v>1682</v>
      </c>
    </row>
    <row r="27692" spans="1:4" x14ac:dyDescent="0.2">
      <c r="A27692" t="s">
        <v>1549</v>
      </c>
      <c r="B27692" t="s">
        <v>1550</v>
      </c>
      <c r="C27692" t="s">
        <v>1551</v>
      </c>
      <c r="D27692" t="s">
        <v>1552</v>
      </c>
    </row>
    <row r="27693" spans="1:4" x14ac:dyDescent="0.2">
      <c r="A27693" t="s">
        <v>859</v>
      </c>
      <c r="B27693" t="s">
        <v>1553</v>
      </c>
      <c r="C27693" t="s">
        <v>1554</v>
      </c>
    </row>
    <row r="27694" spans="1:4" x14ac:dyDescent="0.2">
      <c r="A27694" t="s">
        <v>34</v>
      </c>
      <c r="B27694">
        <v>16.98</v>
      </c>
      <c r="C27694">
        <f>-0.005/-0.02</f>
        <v>0.25</v>
      </c>
    </row>
    <row r="27695" spans="1:4" x14ac:dyDescent="0.2">
      <c r="A27695" t="s">
        <v>34</v>
      </c>
      <c r="B27695">
        <v>16.98</v>
      </c>
      <c r="C27695">
        <f>-0.005/-0.02</f>
        <v>0.25</v>
      </c>
    </row>
    <row r="27696" spans="1:4" x14ac:dyDescent="0.2">
      <c r="A27696" t="s">
        <v>34</v>
      </c>
      <c r="B27696">
        <v>21.98</v>
      </c>
      <c r="C27696">
        <f>-0.005/-0.02</f>
        <v>0.25</v>
      </c>
    </row>
    <row r="27697" spans="1:4" x14ac:dyDescent="0.2">
      <c r="A27697" t="s">
        <v>34</v>
      </c>
      <c r="B27697">
        <v>21.98</v>
      </c>
      <c r="C27697">
        <f>-0.005/-0.02</f>
        <v>0.25</v>
      </c>
    </row>
    <row r="27698" spans="1:4" x14ac:dyDescent="0.2">
      <c r="A27698" t="s">
        <v>34</v>
      </c>
      <c r="B27698">
        <v>16.8</v>
      </c>
      <c r="C27698" t="s">
        <v>1608</v>
      </c>
      <c r="D27698">
        <v>0.05</v>
      </c>
    </row>
    <row r="27699" spans="1:4" x14ac:dyDescent="0.2">
      <c r="A27699" t="s">
        <v>96</v>
      </c>
      <c r="B27699">
        <v>1.8</v>
      </c>
      <c r="C27699" t="s">
        <v>1608</v>
      </c>
      <c r="D27699">
        <v>0.05</v>
      </c>
    </row>
    <row r="27700" spans="1:4" x14ac:dyDescent="0.2">
      <c r="A27700" t="s">
        <v>29</v>
      </c>
      <c r="B27700">
        <v>1.2</v>
      </c>
      <c r="C27700" t="s">
        <v>1608</v>
      </c>
      <c r="D27700">
        <v>0.1</v>
      </c>
    </row>
    <row r="27701" spans="1:4" x14ac:dyDescent="0.2">
      <c r="A27701" t="s">
        <v>96</v>
      </c>
      <c r="B27701">
        <v>5.5</v>
      </c>
      <c r="C27701" t="s">
        <v>1608</v>
      </c>
      <c r="D27701">
        <v>0.2</v>
      </c>
    </row>
    <row r="27702" spans="1:4" x14ac:dyDescent="0.2">
      <c r="A27702" t="s">
        <v>96</v>
      </c>
      <c r="B27702">
        <v>5.15</v>
      </c>
      <c r="C27702" t="s">
        <v>1613</v>
      </c>
      <c r="D27702">
        <v>0.05</v>
      </c>
    </row>
    <row r="27703" spans="1:4" x14ac:dyDescent="0.2">
      <c r="A27703" t="s">
        <v>96</v>
      </c>
      <c r="B27703">
        <v>4</v>
      </c>
      <c r="C27703">
        <v>0.02</v>
      </c>
    </row>
    <row r="27704" spans="1:4" x14ac:dyDescent="0.2">
      <c r="A27704" t="s">
        <v>29</v>
      </c>
      <c r="B27704">
        <v>7.85</v>
      </c>
      <c r="C27704" t="s">
        <v>1608</v>
      </c>
      <c r="D27704">
        <v>0.05</v>
      </c>
    </row>
    <row r="27705" spans="1:4" x14ac:dyDescent="0.2">
      <c r="A27705" t="s">
        <v>36</v>
      </c>
      <c r="B27705" t="s">
        <v>1815</v>
      </c>
      <c r="C27705">
        <v>14.8</v>
      </c>
      <c r="D27705" t="s">
        <v>3495</v>
      </c>
    </row>
    <row r="27706" spans="1:4" x14ac:dyDescent="0.2">
      <c r="A27706" t="s">
        <v>29</v>
      </c>
      <c r="B27706">
        <v>1</v>
      </c>
      <c r="C27706" t="s">
        <v>1608</v>
      </c>
      <c r="D27706">
        <v>0.1</v>
      </c>
    </row>
    <row r="27707" spans="1:4" x14ac:dyDescent="0.2">
      <c r="A27707" t="s">
        <v>96</v>
      </c>
      <c r="B27707">
        <v>15</v>
      </c>
      <c r="C27707" t="s">
        <v>1608</v>
      </c>
      <c r="D27707">
        <v>0.08</v>
      </c>
    </row>
    <row r="27708" spans="1:4" x14ac:dyDescent="0.2">
      <c r="A27708" t="s">
        <v>2902</v>
      </c>
      <c r="B27708" t="s">
        <v>1580</v>
      </c>
    </row>
    <row r="27709" spans="1:4" x14ac:dyDescent="0.2">
      <c r="A27709" t="s">
        <v>29</v>
      </c>
      <c r="B27709">
        <v>7.8</v>
      </c>
      <c r="C27709" t="s">
        <v>1608</v>
      </c>
      <c r="D27709">
        <v>0.05</v>
      </c>
    </row>
    <row r="27710" spans="1:4" x14ac:dyDescent="0.2">
      <c r="A27710" t="s">
        <v>29</v>
      </c>
      <c r="B27710">
        <v>8.3000000000000007</v>
      </c>
      <c r="C27710" t="s">
        <v>1630</v>
      </c>
    </row>
    <row r="27711" spans="1:4" x14ac:dyDescent="0.2">
      <c r="A27711" t="s">
        <v>29</v>
      </c>
      <c r="B27711">
        <v>12.05</v>
      </c>
      <c r="C27711" t="s">
        <v>1608</v>
      </c>
      <c r="D27711">
        <v>0.05</v>
      </c>
    </row>
    <row r="27712" spans="1:4" x14ac:dyDescent="0.2">
      <c r="A27712" t="s">
        <v>29</v>
      </c>
      <c r="B27712">
        <v>12.05</v>
      </c>
      <c r="C27712" t="s">
        <v>1608</v>
      </c>
      <c r="D27712">
        <v>0.05</v>
      </c>
    </row>
    <row r="27713" spans="1:5" x14ac:dyDescent="0.2">
      <c r="A27713" t="s">
        <v>29</v>
      </c>
      <c r="B27713">
        <v>0.25</v>
      </c>
      <c r="C27713" t="s">
        <v>1608</v>
      </c>
      <c r="D27713">
        <v>0.03</v>
      </c>
    </row>
    <row r="27714" spans="1:5" x14ac:dyDescent="0.2">
      <c r="A27714" t="s">
        <v>133</v>
      </c>
      <c r="B27714">
        <v>0.05</v>
      </c>
    </row>
    <row r="27715" spans="1:5" x14ac:dyDescent="0.2">
      <c r="A27715" t="s">
        <v>96</v>
      </c>
      <c r="B27715">
        <v>12.8</v>
      </c>
      <c r="C27715" t="s">
        <v>1608</v>
      </c>
      <c r="D27715">
        <v>0.2</v>
      </c>
    </row>
    <row r="27716" spans="1:5" x14ac:dyDescent="0.2">
      <c r="A27716" t="s">
        <v>873</v>
      </c>
      <c r="B27716" t="s">
        <v>1618</v>
      </c>
      <c r="C27716">
        <v>9.8000000000000007</v>
      </c>
      <c r="D27716" t="s">
        <v>1608</v>
      </c>
      <c r="E27716">
        <v>0.1</v>
      </c>
    </row>
    <row r="27717" spans="1:5" x14ac:dyDescent="0.2">
      <c r="A27717" t="s">
        <v>95</v>
      </c>
      <c r="B27717" t="s">
        <v>1584</v>
      </c>
      <c r="C27717">
        <v>4</v>
      </c>
    </row>
    <row r="27718" spans="1:5" x14ac:dyDescent="0.2">
      <c r="A27718" t="s">
        <v>95</v>
      </c>
      <c r="B27718" t="s">
        <v>1584</v>
      </c>
      <c r="C27718">
        <v>10</v>
      </c>
    </row>
    <row r="27719" spans="1:5" x14ac:dyDescent="0.2">
      <c r="A27719" t="s">
        <v>54</v>
      </c>
      <c r="B27719" t="s">
        <v>2525</v>
      </c>
      <c r="C27719" t="s">
        <v>1608</v>
      </c>
      <c r="D27719" t="s">
        <v>3484</v>
      </c>
    </row>
    <row r="27720" spans="1:5" x14ac:dyDescent="0.2">
      <c r="A27720" t="s">
        <v>95</v>
      </c>
      <c r="B27720" t="s">
        <v>2508</v>
      </c>
      <c r="C27720">
        <v>1.5</v>
      </c>
      <c r="D27720" t="s">
        <v>3485</v>
      </c>
    </row>
    <row r="27721" spans="1:5" x14ac:dyDescent="0.2">
      <c r="A27721" t="s">
        <v>95</v>
      </c>
      <c r="B27721" t="s">
        <v>2508</v>
      </c>
      <c r="C27721">
        <v>1.5</v>
      </c>
      <c r="D27721" t="s">
        <v>3486</v>
      </c>
    </row>
    <row r="27722" spans="1:5" x14ac:dyDescent="0.2">
      <c r="A27722" t="s">
        <v>97</v>
      </c>
      <c r="B27722">
        <v>0.03</v>
      </c>
      <c r="C27722" t="s">
        <v>1568</v>
      </c>
      <c r="D27722" t="s">
        <v>3496</v>
      </c>
    </row>
    <row r="27723" spans="1:5" x14ac:dyDescent="0.2">
      <c r="A27723" t="s">
        <v>94</v>
      </c>
      <c r="B27723">
        <v>0.03</v>
      </c>
      <c r="C27723" t="s">
        <v>1568</v>
      </c>
    </row>
    <row r="27724" spans="1:5" x14ac:dyDescent="0.2">
      <c r="A27724" t="s">
        <v>97</v>
      </c>
      <c r="B27724">
        <v>0.01</v>
      </c>
      <c r="C27724" t="s">
        <v>1568</v>
      </c>
    </row>
    <row r="27725" spans="1:5" x14ac:dyDescent="0.2">
      <c r="A27725">
        <v>0.15</v>
      </c>
      <c r="B27725" t="s">
        <v>1621</v>
      </c>
    </row>
    <row r="27726" spans="1:5" x14ac:dyDescent="0.2">
      <c r="A27726">
        <v>0.45</v>
      </c>
      <c r="B27726" t="s">
        <v>1621</v>
      </c>
    </row>
    <row r="27727" spans="1:5" x14ac:dyDescent="0.2">
      <c r="A27727" t="s">
        <v>87</v>
      </c>
      <c r="B27727" t="s">
        <v>1682</v>
      </c>
    </row>
    <row r="27728" spans="1:5" x14ac:dyDescent="0.2">
      <c r="A27728" t="s">
        <v>1549</v>
      </c>
      <c r="B27728" t="s">
        <v>1550</v>
      </c>
      <c r="C27728" t="s">
        <v>1551</v>
      </c>
      <c r="D27728" t="s">
        <v>1552</v>
      </c>
    </row>
    <row r="27729" spans="1:4" x14ac:dyDescent="0.2">
      <c r="A27729" t="s">
        <v>859</v>
      </c>
      <c r="B27729" t="s">
        <v>1553</v>
      </c>
      <c r="C27729" t="s">
        <v>1554</v>
      </c>
    </row>
    <row r="27730" spans="1:4" x14ac:dyDescent="0.2">
      <c r="A27730" t="s">
        <v>34</v>
      </c>
      <c r="B27730">
        <v>16.98</v>
      </c>
      <c r="C27730">
        <f>-0.005/-0.02</f>
        <v>0.25</v>
      </c>
    </row>
    <row r="27731" spans="1:4" x14ac:dyDescent="0.2">
      <c r="A27731" t="s">
        <v>34</v>
      </c>
      <c r="B27731">
        <v>16.98</v>
      </c>
      <c r="C27731">
        <f>-0.005/-0.02</f>
        <v>0.25</v>
      </c>
    </row>
    <row r="27732" spans="1:4" x14ac:dyDescent="0.2">
      <c r="A27732" t="s">
        <v>34</v>
      </c>
      <c r="B27732">
        <v>21.98</v>
      </c>
      <c r="C27732">
        <f>-0.005/-0.02</f>
        <v>0.25</v>
      </c>
    </row>
    <row r="27733" spans="1:4" x14ac:dyDescent="0.2">
      <c r="A27733" t="s">
        <v>34</v>
      </c>
      <c r="B27733">
        <v>21.98</v>
      </c>
      <c r="C27733">
        <f>-0.005/-0.02</f>
        <v>0.25</v>
      </c>
    </row>
    <row r="27734" spans="1:4" x14ac:dyDescent="0.2">
      <c r="A27734" t="s">
        <v>3487</v>
      </c>
      <c r="B27734">
        <v>-0.02</v>
      </c>
      <c r="C27734" t="s">
        <v>1790</v>
      </c>
      <c r="D27734" t="s">
        <v>3291</v>
      </c>
    </row>
    <row r="27735" spans="1:4" x14ac:dyDescent="0.2">
      <c r="A27735" t="s">
        <v>34</v>
      </c>
      <c r="B27735">
        <v>16.8</v>
      </c>
      <c r="C27735" t="s">
        <v>1608</v>
      </c>
      <c r="D27735">
        <v>0.05</v>
      </c>
    </row>
    <row r="27736" spans="1:4" x14ac:dyDescent="0.2">
      <c r="A27736" t="s">
        <v>96</v>
      </c>
      <c r="B27736">
        <v>1.8</v>
      </c>
      <c r="C27736" t="s">
        <v>1608</v>
      </c>
      <c r="D27736">
        <v>0.05</v>
      </c>
    </row>
    <row r="27737" spans="1:4" x14ac:dyDescent="0.2">
      <c r="A27737" t="s">
        <v>29</v>
      </c>
      <c r="B27737">
        <v>1.2</v>
      </c>
      <c r="C27737" t="s">
        <v>1608</v>
      </c>
      <c r="D27737">
        <v>0.1</v>
      </c>
    </row>
    <row r="27738" spans="1:4" x14ac:dyDescent="0.2">
      <c r="A27738" t="s">
        <v>96</v>
      </c>
      <c r="B27738">
        <v>5.5</v>
      </c>
      <c r="C27738" t="s">
        <v>1608</v>
      </c>
      <c r="D27738">
        <v>0.2</v>
      </c>
    </row>
    <row r="27739" spans="1:4" x14ac:dyDescent="0.2">
      <c r="A27739" t="s">
        <v>96</v>
      </c>
      <c r="B27739">
        <v>5.15</v>
      </c>
      <c r="C27739" t="s">
        <v>1613</v>
      </c>
      <c r="D27739">
        <v>0.05</v>
      </c>
    </row>
    <row r="27740" spans="1:4" x14ac:dyDescent="0.2">
      <c r="A27740" t="s">
        <v>96</v>
      </c>
      <c r="B27740">
        <v>4</v>
      </c>
      <c r="C27740">
        <v>0.02</v>
      </c>
    </row>
    <row r="27741" spans="1:4" x14ac:dyDescent="0.2">
      <c r="A27741" t="s">
        <v>29</v>
      </c>
      <c r="B27741">
        <v>7.85</v>
      </c>
      <c r="C27741" t="s">
        <v>1608</v>
      </c>
      <c r="D27741">
        <v>0.05</v>
      </c>
    </row>
    <row r="27742" spans="1:4" x14ac:dyDescent="0.2">
      <c r="A27742" t="s">
        <v>36</v>
      </c>
      <c r="B27742" t="s">
        <v>1815</v>
      </c>
      <c r="C27742">
        <v>14.8</v>
      </c>
      <c r="D27742" t="s">
        <v>3495</v>
      </c>
    </row>
    <row r="27743" spans="1:4" x14ac:dyDescent="0.2">
      <c r="A27743" t="s">
        <v>29</v>
      </c>
      <c r="B27743">
        <v>1</v>
      </c>
      <c r="C27743" t="s">
        <v>1608</v>
      </c>
      <c r="D27743">
        <v>0.1</v>
      </c>
    </row>
    <row r="27744" spans="1:4" x14ac:dyDescent="0.2">
      <c r="A27744" t="s">
        <v>96</v>
      </c>
      <c r="B27744">
        <v>15</v>
      </c>
      <c r="C27744" t="s">
        <v>1608</v>
      </c>
      <c r="D27744">
        <v>0.08</v>
      </c>
    </row>
    <row r="27745" spans="1:5" x14ac:dyDescent="0.2">
      <c r="A27745" t="s">
        <v>2902</v>
      </c>
      <c r="B27745" t="s">
        <v>1580</v>
      </c>
    </row>
    <row r="27746" spans="1:5" x14ac:dyDescent="0.2">
      <c r="A27746" t="s">
        <v>29</v>
      </c>
      <c r="B27746">
        <v>7.8</v>
      </c>
      <c r="C27746" t="s">
        <v>1608</v>
      </c>
      <c r="D27746">
        <v>0.05</v>
      </c>
    </row>
    <row r="27747" spans="1:5" x14ac:dyDescent="0.2">
      <c r="A27747" t="s">
        <v>29</v>
      </c>
      <c r="B27747">
        <v>8.3000000000000007</v>
      </c>
      <c r="C27747" t="s">
        <v>1630</v>
      </c>
    </row>
    <row r="27748" spans="1:5" x14ac:dyDescent="0.2">
      <c r="A27748" t="s">
        <v>29</v>
      </c>
      <c r="B27748">
        <v>12.05</v>
      </c>
      <c r="C27748" t="s">
        <v>1608</v>
      </c>
      <c r="D27748">
        <v>0.05</v>
      </c>
    </row>
    <row r="27749" spans="1:5" x14ac:dyDescent="0.2">
      <c r="A27749" t="s">
        <v>29</v>
      </c>
      <c r="B27749">
        <v>12.05</v>
      </c>
      <c r="C27749" t="s">
        <v>1608</v>
      </c>
      <c r="D27749">
        <v>0.05</v>
      </c>
    </row>
    <row r="27750" spans="1:5" x14ac:dyDescent="0.2">
      <c r="A27750" t="s">
        <v>29</v>
      </c>
      <c r="B27750">
        <v>0.25</v>
      </c>
      <c r="C27750" t="s">
        <v>1608</v>
      </c>
      <c r="D27750">
        <v>0.03</v>
      </c>
    </row>
    <row r="27751" spans="1:5" x14ac:dyDescent="0.2">
      <c r="A27751" t="s">
        <v>133</v>
      </c>
      <c r="B27751">
        <v>0.05</v>
      </c>
    </row>
    <row r="27752" spans="1:5" x14ac:dyDescent="0.2">
      <c r="A27752" t="s">
        <v>96</v>
      </c>
      <c r="B27752">
        <v>12.8</v>
      </c>
      <c r="C27752" t="s">
        <v>1608</v>
      </c>
      <c r="D27752">
        <v>0.2</v>
      </c>
    </row>
    <row r="27753" spans="1:5" x14ac:dyDescent="0.2">
      <c r="A27753" t="s">
        <v>873</v>
      </c>
      <c r="B27753" t="s">
        <v>1618</v>
      </c>
      <c r="C27753">
        <v>9.8000000000000007</v>
      </c>
      <c r="D27753" t="s">
        <v>1608</v>
      </c>
      <c r="E27753">
        <v>0.1</v>
      </c>
    </row>
    <row r="27754" spans="1:5" x14ac:dyDescent="0.2">
      <c r="A27754" t="s">
        <v>95</v>
      </c>
      <c r="B27754" t="s">
        <v>1584</v>
      </c>
      <c r="C27754">
        <v>4</v>
      </c>
    </row>
    <row r="27755" spans="1:5" x14ac:dyDescent="0.2">
      <c r="A27755" t="s">
        <v>95</v>
      </c>
      <c r="B27755" t="s">
        <v>1584</v>
      </c>
      <c r="C27755">
        <v>10</v>
      </c>
    </row>
    <row r="27756" spans="1:5" x14ac:dyDescent="0.2">
      <c r="A27756" t="s">
        <v>54</v>
      </c>
      <c r="B27756" t="s">
        <v>2525</v>
      </c>
      <c r="C27756" t="s">
        <v>1608</v>
      </c>
      <c r="D27756" t="s">
        <v>3484</v>
      </c>
    </row>
    <row r="27757" spans="1:5" x14ac:dyDescent="0.2">
      <c r="A27757" t="s">
        <v>95</v>
      </c>
      <c r="B27757" t="s">
        <v>2508</v>
      </c>
      <c r="C27757">
        <v>1.5</v>
      </c>
      <c r="D27757" t="s">
        <v>3485</v>
      </c>
    </row>
    <row r="27758" spans="1:5" x14ac:dyDescent="0.2">
      <c r="A27758" t="s">
        <v>95</v>
      </c>
      <c r="B27758" t="s">
        <v>2508</v>
      </c>
      <c r="C27758">
        <v>1.5</v>
      </c>
      <c r="D27758" t="s">
        <v>3486</v>
      </c>
    </row>
    <row r="27759" spans="1:5" x14ac:dyDescent="0.2">
      <c r="A27759" t="s">
        <v>97</v>
      </c>
      <c r="B27759">
        <v>0.03</v>
      </c>
      <c r="C27759" t="s">
        <v>1568</v>
      </c>
      <c r="D27759" t="s">
        <v>3496</v>
      </c>
    </row>
    <row r="27760" spans="1:5" x14ac:dyDescent="0.2">
      <c r="A27760" t="s">
        <v>94</v>
      </c>
      <c r="B27760">
        <v>0.03</v>
      </c>
      <c r="C27760" t="s">
        <v>1568</v>
      </c>
    </row>
    <row r="27761" spans="1:4" x14ac:dyDescent="0.2">
      <c r="A27761" t="s">
        <v>97</v>
      </c>
      <c r="B27761">
        <v>0.01</v>
      </c>
      <c r="C27761" t="s">
        <v>1568</v>
      </c>
    </row>
    <row r="27762" spans="1:4" x14ac:dyDescent="0.2">
      <c r="A27762">
        <v>0.15</v>
      </c>
      <c r="B27762" t="s">
        <v>1621</v>
      </c>
    </row>
    <row r="27763" spans="1:4" x14ac:dyDescent="0.2">
      <c r="A27763">
        <v>0.45</v>
      </c>
      <c r="B27763" t="s">
        <v>1621</v>
      </c>
    </row>
    <row r="27764" spans="1:4" x14ac:dyDescent="0.2">
      <c r="A27764" t="s">
        <v>87</v>
      </c>
      <c r="B27764" t="s">
        <v>1682</v>
      </c>
    </row>
    <row r="27765" spans="1:4" x14ac:dyDescent="0.2">
      <c r="A27765" t="s">
        <v>1549</v>
      </c>
      <c r="B27765" t="s">
        <v>1550</v>
      </c>
      <c r="C27765" t="s">
        <v>1551</v>
      </c>
      <c r="D27765" t="s">
        <v>1552</v>
      </c>
    </row>
    <row r="27766" spans="1:4" x14ac:dyDescent="0.2">
      <c r="A27766" t="s">
        <v>859</v>
      </c>
      <c r="B27766" t="s">
        <v>1553</v>
      </c>
      <c r="C27766" t="s">
        <v>1554</v>
      </c>
    </row>
    <row r="27767" spans="1:4" x14ac:dyDescent="0.2">
      <c r="A27767" t="s">
        <v>34</v>
      </c>
      <c r="B27767">
        <v>16.98</v>
      </c>
      <c r="C27767">
        <f t="shared" ref="C27767:C27772" si="11">-0.005/-0.02</f>
        <v>0.25</v>
      </c>
    </row>
    <row r="27768" spans="1:4" x14ac:dyDescent="0.2">
      <c r="A27768" t="s">
        <v>34</v>
      </c>
      <c r="B27768">
        <v>16.98</v>
      </c>
      <c r="C27768">
        <f t="shared" si="11"/>
        <v>0.25</v>
      </c>
    </row>
    <row r="27769" spans="1:4" x14ac:dyDescent="0.2">
      <c r="A27769" t="s">
        <v>34</v>
      </c>
      <c r="B27769">
        <v>16.98</v>
      </c>
      <c r="C27769">
        <f t="shared" si="11"/>
        <v>0.25</v>
      </c>
    </row>
    <row r="27770" spans="1:4" x14ac:dyDescent="0.2">
      <c r="A27770" t="s">
        <v>34</v>
      </c>
      <c r="B27770">
        <v>21.98</v>
      </c>
      <c r="C27770">
        <f t="shared" si="11"/>
        <v>0.25</v>
      </c>
    </row>
    <row r="27771" spans="1:4" x14ac:dyDescent="0.2">
      <c r="A27771" t="s">
        <v>34</v>
      </c>
      <c r="B27771">
        <v>21.98</v>
      </c>
      <c r="C27771">
        <f t="shared" si="11"/>
        <v>0.25</v>
      </c>
    </row>
    <row r="27772" spans="1:4" x14ac:dyDescent="0.2">
      <c r="A27772" t="s">
        <v>34</v>
      </c>
      <c r="B27772">
        <v>21.98</v>
      </c>
      <c r="C27772">
        <f t="shared" si="11"/>
        <v>0.25</v>
      </c>
    </row>
    <row r="27773" spans="1:4" x14ac:dyDescent="0.2">
      <c r="A27773" t="s">
        <v>3487</v>
      </c>
      <c r="B27773">
        <v>-0.02</v>
      </c>
      <c r="C27773" t="s">
        <v>1790</v>
      </c>
      <c r="D27773" t="s">
        <v>3291</v>
      </c>
    </row>
    <row r="27774" spans="1:4" x14ac:dyDescent="0.2">
      <c r="A27774" t="s">
        <v>34</v>
      </c>
      <c r="B27774">
        <v>16.8</v>
      </c>
      <c r="C27774" t="s">
        <v>1608</v>
      </c>
      <c r="D27774">
        <v>0.05</v>
      </c>
    </row>
    <row r="27775" spans="1:4" x14ac:dyDescent="0.2">
      <c r="A27775" t="s">
        <v>96</v>
      </c>
      <c r="B27775">
        <v>1.8</v>
      </c>
      <c r="C27775" t="s">
        <v>1608</v>
      </c>
      <c r="D27775">
        <v>0.05</v>
      </c>
    </row>
    <row r="27776" spans="1:4" x14ac:dyDescent="0.2">
      <c r="A27776" t="s">
        <v>29</v>
      </c>
      <c r="B27776">
        <v>1.2</v>
      </c>
      <c r="C27776" t="s">
        <v>1608</v>
      </c>
      <c r="D27776">
        <v>0.1</v>
      </c>
    </row>
    <row r="27777" spans="1:4" x14ac:dyDescent="0.2">
      <c r="A27777" t="s">
        <v>96</v>
      </c>
      <c r="B27777">
        <v>5.5</v>
      </c>
      <c r="C27777" t="s">
        <v>1608</v>
      </c>
      <c r="D27777">
        <v>0.2</v>
      </c>
    </row>
    <row r="27778" spans="1:4" x14ac:dyDescent="0.2">
      <c r="A27778" t="s">
        <v>96</v>
      </c>
      <c r="B27778">
        <v>5.15</v>
      </c>
      <c r="C27778" t="s">
        <v>1613</v>
      </c>
      <c r="D27778">
        <v>0.05</v>
      </c>
    </row>
    <row r="27779" spans="1:4" x14ac:dyDescent="0.2">
      <c r="A27779" t="s">
        <v>96</v>
      </c>
      <c r="B27779">
        <v>5</v>
      </c>
      <c r="C27779">
        <v>0.02</v>
      </c>
    </row>
    <row r="27780" spans="1:4" x14ac:dyDescent="0.2">
      <c r="A27780" t="s">
        <v>96</v>
      </c>
      <c r="B27780">
        <v>5</v>
      </c>
      <c r="C27780">
        <v>0.02</v>
      </c>
    </row>
    <row r="27781" spans="1:4" x14ac:dyDescent="0.2">
      <c r="A27781" t="s">
        <v>29</v>
      </c>
      <c r="B27781">
        <v>7.85</v>
      </c>
      <c r="C27781" t="s">
        <v>1608</v>
      </c>
      <c r="D27781">
        <v>0.05</v>
      </c>
    </row>
    <row r="27782" spans="1:4" x14ac:dyDescent="0.2">
      <c r="A27782" t="s">
        <v>36</v>
      </c>
      <c r="B27782" t="s">
        <v>1815</v>
      </c>
      <c r="C27782">
        <v>14.8</v>
      </c>
      <c r="D27782" t="s">
        <v>3495</v>
      </c>
    </row>
    <row r="27783" spans="1:4" x14ac:dyDescent="0.2">
      <c r="A27783" t="s">
        <v>29</v>
      </c>
      <c r="B27783">
        <v>1</v>
      </c>
      <c r="C27783" t="s">
        <v>1608</v>
      </c>
      <c r="D27783">
        <v>0.1</v>
      </c>
    </row>
    <row r="27784" spans="1:4" x14ac:dyDescent="0.2">
      <c r="A27784" t="s">
        <v>96</v>
      </c>
      <c r="B27784">
        <v>15</v>
      </c>
      <c r="C27784" t="s">
        <v>1608</v>
      </c>
      <c r="D27784">
        <v>0.08</v>
      </c>
    </row>
    <row r="27785" spans="1:4" x14ac:dyDescent="0.2">
      <c r="A27785" t="s">
        <v>2902</v>
      </c>
      <c r="B27785" t="s">
        <v>1580</v>
      </c>
    </row>
    <row r="27786" spans="1:4" x14ac:dyDescent="0.2">
      <c r="A27786" t="s">
        <v>29</v>
      </c>
      <c r="B27786">
        <v>7.8</v>
      </c>
      <c r="C27786" t="s">
        <v>1608</v>
      </c>
      <c r="D27786">
        <v>0.05</v>
      </c>
    </row>
    <row r="27787" spans="1:4" x14ac:dyDescent="0.2">
      <c r="A27787" t="s">
        <v>29</v>
      </c>
      <c r="B27787">
        <v>8.3000000000000007</v>
      </c>
      <c r="C27787" t="s">
        <v>1630</v>
      </c>
    </row>
    <row r="27788" spans="1:4" x14ac:dyDescent="0.2">
      <c r="A27788" t="s">
        <v>29</v>
      </c>
      <c r="B27788">
        <v>12.05</v>
      </c>
      <c r="C27788" t="s">
        <v>1608</v>
      </c>
      <c r="D27788">
        <v>0.05</v>
      </c>
    </row>
    <row r="27789" spans="1:4" x14ac:dyDescent="0.2">
      <c r="A27789" t="s">
        <v>29</v>
      </c>
      <c r="B27789">
        <v>12.05</v>
      </c>
      <c r="C27789" t="s">
        <v>1608</v>
      </c>
      <c r="D27789">
        <v>0.05</v>
      </c>
    </row>
    <row r="27790" spans="1:4" x14ac:dyDescent="0.2">
      <c r="A27790" t="s">
        <v>29</v>
      </c>
      <c r="B27790">
        <v>0.25</v>
      </c>
      <c r="C27790" t="s">
        <v>1608</v>
      </c>
      <c r="D27790">
        <v>0.03</v>
      </c>
    </row>
    <row r="27791" spans="1:4" x14ac:dyDescent="0.2">
      <c r="A27791" t="s">
        <v>133</v>
      </c>
      <c r="B27791">
        <v>0.05</v>
      </c>
    </row>
    <row r="27792" spans="1:4" x14ac:dyDescent="0.2">
      <c r="A27792" t="s">
        <v>96</v>
      </c>
      <c r="B27792">
        <v>12.8</v>
      </c>
      <c r="C27792" t="s">
        <v>1608</v>
      </c>
      <c r="D27792">
        <v>0.2</v>
      </c>
    </row>
    <row r="27793" spans="1:5" x14ac:dyDescent="0.2">
      <c r="A27793" t="s">
        <v>873</v>
      </c>
      <c r="B27793" t="s">
        <v>1618</v>
      </c>
      <c r="C27793">
        <v>9.8000000000000007</v>
      </c>
      <c r="D27793" t="s">
        <v>1608</v>
      </c>
      <c r="E27793">
        <v>0.1</v>
      </c>
    </row>
    <row r="27794" spans="1:5" x14ac:dyDescent="0.2">
      <c r="A27794" t="s">
        <v>95</v>
      </c>
      <c r="B27794" t="s">
        <v>1584</v>
      </c>
      <c r="C27794">
        <v>4</v>
      </c>
    </row>
    <row r="27795" spans="1:5" x14ac:dyDescent="0.2">
      <c r="A27795" t="s">
        <v>95</v>
      </c>
      <c r="B27795" t="s">
        <v>1584</v>
      </c>
      <c r="C27795">
        <v>10</v>
      </c>
    </row>
    <row r="27796" spans="1:5" x14ac:dyDescent="0.2">
      <c r="A27796" t="s">
        <v>54</v>
      </c>
      <c r="B27796" t="s">
        <v>2525</v>
      </c>
      <c r="C27796" t="s">
        <v>1608</v>
      </c>
      <c r="D27796" t="s">
        <v>3484</v>
      </c>
    </row>
    <row r="27797" spans="1:5" x14ac:dyDescent="0.2">
      <c r="A27797" t="s">
        <v>95</v>
      </c>
      <c r="B27797" t="s">
        <v>2508</v>
      </c>
      <c r="C27797">
        <v>1.5</v>
      </c>
      <c r="D27797" t="s">
        <v>3485</v>
      </c>
    </row>
    <row r="27798" spans="1:5" x14ac:dyDescent="0.2">
      <c r="A27798" t="s">
        <v>95</v>
      </c>
      <c r="B27798" t="s">
        <v>2508</v>
      </c>
      <c r="C27798">
        <v>1.5</v>
      </c>
      <c r="D27798" t="s">
        <v>3486</v>
      </c>
    </row>
    <row r="27799" spans="1:5" x14ac:dyDescent="0.2">
      <c r="A27799" t="s">
        <v>97</v>
      </c>
      <c r="B27799">
        <v>0.03</v>
      </c>
      <c r="C27799" t="s">
        <v>1568</v>
      </c>
      <c r="D27799" t="s">
        <v>3502</v>
      </c>
    </row>
    <row r="27800" spans="1:5" x14ac:dyDescent="0.2">
      <c r="A27800" t="s">
        <v>94</v>
      </c>
      <c r="B27800">
        <v>0.03</v>
      </c>
      <c r="C27800" t="s">
        <v>1568</v>
      </c>
    </row>
    <row r="27801" spans="1:5" x14ac:dyDescent="0.2">
      <c r="A27801" t="s">
        <v>97</v>
      </c>
      <c r="B27801">
        <v>0.01</v>
      </c>
      <c r="C27801" t="s">
        <v>1568</v>
      </c>
    </row>
    <row r="27802" spans="1:5" x14ac:dyDescent="0.2">
      <c r="A27802">
        <v>0.15</v>
      </c>
      <c r="B27802" t="s">
        <v>1621</v>
      </c>
    </row>
    <row r="27803" spans="1:5" x14ac:dyDescent="0.2">
      <c r="A27803">
        <v>0.45</v>
      </c>
      <c r="B27803" t="s">
        <v>1621</v>
      </c>
    </row>
    <row r="27804" spans="1:5" x14ac:dyDescent="0.2">
      <c r="A27804" t="s">
        <v>87</v>
      </c>
      <c r="B27804" t="s">
        <v>1682</v>
      </c>
    </row>
    <row r="27805" spans="1:5" x14ac:dyDescent="0.2">
      <c r="A27805" t="s">
        <v>1549</v>
      </c>
      <c r="B27805" t="s">
        <v>1550</v>
      </c>
      <c r="C27805" t="s">
        <v>1551</v>
      </c>
      <c r="D27805" t="s">
        <v>1552</v>
      </c>
    </row>
    <row r="27806" spans="1:5" x14ac:dyDescent="0.2">
      <c r="A27806" t="s">
        <v>859</v>
      </c>
      <c r="B27806" t="s">
        <v>1553</v>
      </c>
      <c r="C27806" t="s">
        <v>1554</v>
      </c>
    </row>
    <row r="27807" spans="1:5" x14ac:dyDescent="0.2">
      <c r="A27807" t="s">
        <v>1569</v>
      </c>
      <c r="B27807" t="s">
        <v>1570</v>
      </c>
      <c r="C27807" t="s">
        <v>1571</v>
      </c>
    </row>
    <row r="27808" spans="1:5" x14ac:dyDescent="0.2">
      <c r="A27808" t="s">
        <v>1569</v>
      </c>
      <c r="B27808" t="s">
        <v>1572</v>
      </c>
      <c r="C27808" t="s">
        <v>1573</v>
      </c>
      <c r="D27808" t="s">
        <v>1571</v>
      </c>
    </row>
    <row r="27809" spans="1:4" x14ac:dyDescent="0.2">
      <c r="A27809" t="s">
        <v>34</v>
      </c>
      <c r="B27809">
        <v>16.98</v>
      </c>
      <c r="C27809">
        <f t="shared" ref="C27809:C27814" si="12">-0.005/-0.02</f>
        <v>0.25</v>
      </c>
    </row>
    <row r="27810" spans="1:4" x14ac:dyDescent="0.2">
      <c r="A27810" t="s">
        <v>34</v>
      </c>
      <c r="B27810">
        <v>16.98</v>
      </c>
      <c r="C27810">
        <f t="shared" si="12"/>
        <v>0.25</v>
      </c>
    </row>
    <row r="27811" spans="1:4" x14ac:dyDescent="0.2">
      <c r="A27811" t="s">
        <v>34</v>
      </c>
      <c r="B27811">
        <v>16.98</v>
      </c>
      <c r="C27811">
        <f t="shared" si="12"/>
        <v>0.25</v>
      </c>
    </row>
    <row r="27812" spans="1:4" x14ac:dyDescent="0.2">
      <c r="A27812" t="s">
        <v>34</v>
      </c>
      <c r="B27812">
        <v>21.98</v>
      </c>
      <c r="C27812">
        <f t="shared" si="12"/>
        <v>0.25</v>
      </c>
    </row>
    <row r="27813" spans="1:4" x14ac:dyDescent="0.2">
      <c r="A27813" t="s">
        <v>34</v>
      </c>
      <c r="B27813">
        <v>21.98</v>
      </c>
      <c r="C27813">
        <f t="shared" si="12"/>
        <v>0.25</v>
      </c>
    </row>
    <row r="27814" spans="1:4" x14ac:dyDescent="0.2">
      <c r="A27814" t="s">
        <v>34</v>
      </c>
      <c r="B27814">
        <v>21.98</v>
      </c>
      <c r="C27814">
        <f t="shared" si="12"/>
        <v>0.25</v>
      </c>
    </row>
    <row r="27815" spans="1:4" x14ac:dyDescent="0.2">
      <c r="A27815" t="s">
        <v>3487</v>
      </c>
      <c r="B27815">
        <v>-0.02</v>
      </c>
      <c r="C27815" t="s">
        <v>1790</v>
      </c>
      <c r="D27815" t="s">
        <v>3291</v>
      </c>
    </row>
    <row r="27816" spans="1:4" x14ac:dyDescent="0.2">
      <c r="A27816" t="s">
        <v>34</v>
      </c>
      <c r="B27816">
        <v>16.8</v>
      </c>
      <c r="C27816" t="s">
        <v>1608</v>
      </c>
      <c r="D27816">
        <v>0.05</v>
      </c>
    </row>
    <row r="27817" spans="1:4" x14ac:dyDescent="0.2">
      <c r="A27817" t="s">
        <v>96</v>
      </c>
      <c r="B27817">
        <v>1.8</v>
      </c>
      <c r="C27817" t="s">
        <v>1608</v>
      </c>
      <c r="D27817">
        <v>0.05</v>
      </c>
    </row>
    <row r="27818" spans="1:4" x14ac:dyDescent="0.2">
      <c r="A27818" t="s">
        <v>29</v>
      </c>
      <c r="B27818">
        <v>1.2</v>
      </c>
      <c r="C27818" t="s">
        <v>1608</v>
      </c>
      <c r="D27818">
        <v>0.1</v>
      </c>
    </row>
    <row r="27819" spans="1:4" x14ac:dyDescent="0.2">
      <c r="A27819" t="s">
        <v>96</v>
      </c>
      <c r="B27819">
        <v>5.5</v>
      </c>
      <c r="C27819" t="s">
        <v>1608</v>
      </c>
      <c r="D27819">
        <v>0.2</v>
      </c>
    </row>
    <row r="27820" spans="1:4" x14ac:dyDescent="0.2">
      <c r="A27820" t="s">
        <v>96</v>
      </c>
      <c r="B27820">
        <v>5.15</v>
      </c>
      <c r="C27820" t="s">
        <v>1613</v>
      </c>
      <c r="D27820">
        <v>0.05</v>
      </c>
    </row>
    <row r="27821" spans="1:4" x14ac:dyDescent="0.2">
      <c r="A27821" t="s">
        <v>96</v>
      </c>
      <c r="B27821">
        <v>5</v>
      </c>
      <c r="C27821">
        <v>0.02</v>
      </c>
    </row>
    <row r="27822" spans="1:4" x14ac:dyDescent="0.2">
      <c r="A27822" t="s">
        <v>96</v>
      </c>
      <c r="B27822">
        <v>5</v>
      </c>
      <c r="C27822">
        <v>0.02</v>
      </c>
    </row>
    <row r="27823" spans="1:4" x14ac:dyDescent="0.2">
      <c r="A27823" t="s">
        <v>29</v>
      </c>
      <c r="B27823">
        <v>7.85</v>
      </c>
      <c r="C27823" t="s">
        <v>1608</v>
      </c>
      <c r="D27823">
        <v>0.05</v>
      </c>
    </row>
    <row r="27824" spans="1:4" x14ac:dyDescent="0.2">
      <c r="A27824" t="s">
        <v>36</v>
      </c>
      <c r="B27824" t="s">
        <v>1815</v>
      </c>
      <c r="C27824">
        <v>14.8</v>
      </c>
      <c r="D27824" t="s">
        <v>3495</v>
      </c>
    </row>
    <row r="27825" spans="1:5" x14ac:dyDescent="0.2">
      <c r="A27825" t="s">
        <v>29</v>
      </c>
      <c r="B27825">
        <v>1</v>
      </c>
      <c r="C27825" t="s">
        <v>1608</v>
      </c>
      <c r="D27825">
        <v>0.1</v>
      </c>
    </row>
    <row r="27826" spans="1:5" x14ac:dyDescent="0.2">
      <c r="A27826" t="s">
        <v>96</v>
      </c>
      <c r="B27826">
        <v>15</v>
      </c>
      <c r="C27826" t="s">
        <v>1608</v>
      </c>
      <c r="D27826">
        <v>0.08</v>
      </c>
    </row>
    <row r="27827" spans="1:5" x14ac:dyDescent="0.2">
      <c r="A27827" t="s">
        <v>2902</v>
      </c>
      <c r="B27827" t="s">
        <v>1580</v>
      </c>
    </row>
    <row r="27828" spans="1:5" x14ac:dyDescent="0.2">
      <c r="A27828" t="s">
        <v>29</v>
      </c>
      <c r="B27828">
        <v>7.8</v>
      </c>
      <c r="C27828" t="s">
        <v>1608</v>
      </c>
      <c r="D27828">
        <v>0.05</v>
      </c>
    </row>
    <row r="27829" spans="1:5" x14ac:dyDescent="0.2">
      <c r="A27829" t="s">
        <v>29</v>
      </c>
      <c r="B27829">
        <v>8.3000000000000007</v>
      </c>
      <c r="C27829" t="s">
        <v>1630</v>
      </c>
    </row>
    <row r="27830" spans="1:5" x14ac:dyDescent="0.2">
      <c r="A27830" t="s">
        <v>29</v>
      </c>
      <c r="B27830">
        <v>12.05</v>
      </c>
      <c r="C27830" t="s">
        <v>1608</v>
      </c>
      <c r="D27830">
        <v>0.05</v>
      </c>
    </row>
    <row r="27831" spans="1:5" x14ac:dyDescent="0.2">
      <c r="A27831" t="s">
        <v>29</v>
      </c>
      <c r="B27831">
        <v>12.05</v>
      </c>
      <c r="C27831" t="s">
        <v>1608</v>
      </c>
      <c r="D27831">
        <v>0.05</v>
      </c>
    </row>
    <row r="27832" spans="1:5" x14ac:dyDescent="0.2">
      <c r="A27832" t="s">
        <v>29</v>
      </c>
      <c r="B27832">
        <v>0.25</v>
      </c>
      <c r="C27832" t="s">
        <v>1608</v>
      </c>
      <c r="D27832">
        <v>0.03</v>
      </c>
    </row>
    <row r="27833" spans="1:5" x14ac:dyDescent="0.2">
      <c r="A27833" t="s">
        <v>133</v>
      </c>
      <c r="B27833">
        <v>0.05</v>
      </c>
    </row>
    <row r="27834" spans="1:5" x14ac:dyDescent="0.2">
      <c r="A27834" t="s">
        <v>96</v>
      </c>
      <c r="B27834">
        <v>12.8</v>
      </c>
      <c r="C27834" t="s">
        <v>1608</v>
      </c>
      <c r="D27834">
        <v>0.2</v>
      </c>
    </row>
    <row r="27835" spans="1:5" x14ac:dyDescent="0.2">
      <c r="A27835" t="s">
        <v>873</v>
      </c>
      <c r="B27835" t="s">
        <v>1618</v>
      </c>
      <c r="C27835">
        <v>9.8000000000000007</v>
      </c>
      <c r="D27835" t="s">
        <v>1608</v>
      </c>
      <c r="E27835">
        <v>0.1</v>
      </c>
    </row>
    <row r="27836" spans="1:5" x14ac:dyDescent="0.2">
      <c r="A27836" t="s">
        <v>95</v>
      </c>
      <c r="B27836" t="s">
        <v>1584</v>
      </c>
      <c r="C27836">
        <v>4</v>
      </c>
    </row>
    <row r="27837" spans="1:5" x14ac:dyDescent="0.2">
      <c r="A27837" t="s">
        <v>95</v>
      </c>
      <c r="B27837" t="s">
        <v>1584</v>
      </c>
      <c r="C27837">
        <v>10</v>
      </c>
    </row>
    <row r="27838" spans="1:5" x14ac:dyDescent="0.2">
      <c r="A27838" t="s">
        <v>54</v>
      </c>
      <c r="B27838" t="s">
        <v>2525</v>
      </c>
      <c r="C27838" t="s">
        <v>1608</v>
      </c>
      <c r="D27838" t="s">
        <v>3484</v>
      </c>
    </row>
    <row r="27839" spans="1:5" x14ac:dyDescent="0.2">
      <c r="A27839" t="s">
        <v>95</v>
      </c>
      <c r="B27839" t="s">
        <v>2508</v>
      </c>
      <c r="C27839">
        <v>1.5</v>
      </c>
      <c r="D27839" t="s">
        <v>3485</v>
      </c>
    </row>
    <row r="27840" spans="1:5" x14ac:dyDescent="0.2">
      <c r="A27840" t="s">
        <v>95</v>
      </c>
      <c r="B27840" t="s">
        <v>2508</v>
      </c>
      <c r="C27840">
        <v>1.5</v>
      </c>
      <c r="D27840" t="s">
        <v>3486</v>
      </c>
    </row>
    <row r="27841" spans="1:4" x14ac:dyDescent="0.2">
      <c r="A27841" t="s">
        <v>97</v>
      </c>
      <c r="B27841">
        <v>0.03</v>
      </c>
      <c r="C27841" t="s">
        <v>1568</v>
      </c>
      <c r="D27841" t="s">
        <v>3502</v>
      </c>
    </row>
    <row r="27842" spans="1:4" x14ac:dyDescent="0.2">
      <c r="A27842" t="s">
        <v>94</v>
      </c>
      <c r="B27842">
        <v>0.03</v>
      </c>
      <c r="C27842" t="s">
        <v>1568</v>
      </c>
    </row>
    <row r="27843" spans="1:4" x14ac:dyDescent="0.2">
      <c r="A27843" t="s">
        <v>97</v>
      </c>
      <c r="B27843">
        <v>0.01</v>
      </c>
      <c r="C27843" t="s">
        <v>1568</v>
      </c>
    </row>
    <row r="27844" spans="1:4" x14ac:dyDescent="0.2">
      <c r="A27844">
        <v>0.15</v>
      </c>
      <c r="B27844" t="s">
        <v>1621</v>
      </c>
    </row>
    <row r="27845" spans="1:4" x14ac:dyDescent="0.2">
      <c r="A27845">
        <v>0.45</v>
      </c>
      <c r="B27845" t="s">
        <v>1621</v>
      </c>
    </row>
    <row r="27846" spans="1:4" x14ac:dyDescent="0.2">
      <c r="A27846" t="s">
        <v>87</v>
      </c>
      <c r="B27846" t="s">
        <v>1682</v>
      </c>
    </row>
    <row r="27847" spans="1:4" x14ac:dyDescent="0.2">
      <c r="A27847" t="s">
        <v>1549</v>
      </c>
      <c r="B27847" t="s">
        <v>1550</v>
      </c>
      <c r="C27847" t="s">
        <v>1551</v>
      </c>
      <c r="D27847" t="s">
        <v>1552</v>
      </c>
    </row>
    <row r="27848" spans="1:4" x14ac:dyDescent="0.2">
      <c r="A27848" t="s">
        <v>859</v>
      </c>
      <c r="B27848" t="s">
        <v>1553</v>
      </c>
      <c r="C27848" t="s">
        <v>1554</v>
      </c>
    </row>
    <row r="27849" spans="1:4" x14ac:dyDescent="0.2">
      <c r="A27849" t="s">
        <v>1569</v>
      </c>
      <c r="B27849" t="s">
        <v>1570</v>
      </c>
      <c r="C27849" t="s">
        <v>1571</v>
      </c>
    </row>
    <row r="27850" spans="1:4" x14ac:dyDescent="0.2">
      <c r="A27850" t="s">
        <v>1569</v>
      </c>
      <c r="B27850" t="s">
        <v>1572</v>
      </c>
      <c r="C27850" t="s">
        <v>1573</v>
      </c>
      <c r="D27850" t="s">
        <v>1571</v>
      </c>
    </row>
    <row r="27851" spans="1:4" x14ac:dyDescent="0.2">
      <c r="A27851" t="s">
        <v>34</v>
      </c>
      <c r="B27851">
        <v>16.98</v>
      </c>
      <c r="C27851">
        <f>-0.005/-0.02</f>
        <v>0.25</v>
      </c>
    </row>
    <row r="27852" spans="1:4" x14ac:dyDescent="0.2">
      <c r="A27852" t="s">
        <v>34</v>
      </c>
      <c r="B27852">
        <v>16.98</v>
      </c>
      <c r="C27852">
        <f>-0.005/-0.02</f>
        <v>0.25</v>
      </c>
    </row>
    <row r="27853" spans="1:4" x14ac:dyDescent="0.2">
      <c r="A27853" t="s">
        <v>34</v>
      </c>
      <c r="B27853">
        <v>21.98</v>
      </c>
      <c r="C27853">
        <f>-0.005/-0.02</f>
        <v>0.25</v>
      </c>
    </row>
    <row r="27854" spans="1:4" x14ac:dyDescent="0.2">
      <c r="A27854" t="s">
        <v>34</v>
      </c>
      <c r="B27854">
        <v>21.98</v>
      </c>
      <c r="C27854">
        <f>-0.005/-0.02</f>
        <v>0.25</v>
      </c>
    </row>
    <row r="27855" spans="1:4" x14ac:dyDescent="0.2">
      <c r="A27855" t="s">
        <v>34</v>
      </c>
      <c r="B27855">
        <v>16.8</v>
      </c>
      <c r="C27855" t="s">
        <v>1608</v>
      </c>
      <c r="D27855">
        <v>0.05</v>
      </c>
    </row>
    <row r="27856" spans="1:4" x14ac:dyDescent="0.2">
      <c r="A27856" t="s">
        <v>96</v>
      </c>
      <c r="B27856">
        <v>1.8</v>
      </c>
      <c r="C27856" t="s">
        <v>1608</v>
      </c>
      <c r="D27856">
        <v>0.05</v>
      </c>
    </row>
    <row r="27857" spans="1:4" x14ac:dyDescent="0.2">
      <c r="A27857" t="s">
        <v>29</v>
      </c>
      <c r="B27857">
        <v>1.2</v>
      </c>
      <c r="C27857" t="s">
        <v>1608</v>
      </c>
      <c r="D27857">
        <v>0.1</v>
      </c>
    </row>
    <row r="27858" spans="1:4" x14ac:dyDescent="0.2">
      <c r="A27858" t="s">
        <v>96</v>
      </c>
      <c r="B27858">
        <v>5.5</v>
      </c>
      <c r="C27858" t="s">
        <v>1608</v>
      </c>
      <c r="D27858">
        <v>0.2</v>
      </c>
    </row>
    <row r="27859" spans="1:4" x14ac:dyDescent="0.2">
      <c r="A27859" t="s">
        <v>96</v>
      </c>
      <c r="B27859">
        <v>5.15</v>
      </c>
      <c r="C27859" t="s">
        <v>1613</v>
      </c>
      <c r="D27859">
        <v>0.05</v>
      </c>
    </row>
    <row r="27860" spans="1:4" x14ac:dyDescent="0.2">
      <c r="A27860" t="s">
        <v>96</v>
      </c>
      <c r="B27860">
        <v>4</v>
      </c>
      <c r="C27860">
        <v>0.02</v>
      </c>
    </row>
    <row r="27861" spans="1:4" x14ac:dyDescent="0.2">
      <c r="A27861" t="s">
        <v>29</v>
      </c>
      <c r="B27861">
        <v>7.85</v>
      </c>
      <c r="C27861" t="s">
        <v>1608</v>
      </c>
      <c r="D27861">
        <v>0.05</v>
      </c>
    </row>
    <row r="27862" spans="1:4" x14ac:dyDescent="0.2">
      <c r="A27862" t="s">
        <v>36</v>
      </c>
      <c r="B27862" t="s">
        <v>1815</v>
      </c>
      <c r="C27862">
        <v>14.8</v>
      </c>
      <c r="D27862" t="s">
        <v>3495</v>
      </c>
    </row>
    <row r="27863" spans="1:4" x14ac:dyDescent="0.2">
      <c r="A27863" t="s">
        <v>29</v>
      </c>
      <c r="B27863">
        <v>1</v>
      </c>
      <c r="C27863" t="s">
        <v>1608</v>
      </c>
      <c r="D27863">
        <v>0.1</v>
      </c>
    </row>
    <row r="27864" spans="1:4" x14ac:dyDescent="0.2">
      <c r="A27864" t="s">
        <v>96</v>
      </c>
      <c r="B27864">
        <v>15</v>
      </c>
      <c r="C27864" t="s">
        <v>1608</v>
      </c>
      <c r="D27864">
        <v>0.08</v>
      </c>
    </row>
    <row r="27865" spans="1:4" x14ac:dyDescent="0.2">
      <c r="A27865" t="s">
        <v>2902</v>
      </c>
      <c r="B27865" t="s">
        <v>1580</v>
      </c>
    </row>
    <row r="27866" spans="1:4" x14ac:dyDescent="0.2">
      <c r="A27866" t="s">
        <v>29</v>
      </c>
      <c r="B27866">
        <v>7.8</v>
      </c>
      <c r="C27866" t="s">
        <v>1608</v>
      </c>
      <c r="D27866">
        <v>0.05</v>
      </c>
    </row>
    <row r="27867" spans="1:4" x14ac:dyDescent="0.2">
      <c r="A27867" t="s">
        <v>29</v>
      </c>
      <c r="B27867">
        <v>8.3000000000000007</v>
      </c>
      <c r="C27867" t="s">
        <v>1630</v>
      </c>
    </row>
    <row r="27868" spans="1:4" x14ac:dyDescent="0.2">
      <c r="A27868" t="s">
        <v>29</v>
      </c>
      <c r="B27868">
        <v>12.05</v>
      </c>
      <c r="C27868" t="s">
        <v>1608</v>
      </c>
      <c r="D27868">
        <v>0.05</v>
      </c>
    </row>
    <row r="27869" spans="1:4" x14ac:dyDescent="0.2">
      <c r="A27869" t="s">
        <v>29</v>
      </c>
      <c r="B27869">
        <v>12.05</v>
      </c>
      <c r="C27869" t="s">
        <v>1608</v>
      </c>
      <c r="D27869">
        <v>0.05</v>
      </c>
    </row>
    <row r="27870" spans="1:4" x14ac:dyDescent="0.2">
      <c r="A27870" t="s">
        <v>29</v>
      </c>
      <c r="B27870">
        <v>0.25</v>
      </c>
      <c r="C27870" t="s">
        <v>1608</v>
      </c>
      <c r="D27870">
        <v>0.03</v>
      </c>
    </row>
    <row r="27871" spans="1:4" x14ac:dyDescent="0.2">
      <c r="A27871" t="s">
        <v>133</v>
      </c>
      <c r="B27871">
        <v>0.05</v>
      </c>
    </row>
    <row r="27872" spans="1:4" x14ac:dyDescent="0.2">
      <c r="A27872" t="s">
        <v>96</v>
      </c>
      <c r="B27872">
        <v>12.8</v>
      </c>
      <c r="C27872" t="s">
        <v>1608</v>
      </c>
      <c r="D27872">
        <v>0.2</v>
      </c>
    </row>
    <row r="27873" spans="1:5" x14ac:dyDescent="0.2">
      <c r="A27873" t="s">
        <v>873</v>
      </c>
      <c r="B27873" t="s">
        <v>1618</v>
      </c>
      <c r="C27873">
        <v>9.8000000000000007</v>
      </c>
      <c r="D27873" t="s">
        <v>1608</v>
      </c>
      <c r="E27873">
        <v>0.1</v>
      </c>
    </row>
    <row r="27874" spans="1:5" x14ac:dyDescent="0.2">
      <c r="A27874" t="s">
        <v>95</v>
      </c>
      <c r="B27874" t="s">
        <v>1584</v>
      </c>
      <c r="C27874">
        <v>4</v>
      </c>
    </row>
    <row r="27875" spans="1:5" x14ac:dyDescent="0.2">
      <c r="A27875" t="s">
        <v>95</v>
      </c>
      <c r="B27875" t="s">
        <v>1584</v>
      </c>
      <c r="C27875">
        <v>10</v>
      </c>
    </row>
    <row r="27876" spans="1:5" x14ac:dyDescent="0.2">
      <c r="A27876" t="s">
        <v>54</v>
      </c>
      <c r="B27876" t="s">
        <v>2525</v>
      </c>
      <c r="C27876" t="s">
        <v>1608</v>
      </c>
      <c r="D27876" t="s">
        <v>3484</v>
      </c>
    </row>
    <row r="27877" spans="1:5" x14ac:dyDescent="0.2">
      <c r="A27877" t="s">
        <v>95</v>
      </c>
      <c r="B27877" t="s">
        <v>2508</v>
      </c>
      <c r="C27877">
        <v>1.5</v>
      </c>
      <c r="D27877" t="s">
        <v>3485</v>
      </c>
    </row>
    <row r="27878" spans="1:5" x14ac:dyDescent="0.2">
      <c r="A27878" t="s">
        <v>95</v>
      </c>
      <c r="B27878" t="s">
        <v>2508</v>
      </c>
      <c r="C27878">
        <v>1.5</v>
      </c>
      <c r="D27878" t="s">
        <v>3486</v>
      </c>
    </row>
    <row r="27879" spans="1:5" x14ac:dyDescent="0.2">
      <c r="A27879" t="s">
        <v>97</v>
      </c>
      <c r="B27879">
        <v>0.03</v>
      </c>
      <c r="C27879" t="s">
        <v>1568</v>
      </c>
      <c r="D27879" t="s">
        <v>3496</v>
      </c>
    </row>
    <row r="27880" spans="1:5" x14ac:dyDescent="0.2">
      <c r="A27880" t="s">
        <v>94</v>
      </c>
      <c r="B27880">
        <v>0.03</v>
      </c>
      <c r="C27880" t="s">
        <v>1568</v>
      </c>
    </row>
    <row r="27881" spans="1:5" x14ac:dyDescent="0.2">
      <c r="A27881" t="s">
        <v>97</v>
      </c>
      <c r="B27881">
        <v>0.01</v>
      </c>
      <c r="C27881" t="s">
        <v>1568</v>
      </c>
    </row>
    <row r="27882" spans="1:5" x14ac:dyDescent="0.2">
      <c r="A27882">
        <v>0.15</v>
      </c>
      <c r="B27882" t="s">
        <v>1621</v>
      </c>
    </row>
    <row r="27883" spans="1:5" x14ac:dyDescent="0.2">
      <c r="A27883">
        <v>0.45</v>
      </c>
      <c r="B27883" t="s">
        <v>1621</v>
      </c>
    </row>
    <row r="27884" spans="1:5" x14ac:dyDescent="0.2">
      <c r="A27884" t="s">
        <v>87</v>
      </c>
      <c r="B27884" t="s">
        <v>1682</v>
      </c>
    </row>
    <row r="27885" spans="1:5" x14ac:dyDescent="0.2">
      <c r="A27885" t="s">
        <v>1549</v>
      </c>
      <c r="B27885" t="s">
        <v>1550</v>
      </c>
      <c r="C27885" t="s">
        <v>1551</v>
      </c>
      <c r="D27885" t="s">
        <v>1552</v>
      </c>
    </row>
    <row r="27886" spans="1:5" x14ac:dyDescent="0.2">
      <c r="A27886" t="s">
        <v>859</v>
      </c>
      <c r="B27886" t="s">
        <v>1553</v>
      </c>
      <c r="C27886" t="s">
        <v>1554</v>
      </c>
    </row>
    <row r="27887" spans="1:5" x14ac:dyDescent="0.2">
      <c r="A27887" t="s">
        <v>34</v>
      </c>
      <c r="B27887">
        <v>16.98</v>
      </c>
      <c r="C27887">
        <f>-0.005/-0.02</f>
        <v>0.25</v>
      </c>
    </row>
    <row r="27888" spans="1:5" x14ac:dyDescent="0.2">
      <c r="A27888" t="s">
        <v>34</v>
      </c>
      <c r="B27888">
        <v>16.98</v>
      </c>
      <c r="C27888">
        <f>-0.005/-0.02</f>
        <v>0.25</v>
      </c>
    </row>
    <row r="27889" spans="1:4" x14ac:dyDescent="0.2">
      <c r="A27889" t="s">
        <v>34</v>
      </c>
      <c r="B27889">
        <v>21.98</v>
      </c>
      <c r="C27889">
        <f>-0.005/-0.02</f>
        <v>0.25</v>
      </c>
    </row>
    <row r="27890" spans="1:4" x14ac:dyDescent="0.2">
      <c r="A27890" t="s">
        <v>34</v>
      </c>
      <c r="B27890">
        <v>21.98</v>
      </c>
      <c r="C27890">
        <f>-0.005/-0.02</f>
        <v>0.25</v>
      </c>
    </row>
    <row r="27891" spans="1:4" x14ac:dyDescent="0.2">
      <c r="A27891" t="s">
        <v>34</v>
      </c>
      <c r="B27891">
        <v>16.8</v>
      </c>
      <c r="C27891" t="s">
        <v>1608</v>
      </c>
      <c r="D27891">
        <v>0.05</v>
      </c>
    </row>
    <row r="27892" spans="1:4" x14ac:dyDescent="0.2">
      <c r="A27892" t="s">
        <v>96</v>
      </c>
      <c r="B27892">
        <v>1.8</v>
      </c>
      <c r="C27892" t="s">
        <v>1608</v>
      </c>
      <c r="D27892">
        <v>0.05</v>
      </c>
    </row>
    <row r="27893" spans="1:4" x14ac:dyDescent="0.2">
      <c r="A27893" t="s">
        <v>29</v>
      </c>
      <c r="B27893">
        <v>1.2</v>
      </c>
      <c r="C27893" t="s">
        <v>1608</v>
      </c>
      <c r="D27893">
        <v>0.1</v>
      </c>
    </row>
    <row r="27894" spans="1:4" x14ac:dyDescent="0.2">
      <c r="A27894" t="s">
        <v>96</v>
      </c>
      <c r="B27894">
        <v>5.5</v>
      </c>
      <c r="C27894" t="s">
        <v>1608</v>
      </c>
      <c r="D27894">
        <v>0.2</v>
      </c>
    </row>
    <row r="27895" spans="1:4" x14ac:dyDescent="0.2">
      <c r="A27895" t="s">
        <v>96</v>
      </c>
      <c r="B27895">
        <v>5.15</v>
      </c>
      <c r="C27895" t="s">
        <v>1613</v>
      </c>
      <c r="D27895">
        <v>0.05</v>
      </c>
    </row>
    <row r="27896" spans="1:4" x14ac:dyDescent="0.2">
      <c r="A27896" t="s">
        <v>96</v>
      </c>
      <c r="B27896">
        <v>4</v>
      </c>
      <c r="C27896">
        <v>0.02</v>
      </c>
    </row>
    <row r="27897" spans="1:4" x14ac:dyDescent="0.2">
      <c r="A27897" t="s">
        <v>29</v>
      </c>
      <c r="B27897">
        <v>7.85</v>
      </c>
      <c r="C27897" t="s">
        <v>1608</v>
      </c>
      <c r="D27897">
        <v>0.05</v>
      </c>
    </row>
    <row r="27898" spans="1:4" x14ac:dyDescent="0.2">
      <c r="A27898" t="s">
        <v>36</v>
      </c>
      <c r="B27898" t="s">
        <v>1815</v>
      </c>
      <c r="C27898">
        <v>14.8</v>
      </c>
      <c r="D27898" t="s">
        <v>3495</v>
      </c>
    </row>
    <row r="27899" spans="1:4" x14ac:dyDescent="0.2">
      <c r="A27899" t="s">
        <v>29</v>
      </c>
      <c r="B27899">
        <v>1</v>
      </c>
      <c r="C27899" t="s">
        <v>1608</v>
      </c>
      <c r="D27899">
        <v>0.1</v>
      </c>
    </row>
    <row r="27900" spans="1:4" x14ac:dyDescent="0.2">
      <c r="A27900" t="s">
        <v>96</v>
      </c>
      <c r="B27900">
        <v>15</v>
      </c>
      <c r="C27900" t="s">
        <v>1608</v>
      </c>
      <c r="D27900">
        <v>0.08</v>
      </c>
    </row>
    <row r="27901" spans="1:4" x14ac:dyDescent="0.2">
      <c r="A27901" t="s">
        <v>2902</v>
      </c>
      <c r="B27901" t="s">
        <v>1580</v>
      </c>
    </row>
    <row r="27902" spans="1:4" x14ac:dyDescent="0.2">
      <c r="A27902" t="s">
        <v>29</v>
      </c>
      <c r="B27902">
        <v>7.8</v>
      </c>
      <c r="C27902" t="s">
        <v>1608</v>
      </c>
      <c r="D27902">
        <v>0.05</v>
      </c>
    </row>
    <row r="27903" spans="1:4" x14ac:dyDescent="0.2">
      <c r="A27903" t="s">
        <v>29</v>
      </c>
      <c r="B27903">
        <v>8.3000000000000007</v>
      </c>
      <c r="C27903" t="s">
        <v>1630</v>
      </c>
    </row>
    <row r="27904" spans="1:4" x14ac:dyDescent="0.2">
      <c r="A27904" t="s">
        <v>29</v>
      </c>
      <c r="B27904">
        <v>12.05</v>
      </c>
      <c r="C27904" t="s">
        <v>1608</v>
      </c>
      <c r="D27904">
        <v>0.05</v>
      </c>
    </row>
    <row r="27905" spans="1:5" x14ac:dyDescent="0.2">
      <c r="A27905" t="s">
        <v>29</v>
      </c>
      <c r="B27905">
        <v>12.05</v>
      </c>
      <c r="C27905" t="s">
        <v>1608</v>
      </c>
      <c r="D27905">
        <v>0.05</v>
      </c>
    </row>
    <row r="27906" spans="1:5" x14ac:dyDescent="0.2">
      <c r="A27906" t="s">
        <v>29</v>
      </c>
      <c r="B27906">
        <v>0.25</v>
      </c>
      <c r="C27906" t="s">
        <v>1608</v>
      </c>
      <c r="D27906">
        <v>0.03</v>
      </c>
    </row>
    <row r="27907" spans="1:5" x14ac:dyDescent="0.2">
      <c r="A27907" t="s">
        <v>133</v>
      </c>
      <c r="B27907">
        <v>0.05</v>
      </c>
    </row>
    <row r="27908" spans="1:5" x14ac:dyDescent="0.2">
      <c r="A27908" t="s">
        <v>96</v>
      </c>
      <c r="B27908">
        <v>12.8</v>
      </c>
      <c r="C27908" t="s">
        <v>1608</v>
      </c>
      <c r="D27908">
        <v>0.2</v>
      </c>
    </row>
    <row r="27909" spans="1:5" x14ac:dyDescent="0.2">
      <c r="A27909" t="s">
        <v>873</v>
      </c>
      <c r="B27909" t="s">
        <v>1618</v>
      </c>
      <c r="C27909">
        <v>9.8000000000000007</v>
      </c>
      <c r="D27909" t="s">
        <v>1608</v>
      </c>
      <c r="E27909">
        <v>0.1</v>
      </c>
    </row>
    <row r="27910" spans="1:5" x14ac:dyDescent="0.2">
      <c r="A27910" t="s">
        <v>95</v>
      </c>
      <c r="B27910" t="s">
        <v>1584</v>
      </c>
      <c r="C27910">
        <v>4</v>
      </c>
    </row>
    <row r="27911" spans="1:5" x14ac:dyDescent="0.2">
      <c r="A27911" t="s">
        <v>95</v>
      </c>
      <c r="B27911" t="s">
        <v>1584</v>
      </c>
      <c r="C27911">
        <v>10</v>
      </c>
    </row>
    <row r="27912" spans="1:5" x14ac:dyDescent="0.2">
      <c r="A27912" t="s">
        <v>54</v>
      </c>
      <c r="B27912" t="s">
        <v>2525</v>
      </c>
      <c r="C27912" t="s">
        <v>1608</v>
      </c>
      <c r="D27912" t="s">
        <v>3484</v>
      </c>
    </row>
    <row r="27913" spans="1:5" x14ac:dyDescent="0.2">
      <c r="A27913" t="s">
        <v>95</v>
      </c>
      <c r="B27913" t="s">
        <v>2508</v>
      </c>
      <c r="C27913">
        <v>1.5</v>
      </c>
      <c r="D27913" t="s">
        <v>3485</v>
      </c>
    </row>
    <row r="27914" spans="1:5" x14ac:dyDescent="0.2">
      <c r="A27914" t="s">
        <v>95</v>
      </c>
      <c r="B27914" t="s">
        <v>2508</v>
      </c>
      <c r="C27914">
        <v>1.5</v>
      </c>
      <c r="D27914" t="s">
        <v>3486</v>
      </c>
    </row>
    <row r="27915" spans="1:5" x14ac:dyDescent="0.2">
      <c r="A27915" t="s">
        <v>97</v>
      </c>
      <c r="B27915">
        <v>0.03</v>
      </c>
      <c r="C27915" t="s">
        <v>1568</v>
      </c>
      <c r="D27915" t="s">
        <v>3496</v>
      </c>
    </row>
    <row r="27916" spans="1:5" x14ac:dyDescent="0.2">
      <c r="A27916" t="s">
        <v>94</v>
      </c>
      <c r="B27916">
        <v>0.03</v>
      </c>
      <c r="C27916" t="s">
        <v>1568</v>
      </c>
    </row>
    <row r="27917" spans="1:5" x14ac:dyDescent="0.2">
      <c r="A27917" t="s">
        <v>97</v>
      </c>
      <c r="B27917">
        <v>0.01</v>
      </c>
      <c r="C27917" t="s">
        <v>1568</v>
      </c>
    </row>
    <row r="27918" spans="1:5" x14ac:dyDescent="0.2">
      <c r="A27918">
        <v>0.15</v>
      </c>
      <c r="B27918" t="s">
        <v>1621</v>
      </c>
    </row>
    <row r="27919" spans="1:5" x14ac:dyDescent="0.2">
      <c r="A27919">
        <v>0.45</v>
      </c>
      <c r="B27919" t="s">
        <v>1621</v>
      </c>
    </row>
    <row r="27920" spans="1:5" x14ac:dyDescent="0.2">
      <c r="A27920" t="s">
        <v>87</v>
      </c>
      <c r="B27920" t="s">
        <v>1682</v>
      </c>
    </row>
    <row r="27921" spans="1:4" x14ac:dyDescent="0.2">
      <c r="A27921" t="s">
        <v>1549</v>
      </c>
      <c r="B27921" t="s">
        <v>1550</v>
      </c>
      <c r="C27921" t="s">
        <v>1551</v>
      </c>
      <c r="D27921" t="s">
        <v>1552</v>
      </c>
    </row>
    <row r="27922" spans="1:4" x14ac:dyDescent="0.2">
      <c r="A27922" t="s">
        <v>859</v>
      </c>
      <c r="B27922" t="s">
        <v>1553</v>
      </c>
      <c r="C27922" t="s">
        <v>1554</v>
      </c>
    </row>
    <row r="27923" spans="1:4" x14ac:dyDescent="0.2">
      <c r="A27923" t="s">
        <v>34</v>
      </c>
      <c r="B27923">
        <v>16.98</v>
      </c>
      <c r="C27923">
        <f>-0.005/-0.02</f>
        <v>0.25</v>
      </c>
    </row>
    <row r="27924" spans="1:4" x14ac:dyDescent="0.2">
      <c r="A27924" t="s">
        <v>34</v>
      </c>
      <c r="B27924">
        <v>16.98</v>
      </c>
      <c r="C27924">
        <f>-0.005/-0.02</f>
        <v>0.25</v>
      </c>
    </row>
    <row r="27925" spans="1:4" x14ac:dyDescent="0.2">
      <c r="A27925" t="s">
        <v>34</v>
      </c>
      <c r="B27925">
        <v>21.98</v>
      </c>
      <c r="C27925">
        <f>-0.005/-0.02</f>
        <v>0.25</v>
      </c>
    </row>
    <row r="27926" spans="1:4" x14ac:dyDescent="0.2">
      <c r="A27926" t="s">
        <v>34</v>
      </c>
      <c r="B27926">
        <v>21.98</v>
      </c>
      <c r="C27926">
        <f>-0.005/-0.02</f>
        <v>0.25</v>
      </c>
    </row>
    <row r="27927" spans="1:4" x14ac:dyDescent="0.2">
      <c r="A27927" t="s">
        <v>34</v>
      </c>
      <c r="B27927">
        <v>16.8</v>
      </c>
      <c r="C27927" t="s">
        <v>1608</v>
      </c>
      <c r="D27927">
        <v>0.05</v>
      </c>
    </row>
    <row r="27928" spans="1:4" x14ac:dyDescent="0.2">
      <c r="A27928" t="s">
        <v>96</v>
      </c>
      <c r="B27928">
        <v>1.8</v>
      </c>
      <c r="C27928" t="s">
        <v>1608</v>
      </c>
      <c r="D27928">
        <v>0.05</v>
      </c>
    </row>
    <row r="27929" spans="1:4" x14ac:dyDescent="0.2">
      <c r="A27929" t="s">
        <v>29</v>
      </c>
      <c r="B27929">
        <v>1.2</v>
      </c>
      <c r="C27929" t="s">
        <v>1608</v>
      </c>
      <c r="D27929">
        <v>0.1</v>
      </c>
    </row>
    <row r="27930" spans="1:4" x14ac:dyDescent="0.2">
      <c r="A27930" t="s">
        <v>96</v>
      </c>
      <c r="B27930">
        <v>5.5</v>
      </c>
      <c r="C27930" t="s">
        <v>1608</v>
      </c>
      <c r="D27930">
        <v>0.2</v>
      </c>
    </row>
    <row r="27931" spans="1:4" x14ac:dyDescent="0.2">
      <c r="A27931" t="s">
        <v>96</v>
      </c>
      <c r="B27931">
        <v>5.15</v>
      </c>
      <c r="C27931" t="s">
        <v>1613</v>
      </c>
      <c r="D27931">
        <v>0.05</v>
      </c>
    </row>
    <row r="27932" spans="1:4" x14ac:dyDescent="0.2">
      <c r="A27932" t="s">
        <v>96</v>
      </c>
      <c r="B27932">
        <v>4</v>
      </c>
      <c r="C27932">
        <v>0.02</v>
      </c>
    </row>
    <row r="27933" spans="1:4" x14ac:dyDescent="0.2">
      <c r="A27933" t="s">
        <v>29</v>
      </c>
      <c r="B27933">
        <v>7.85</v>
      </c>
      <c r="C27933" t="s">
        <v>1608</v>
      </c>
      <c r="D27933">
        <v>0.05</v>
      </c>
    </row>
    <row r="27934" spans="1:4" x14ac:dyDescent="0.2">
      <c r="A27934" t="s">
        <v>36</v>
      </c>
      <c r="B27934" t="s">
        <v>1815</v>
      </c>
      <c r="C27934">
        <v>14.8</v>
      </c>
      <c r="D27934" t="s">
        <v>3495</v>
      </c>
    </row>
    <row r="27935" spans="1:4" x14ac:dyDescent="0.2">
      <c r="A27935" t="s">
        <v>29</v>
      </c>
      <c r="B27935">
        <v>1</v>
      </c>
      <c r="C27935" t="s">
        <v>1608</v>
      </c>
      <c r="D27935">
        <v>0.1</v>
      </c>
    </row>
    <row r="27936" spans="1:4" x14ac:dyDescent="0.2">
      <c r="A27936" t="s">
        <v>96</v>
      </c>
      <c r="B27936">
        <v>15</v>
      </c>
      <c r="C27936" t="s">
        <v>1608</v>
      </c>
      <c r="D27936">
        <v>0.08</v>
      </c>
    </row>
    <row r="27937" spans="1:5" x14ac:dyDescent="0.2">
      <c r="A27937" t="s">
        <v>2902</v>
      </c>
      <c r="B27937" t="s">
        <v>1580</v>
      </c>
    </row>
    <row r="27938" spans="1:5" x14ac:dyDescent="0.2">
      <c r="A27938" t="s">
        <v>29</v>
      </c>
      <c r="B27938">
        <v>7.8</v>
      </c>
      <c r="C27938" t="s">
        <v>1608</v>
      </c>
      <c r="D27938">
        <v>0.05</v>
      </c>
    </row>
    <row r="27939" spans="1:5" x14ac:dyDescent="0.2">
      <c r="A27939" t="s">
        <v>29</v>
      </c>
      <c r="B27939">
        <v>8.3000000000000007</v>
      </c>
      <c r="C27939" t="s">
        <v>1630</v>
      </c>
    </row>
    <row r="27940" spans="1:5" x14ac:dyDescent="0.2">
      <c r="A27940" t="s">
        <v>29</v>
      </c>
      <c r="B27940">
        <v>12.05</v>
      </c>
      <c r="C27940" t="s">
        <v>1608</v>
      </c>
      <c r="D27940">
        <v>0.05</v>
      </c>
    </row>
    <row r="27941" spans="1:5" x14ac:dyDescent="0.2">
      <c r="A27941" t="s">
        <v>29</v>
      </c>
      <c r="B27941">
        <v>12.05</v>
      </c>
      <c r="C27941" t="s">
        <v>1608</v>
      </c>
      <c r="D27941">
        <v>0.05</v>
      </c>
    </row>
    <row r="27942" spans="1:5" x14ac:dyDescent="0.2">
      <c r="A27942" t="s">
        <v>29</v>
      </c>
      <c r="B27942">
        <v>0.25</v>
      </c>
      <c r="C27942" t="s">
        <v>1608</v>
      </c>
      <c r="D27942">
        <v>0.03</v>
      </c>
    </row>
    <row r="27943" spans="1:5" x14ac:dyDescent="0.2">
      <c r="A27943" t="s">
        <v>133</v>
      </c>
      <c r="B27943">
        <v>0.05</v>
      </c>
    </row>
    <row r="27944" spans="1:5" x14ac:dyDescent="0.2">
      <c r="A27944" t="s">
        <v>96</v>
      </c>
      <c r="B27944">
        <v>12.8</v>
      </c>
      <c r="C27944" t="s">
        <v>1608</v>
      </c>
      <c r="D27944">
        <v>0.2</v>
      </c>
    </row>
    <row r="27945" spans="1:5" x14ac:dyDescent="0.2">
      <c r="A27945" t="s">
        <v>873</v>
      </c>
      <c r="B27945" t="s">
        <v>1618</v>
      </c>
      <c r="C27945">
        <v>9.8000000000000007</v>
      </c>
      <c r="D27945" t="s">
        <v>1608</v>
      </c>
      <c r="E27945">
        <v>0.1</v>
      </c>
    </row>
    <row r="27946" spans="1:5" x14ac:dyDescent="0.2">
      <c r="A27946" t="s">
        <v>95</v>
      </c>
      <c r="B27946" t="s">
        <v>1584</v>
      </c>
      <c r="C27946">
        <v>4</v>
      </c>
    </row>
    <row r="27947" spans="1:5" x14ac:dyDescent="0.2">
      <c r="A27947" t="s">
        <v>95</v>
      </c>
      <c r="B27947" t="s">
        <v>1584</v>
      </c>
      <c r="C27947">
        <v>10</v>
      </c>
    </row>
    <row r="27948" spans="1:5" x14ac:dyDescent="0.2">
      <c r="A27948" t="s">
        <v>54</v>
      </c>
      <c r="B27948" t="s">
        <v>2525</v>
      </c>
      <c r="C27948" t="s">
        <v>1608</v>
      </c>
      <c r="D27948" t="s">
        <v>3484</v>
      </c>
    </row>
    <row r="27949" spans="1:5" x14ac:dyDescent="0.2">
      <c r="A27949" t="s">
        <v>95</v>
      </c>
      <c r="B27949" t="s">
        <v>2508</v>
      </c>
      <c r="C27949">
        <v>1.5</v>
      </c>
      <c r="D27949" t="s">
        <v>3485</v>
      </c>
    </row>
    <row r="27950" spans="1:5" x14ac:dyDescent="0.2">
      <c r="A27950" t="s">
        <v>95</v>
      </c>
      <c r="B27950" t="s">
        <v>2508</v>
      </c>
      <c r="C27950">
        <v>1.5</v>
      </c>
      <c r="D27950" t="s">
        <v>3486</v>
      </c>
    </row>
    <row r="27951" spans="1:5" x14ac:dyDescent="0.2">
      <c r="A27951" t="s">
        <v>97</v>
      </c>
      <c r="B27951">
        <v>0.03</v>
      </c>
      <c r="C27951" t="s">
        <v>1568</v>
      </c>
      <c r="D27951" t="s">
        <v>3496</v>
      </c>
    </row>
    <row r="27952" spans="1:5" x14ac:dyDescent="0.2">
      <c r="A27952" t="s">
        <v>94</v>
      </c>
      <c r="B27952">
        <v>0.03</v>
      </c>
      <c r="C27952" t="s">
        <v>1568</v>
      </c>
    </row>
    <row r="27953" spans="1:4" x14ac:dyDescent="0.2">
      <c r="A27953" t="s">
        <v>97</v>
      </c>
      <c r="B27953">
        <v>0.01</v>
      </c>
      <c r="C27953" t="s">
        <v>1568</v>
      </c>
    </row>
    <row r="27954" spans="1:4" x14ac:dyDescent="0.2">
      <c r="A27954">
        <v>0.15</v>
      </c>
      <c r="B27954" t="s">
        <v>1621</v>
      </c>
    </row>
    <row r="27955" spans="1:4" x14ac:dyDescent="0.2">
      <c r="A27955">
        <v>0.45</v>
      </c>
      <c r="B27955" t="s">
        <v>1621</v>
      </c>
    </row>
    <row r="27956" spans="1:4" x14ac:dyDescent="0.2">
      <c r="A27956" t="s">
        <v>87</v>
      </c>
      <c r="B27956" t="s">
        <v>1682</v>
      </c>
    </row>
    <row r="27957" spans="1:4" x14ac:dyDescent="0.2">
      <c r="A27957" t="s">
        <v>1549</v>
      </c>
      <c r="B27957" t="s">
        <v>1550</v>
      </c>
      <c r="C27957" t="s">
        <v>1551</v>
      </c>
      <c r="D27957" t="s">
        <v>1552</v>
      </c>
    </row>
    <row r="27958" spans="1:4" x14ac:dyDescent="0.2">
      <c r="A27958" t="s">
        <v>859</v>
      </c>
      <c r="B27958" t="s">
        <v>1553</v>
      </c>
      <c r="C27958" t="s">
        <v>1554</v>
      </c>
    </row>
    <row r="27959" spans="1:4" x14ac:dyDescent="0.2">
      <c r="A27959" t="s">
        <v>34</v>
      </c>
      <c r="B27959">
        <v>16.98</v>
      </c>
      <c r="C27959">
        <f>-0.005/-0.02</f>
        <v>0.25</v>
      </c>
    </row>
    <row r="27960" spans="1:4" x14ac:dyDescent="0.2">
      <c r="A27960" t="s">
        <v>34</v>
      </c>
      <c r="B27960">
        <v>16.98</v>
      </c>
      <c r="C27960">
        <f>-0.005/-0.02</f>
        <v>0.25</v>
      </c>
    </row>
    <row r="27961" spans="1:4" x14ac:dyDescent="0.2">
      <c r="A27961" t="s">
        <v>34</v>
      </c>
      <c r="B27961">
        <v>21.98</v>
      </c>
      <c r="C27961">
        <f>-0.005/-0.02</f>
        <v>0.25</v>
      </c>
    </row>
    <row r="27962" spans="1:4" x14ac:dyDescent="0.2">
      <c r="A27962" t="s">
        <v>34</v>
      </c>
      <c r="B27962">
        <v>21.98</v>
      </c>
      <c r="C27962">
        <f>-0.005/-0.02</f>
        <v>0.25</v>
      </c>
    </row>
    <row r="27963" spans="1:4" x14ac:dyDescent="0.2">
      <c r="A27963" t="s">
        <v>3487</v>
      </c>
      <c r="B27963">
        <v>-0.02</v>
      </c>
      <c r="C27963" t="s">
        <v>1790</v>
      </c>
      <c r="D27963" t="s">
        <v>3291</v>
      </c>
    </row>
    <row r="27964" spans="1:4" x14ac:dyDescent="0.2">
      <c r="A27964" t="s">
        <v>34</v>
      </c>
      <c r="B27964">
        <v>16.8</v>
      </c>
      <c r="C27964" t="s">
        <v>1608</v>
      </c>
      <c r="D27964">
        <v>0.05</v>
      </c>
    </row>
    <row r="27965" spans="1:4" x14ac:dyDescent="0.2">
      <c r="A27965" t="s">
        <v>96</v>
      </c>
      <c r="B27965">
        <v>1.8</v>
      </c>
      <c r="C27965" t="s">
        <v>1608</v>
      </c>
      <c r="D27965">
        <v>0.05</v>
      </c>
    </row>
    <row r="27966" spans="1:4" x14ac:dyDescent="0.2">
      <c r="A27966" t="s">
        <v>29</v>
      </c>
      <c r="B27966">
        <v>1.2</v>
      </c>
      <c r="C27966" t="s">
        <v>1608</v>
      </c>
      <c r="D27966">
        <v>0.1</v>
      </c>
    </row>
    <row r="27967" spans="1:4" x14ac:dyDescent="0.2">
      <c r="A27967" t="s">
        <v>96</v>
      </c>
      <c r="B27967">
        <v>5.5</v>
      </c>
      <c r="C27967" t="s">
        <v>1608</v>
      </c>
      <c r="D27967">
        <v>0.2</v>
      </c>
    </row>
    <row r="27968" spans="1:4" x14ac:dyDescent="0.2">
      <c r="A27968" t="s">
        <v>96</v>
      </c>
      <c r="B27968">
        <v>5.15</v>
      </c>
      <c r="C27968" t="s">
        <v>1613</v>
      </c>
      <c r="D27968">
        <v>0.05</v>
      </c>
    </row>
    <row r="27969" spans="1:5" x14ac:dyDescent="0.2">
      <c r="A27969" t="s">
        <v>96</v>
      </c>
      <c r="B27969">
        <v>4</v>
      </c>
      <c r="C27969">
        <v>0.02</v>
      </c>
    </row>
    <row r="27970" spans="1:5" x14ac:dyDescent="0.2">
      <c r="A27970" t="s">
        <v>29</v>
      </c>
      <c r="B27970">
        <v>7.85</v>
      </c>
      <c r="C27970" t="s">
        <v>1608</v>
      </c>
      <c r="D27970">
        <v>0.05</v>
      </c>
    </row>
    <row r="27971" spans="1:5" x14ac:dyDescent="0.2">
      <c r="A27971" t="s">
        <v>36</v>
      </c>
      <c r="B27971" t="s">
        <v>1815</v>
      </c>
      <c r="C27971">
        <v>14.8</v>
      </c>
      <c r="D27971" t="s">
        <v>3495</v>
      </c>
    </row>
    <row r="27972" spans="1:5" x14ac:dyDescent="0.2">
      <c r="A27972" t="s">
        <v>29</v>
      </c>
      <c r="B27972">
        <v>1</v>
      </c>
      <c r="C27972" t="s">
        <v>1608</v>
      </c>
      <c r="D27972">
        <v>0.1</v>
      </c>
    </row>
    <row r="27973" spans="1:5" x14ac:dyDescent="0.2">
      <c r="A27973" t="s">
        <v>96</v>
      </c>
      <c r="B27973">
        <v>15</v>
      </c>
      <c r="C27973" t="s">
        <v>1608</v>
      </c>
      <c r="D27973">
        <v>0.08</v>
      </c>
    </row>
    <row r="27974" spans="1:5" x14ac:dyDescent="0.2">
      <c r="A27974" t="s">
        <v>2902</v>
      </c>
      <c r="B27974" t="s">
        <v>1580</v>
      </c>
    </row>
    <row r="27975" spans="1:5" x14ac:dyDescent="0.2">
      <c r="A27975" t="s">
        <v>29</v>
      </c>
      <c r="B27975">
        <v>7.8</v>
      </c>
      <c r="C27975" t="s">
        <v>1608</v>
      </c>
      <c r="D27975">
        <v>0.05</v>
      </c>
    </row>
    <row r="27976" spans="1:5" x14ac:dyDescent="0.2">
      <c r="A27976" t="s">
        <v>29</v>
      </c>
      <c r="B27976">
        <v>8.3000000000000007</v>
      </c>
      <c r="C27976" t="s">
        <v>1630</v>
      </c>
    </row>
    <row r="27977" spans="1:5" x14ac:dyDescent="0.2">
      <c r="A27977" t="s">
        <v>29</v>
      </c>
      <c r="B27977">
        <v>12.05</v>
      </c>
      <c r="C27977" t="s">
        <v>1608</v>
      </c>
      <c r="D27977">
        <v>0.05</v>
      </c>
    </row>
    <row r="27978" spans="1:5" x14ac:dyDescent="0.2">
      <c r="A27978" t="s">
        <v>29</v>
      </c>
      <c r="B27978">
        <v>12.05</v>
      </c>
      <c r="C27978" t="s">
        <v>1608</v>
      </c>
      <c r="D27978">
        <v>0.05</v>
      </c>
    </row>
    <row r="27979" spans="1:5" x14ac:dyDescent="0.2">
      <c r="A27979" t="s">
        <v>29</v>
      </c>
      <c r="B27979">
        <v>0.25</v>
      </c>
      <c r="C27979" t="s">
        <v>1608</v>
      </c>
      <c r="D27979">
        <v>0.03</v>
      </c>
    </row>
    <row r="27980" spans="1:5" x14ac:dyDescent="0.2">
      <c r="A27980" t="s">
        <v>133</v>
      </c>
      <c r="B27980">
        <v>0.05</v>
      </c>
    </row>
    <row r="27981" spans="1:5" x14ac:dyDescent="0.2">
      <c r="A27981" t="s">
        <v>96</v>
      </c>
      <c r="B27981">
        <v>12.8</v>
      </c>
      <c r="C27981" t="s">
        <v>1608</v>
      </c>
      <c r="D27981">
        <v>0.2</v>
      </c>
    </row>
    <row r="27982" spans="1:5" x14ac:dyDescent="0.2">
      <c r="A27982" t="s">
        <v>873</v>
      </c>
      <c r="B27982" t="s">
        <v>1618</v>
      </c>
      <c r="C27982">
        <v>9.8000000000000007</v>
      </c>
      <c r="D27982" t="s">
        <v>1608</v>
      </c>
      <c r="E27982">
        <v>0.1</v>
      </c>
    </row>
    <row r="27983" spans="1:5" x14ac:dyDescent="0.2">
      <c r="A27983" t="s">
        <v>95</v>
      </c>
      <c r="B27983" t="s">
        <v>1584</v>
      </c>
      <c r="C27983">
        <v>4</v>
      </c>
    </row>
    <row r="27984" spans="1:5" x14ac:dyDescent="0.2">
      <c r="A27984" t="s">
        <v>95</v>
      </c>
      <c r="B27984" t="s">
        <v>1584</v>
      </c>
      <c r="C27984">
        <v>10</v>
      </c>
    </row>
    <row r="27985" spans="1:4" x14ac:dyDescent="0.2">
      <c r="A27985" t="s">
        <v>54</v>
      </c>
      <c r="B27985" t="s">
        <v>2525</v>
      </c>
      <c r="C27985" t="s">
        <v>1608</v>
      </c>
      <c r="D27985" t="s">
        <v>3484</v>
      </c>
    </row>
    <row r="27986" spans="1:4" x14ac:dyDescent="0.2">
      <c r="A27986" t="s">
        <v>95</v>
      </c>
      <c r="B27986" t="s">
        <v>2508</v>
      </c>
      <c r="C27986">
        <v>1.5</v>
      </c>
      <c r="D27986" t="s">
        <v>3485</v>
      </c>
    </row>
    <row r="27987" spans="1:4" x14ac:dyDescent="0.2">
      <c r="A27987" t="s">
        <v>95</v>
      </c>
      <c r="B27987" t="s">
        <v>2508</v>
      </c>
      <c r="C27987">
        <v>1.5</v>
      </c>
      <c r="D27987" t="s">
        <v>3486</v>
      </c>
    </row>
    <row r="27988" spans="1:4" x14ac:dyDescent="0.2">
      <c r="A27988" t="s">
        <v>97</v>
      </c>
      <c r="B27988">
        <v>0.03</v>
      </c>
      <c r="C27988" t="s">
        <v>1568</v>
      </c>
      <c r="D27988" t="s">
        <v>3496</v>
      </c>
    </row>
    <row r="27989" spans="1:4" x14ac:dyDescent="0.2">
      <c r="A27989" t="s">
        <v>94</v>
      </c>
      <c r="B27989">
        <v>0.03</v>
      </c>
      <c r="C27989" t="s">
        <v>1568</v>
      </c>
    </row>
    <row r="27990" spans="1:4" x14ac:dyDescent="0.2">
      <c r="A27990" t="s">
        <v>97</v>
      </c>
      <c r="B27990">
        <v>0.01</v>
      </c>
      <c r="C27990" t="s">
        <v>1568</v>
      </c>
    </row>
    <row r="27991" spans="1:4" x14ac:dyDescent="0.2">
      <c r="A27991">
        <v>0.15</v>
      </c>
      <c r="B27991" t="s">
        <v>1621</v>
      </c>
    </row>
    <row r="27992" spans="1:4" x14ac:dyDescent="0.2">
      <c r="A27992">
        <v>0.45</v>
      </c>
      <c r="B27992" t="s">
        <v>1621</v>
      </c>
    </row>
    <row r="27993" spans="1:4" x14ac:dyDescent="0.2">
      <c r="A27993" t="s">
        <v>87</v>
      </c>
      <c r="B27993" t="s">
        <v>1682</v>
      </c>
    </row>
    <row r="27994" spans="1:4" x14ac:dyDescent="0.2">
      <c r="A27994" t="s">
        <v>1549</v>
      </c>
      <c r="B27994" t="s">
        <v>1550</v>
      </c>
      <c r="C27994" t="s">
        <v>1551</v>
      </c>
      <c r="D27994" t="s">
        <v>1552</v>
      </c>
    </row>
    <row r="27995" spans="1:4" x14ac:dyDescent="0.2">
      <c r="A27995" t="s">
        <v>859</v>
      </c>
      <c r="B27995" t="s">
        <v>1553</v>
      </c>
      <c r="C27995" t="s">
        <v>1554</v>
      </c>
    </row>
    <row r="27996" spans="1:4" x14ac:dyDescent="0.2">
      <c r="A27996" t="s">
        <v>34</v>
      </c>
      <c r="B27996">
        <v>16.98</v>
      </c>
      <c r="C27996">
        <f t="shared" ref="C27996:C28001" si="13">-0.005/-0.02</f>
        <v>0.25</v>
      </c>
    </row>
    <row r="27997" spans="1:4" x14ac:dyDescent="0.2">
      <c r="A27997" t="s">
        <v>34</v>
      </c>
      <c r="B27997">
        <v>16.98</v>
      </c>
      <c r="C27997">
        <f t="shared" si="13"/>
        <v>0.25</v>
      </c>
    </row>
    <row r="27998" spans="1:4" x14ac:dyDescent="0.2">
      <c r="A27998" t="s">
        <v>34</v>
      </c>
      <c r="B27998">
        <v>16.98</v>
      </c>
      <c r="C27998">
        <f t="shared" si="13"/>
        <v>0.25</v>
      </c>
    </row>
    <row r="27999" spans="1:4" x14ac:dyDescent="0.2">
      <c r="A27999" t="s">
        <v>34</v>
      </c>
      <c r="B27999">
        <v>21.98</v>
      </c>
      <c r="C27999">
        <f t="shared" si="13"/>
        <v>0.25</v>
      </c>
    </row>
    <row r="28000" spans="1:4" x14ac:dyDescent="0.2">
      <c r="A28000" t="s">
        <v>34</v>
      </c>
      <c r="B28000">
        <v>21.98</v>
      </c>
      <c r="C28000">
        <f t="shared" si="13"/>
        <v>0.25</v>
      </c>
    </row>
    <row r="28001" spans="1:4" x14ac:dyDescent="0.2">
      <c r="A28001" t="s">
        <v>34</v>
      </c>
      <c r="B28001">
        <v>21.98</v>
      </c>
      <c r="C28001">
        <f t="shared" si="13"/>
        <v>0.25</v>
      </c>
    </row>
    <row r="28002" spans="1:4" x14ac:dyDescent="0.2">
      <c r="A28002" t="s">
        <v>3487</v>
      </c>
      <c r="B28002">
        <v>-0.02</v>
      </c>
      <c r="C28002" t="s">
        <v>1790</v>
      </c>
      <c r="D28002" t="s">
        <v>3291</v>
      </c>
    </row>
    <row r="28003" spans="1:4" x14ac:dyDescent="0.2">
      <c r="A28003" t="s">
        <v>34</v>
      </c>
      <c r="B28003">
        <v>16.8</v>
      </c>
      <c r="C28003" t="s">
        <v>1608</v>
      </c>
      <c r="D28003">
        <v>0.05</v>
      </c>
    </row>
    <row r="28004" spans="1:4" x14ac:dyDescent="0.2">
      <c r="A28004" t="s">
        <v>96</v>
      </c>
      <c r="B28004">
        <v>1.8</v>
      </c>
      <c r="C28004" t="s">
        <v>1608</v>
      </c>
      <c r="D28004">
        <v>0.05</v>
      </c>
    </row>
    <row r="28005" spans="1:4" x14ac:dyDescent="0.2">
      <c r="A28005" t="s">
        <v>29</v>
      </c>
      <c r="B28005">
        <v>1.2</v>
      </c>
      <c r="C28005" t="s">
        <v>1608</v>
      </c>
      <c r="D28005">
        <v>0.1</v>
      </c>
    </row>
    <row r="28006" spans="1:4" x14ac:dyDescent="0.2">
      <c r="A28006" t="s">
        <v>96</v>
      </c>
      <c r="B28006">
        <v>5.5</v>
      </c>
      <c r="C28006" t="s">
        <v>1608</v>
      </c>
      <c r="D28006">
        <v>0.2</v>
      </c>
    </row>
    <row r="28007" spans="1:4" x14ac:dyDescent="0.2">
      <c r="A28007" t="s">
        <v>96</v>
      </c>
      <c r="B28007">
        <v>5.15</v>
      </c>
      <c r="C28007" t="s">
        <v>1613</v>
      </c>
      <c r="D28007">
        <v>0.05</v>
      </c>
    </row>
    <row r="28008" spans="1:4" x14ac:dyDescent="0.2">
      <c r="A28008" t="s">
        <v>96</v>
      </c>
      <c r="B28008">
        <v>3.8</v>
      </c>
      <c r="C28008">
        <v>0.02</v>
      </c>
    </row>
    <row r="28009" spans="1:4" x14ac:dyDescent="0.2">
      <c r="A28009" t="s">
        <v>96</v>
      </c>
      <c r="B28009">
        <v>3.8</v>
      </c>
      <c r="C28009">
        <v>0.02</v>
      </c>
    </row>
    <row r="28010" spans="1:4" x14ac:dyDescent="0.2">
      <c r="A28010" t="s">
        <v>29</v>
      </c>
      <c r="B28010">
        <v>7.85</v>
      </c>
      <c r="C28010" t="s">
        <v>1608</v>
      </c>
      <c r="D28010">
        <v>0.05</v>
      </c>
    </row>
    <row r="28011" spans="1:4" x14ac:dyDescent="0.2">
      <c r="A28011" t="s">
        <v>36</v>
      </c>
      <c r="B28011" t="s">
        <v>1815</v>
      </c>
      <c r="C28011">
        <v>14.8</v>
      </c>
      <c r="D28011" t="s">
        <v>3495</v>
      </c>
    </row>
    <row r="28012" spans="1:4" x14ac:dyDescent="0.2">
      <c r="A28012" t="s">
        <v>29</v>
      </c>
      <c r="B28012">
        <v>1</v>
      </c>
      <c r="C28012" t="s">
        <v>1608</v>
      </c>
      <c r="D28012">
        <v>0.1</v>
      </c>
    </row>
    <row r="28013" spans="1:4" x14ac:dyDescent="0.2">
      <c r="A28013" t="s">
        <v>96</v>
      </c>
      <c r="B28013">
        <v>15</v>
      </c>
      <c r="C28013" t="s">
        <v>1608</v>
      </c>
      <c r="D28013">
        <v>0.08</v>
      </c>
    </row>
    <row r="28014" spans="1:4" x14ac:dyDescent="0.2">
      <c r="A28014" t="s">
        <v>2902</v>
      </c>
      <c r="B28014" t="s">
        <v>1580</v>
      </c>
    </row>
    <row r="28015" spans="1:4" x14ac:dyDescent="0.2">
      <c r="A28015" t="s">
        <v>29</v>
      </c>
      <c r="B28015">
        <v>7.8</v>
      </c>
      <c r="C28015" t="s">
        <v>1608</v>
      </c>
      <c r="D28015">
        <v>0.05</v>
      </c>
    </row>
    <row r="28016" spans="1:4" x14ac:dyDescent="0.2">
      <c r="A28016" t="s">
        <v>29</v>
      </c>
      <c r="B28016">
        <v>8.3000000000000007</v>
      </c>
      <c r="C28016" t="s">
        <v>1630</v>
      </c>
    </row>
    <row r="28017" spans="1:5" x14ac:dyDescent="0.2">
      <c r="A28017" t="s">
        <v>29</v>
      </c>
      <c r="B28017">
        <v>12.05</v>
      </c>
      <c r="C28017" t="s">
        <v>1608</v>
      </c>
      <c r="D28017">
        <v>0.05</v>
      </c>
    </row>
    <row r="28018" spans="1:5" x14ac:dyDescent="0.2">
      <c r="A28018" t="s">
        <v>29</v>
      </c>
      <c r="B28018">
        <v>12.05</v>
      </c>
      <c r="C28018" t="s">
        <v>1608</v>
      </c>
      <c r="D28018">
        <v>0.05</v>
      </c>
    </row>
    <row r="28019" spans="1:5" x14ac:dyDescent="0.2">
      <c r="A28019" t="s">
        <v>29</v>
      </c>
      <c r="B28019">
        <v>0.25</v>
      </c>
      <c r="C28019" t="s">
        <v>1608</v>
      </c>
      <c r="D28019">
        <v>0.03</v>
      </c>
    </row>
    <row r="28020" spans="1:5" x14ac:dyDescent="0.2">
      <c r="A28020" t="s">
        <v>133</v>
      </c>
      <c r="B28020">
        <v>0.05</v>
      </c>
    </row>
    <row r="28021" spans="1:5" x14ac:dyDescent="0.2">
      <c r="A28021" t="s">
        <v>96</v>
      </c>
      <c r="B28021">
        <v>12.8</v>
      </c>
      <c r="C28021" t="s">
        <v>1608</v>
      </c>
      <c r="D28021">
        <v>0.2</v>
      </c>
    </row>
    <row r="28022" spans="1:5" x14ac:dyDescent="0.2">
      <c r="A28022" t="s">
        <v>873</v>
      </c>
      <c r="B28022" t="s">
        <v>1618</v>
      </c>
      <c r="C28022">
        <v>9.8000000000000007</v>
      </c>
      <c r="D28022" t="s">
        <v>1608</v>
      </c>
      <c r="E28022">
        <v>0.1</v>
      </c>
    </row>
    <row r="28023" spans="1:5" x14ac:dyDescent="0.2">
      <c r="A28023" t="s">
        <v>95</v>
      </c>
      <c r="B28023" t="s">
        <v>1584</v>
      </c>
      <c r="C28023">
        <v>4</v>
      </c>
    </row>
    <row r="28024" spans="1:5" x14ac:dyDescent="0.2">
      <c r="A28024" t="s">
        <v>95</v>
      </c>
      <c r="B28024" t="s">
        <v>1584</v>
      </c>
      <c r="C28024">
        <v>10</v>
      </c>
    </row>
    <row r="28025" spans="1:5" x14ac:dyDescent="0.2">
      <c r="A28025" t="s">
        <v>54</v>
      </c>
      <c r="B28025" t="s">
        <v>2525</v>
      </c>
      <c r="C28025" t="s">
        <v>1608</v>
      </c>
      <c r="D28025" t="s">
        <v>3484</v>
      </c>
    </row>
    <row r="28026" spans="1:5" x14ac:dyDescent="0.2">
      <c r="A28026" t="s">
        <v>95</v>
      </c>
      <c r="B28026" t="s">
        <v>2508</v>
      </c>
      <c r="C28026">
        <v>1.5</v>
      </c>
      <c r="D28026" t="s">
        <v>3485</v>
      </c>
    </row>
    <row r="28027" spans="1:5" x14ac:dyDescent="0.2">
      <c r="A28027" t="s">
        <v>95</v>
      </c>
      <c r="B28027" t="s">
        <v>2508</v>
      </c>
      <c r="C28027">
        <v>1.5</v>
      </c>
      <c r="D28027" t="s">
        <v>3486</v>
      </c>
    </row>
    <row r="28028" spans="1:5" x14ac:dyDescent="0.2">
      <c r="A28028" t="s">
        <v>97</v>
      </c>
      <c r="B28028">
        <v>0.03</v>
      </c>
      <c r="C28028" t="s">
        <v>1568</v>
      </c>
      <c r="D28028" t="s">
        <v>3498</v>
      </c>
    </row>
    <row r="28029" spans="1:5" x14ac:dyDescent="0.2">
      <c r="A28029" t="s">
        <v>94</v>
      </c>
      <c r="B28029">
        <v>0.03</v>
      </c>
      <c r="C28029" t="s">
        <v>1568</v>
      </c>
    </row>
    <row r="28030" spans="1:5" x14ac:dyDescent="0.2">
      <c r="A28030" t="s">
        <v>97</v>
      </c>
      <c r="B28030">
        <v>0.01</v>
      </c>
      <c r="C28030" t="s">
        <v>1568</v>
      </c>
    </row>
    <row r="28031" spans="1:5" x14ac:dyDescent="0.2">
      <c r="A28031">
        <v>0.15</v>
      </c>
      <c r="B28031" t="s">
        <v>1621</v>
      </c>
    </row>
    <row r="28032" spans="1:5" x14ac:dyDescent="0.2">
      <c r="A28032">
        <v>0.45</v>
      </c>
      <c r="B28032" t="s">
        <v>1621</v>
      </c>
    </row>
    <row r="28033" spans="1:4" x14ac:dyDescent="0.2">
      <c r="A28033" t="s">
        <v>87</v>
      </c>
      <c r="B28033" t="s">
        <v>1682</v>
      </c>
    </row>
    <row r="28034" spans="1:4" x14ac:dyDescent="0.2">
      <c r="A28034" t="s">
        <v>1549</v>
      </c>
      <c r="B28034" t="s">
        <v>1550</v>
      </c>
      <c r="C28034" t="s">
        <v>1551</v>
      </c>
      <c r="D28034" t="s">
        <v>1552</v>
      </c>
    </row>
    <row r="28035" spans="1:4" x14ac:dyDescent="0.2">
      <c r="A28035" t="s">
        <v>859</v>
      </c>
      <c r="B28035" t="s">
        <v>1553</v>
      </c>
      <c r="C28035" t="s">
        <v>1554</v>
      </c>
    </row>
    <row r="28036" spans="1:4" x14ac:dyDescent="0.2">
      <c r="A28036" t="s">
        <v>1569</v>
      </c>
      <c r="B28036" t="s">
        <v>1570</v>
      </c>
      <c r="C28036" t="s">
        <v>1571</v>
      </c>
    </row>
    <row r="28037" spans="1:4" x14ac:dyDescent="0.2">
      <c r="A28037" t="s">
        <v>1569</v>
      </c>
      <c r="B28037" t="s">
        <v>1572</v>
      </c>
      <c r="C28037" t="s">
        <v>1573</v>
      </c>
      <c r="D28037" t="s">
        <v>1571</v>
      </c>
    </row>
    <row r="28038" spans="1:4" x14ac:dyDescent="0.2">
      <c r="A28038" t="s">
        <v>34</v>
      </c>
      <c r="B28038">
        <v>16.98</v>
      </c>
      <c r="C28038">
        <f t="shared" ref="C28038:C28043" si="14">-0.005/-0.02</f>
        <v>0.25</v>
      </c>
    </row>
    <row r="28039" spans="1:4" x14ac:dyDescent="0.2">
      <c r="A28039" t="s">
        <v>34</v>
      </c>
      <c r="B28039">
        <v>16.98</v>
      </c>
      <c r="C28039">
        <f t="shared" si="14"/>
        <v>0.25</v>
      </c>
    </row>
    <row r="28040" spans="1:4" x14ac:dyDescent="0.2">
      <c r="A28040" t="s">
        <v>34</v>
      </c>
      <c r="B28040">
        <v>16.98</v>
      </c>
      <c r="C28040">
        <f t="shared" si="14"/>
        <v>0.25</v>
      </c>
    </row>
    <row r="28041" spans="1:4" x14ac:dyDescent="0.2">
      <c r="A28041" t="s">
        <v>34</v>
      </c>
      <c r="B28041">
        <v>21.98</v>
      </c>
      <c r="C28041">
        <f t="shared" si="14"/>
        <v>0.25</v>
      </c>
    </row>
    <row r="28042" spans="1:4" x14ac:dyDescent="0.2">
      <c r="A28042" t="s">
        <v>34</v>
      </c>
      <c r="B28042">
        <v>21.98</v>
      </c>
      <c r="C28042">
        <f t="shared" si="14"/>
        <v>0.25</v>
      </c>
    </row>
    <row r="28043" spans="1:4" x14ac:dyDescent="0.2">
      <c r="A28043" t="s">
        <v>34</v>
      </c>
      <c r="B28043">
        <v>21.98</v>
      </c>
      <c r="C28043">
        <f t="shared" si="14"/>
        <v>0.25</v>
      </c>
    </row>
    <row r="28044" spans="1:4" x14ac:dyDescent="0.2">
      <c r="A28044" t="s">
        <v>3487</v>
      </c>
      <c r="B28044">
        <v>-0.02</v>
      </c>
      <c r="C28044" t="s">
        <v>1790</v>
      </c>
      <c r="D28044" t="s">
        <v>3291</v>
      </c>
    </row>
    <row r="28045" spans="1:4" x14ac:dyDescent="0.2">
      <c r="A28045" t="s">
        <v>34</v>
      </c>
      <c r="B28045">
        <v>16.8</v>
      </c>
      <c r="C28045" t="s">
        <v>1608</v>
      </c>
      <c r="D28045">
        <v>0.05</v>
      </c>
    </row>
    <row r="28046" spans="1:4" x14ac:dyDescent="0.2">
      <c r="A28046" t="s">
        <v>96</v>
      </c>
      <c r="B28046">
        <v>1.8</v>
      </c>
      <c r="C28046" t="s">
        <v>1608</v>
      </c>
      <c r="D28046">
        <v>0.05</v>
      </c>
    </row>
    <row r="28047" spans="1:4" x14ac:dyDescent="0.2">
      <c r="A28047" t="s">
        <v>29</v>
      </c>
      <c r="B28047">
        <v>1.2</v>
      </c>
      <c r="C28047" t="s">
        <v>1608</v>
      </c>
      <c r="D28047">
        <v>0.1</v>
      </c>
    </row>
    <row r="28048" spans="1:4" x14ac:dyDescent="0.2">
      <c r="A28048" t="s">
        <v>96</v>
      </c>
      <c r="B28048">
        <v>5.5</v>
      </c>
      <c r="C28048" t="s">
        <v>1608</v>
      </c>
      <c r="D28048">
        <v>0.2</v>
      </c>
    </row>
    <row r="28049" spans="1:5" x14ac:dyDescent="0.2">
      <c r="A28049" t="s">
        <v>96</v>
      </c>
      <c r="B28049">
        <v>5.15</v>
      </c>
      <c r="C28049" t="s">
        <v>1613</v>
      </c>
      <c r="D28049">
        <v>0.05</v>
      </c>
    </row>
    <row r="28050" spans="1:5" x14ac:dyDescent="0.2">
      <c r="A28050" t="s">
        <v>96</v>
      </c>
      <c r="B28050">
        <v>3.8</v>
      </c>
      <c r="C28050">
        <v>0.02</v>
      </c>
    </row>
    <row r="28051" spans="1:5" x14ac:dyDescent="0.2">
      <c r="A28051" t="s">
        <v>96</v>
      </c>
      <c r="B28051">
        <v>3.8</v>
      </c>
      <c r="C28051">
        <v>0.02</v>
      </c>
    </row>
    <row r="28052" spans="1:5" x14ac:dyDescent="0.2">
      <c r="A28052" t="s">
        <v>29</v>
      </c>
      <c r="B28052">
        <v>7.85</v>
      </c>
      <c r="C28052" t="s">
        <v>1608</v>
      </c>
      <c r="D28052">
        <v>0.05</v>
      </c>
    </row>
    <row r="28053" spans="1:5" x14ac:dyDescent="0.2">
      <c r="A28053" t="s">
        <v>36</v>
      </c>
      <c r="B28053" t="s">
        <v>1815</v>
      </c>
      <c r="C28053">
        <v>14.8</v>
      </c>
      <c r="D28053" t="s">
        <v>3495</v>
      </c>
    </row>
    <row r="28054" spans="1:5" x14ac:dyDescent="0.2">
      <c r="A28054" t="s">
        <v>29</v>
      </c>
      <c r="B28054">
        <v>1</v>
      </c>
      <c r="C28054" t="s">
        <v>1608</v>
      </c>
      <c r="D28054">
        <v>0.1</v>
      </c>
    </row>
    <row r="28055" spans="1:5" x14ac:dyDescent="0.2">
      <c r="A28055" t="s">
        <v>96</v>
      </c>
      <c r="B28055">
        <v>15</v>
      </c>
      <c r="C28055" t="s">
        <v>1608</v>
      </c>
      <c r="D28055">
        <v>0.08</v>
      </c>
    </row>
    <row r="28056" spans="1:5" x14ac:dyDescent="0.2">
      <c r="A28056" t="s">
        <v>2902</v>
      </c>
      <c r="B28056" t="s">
        <v>1580</v>
      </c>
    </row>
    <row r="28057" spans="1:5" x14ac:dyDescent="0.2">
      <c r="A28057" t="s">
        <v>29</v>
      </c>
      <c r="B28057">
        <v>7.8</v>
      </c>
      <c r="C28057" t="s">
        <v>1608</v>
      </c>
      <c r="D28057">
        <v>0.05</v>
      </c>
    </row>
    <row r="28058" spans="1:5" x14ac:dyDescent="0.2">
      <c r="A28058" t="s">
        <v>29</v>
      </c>
      <c r="B28058">
        <v>8.3000000000000007</v>
      </c>
      <c r="C28058" t="s">
        <v>1630</v>
      </c>
    </row>
    <row r="28059" spans="1:5" x14ac:dyDescent="0.2">
      <c r="A28059" t="s">
        <v>29</v>
      </c>
      <c r="B28059">
        <v>12.05</v>
      </c>
      <c r="C28059" t="s">
        <v>1608</v>
      </c>
      <c r="D28059">
        <v>0.05</v>
      </c>
    </row>
    <row r="28060" spans="1:5" x14ac:dyDescent="0.2">
      <c r="A28060" t="s">
        <v>29</v>
      </c>
      <c r="B28060">
        <v>12.05</v>
      </c>
      <c r="C28060" t="s">
        <v>1608</v>
      </c>
      <c r="D28060">
        <v>0.05</v>
      </c>
    </row>
    <row r="28061" spans="1:5" x14ac:dyDescent="0.2">
      <c r="A28061" t="s">
        <v>29</v>
      </c>
      <c r="B28061">
        <v>0.25</v>
      </c>
      <c r="C28061" t="s">
        <v>1608</v>
      </c>
      <c r="D28061">
        <v>0.03</v>
      </c>
    </row>
    <row r="28062" spans="1:5" x14ac:dyDescent="0.2">
      <c r="A28062" t="s">
        <v>133</v>
      </c>
      <c r="B28062">
        <v>0.05</v>
      </c>
    </row>
    <row r="28063" spans="1:5" x14ac:dyDescent="0.2">
      <c r="A28063" t="s">
        <v>96</v>
      </c>
      <c r="B28063">
        <v>12.8</v>
      </c>
      <c r="C28063" t="s">
        <v>1608</v>
      </c>
      <c r="D28063">
        <v>0.2</v>
      </c>
    </row>
    <row r="28064" spans="1:5" x14ac:dyDescent="0.2">
      <c r="A28064" t="s">
        <v>873</v>
      </c>
      <c r="B28064" t="s">
        <v>1618</v>
      </c>
      <c r="C28064">
        <v>9.8000000000000007</v>
      </c>
      <c r="D28064" t="s">
        <v>1608</v>
      </c>
      <c r="E28064">
        <v>0.1</v>
      </c>
    </row>
    <row r="28065" spans="1:4" x14ac:dyDescent="0.2">
      <c r="A28065" t="s">
        <v>95</v>
      </c>
      <c r="B28065" t="s">
        <v>1584</v>
      </c>
      <c r="C28065">
        <v>4</v>
      </c>
    </row>
    <row r="28066" spans="1:4" x14ac:dyDescent="0.2">
      <c r="A28066" t="s">
        <v>95</v>
      </c>
      <c r="B28066" t="s">
        <v>1584</v>
      </c>
      <c r="C28066">
        <v>10</v>
      </c>
    </row>
    <row r="28067" spans="1:4" x14ac:dyDescent="0.2">
      <c r="A28067" t="s">
        <v>54</v>
      </c>
      <c r="B28067" t="s">
        <v>2525</v>
      </c>
      <c r="C28067" t="s">
        <v>1608</v>
      </c>
      <c r="D28067" t="s">
        <v>3484</v>
      </c>
    </row>
    <row r="28068" spans="1:4" x14ac:dyDescent="0.2">
      <c r="A28068" t="s">
        <v>95</v>
      </c>
      <c r="B28068" t="s">
        <v>2508</v>
      </c>
      <c r="C28068">
        <v>1.5</v>
      </c>
      <c r="D28068" t="s">
        <v>3485</v>
      </c>
    </row>
    <row r="28069" spans="1:4" x14ac:dyDescent="0.2">
      <c r="A28069" t="s">
        <v>95</v>
      </c>
      <c r="B28069" t="s">
        <v>2508</v>
      </c>
      <c r="C28069">
        <v>1.5</v>
      </c>
      <c r="D28069" t="s">
        <v>3486</v>
      </c>
    </row>
    <row r="28070" spans="1:4" x14ac:dyDescent="0.2">
      <c r="A28070" t="s">
        <v>97</v>
      </c>
      <c r="B28070">
        <v>0.03</v>
      </c>
      <c r="C28070" t="s">
        <v>1568</v>
      </c>
      <c r="D28070" t="s">
        <v>3498</v>
      </c>
    </row>
    <row r="28071" spans="1:4" x14ac:dyDescent="0.2">
      <c r="A28071" t="s">
        <v>94</v>
      </c>
      <c r="B28071">
        <v>0.03</v>
      </c>
      <c r="C28071" t="s">
        <v>1568</v>
      </c>
    </row>
    <row r="28072" spans="1:4" x14ac:dyDescent="0.2">
      <c r="A28072" t="s">
        <v>97</v>
      </c>
      <c r="B28072">
        <v>0.01</v>
      </c>
      <c r="C28072" t="s">
        <v>1568</v>
      </c>
    </row>
    <row r="28073" spans="1:4" x14ac:dyDescent="0.2">
      <c r="A28073">
        <v>0.15</v>
      </c>
      <c r="B28073" t="s">
        <v>1621</v>
      </c>
    </row>
    <row r="28074" spans="1:4" x14ac:dyDescent="0.2">
      <c r="A28074">
        <v>0.45</v>
      </c>
      <c r="B28074" t="s">
        <v>1621</v>
      </c>
    </row>
    <row r="28075" spans="1:4" x14ac:dyDescent="0.2">
      <c r="A28075" t="s">
        <v>87</v>
      </c>
      <c r="B28075" t="s">
        <v>1682</v>
      </c>
    </row>
    <row r="28076" spans="1:4" x14ac:dyDescent="0.2">
      <c r="A28076" t="s">
        <v>1549</v>
      </c>
      <c r="B28076" t="s">
        <v>1550</v>
      </c>
      <c r="C28076" t="s">
        <v>1551</v>
      </c>
      <c r="D28076" t="s">
        <v>1552</v>
      </c>
    </row>
    <row r="28077" spans="1:4" x14ac:dyDescent="0.2">
      <c r="A28077" t="s">
        <v>859</v>
      </c>
      <c r="B28077" t="s">
        <v>1553</v>
      </c>
      <c r="C28077" t="s">
        <v>1554</v>
      </c>
    </row>
    <row r="28078" spans="1:4" x14ac:dyDescent="0.2">
      <c r="A28078" t="s">
        <v>1569</v>
      </c>
      <c r="B28078" t="s">
        <v>1570</v>
      </c>
      <c r="C28078" t="s">
        <v>1571</v>
      </c>
    </row>
    <row r="28079" spans="1:4" x14ac:dyDescent="0.2">
      <c r="A28079" t="s">
        <v>1569</v>
      </c>
      <c r="B28079" t="s">
        <v>1572</v>
      </c>
      <c r="C28079" t="s">
        <v>1573</v>
      </c>
      <c r="D28079" t="s">
        <v>1571</v>
      </c>
    </row>
    <row r="28080" spans="1:4" x14ac:dyDescent="0.2">
      <c r="A28080" t="s">
        <v>34</v>
      </c>
      <c r="B28080">
        <v>16.98</v>
      </c>
      <c r="C28080">
        <f>-0.005/-0.02</f>
        <v>0.25</v>
      </c>
    </row>
    <row r="28081" spans="1:4" x14ac:dyDescent="0.2">
      <c r="A28081" t="s">
        <v>34</v>
      </c>
      <c r="B28081">
        <v>16.98</v>
      </c>
      <c r="C28081">
        <f>-0.005/-0.02</f>
        <v>0.25</v>
      </c>
    </row>
    <row r="28082" spans="1:4" x14ac:dyDescent="0.2">
      <c r="A28082" t="s">
        <v>34</v>
      </c>
      <c r="B28082">
        <v>21.98</v>
      </c>
      <c r="C28082">
        <f>-0.005/-0.02</f>
        <v>0.25</v>
      </c>
    </row>
    <row r="28083" spans="1:4" x14ac:dyDescent="0.2">
      <c r="A28083" t="s">
        <v>34</v>
      </c>
      <c r="B28083">
        <v>21.98</v>
      </c>
      <c r="C28083">
        <f>-0.005/-0.02</f>
        <v>0.25</v>
      </c>
    </row>
    <row r="28084" spans="1:4" x14ac:dyDescent="0.2">
      <c r="A28084" t="s">
        <v>34</v>
      </c>
      <c r="B28084">
        <v>16.8</v>
      </c>
      <c r="C28084" t="s">
        <v>1608</v>
      </c>
      <c r="D28084">
        <v>0.05</v>
      </c>
    </row>
    <row r="28085" spans="1:4" x14ac:dyDescent="0.2">
      <c r="A28085" t="s">
        <v>96</v>
      </c>
      <c r="B28085">
        <v>1.8</v>
      </c>
      <c r="C28085" t="s">
        <v>1608</v>
      </c>
      <c r="D28085">
        <v>0.05</v>
      </c>
    </row>
    <row r="28086" spans="1:4" x14ac:dyDescent="0.2">
      <c r="A28086" t="s">
        <v>29</v>
      </c>
      <c r="B28086">
        <v>1.2</v>
      </c>
      <c r="C28086" t="s">
        <v>1608</v>
      </c>
      <c r="D28086">
        <v>0.1</v>
      </c>
    </row>
    <row r="28087" spans="1:4" x14ac:dyDescent="0.2">
      <c r="A28087" t="s">
        <v>96</v>
      </c>
      <c r="B28087">
        <v>5.5</v>
      </c>
      <c r="C28087" t="s">
        <v>1608</v>
      </c>
      <c r="D28087">
        <v>0.2</v>
      </c>
    </row>
    <row r="28088" spans="1:4" x14ac:dyDescent="0.2">
      <c r="A28088" t="s">
        <v>96</v>
      </c>
      <c r="B28088">
        <v>5.15</v>
      </c>
      <c r="C28088" t="s">
        <v>1613</v>
      </c>
      <c r="D28088">
        <v>0.05</v>
      </c>
    </row>
    <row r="28089" spans="1:4" x14ac:dyDescent="0.2">
      <c r="A28089" t="s">
        <v>96</v>
      </c>
      <c r="B28089">
        <v>4</v>
      </c>
      <c r="C28089">
        <v>0.02</v>
      </c>
    </row>
    <row r="28090" spans="1:4" x14ac:dyDescent="0.2">
      <c r="A28090" t="s">
        <v>29</v>
      </c>
      <c r="B28090">
        <v>7.85</v>
      </c>
      <c r="C28090" t="s">
        <v>1608</v>
      </c>
      <c r="D28090">
        <v>0.05</v>
      </c>
    </row>
    <row r="28091" spans="1:4" x14ac:dyDescent="0.2">
      <c r="A28091" t="s">
        <v>36</v>
      </c>
      <c r="B28091" t="s">
        <v>1815</v>
      </c>
      <c r="C28091">
        <v>14.8</v>
      </c>
      <c r="D28091" t="s">
        <v>3495</v>
      </c>
    </row>
    <row r="28092" spans="1:4" x14ac:dyDescent="0.2">
      <c r="A28092" t="s">
        <v>29</v>
      </c>
      <c r="B28092">
        <v>1</v>
      </c>
      <c r="C28092" t="s">
        <v>1608</v>
      </c>
      <c r="D28092">
        <v>0.1</v>
      </c>
    </row>
    <row r="28093" spans="1:4" x14ac:dyDescent="0.2">
      <c r="A28093" t="s">
        <v>96</v>
      </c>
      <c r="B28093">
        <v>15</v>
      </c>
      <c r="C28093" t="s">
        <v>1608</v>
      </c>
      <c r="D28093">
        <v>0.08</v>
      </c>
    </row>
    <row r="28094" spans="1:4" x14ac:dyDescent="0.2">
      <c r="A28094" t="s">
        <v>2902</v>
      </c>
      <c r="B28094" t="s">
        <v>1580</v>
      </c>
    </row>
    <row r="28095" spans="1:4" x14ac:dyDescent="0.2">
      <c r="A28095" t="s">
        <v>29</v>
      </c>
      <c r="B28095">
        <v>7.8</v>
      </c>
      <c r="C28095" t="s">
        <v>1608</v>
      </c>
      <c r="D28095">
        <v>0.05</v>
      </c>
    </row>
    <row r="28096" spans="1:4" x14ac:dyDescent="0.2">
      <c r="A28096" t="s">
        <v>29</v>
      </c>
      <c r="B28096">
        <v>8.3000000000000007</v>
      </c>
      <c r="C28096" t="s">
        <v>1630</v>
      </c>
    </row>
    <row r="28097" spans="1:5" x14ac:dyDescent="0.2">
      <c r="A28097" t="s">
        <v>29</v>
      </c>
      <c r="B28097">
        <v>12.05</v>
      </c>
      <c r="C28097" t="s">
        <v>1608</v>
      </c>
      <c r="D28097">
        <v>0.05</v>
      </c>
    </row>
    <row r="28098" spans="1:5" x14ac:dyDescent="0.2">
      <c r="A28098" t="s">
        <v>29</v>
      </c>
      <c r="B28098">
        <v>12.05</v>
      </c>
      <c r="C28098" t="s">
        <v>1608</v>
      </c>
      <c r="D28098">
        <v>0.05</v>
      </c>
    </row>
    <row r="28099" spans="1:5" x14ac:dyDescent="0.2">
      <c r="A28099" t="s">
        <v>29</v>
      </c>
      <c r="B28099">
        <v>0.25</v>
      </c>
      <c r="C28099" t="s">
        <v>1608</v>
      </c>
      <c r="D28099">
        <v>0.03</v>
      </c>
    </row>
    <row r="28100" spans="1:5" x14ac:dyDescent="0.2">
      <c r="A28100" t="s">
        <v>133</v>
      </c>
      <c r="B28100">
        <v>0.05</v>
      </c>
    </row>
    <row r="28101" spans="1:5" x14ac:dyDescent="0.2">
      <c r="A28101" t="s">
        <v>96</v>
      </c>
      <c r="B28101">
        <v>12.8</v>
      </c>
      <c r="C28101" t="s">
        <v>1608</v>
      </c>
      <c r="D28101">
        <v>0.2</v>
      </c>
    </row>
    <row r="28102" spans="1:5" x14ac:dyDescent="0.2">
      <c r="A28102" t="s">
        <v>873</v>
      </c>
      <c r="B28102" t="s">
        <v>1618</v>
      </c>
      <c r="C28102">
        <v>9.8000000000000007</v>
      </c>
      <c r="D28102" t="s">
        <v>1608</v>
      </c>
      <c r="E28102">
        <v>0.1</v>
      </c>
    </row>
    <row r="28103" spans="1:5" x14ac:dyDescent="0.2">
      <c r="A28103" t="s">
        <v>95</v>
      </c>
      <c r="B28103" t="s">
        <v>1584</v>
      </c>
      <c r="C28103">
        <v>4</v>
      </c>
    </row>
    <row r="28104" spans="1:5" x14ac:dyDescent="0.2">
      <c r="A28104" t="s">
        <v>95</v>
      </c>
      <c r="B28104" t="s">
        <v>1584</v>
      </c>
      <c r="C28104">
        <v>10</v>
      </c>
    </row>
    <row r="28105" spans="1:5" x14ac:dyDescent="0.2">
      <c r="A28105" t="s">
        <v>95</v>
      </c>
      <c r="B28105" t="s">
        <v>2508</v>
      </c>
      <c r="C28105">
        <v>1.5</v>
      </c>
      <c r="D28105" t="s">
        <v>3485</v>
      </c>
    </row>
    <row r="28106" spans="1:5" x14ac:dyDescent="0.2">
      <c r="A28106" t="s">
        <v>95</v>
      </c>
      <c r="B28106" t="s">
        <v>2508</v>
      </c>
      <c r="C28106">
        <v>1.5</v>
      </c>
      <c r="D28106" t="s">
        <v>3486</v>
      </c>
    </row>
    <row r="28107" spans="1:5" x14ac:dyDescent="0.2">
      <c r="A28107" t="s">
        <v>97</v>
      </c>
      <c r="B28107">
        <v>0.03</v>
      </c>
      <c r="C28107" t="s">
        <v>1568</v>
      </c>
      <c r="D28107" t="s">
        <v>3496</v>
      </c>
    </row>
    <row r="28108" spans="1:5" x14ac:dyDescent="0.2">
      <c r="A28108" t="s">
        <v>94</v>
      </c>
      <c r="B28108">
        <v>0.03</v>
      </c>
      <c r="C28108" t="s">
        <v>1568</v>
      </c>
    </row>
    <row r="28109" spans="1:5" x14ac:dyDescent="0.2">
      <c r="A28109" t="s">
        <v>97</v>
      </c>
      <c r="B28109">
        <v>0.01</v>
      </c>
      <c r="C28109" t="s">
        <v>1568</v>
      </c>
    </row>
    <row r="28110" spans="1:5" x14ac:dyDescent="0.2">
      <c r="A28110">
        <v>0.15</v>
      </c>
      <c r="B28110" t="s">
        <v>1621</v>
      </c>
    </row>
    <row r="28111" spans="1:5" x14ac:dyDescent="0.2">
      <c r="A28111">
        <v>0.45</v>
      </c>
      <c r="B28111" t="s">
        <v>1621</v>
      </c>
    </row>
    <row r="28112" spans="1:5" x14ac:dyDescent="0.2">
      <c r="A28112" t="s">
        <v>87</v>
      </c>
      <c r="B28112" t="s">
        <v>1682</v>
      </c>
    </row>
    <row r="28113" spans="1:4" x14ac:dyDescent="0.2">
      <c r="A28113" t="s">
        <v>1549</v>
      </c>
      <c r="B28113" t="s">
        <v>1550</v>
      </c>
      <c r="C28113" t="s">
        <v>1551</v>
      </c>
      <c r="D28113" t="s">
        <v>1552</v>
      </c>
    </row>
    <row r="28114" spans="1:4" x14ac:dyDescent="0.2">
      <c r="A28114" t="s">
        <v>859</v>
      </c>
      <c r="B28114" t="s">
        <v>1553</v>
      </c>
      <c r="C28114" t="s">
        <v>1554</v>
      </c>
    </row>
    <row r="28115" spans="1:4" x14ac:dyDescent="0.2">
      <c r="A28115" t="s">
        <v>34</v>
      </c>
      <c r="B28115">
        <v>16.98</v>
      </c>
      <c r="C28115">
        <f>-0.005/-0.02</f>
        <v>0.25</v>
      </c>
    </row>
    <row r="28116" spans="1:4" x14ac:dyDescent="0.2">
      <c r="A28116" t="s">
        <v>34</v>
      </c>
      <c r="B28116">
        <v>16.98</v>
      </c>
      <c r="C28116">
        <f>-0.005/-0.02</f>
        <v>0.25</v>
      </c>
    </row>
    <row r="28117" spans="1:4" x14ac:dyDescent="0.2">
      <c r="A28117" t="s">
        <v>34</v>
      </c>
      <c r="B28117">
        <v>21.98</v>
      </c>
      <c r="C28117">
        <f>-0.005/-0.02</f>
        <v>0.25</v>
      </c>
    </row>
    <row r="28118" spans="1:4" x14ac:dyDescent="0.2">
      <c r="A28118" t="s">
        <v>34</v>
      </c>
      <c r="B28118">
        <v>21.98</v>
      </c>
      <c r="C28118">
        <f>-0.005/-0.02</f>
        <v>0.25</v>
      </c>
    </row>
    <row r="28119" spans="1:4" x14ac:dyDescent="0.2">
      <c r="A28119" t="s">
        <v>34</v>
      </c>
      <c r="B28119">
        <v>16.8</v>
      </c>
      <c r="C28119" t="s">
        <v>1608</v>
      </c>
      <c r="D28119">
        <v>0.05</v>
      </c>
    </row>
    <row r="28120" spans="1:4" x14ac:dyDescent="0.2">
      <c r="A28120" t="s">
        <v>96</v>
      </c>
      <c r="B28120">
        <v>1.8</v>
      </c>
      <c r="C28120" t="s">
        <v>1608</v>
      </c>
      <c r="D28120">
        <v>0.05</v>
      </c>
    </row>
    <row r="28121" spans="1:4" x14ac:dyDescent="0.2">
      <c r="A28121" t="s">
        <v>29</v>
      </c>
      <c r="B28121">
        <v>1.2</v>
      </c>
      <c r="C28121" t="s">
        <v>1608</v>
      </c>
      <c r="D28121">
        <v>0.1</v>
      </c>
    </row>
    <row r="28122" spans="1:4" x14ac:dyDescent="0.2">
      <c r="A28122" t="s">
        <v>96</v>
      </c>
      <c r="B28122">
        <v>5.5</v>
      </c>
      <c r="C28122" t="s">
        <v>1608</v>
      </c>
      <c r="D28122">
        <v>0.2</v>
      </c>
    </row>
    <row r="28123" spans="1:4" x14ac:dyDescent="0.2">
      <c r="A28123" t="s">
        <v>96</v>
      </c>
      <c r="B28123">
        <v>5.15</v>
      </c>
      <c r="C28123" t="s">
        <v>1613</v>
      </c>
      <c r="D28123">
        <v>0.05</v>
      </c>
    </row>
    <row r="28124" spans="1:4" x14ac:dyDescent="0.2">
      <c r="A28124" t="s">
        <v>96</v>
      </c>
      <c r="B28124">
        <v>4</v>
      </c>
      <c r="C28124">
        <v>0.02</v>
      </c>
    </row>
    <row r="28125" spans="1:4" x14ac:dyDescent="0.2">
      <c r="A28125" t="s">
        <v>29</v>
      </c>
      <c r="B28125">
        <v>7.85</v>
      </c>
      <c r="C28125" t="s">
        <v>1608</v>
      </c>
      <c r="D28125">
        <v>0.05</v>
      </c>
    </row>
    <row r="28126" spans="1:4" x14ac:dyDescent="0.2">
      <c r="A28126" t="s">
        <v>36</v>
      </c>
      <c r="B28126" t="s">
        <v>1815</v>
      </c>
      <c r="C28126">
        <v>14.8</v>
      </c>
      <c r="D28126" t="s">
        <v>3495</v>
      </c>
    </row>
    <row r="28127" spans="1:4" x14ac:dyDescent="0.2">
      <c r="A28127" t="s">
        <v>29</v>
      </c>
      <c r="B28127">
        <v>1</v>
      </c>
      <c r="C28127" t="s">
        <v>1608</v>
      </c>
      <c r="D28127">
        <v>0.1</v>
      </c>
    </row>
    <row r="28128" spans="1:4" x14ac:dyDescent="0.2">
      <c r="A28128" t="s">
        <v>96</v>
      </c>
      <c r="B28128">
        <v>15</v>
      </c>
      <c r="C28128" t="s">
        <v>1608</v>
      </c>
      <c r="D28128">
        <v>0.08</v>
      </c>
    </row>
    <row r="28129" spans="1:5" x14ac:dyDescent="0.2">
      <c r="A28129" t="s">
        <v>2902</v>
      </c>
      <c r="B28129" t="s">
        <v>1580</v>
      </c>
    </row>
    <row r="28130" spans="1:5" x14ac:dyDescent="0.2">
      <c r="A28130" t="s">
        <v>29</v>
      </c>
      <c r="B28130">
        <v>7.8</v>
      </c>
      <c r="C28130" t="s">
        <v>1608</v>
      </c>
      <c r="D28130">
        <v>0.05</v>
      </c>
    </row>
    <row r="28131" spans="1:5" x14ac:dyDescent="0.2">
      <c r="A28131" t="s">
        <v>29</v>
      </c>
      <c r="B28131">
        <v>8.3000000000000007</v>
      </c>
      <c r="C28131" t="s">
        <v>1630</v>
      </c>
    </row>
    <row r="28132" spans="1:5" x14ac:dyDescent="0.2">
      <c r="A28132" t="s">
        <v>29</v>
      </c>
      <c r="B28132">
        <v>12.05</v>
      </c>
      <c r="C28132" t="s">
        <v>1608</v>
      </c>
      <c r="D28132">
        <v>0.05</v>
      </c>
    </row>
    <row r="28133" spans="1:5" x14ac:dyDescent="0.2">
      <c r="A28133" t="s">
        <v>29</v>
      </c>
      <c r="B28133">
        <v>12.05</v>
      </c>
      <c r="C28133" t="s">
        <v>1608</v>
      </c>
      <c r="D28133">
        <v>0.05</v>
      </c>
    </row>
    <row r="28134" spans="1:5" x14ac:dyDescent="0.2">
      <c r="A28134" t="s">
        <v>29</v>
      </c>
      <c r="B28134">
        <v>0.25</v>
      </c>
      <c r="C28134" t="s">
        <v>1608</v>
      </c>
      <c r="D28134">
        <v>0.03</v>
      </c>
    </row>
    <row r="28135" spans="1:5" x14ac:dyDescent="0.2">
      <c r="A28135" t="s">
        <v>133</v>
      </c>
      <c r="B28135">
        <v>0.05</v>
      </c>
    </row>
    <row r="28136" spans="1:5" x14ac:dyDescent="0.2">
      <c r="A28136" t="s">
        <v>96</v>
      </c>
      <c r="B28136">
        <v>12.8</v>
      </c>
      <c r="C28136" t="s">
        <v>1608</v>
      </c>
      <c r="D28136">
        <v>0.2</v>
      </c>
    </row>
    <row r="28137" spans="1:5" x14ac:dyDescent="0.2">
      <c r="A28137" t="s">
        <v>873</v>
      </c>
      <c r="B28137" t="s">
        <v>1618</v>
      </c>
      <c r="C28137">
        <v>9.8000000000000007</v>
      </c>
      <c r="D28137" t="s">
        <v>1608</v>
      </c>
      <c r="E28137">
        <v>0.1</v>
      </c>
    </row>
    <row r="28138" spans="1:5" x14ac:dyDescent="0.2">
      <c r="A28138" t="s">
        <v>95</v>
      </c>
      <c r="B28138" t="s">
        <v>1584</v>
      </c>
      <c r="C28138">
        <v>4</v>
      </c>
    </row>
    <row r="28139" spans="1:5" x14ac:dyDescent="0.2">
      <c r="A28139" t="s">
        <v>95</v>
      </c>
      <c r="B28139" t="s">
        <v>1584</v>
      </c>
      <c r="C28139">
        <v>10</v>
      </c>
    </row>
    <row r="28140" spans="1:5" x14ac:dyDescent="0.2">
      <c r="A28140" t="s">
        <v>95</v>
      </c>
      <c r="B28140" t="s">
        <v>2508</v>
      </c>
      <c r="C28140">
        <v>1.5</v>
      </c>
      <c r="D28140" t="s">
        <v>3485</v>
      </c>
    </row>
    <row r="28141" spans="1:5" x14ac:dyDescent="0.2">
      <c r="A28141" t="s">
        <v>95</v>
      </c>
      <c r="B28141" t="s">
        <v>2508</v>
      </c>
      <c r="C28141">
        <v>1.5</v>
      </c>
      <c r="D28141" t="s">
        <v>3486</v>
      </c>
    </row>
    <row r="28142" spans="1:5" x14ac:dyDescent="0.2">
      <c r="A28142" t="s">
        <v>97</v>
      </c>
      <c r="B28142">
        <v>0.03</v>
      </c>
      <c r="C28142" t="s">
        <v>1568</v>
      </c>
      <c r="D28142" t="s">
        <v>3496</v>
      </c>
    </row>
    <row r="28143" spans="1:5" x14ac:dyDescent="0.2">
      <c r="A28143" t="s">
        <v>94</v>
      </c>
      <c r="B28143">
        <v>0.03</v>
      </c>
      <c r="C28143" t="s">
        <v>1568</v>
      </c>
    </row>
    <row r="28144" spans="1:5" x14ac:dyDescent="0.2">
      <c r="A28144" t="s">
        <v>97</v>
      </c>
      <c r="B28144">
        <v>0.01</v>
      </c>
      <c r="C28144" t="s">
        <v>1568</v>
      </c>
    </row>
    <row r="28145" spans="1:4" x14ac:dyDescent="0.2">
      <c r="A28145">
        <v>0.15</v>
      </c>
      <c r="B28145" t="s">
        <v>1621</v>
      </c>
    </row>
    <row r="28146" spans="1:4" x14ac:dyDescent="0.2">
      <c r="A28146">
        <v>0.45</v>
      </c>
      <c r="B28146" t="s">
        <v>1621</v>
      </c>
    </row>
    <row r="28147" spans="1:4" x14ac:dyDescent="0.2">
      <c r="A28147" t="s">
        <v>87</v>
      </c>
      <c r="B28147" t="s">
        <v>1682</v>
      </c>
    </row>
    <row r="28148" spans="1:4" x14ac:dyDescent="0.2">
      <c r="A28148" t="s">
        <v>1549</v>
      </c>
      <c r="B28148" t="s">
        <v>1550</v>
      </c>
      <c r="C28148" t="s">
        <v>1551</v>
      </c>
      <c r="D28148" t="s">
        <v>1552</v>
      </c>
    </row>
    <row r="28149" spans="1:4" x14ac:dyDescent="0.2">
      <c r="A28149" t="s">
        <v>859</v>
      </c>
      <c r="B28149" t="s">
        <v>1553</v>
      </c>
      <c r="C28149" t="s">
        <v>1554</v>
      </c>
    </row>
    <row r="28150" spans="1:4" x14ac:dyDescent="0.2">
      <c r="A28150" t="s">
        <v>34</v>
      </c>
      <c r="B28150">
        <v>16.98</v>
      </c>
      <c r="C28150">
        <f>-0.005/-0.02</f>
        <v>0.25</v>
      </c>
    </row>
    <row r="28151" spans="1:4" x14ac:dyDescent="0.2">
      <c r="A28151" t="s">
        <v>34</v>
      </c>
      <c r="B28151">
        <v>16.98</v>
      </c>
      <c r="C28151">
        <f>-0.005/-0.02</f>
        <v>0.25</v>
      </c>
    </row>
    <row r="28152" spans="1:4" x14ac:dyDescent="0.2">
      <c r="A28152" t="s">
        <v>34</v>
      </c>
      <c r="B28152">
        <v>21.98</v>
      </c>
      <c r="C28152">
        <f>-0.005/-0.02</f>
        <v>0.25</v>
      </c>
    </row>
    <row r="28153" spans="1:4" x14ac:dyDescent="0.2">
      <c r="A28153" t="s">
        <v>34</v>
      </c>
      <c r="B28153">
        <v>21.98</v>
      </c>
      <c r="C28153">
        <f>-0.005/-0.02</f>
        <v>0.25</v>
      </c>
    </row>
    <row r="28154" spans="1:4" x14ac:dyDescent="0.2">
      <c r="A28154" t="s">
        <v>34</v>
      </c>
      <c r="B28154">
        <v>16.8</v>
      </c>
      <c r="C28154" t="s">
        <v>1608</v>
      </c>
      <c r="D28154">
        <v>0.05</v>
      </c>
    </row>
    <row r="28155" spans="1:4" x14ac:dyDescent="0.2">
      <c r="A28155" t="s">
        <v>96</v>
      </c>
      <c r="B28155">
        <v>1.8</v>
      </c>
      <c r="C28155" t="s">
        <v>1608</v>
      </c>
      <c r="D28155">
        <v>0.05</v>
      </c>
    </row>
    <row r="28156" spans="1:4" x14ac:dyDescent="0.2">
      <c r="A28156" t="s">
        <v>29</v>
      </c>
      <c r="B28156">
        <v>1.2</v>
      </c>
      <c r="C28156" t="s">
        <v>1608</v>
      </c>
      <c r="D28156">
        <v>0.1</v>
      </c>
    </row>
    <row r="28157" spans="1:4" x14ac:dyDescent="0.2">
      <c r="A28157" t="s">
        <v>96</v>
      </c>
      <c r="B28157">
        <v>5.5</v>
      </c>
      <c r="C28157" t="s">
        <v>1608</v>
      </c>
      <c r="D28157">
        <v>0.2</v>
      </c>
    </row>
    <row r="28158" spans="1:4" x14ac:dyDescent="0.2">
      <c r="A28158" t="s">
        <v>96</v>
      </c>
      <c r="B28158">
        <v>5.15</v>
      </c>
      <c r="C28158" t="s">
        <v>1613</v>
      </c>
      <c r="D28158">
        <v>0.05</v>
      </c>
    </row>
    <row r="28159" spans="1:4" x14ac:dyDescent="0.2">
      <c r="A28159" t="s">
        <v>96</v>
      </c>
      <c r="B28159">
        <v>4</v>
      </c>
      <c r="C28159">
        <v>0.02</v>
      </c>
    </row>
    <row r="28160" spans="1:4" x14ac:dyDescent="0.2">
      <c r="A28160" t="s">
        <v>29</v>
      </c>
      <c r="B28160">
        <v>7.85</v>
      </c>
      <c r="C28160" t="s">
        <v>1608</v>
      </c>
      <c r="D28160">
        <v>0.05</v>
      </c>
    </row>
    <row r="28161" spans="1:5" x14ac:dyDescent="0.2">
      <c r="A28161" t="s">
        <v>36</v>
      </c>
      <c r="B28161" t="s">
        <v>1815</v>
      </c>
      <c r="C28161">
        <v>14.8</v>
      </c>
      <c r="D28161" t="s">
        <v>3495</v>
      </c>
    </row>
    <row r="28162" spans="1:5" x14ac:dyDescent="0.2">
      <c r="A28162" t="s">
        <v>29</v>
      </c>
      <c r="B28162">
        <v>1</v>
      </c>
      <c r="C28162" t="s">
        <v>1608</v>
      </c>
      <c r="D28162">
        <v>0.1</v>
      </c>
    </row>
    <row r="28163" spans="1:5" x14ac:dyDescent="0.2">
      <c r="A28163" t="s">
        <v>96</v>
      </c>
      <c r="B28163">
        <v>15</v>
      </c>
      <c r="C28163" t="s">
        <v>1608</v>
      </c>
      <c r="D28163">
        <v>0.08</v>
      </c>
    </row>
    <row r="28164" spans="1:5" x14ac:dyDescent="0.2">
      <c r="A28164" t="s">
        <v>2902</v>
      </c>
      <c r="B28164" t="s">
        <v>1580</v>
      </c>
    </row>
    <row r="28165" spans="1:5" x14ac:dyDescent="0.2">
      <c r="A28165" t="s">
        <v>29</v>
      </c>
      <c r="B28165">
        <v>7.8</v>
      </c>
      <c r="C28165" t="s">
        <v>1608</v>
      </c>
      <c r="D28165">
        <v>0.05</v>
      </c>
    </row>
    <row r="28166" spans="1:5" x14ac:dyDescent="0.2">
      <c r="A28166" t="s">
        <v>29</v>
      </c>
      <c r="B28166">
        <v>8.3000000000000007</v>
      </c>
      <c r="C28166" t="s">
        <v>1630</v>
      </c>
    </row>
    <row r="28167" spans="1:5" x14ac:dyDescent="0.2">
      <c r="A28167" t="s">
        <v>29</v>
      </c>
      <c r="B28167">
        <v>12.05</v>
      </c>
      <c r="C28167" t="s">
        <v>1608</v>
      </c>
      <c r="D28167">
        <v>0.05</v>
      </c>
    </row>
    <row r="28168" spans="1:5" x14ac:dyDescent="0.2">
      <c r="A28168" t="s">
        <v>29</v>
      </c>
      <c r="B28168">
        <v>12.05</v>
      </c>
      <c r="C28168" t="s">
        <v>1608</v>
      </c>
      <c r="D28168">
        <v>0.05</v>
      </c>
    </row>
    <row r="28169" spans="1:5" x14ac:dyDescent="0.2">
      <c r="A28169" t="s">
        <v>29</v>
      </c>
      <c r="B28169">
        <v>0.25</v>
      </c>
      <c r="C28169" t="s">
        <v>1608</v>
      </c>
      <c r="D28169">
        <v>0.03</v>
      </c>
    </row>
    <row r="28170" spans="1:5" x14ac:dyDescent="0.2">
      <c r="A28170" t="s">
        <v>133</v>
      </c>
      <c r="B28170">
        <v>0.05</v>
      </c>
    </row>
    <row r="28171" spans="1:5" x14ac:dyDescent="0.2">
      <c r="A28171" t="s">
        <v>96</v>
      </c>
      <c r="B28171">
        <v>12.8</v>
      </c>
      <c r="C28171" t="s">
        <v>1608</v>
      </c>
      <c r="D28171">
        <v>0.2</v>
      </c>
    </row>
    <row r="28172" spans="1:5" x14ac:dyDescent="0.2">
      <c r="A28172" t="s">
        <v>873</v>
      </c>
      <c r="B28172" t="s">
        <v>1618</v>
      </c>
      <c r="C28172">
        <v>9.8000000000000007</v>
      </c>
      <c r="D28172" t="s">
        <v>1608</v>
      </c>
      <c r="E28172">
        <v>0.1</v>
      </c>
    </row>
    <row r="28173" spans="1:5" x14ac:dyDescent="0.2">
      <c r="A28173" t="s">
        <v>95</v>
      </c>
      <c r="B28173" t="s">
        <v>1584</v>
      </c>
      <c r="C28173">
        <v>4</v>
      </c>
    </row>
    <row r="28174" spans="1:5" x14ac:dyDescent="0.2">
      <c r="A28174" t="s">
        <v>95</v>
      </c>
      <c r="B28174" t="s">
        <v>1584</v>
      </c>
      <c r="C28174">
        <v>10</v>
      </c>
    </row>
    <row r="28175" spans="1:5" x14ac:dyDescent="0.2">
      <c r="A28175" t="s">
        <v>95</v>
      </c>
      <c r="B28175" t="s">
        <v>2508</v>
      </c>
      <c r="C28175">
        <v>1.5</v>
      </c>
      <c r="D28175" t="s">
        <v>3485</v>
      </c>
    </row>
    <row r="28176" spans="1:5" x14ac:dyDescent="0.2">
      <c r="A28176" t="s">
        <v>95</v>
      </c>
      <c r="B28176" t="s">
        <v>2508</v>
      </c>
      <c r="C28176">
        <v>1.5</v>
      </c>
      <c r="D28176" t="s">
        <v>3486</v>
      </c>
    </row>
    <row r="28177" spans="1:4" x14ac:dyDescent="0.2">
      <c r="A28177" t="s">
        <v>97</v>
      </c>
      <c r="B28177">
        <v>0.03</v>
      </c>
      <c r="C28177" t="s">
        <v>1568</v>
      </c>
      <c r="D28177" t="s">
        <v>3496</v>
      </c>
    </row>
    <row r="28178" spans="1:4" x14ac:dyDescent="0.2">
      <c r="A28178" t="s">
        <v>94</v>
      </c>
      <c r="B28178">
        <v>0.03</v>
      </c>
      <c r="C28178" t="s">
        <v>1568</v>
      </c>
    </row>
    <row r="28179" spans="1:4" x14ac:dyDescent="0.2">
      <c r="A28179" t="s">
        <v>97</v>
      </c>
      <c r="B28179">
        <v>0.01</v>
      </c>
      <c r="C28179" t="s">
        <v>1568</v>
      </c>
    </row>
    <row r="28180" spans="1:4" x14ac:dyDescent="0.2">
      <c r="A28180">
        <v>0.15</v>
      </c>
      <c r="B28180" t="s">
        <v>1621</v>
      </c>
    </row>
    <row r="28181" spans="1:4" x14ac:dyDescent="0.2">
      <c r="A28181">
        <v>0.45</v>
      </c>
      <c r="B28181" t="s">
        <v>1621</v>
      </c>
    </row>
    <row r="28182" spans="1:4" x14ac:dyDescent="0.2">
      <c r="A28182" t="s">
        <v>87</v>
      </c>
      <c r="B28182" t="s">
        <v>1682</v>
      </c>
    </row>
    <row r="28183" spans="1:4" x14ac:dyDescent="0.2">
      <c r="A28183" t="s">
        <v>1549</v>
      </c>
      <c r="B28183" t="s">
        <v>1550</v>
      </c>
      <c r="C28183" t="s">
        <v>1551</v>
      </c>
      <c r="D28183" t="s">
        <v>1552</v>
      </c>
    </row>
    <row r="28184" spans="1:4" x14ac:dyDescent="0.2">
      <c r="A28184" t="s">
        <v>859</v>
      </c>
      <c r="B28184" t="s">
        <v>1553</v>
      </c>
      <c r="C28184" t="s">
        <v>1554</v>
      </c>
    </row>
    <row r="28185" spans="1:4" x14ac:dyDescent="0.2">
      <c r="A28185" t="s">
        <v>34</v>
      </c>
      <c r="B28185">
        <v>16.98</v>
      </c>
      <c r="C28185">
        <f>-0.005/-0.02</f>
        <v>0.25</v>
      </c>
    </row>
    <row r="28186" spans="1:4" x14ac:dyDescent="0.2">
      <c r="A28186" t="s">
        <v>34</v>
      </c>
      <c r="B28186">
        <v>16.98</v>
      </c>
      <c r="C28186">
        <f>-0.005/-0.02</f>
        <v>0.25</v>
      </c>
    </row>
    <row r="28187" spans="1:4" x14ac:dyDescent="0.2">
      <c r="A28187" t="s">
        <v>34</v>
      </c>
      <c r="B28187">
        <v>21.98</v>
      </c>
      <c r="C28187">
        <f>-0.005/-0.02</f>
        <v>0.25</v>
      </c>
    </row>
    <row r="28188" spans="1:4" x14ac:dyDescent="0.2">
      <c r="A28188" t="s">
        <v>34</v>
      </c>
      <c r="B28188">
        <v>21.98</v>
      </c>
      <c r="C28188">
        <f>-0.005/-0.02</f>
        <v>0.25</v>
      </c>
    </row>
    <row r="28189" spans="1:4" x14ac:dyDescent="0.2">
      <c r="A28189" t="s">
        <v>3487</v>
      </c>
      <c r="B28189">
        <v>-0.02</v>
      </c>
      <c r="C28189" t="s">
        <v>1790</v>
      </c>
      <c r="D28189" t="s">
        <v>3291</v>
      </c>
    </row>
    <row r="28190" spans="1:4" x14ac:dyDescent="0.2">
      <c r="A28190" t="s">
        <v>34</v>
      </c>
      <c r="B28190">
        <v>16.8</v>
      </c>
      <c r="C28190" t="s">
        <v>1608</v>
      </c>
      <c r="D28190">
        <v>0.05</v>
      </c>
    </row>
    <row r="28191" spans="1:4" x14ac:dyDescent="0.2">
      <c r="A28191" t="s">
        <v>96</v>
      </c>
      <c r="B28191">
        <v>1.8</v>
      </c>
      <c r="C28191" t="s">
        <v>1608</v>
      </c>
      <c r="D28191">
        <v>0.05</v>
      </c>
    </row>
    <row r="28192" spans="1:4" x14ac:dyDescent="0.2">
      <c r="A28192" t="s">
        <v>29</v>
      </c>
      <c r="B28192">
        <v>1.2</v>
      </c>
      <c r="C28192" t="s">
        <v>1608</v>
      </c>
      <c r="D28192">
        <v>0.1</v>
      </c>
    </row>
    <row r="28193" spans="1:5" x14ac:dyDescent="0.2">
      <c r="A28193" t="s">
        <v>96</v>
      </c>
      <c r="B28193">
        <v>5.5</v>
      </c>
      <c r="C28193" t="s">
        <v>1608</v>
      </c>
      <c r="D28193">
        <v>0.2</v>
      </c>
    </row>
    <row r="28194" spans="1:5" x14ac:dyDescent="0.2">
      <c r="A28194" t="s">
        <v>96</v>
      </c>
      <c r="B28194">
        <v>5.15</v>
      </c>
      <c r="C28194" t="s">
        <v>1613</v>
      </c>
      <c r="D28194">
        <v>0.05</v>
      </c>
    </row>
    <row r="28195" spans="1:5" x14ac:dyDescent="0.2">
      <c r="A28195" t="s">
        <v>96</v>
      </c>
      <c r="B28195">
        <v>4</v>
      </c>
      <c r="C28195">
        <v>0.02</v>
      </c>
    </row>
    <row r="28196" spans="1:5" x14ac:dyDescent="0.2">
      <c r="A28196" t="s">
        <v>29</v>
      </c>
      <c r="B28196">
        <v>7.85</v>
      </c>
      <c r="C28196" t="s">
        <v>1608</v>
      </c>
      <c r="D28196">
        <v>0.05</v>
      </c>
    </row>
    <row r="28197" spans="1:5" x14ac:dyDescent="0.2">
      <c r="A28197" t="s">
        <v>36</v>
      </c>
      <c r="B28197" t="s">
        <v>1815</v>
      </c>
      <c r="C28197">
        <v>14.8</v>
      </c>
      <c r="D28197" t="s">
        <v>3495</v>
      </c>
    </row>
    <row r="28198" spans="1:5" x14ac:dyDescent="0.2">
      <c r="A28198" t="s">
        <v>29</v>
      </c>
      <c r="B28198">
        <v>1</v>
      </c>
      <c r="C28198" t="s">
        <v>1608</v>
      </c>
      <c r="D28198">
        <v>0.1</v>
      </c>
    </row>
    <row r="28199" spans="1:5" x14ac:dyDescent="0.2">
      <c r="A28199" t="s">
        <v>96</v>
      </c>
      <c r="B28199">
        <v>15</v>
      </c>
      <c r="C28199" t="s">
        <v>1608</v>
      </c>
      <c r="D28199">
        <v>0.08</v>
      </c>
    </row>
    <row r="28200" spans="1:5" x14ac:dyDescent="0.2">
      <c r="A28200" t="s">
        <v>2902</v>
      </c>
      <c r="B28200" t="s">
        <v>1580</v>
      </c>
    </row>
    <row r="28201" spans="1:5" x14ac:dyDescent="0.2">
      <c r="A28201" t="s">
        <v>29</v>
      </c>
      <c r="B28201">
        <v>7.8</v>
      </c>
      <c r="C28201" t="s">
        <v>1608</v>
      </c>
      <c r="D28201">
        <v>0.05</v>
      </c>
    </row>
    <row r="28202" spans="1:5" x14ac:dyDescent="0.2">
      <c r="A28202" t="s">
        <v>29</v>
      </c>
      <c r="B28202">
        <v>8.3000000000000007</v>
      </c>
      <c r="C28202" t="s">
        <v>1630</v>
      </c>
    </row>
    <row r="28203" spans="1:5" x14ac:dyDescent="0.2">
      <c r="A28203" t="s">
        <v>29</v>
      </c>
      <c r="B28203">
        <v>12.05</v>
      </c>
      <c r="C28203" t="s">
        <v>1608</v>
      </c>
      <c r="D28203">
        <v>0.05</v>
      </c>
    </row>
    <row r="28204" spans="1:5" x14ac:dyDescent="0.2">
      <c r="A28204" t="s">
        <v>29</v>
      </c>
      <c r="B28204">
        <v>12.05</v>
      </c>
      <c r="C28204" t="s">
        <v>1608</v>
      </c>
      <c r="D28204">
        <v>0.05</v>
      </c>
    </row>
    <row r="28205" spans="1:5" x14ac:dyDescent="0.2">
      <c r="A28205" t="s">
        <v>29</v>
      </c>
      <c r="B28205">
        <v>0.25</v>
      </c>
      <c r="C28205" t="s">
        <v>1608</v>
      </c>
      <c r="D28205">
        <v>0.03</v>
      </c>
    </row>
    <row r="28206" spans="1:5" x14ac:dyDescent="0.2">
      <c r="A28206" t="s">
        <v>133</v>
      </c>
      <c r="B28206">
        <v>0.05</v>
      </c>
    </row>
    <row r="28207" spans="1:5" x14ac:dyDescent="0.2">
      <c r="A28207" t="s">
        <v>96</v>
      </c>
      <c r="B28207">
        <v>12.8</v>
      </c>
      <c r="C28207" t="s">
        <v>1608</v>
      </c>
      <c r="D28207">
        <v>0.2</v>
      </c>
    </row>
    <row r="28208" spans="1:5" x14ac:dyDescent="0.2">
      <c r="A28208" t="s">
        <v>873</v>
      </c>
      <c r="B28208" t="s">
        <v>1618</v>
      </c>
      <c r="C28208">
        <v>9.8000000000000007</v>
      </c>
      <c r="D28208" t="s">
        <v>1608</v>
      </c>
      <c r="E28208">
        <v>0.1</v>
      </c>
    </row>
    <row r="28209" spans="1:4" x14ac:dyDescent="0.2">
      <c r="A28209" t="s">
        <v>95</v>
      </c>
      <c r="B28209" t="s">
        <v>1584</v>
      </c>
      <c r="C28209">
        <v>4</v>
      </c>
    </row>
    <row r="28210" spans="1:4" x14ac:dyDescent="0.2">
      <c r="A28210" t="s">
        <v>95</v>
      </c>
      <c r="B28210" t="s">
        <v>1584</v>
      </c>
      <c r="C28210">
        <v>10</v>
      </c>
    </row>
    <row r="28211" spans="1:4" x14ac:dyDescent="0.2">
      <c r="A28211" t="s">
        <v>95</v>
      </c>
      <c r="B28211" t="s">
        <v>2508</v>
      </c>
      <c r="C28211">
        <v>1.5</v>
      </c>
      <c r="D28211" t="s">
        <v>3485</v>
      </c>
    </row>
    <row r="28212" spans="1:4" x14ac:dyDescent="0.2">
      <c r="A28212" t="s">
        <v>95</v>
      </c>
      <c r="B28212" t="s">
        <v>2508</v>
      </c>
      <c r="C28212">
        <v>1.5</v>
      </c>
      <c r="D28212" t="s">
        <v>3486</v>
      </c>
    </row>
    <row r="28213" spans="1:4" x14ac:dyDescent="0.2">
      <c r="A28213" t="s">
        <v>97</v>
      </c>
      <c r="B28213">
        <v>0.03</v>
      </c>
      <c r="C28213" t="s">
        <v>1568</v>
      </c>
      <c r="D28213" t="s">
        <v>3496</v>
      </c>
    </row>
    <row r="28214" spans="1:4" x14ac:dyDescent="0.2">
      <c r="A28214" t="s">
        <v>94</v>
      </c>
      <c r="B28214">
        <v>0.03</v>
      </c>
      <c r="C28214" t="s">
        <v>1568</v>
      </c>
    </row>
    <row r="28215" spans="1:4" x14ac:dyDescent="0.2">
      <c r="A28215" t="s">
        <v>97</v>
      </c>
      <c r="B28215">
        <v>0.01</v>
      </c>
      <c r="C28215" t="s">
        <v>1568</v>
      </c>
    </row>
    <row r="28216" spans="1:4" x14ac:dyDescent="0.2">
      <c r="A28216">
        <v>0.15</v>
      </c>
      <c r="B28216" t="s">
        <v>1621</v>
      </c>
    </row>
    <row r="28217" spans="1:4" x14ac:dyDescent="0.2">
      <c r="A28217">
        <v>0.45</v>
      </c>
      <c r="B28217" t="s">
        <v>1621</v>
      </c>
    </row>
    <row r="28218" spans="1:4" x14ac:dyDescent="0.2">
      <c r="A28218" t="s">
        <v>87</v>
      </c>
      <c r="B28218" t="s">
        <v>1682</v>
      </c>
    </row>
    <row r="28219" spans="1:4" x14ac:dyDescent="0.2">
      <c r="A28219" t="s">
        <v>1549</v>
      </c>
      <c r="B28219" t="s">
        <v>1550</v>
      </c>
      <c r="C28219" t="s">
        <v>1551</v>
      </c>
      <c r="D28219" t="s">
        <v>1552</v>
      </c>
    </row>
    <row r="28220" spans="1:4" x14ac:dyDescent="0.2">
      <c r="A28220" t="s">
        <v>859</v>
      </c>
      <c r="B28220" t="s">
        <v>1553</v>
      </c>
      <c r="C28220" t="s">
        <v>1554</v>
      </c>
    </row>
    <row r="28221" spans="1:4" x14ac:dyDescent="0.2">
      <c r="A28221" t="s">
        <v>34</v>
      </c>
      <c r="B28221">
        <v>16.98</v>
      </c>
      <c r="C28221">
        <f t="shared" ref="C28221:C28226" si="15">-0.005/-0.02</f>
        <v>0.25</v>
      </c>
    </row>
    <row r="28222" spans="1:4" x14ac:dyDescent="0.2">
      <c r="A28222" t="s">
        <v>34</v>
      </c>
      <c r="B28222">
        <v>16.98</v>
      </c>
      <c r="C28222">
        <f t="shared" si="15"/>
        <v>0.25</v>
      </c>
    </row>
    <row r="28223" spans="1:4" x14ac:dyDescent="0.2">
      <c r="A28223" t="s">
        <v>34</v>
      </c>
      <c r="B28223">
        <v>16.98</v>
      </c>
      <c r="C28223">
        <f t="shared" si="15"/>
        <v>0.25</v>
      </c>
    </row>
    <row r="28224" spans="1:4" x14ac:dyDescent="0.2">
      <c r="A28224" t="s">
        <v>34</v>
      </c>
      <c r="B28224">
        <v>21.98</v>
      </c>
      <c r="C28224">
        <f t="shared" si="15"/>
        <v>0.25</v>
      </c>
    </row>
    <row r="28225" spans="1:4" x14ac:dyDescent="0.2">
      <c r="A28225" t="s">
        <v>34</v>
      </c>
      <c r="B28225">
        <v>21.98</v>
      </c>
      <c r="C28225">
        <f t="shared" si="15"/>
        <v>0.25</v>
      </c>
    </row>
    <row r="28226" spans="1:4" x14ac:dyDescent="0.2">
      <c r="A28226" t="s">
        <v>34</v>
      </c>
      <c r="B28226">
        <v>21.98</v>
      </c>
      <c r="C28226">
        <f t="shared" si="15"/>
        <v>0.25</v>
      </c>
    </row>
    <row r="28227" spans="1:4" x14ac:dyDescent="0.2">
      <c r="A28227" t="s">
        <v>3487</v>
      </c>
      <c r="B28227">
        <v>-0.02</v>
      </c>
      <c r="C28227" t="s">
        <v>1790</v>
      </c>
      <c r="D28227" t="s">
        <v>3291</v>
      </c>
    </row>
    <row r="28228" spans="1:4" x14ac:dyDescent="0.2">
      <c r="A28228" t="s">
        <v>34</v>
      </c>
      <c r="B28228">
        <v>16.8</v>
      </c>
      <c r="C28228" t="s">
        <v>1608</v>
      </c>
      <c r="D28228">
        <v>0.05</v>
      </c>
    </row>
    <row r="28229" spans="1:4" x14ac:dyDescent="0.2">
      <c r="A28229" t="s">
        <v>96</v>
      </c>
      <c r="B28229">
        <v>1.8</v>
      </c>
      <c r="C28229" t="s">
        <v>1608</v>
      </c>
      <c r="D28229">
        <v>0.05</v>
      </c>
    </row>
    <row r="28230" spans="1:4" x14ac:dyDescent="0.2">
      <c r="A28230" t="s">
        <v>29</v>
      </c>
      <c r="B28230">
        <v>1.2</v>
      </c>
      <c r="C28230" t="s">
        <v>1608</v>
      </c>
      <c r="D28230">
        <v>0.1</v>
      </c>
    </row>
    <row r="28231" spans="1:4" x14ac:dyDescent="0.2">
      <c r="A28231" t="s">
        <v>96</v>
      </c>
      <c r="B28231">
        <v>5.5</v>
      </c>
      <c r="C28231" t="s">
        <v>1608</v>
      </c>
      <c r="D28231">
        <v>0.2</v>
      </c>
    </row>
    <row r="28232" spans="1:4" x14ac:dyDescent="0.2">
      <c r="A28232" t="s">
        <v>96</v>
      </c>
      <c r="B28232">
        <v>5.15</v>
      </c>
      <c r="C28232" t="s">
        <v>1613</v>
      </c>
      <c r="D28232">
        <v>0.05</v>
      </c>
    </row>
    <row r="28233" spans="1:4" x14ac:dyDescent="0.2">
      <c r="A28233" t="s">
        <v>96</v>
      </c>
      <c r="B28233">
        <v>4</v>
      </c>
      <c r="C28233">
        <v>0.02</v>
      </c>
    </row>
    <row r="28234" spans="1:4" x14ac:dyDescent="0.2">
      <c r="A28234" t="s">
        <v>96</v>
      </c>
      <c r="B28234">
        <v>4</v>
      </c>
      <c r="C28234">
        <v>0.02</v>
      </c>
    </row>
    <row r="28235" spans="1:4" x14ac:dyDescent="0.2">
      <c r="A28235" t="s">
        <v>29</v>
      </c>
      <c r="B28235">
        <v>7.85</v>
      </c>
      <c r="C28235" t="s">
        <v>1608</v>
      </c>
      <c r="D28235">
        <v>0.05</v>
      </c>
    </row>
    <row r="28236" spans="1:4" x14ac:dyDescent="0.2">
      <c r="A28236" t="s">
        <v>36</v>
      </c>
      <c r="B28236" t="s">
        <v>1815</v>
      </c>
      <c r="C28236">
        <v>14.8</v>
      </c>
      <c r="D28236" t="s">
        <v>3495</v>
      </c>
    </row>
    <row r="28237" spans="1:4" x14ac:dyDescent="0.2">
      <c r="A28237" t="s">
        <v>29</v>
      </c>
      <c r="B28237">
        <v>1</v>
      </c>
      <c r="C28237" t="s">
        <v>1608</v>
      </c>
      <c r="D28237">
        <v>0.1</v>
      </c>
    </row>
    <row r="28238" spans="1:4" x14ac:dyDescent="0.2">
      <c r="A28238" t="s">
        <v>96</v>
      </c>
      <c r="B28238">
        <v>15</v>
      </c>
      <c r="C28238" t="s">
        <v>1608</v>
      </c>
      <c r="D28238">
        <v>0.08</v>
      </c>
    </row>
    <row r="28239" spans="1:4" x14ac:dyDescent="0.2">
      <c r="A28239" t="s">
        <v>2902</v>
      </c>
      <c r="B28239" t="s">
        <v>1580</v>
      </c>
    </row>
    <row r="28240" spans="1:4" x14ac:dyDescent="0.2">
      <c r="A28240" t="s">
        <v>29</v>
      </c>
      <c r="B28240">
        <v>7.8</v>
      </c>
      <c r="C28240" t="s">
        <v>1608</v>
      </c>
      <c r="D28240">
        <v>0.05</v>
      </c>
    </row>
    <row r="28241" spans="1:5" x14ac:dyDescent="0.2">
      <c r="A28241" t="s">
        <v>29</v>
      </c>
      <c r="B28241">
        <v>8.3000000000000007</v>
      </c>
      <c r="C28241" t="s">
        <v>1630</v>
      </c>
    </row>
    <row r="28242" spans="1:5" x14ac:dyDescent="0.2">
      <c r="A28242" t="s">
        <v>29</v>
      </c>
      <c r="B28242">
        <v>12.05</v>
      </c>
      <c r="C28242" t="s">
        <v>1608</v>
      </c>
      <c r="D28242">
        <v>0.05</v>
      </c>
    </row>
    <row r="28243" spans="1:5" x14ac:dyDescent="0.2">
      <c r="A28243" t="s">
        <v>29</v>
      </c>
      <c r="B28243">
        <v>12.05</v>
      </c>
      <c r="C28243" t="s">
        <v>1608</v>
      </c>
      <c r="D28243">
        <v>0.05</v>
      </c>
    </row>
    <row r="28244" spans="1:5" x14ac:dyDescent="0.2">
      <c r="A28244" t="s">
        <v>29</v>
      </c>
      <c r="B28244">
        <v>0.25</v>
      </c>
      <c r="C28244" t="s">
        <v>1608</v>
      </c>
      <c r="D28244">
        <v>0.03</v>
      </c>
    </row>
    <row r="28245" spans="1:5" x14ac:dyDescent="0.2">
      <c r="A28245" t="s">
        <v>133</v>
      </c>
      <c r="B28245">
        <v>0.05</v>
      </c>
    </row>
    <row r="28246" spans="1:5" x14ac:dyDescent="0.2">
      <c r="A28246" t="s">
        <v>96</v>
      </c>
      <c r="B28246">
        <v>12.8</v>
      </c>
      <c r="C28246" t="s">
        <v>1608</v>
      </c>
      <c r="D28246">
        <v>0.2</v>
      </c>
    </row>
    <row r="28247" spans="1:5" x14ac:dyDescent="0.2">
      <c r="A28247" t="s">
        <v>873</v>
      </c>
      <c r="B28247" t="s">
        <v>1618</v>
      </c>
      <c r="C28247">
        <v>9.8000000000000007</v>
      </c>
      <c r="D28247" t="s">
        <v>1608</v>
      </c>
      <c r="E28247">
        <v>0.1</v>
      </c>
    </row>
    <row r="28248" spans="1:5" x14ac:dyDescent="0.2">
      <c r="A28248" t="s">
        <v>95</v>
      </c>
      <c r="B28248" t="s">
        <v>1584</v>
      </c>
      <c r="C28248">
        <v>4</v>
      </c>
    </row>
    <row r="28249" spans="1:5" x14ac:dyDescent="0.2">
      <c r="A28249" t="s">
        <v>95</v>
      </c>
      <c r="B28249" t="s">
        <v>1584</v>
      </c>
      <c r="C28249">
        <v>10</v>
      </c>
    </row>
    <row r="28250" spans="1:5" x14ac:dyDescent="0.2">
      <c r="A28250" t="s">
        <v>95</v>
      </c>
      <c r="B28250" t="s">
        <v>2508</v>
      </c>
      <c r="C28250">
        <v>1.5</v>
      </c>
      <c r="D28250" t="s">
        <v>3485</v>
      </c>
    </row>
    <row r="28251" spans="1:5" x14ac:dyDescent="0.2">
      <c r="A28251" t="s">
        <v>95</v>
      </c>
      <c r="B28251" t="s">
        <v>2508</v>
      </c>
      <c r="C28251">
        <v>1.5</v>
      </c>
      <c r="D28251" t="s">
        <v>3486</v>
      </c>
    </row>
    <row r="28252" spans="1:5" x14ac:dyDescent="0.2">
      <c r="A28252" t="s">
        <v>97</v>
      </c>
      <c r="B28252">
        <v>0.03</v>
      </c>
      <c r="C28252" t="s">
        <v>1568</v>
      </c>
      <c r="D28252" t="s">
        <v>3496</v>
      </c>
    </row>
    <row r="28253" spans="1:5" x14ac:dyDescent="0.2">
      <c r="A28253" t="s">
        <v>94</v>
      </c>
      <c r="B28253">
        <v>0.03</v>
      </c>
      <c r="C28253" t="s">
        <v>1568</v>
      </c>
    </row>
    <row r="28254" spans="1:5" x14ac:dyDescent="0.2">
      <c r="A28254" t="s">
        <v>97</v>
      </c>
      <c r="B28254">
        <v>0.01</v>
      </c>
      <c r="C28254" t="s">
        <v>1568</v>
      </c>
    </row>
    <row r="28255" spans="1:5" x14ac:dyDescent="0.2">
      <c r="A28255">
        <v>0.15</v>
      </c>
      <c r="B28255" t="s">
        <v>1621</v>
      </c>
    </row>
    <row r="28256" spans="1:5" x14ac:dyDescent="0.2">
      <c r="A28256">
        <v>0.45</v>
      </c>
      <c r="B28256" t="s">
        <v>1621</v>
      </c>
    </row>
    <row r="28257" spans="1:4" x14ac:dyDescent="0.2">
      <c r="A28257" t="s">
        <v>87</v>
      </c>
      <c r="B28257" t="s">
        <v>1682</v>
      </c>
    </row>
    <row r="28258" spans="1:4" x14ac:dyDescent="0.2">
      <c r="A28258" t="s">
        <v>1549</v>
      </c>
      <c r="B28258" t="s">
        <v>1550</v>
      </c>
      <c r="C28258" t="s">
        <v>1551</v>
      </c>
      <c r="D28258" t="s">
        <v>1552</v>
      </c>
    </row>
    <row r="28259" spans="1:4" x14ac:dyDescent="0.2">
      <c r="A28259" t="s">
        <v>859</v>
      </c>
      <c r="B28259" t="s">
        <v>1553</v>
      </c>
      <c r="C28259" t="s">
        <v>1554</v>
      </c>
    </row>
    <row r="28260" spans="1:4" x14ac:dyDescent="0.2">
      <c r="A28260" t="s">
        <v>1569</v>
      </c>
      <c r="B28260" t="s">
        <v>1570</v>
      </c>
      <c r="C28260" t="s">
        <v>1571</v>
      </c>
    </row>
    <row r="28261" spans="1:4" x14ac:dyDescent="0.2">
      <c r="A28261" t="s">
        <v>1569</v>
      </c>
      <c r="B28261" t="s">
        <v>1572</v>
      </c>
      <c r="C28261" t="s">
        <v>1573</v>
      </c>
      <c r="D28261" t="s">
        <v>1571</v>
      </c>
    </row>
    <row r="28262" spans="1:4" x14ac:dyDescent="0.2">
      <c r="A28262" t="s">
        <v>34</v>
      </c>
      <c r="B28262">
        <v>16.98</v>
      </c>
      <c r="C28262">
        <f t="shared" ref="C28262:C28267" si="16">-0.005/-0.02</f>
        <v>0.25</v>
      </c>
    </row>
    <row r="28263" spans="1:4" x14ac:dyDescent="0.2">
      <c r="A28263" t="s">
        <v>34</v>
      </c>
      <c r="B28263">
        <v>16.98</v>
      </c>
      <c r="C28263">
        <f t="shared" si="16"/>
        <v>0.25</v>
      </c>
    </row>
    <row r="28264" spans="1:4" x14ac:dyDescent="0.2">
      <c r="A28264" t="s">
        <v>34</v>
      </c>
      <c r="B28264">
        <v>16.98</v>
      </c>
      <c r="C28264">
        <f t="shared" si="16"/>
        <v>0.25</v>
      </c>
    </row>
    <row r="28265" spans="1:4" x14ac:dyDescent="0.2">
      <c r="A28265" t="s">
        <v>34</v>
      </c>
      <c r="B28265">
        <v>21.98</v>
      </c>
      <c r="C28265">
        <f t="shared" si="16"/>
        <v>0.25</v>
      </c>
    </row>
    <row r="28266" spans="1:4" x14ac:dyDescent="0.2">
      <c r="A28266" t="s">
        <v>34</v>
      </c>
      <c r="B28266">
        <v>21.98</v>
      </c>
      <c r="C28266">
        <f t="shared" si="16"/>
        <v>0.25</v>
      </c>
    </row>
    <row r="28267" spans="1:4" x14ac:dyDescent="0.2">
      <c r="A28267" t="s">
        <v>34</v>
      </c>
      <c r="B28267">
        <v>21.98</v>
      </c>
      <c r="C28267">
        <f t="shared" si="16"/>
        <v>0.25</v>
      </c>
    </row>
    <row r="28268" spans="1:4" x14ac:dyDescent="0.2">
      <c r="A28268" t="s">
        <v>3487</v>
      </c>
      <c r="B28268">
        <v>-0.02</v>
      </c>
      <c r="C28268" t="s">
        <v>1790</v>
      </c>
      <c r="D28268" t="s">
        <v>3291</v>
      </c>
    </row>
    <row r="28269" spans="1:4" x14ac:dyDescent="0.2">
      <c r="A28269" t="s">
        <v>34</v>
      </c>
      <c r="B28269">
        <v>16.8</v>
      </c>
      <c r="C28269" t="s">
        <v>1608</v>
      </c>
      <c r="D28269">
        <v>0.05</v>
      </c>
    </row>
    <row r="28270" spans="1:4" x14ac:dyDescent="0.2">
      <c r="A28270" t="s">
        <v>96</v>
      </c>
      <c r="B28270">
        <v>1.8</v>
      </c>
      <c r="C28270" t="s">
        <v>1608</v>
      </c>
      <c r="D28270">
        <v>0.05</v>
      </c>
    </row>
    <row r="28271" spans="1:4" x14ac:dyDescent="0.2">
      <c r="A28271" t="s">
        <v>29</v>
      </c>
      <c r="B28271">
        <v>1.2</v>
      </c>
      <c r="C28271" t="s">
        <v>1608</v>
      </c>
      <c r="D28271">
        <v>0.1</v>
      </c>
    </row>
    <row r="28272" spans="1:4" x14ac:dyDescent="0.2">
      <c r="A28272" t="s">
        <v>96</v>
      </c>
      <c r="B28272">
        <v>5.5</v>
      </c>
      <c r="C28272" t="s">
        <v>1608</v>
      </c>
      <c r="D28272">
        <v>0.2</v>
      </c>
    </row>
    <row r="28273" spans="1:5" x14ac:dyDescent="0.2">
      <c r="A28273" t="s">
        <v>96</v>
      </c>
      <c r="B28273">
        <v>5.15</v>
      </c>
      <c r="C28273" t="s">
        <v>1613</v>
      </c>
      <c r="D28273">
        <v>0.05</v>
      </c>
    </row>
    <row r="28274" spans="1:5" x14ac:dyDescent="0.2">
      <c r="A28274" t="s">
        <v>96</v>
      </c>
      <c r="B28274">
        <v>4</v>
      </c>
      <c r="C28274">
        <v>0.02</v>
      </c>
    </row>
    <row r="28275" spans="1:5" x14ac:dyDescent="0.2">
      <c r="A28275" t="s">
        <v>96</v>
      </c>
      <c r="B28275">
        <v>4</v>
      </c>
      <c r="C28275">
        <v>0.02</v>
      </c>
    </row>
    <row r="28276" spans="1:5" x14ac:dyDescent="0.2">
      <c r="A28276" t="s">
        <v>29</v>
      </c>
      <c r="B28276">
        <v>7.85</v>
      </c>
      <c r="C28276" t="s">
        <v>1608</v>
      </c>
      <c r="D28276">
        <v>0.05</v>
      </c>
    </row>
    <row r="28277" spans="1:5" x14ac:dyDescent="0.2">
      <c r="A28277" t="s">
        <v>36</v>
      </c>
      <c r="B28277" t="s">
        <v>1815</v>
      </c>
      <c r="C28277">
        <v>14.8</v>
      </c>
      <c r="D28277" t="s">
        <v>3495</v>
      </c>
    </row>
    <row r="28278" spans="1:5" x14ac:dyDescent="0.2">
      <c r="A28278" t="s">
        <v>29</v>
      </c>
      <c r="B28278">
        <v>1</v>
      </c>
      <c r="C28278" t="s">
        <v>1608</v>
      </c>
      <c r="D28278">
        <v>0.1</v>
      </c>
    </row>
    <row r="28279" spans="1:5" x14ac:dyDescent="0.2">
      <c r="A28279" t="s">
        <v>96</v>
      </c>
      <c r="B28279">
        <v>15</v>
      </c>
      <c r="C28279" t="s">
        <v>1608</v>
      </c>
      <c r="D28279">
        <v>0.08</v>
      </c>
    </row>
    <row r="28280" spans="1:5" x14ac:dyDescent="0.2">
      <c r="A28280" t="s">
        <v>2902</v>
      </c>
      <c r="B28280" t="s">
        <v>1580</v>
      </c>
    </row>
    <row r="28281" spans="1:5" x14ac:dyDescent="0.2">
      <c r="A28281" t="s">
        <v>29</v>
      </c>
      <c r="B28281">
        <v>7.8</v>
      </c>
      <c r="C28281" t="s">
        <v>1608</v>
      </c>
      <c r="D28281">
        <v>0.05</v>
      </c>
    </row>
    <row r="28282" spans="1:5" x14ac:dyDescent="0.2">
      <c r="A28282" t="s">
        <v>29</v>
      </c>
      <c r="B28282">
        <v>8.3000000000000007</v>
      </c>
      <c r="C28282" t="s">
        <v>1630</v>
      </c>
    </row>
    <row r="28283" spans="1:5" x14ac:dyDescent="0.2">
      <c r="A28283" t="s">
        <v>29</v>
      </c>
      <c r="B28283">
        <v>12.05</v>
      </c>
      <c r="C28283" t="s">
        <v>1608</v>
      </c>
      <c r="D28283">
        <v>0.05</v>
      </c>
    </row>
    <row r="28284" spans="1:5" x14ac:dyDescent="0.2">
      <c r="A28284" t="s">
        <v>29</v>
      </c>
      <c r="B28284">
        <v>12.05</v>
      </c>
      <c r="C28284" t="s">
        <v>1608</v>
      </c>
      <c r="D28284">
        <v>0.05</v>
      </c>
    </row>
    <row r="28285" spans="1:5" x14ac:dyDescent="0.2">
      <c r="A28285" t="s">
        <v>29</v>
      </c>
      <c r="B28285">
        <v>0.25</v>
      </c>
      <c r="C28285" t="s">
        <v>1608</v>
      </c>
      <c r="D28285">
        <v>0.03</v>
      </c>
    </row>
    <row r="28286" spans="1:5" x14ac:dyDescent="0.2">
      <c r="A28286" t="s">
        <v>133</v>
      </c>
      <c r="B28286">
        <v>0.05</v>
      </c>
    </row>
    <row r="28287" spans="1:5" x14ac:dyDescent="0.2">
      <c r="A28287" t="s">
        <v>96</v>
      </c>
      <c r="B28287">
        <v>12.8</v>
      </c>
      <c r="C28287" t="s">
        <v>1608</v>
      </c>
      <c r="D28287">
        <v>0.2</v>
      </c>
    </row>
    <row r="28288" spans="1:5" x14ac:dyDescent="0.2">
      <c r="A28288" t="s">
        <v>873</v>
      </c>
      <c r="B28288" t="s">
        <v>1618</v>
      </c>
      <c r="C28288">
        <v>9.8000000000000007</v>
      </c>
      <c r="D28288" t="s">
        <v>1608</v>
      </c>
      <c r="E28288">
        <v>0.1</v>
      </c>
    </row>
    <row r="28289" spans="1:4" x14ac:dyDescent="0.2">
      <c r="A28289" t="s">
        <v>95</v>
      </c>
      <c r="B28289" t="s">
        <v>1584</v>
      </c>
      <c r="C28289">
        <v>4</v>
      </c>
    </row>
    <row r="28290" spans="1:4" x14ac:dyDescent="0.2">
      <c r="A28290" t="s">
        <v>95</v>
      </c>
      <c r="B28290" t="s">
        <v>1584</v>
      </c>
      <c r="C28290">
        <v>10</v>
      </c>
    </row>
    <row r="28291" spans="1:4" x14ac:dyDescent="0.2">
      <c r="A28291" t="s">
        <v>95</v>
      </c>
      <c r="B28291" t="s">
        <v>2508</v>
      </c>
      <c r="C28291">
        <v>1.5</v>
      </c>
      <c r="D28291" t="s">
        <v>3485</v>
      </c>
    </row>
    <row r="28292" spans="1:4" x14ac:dyDescent="0.2">
      <c r="A28292" t="s">
        <v>95</v>
      </c>
      <c r="B28292" t="s">
        <v>2508</v>
      </c>
      <c r="C28292">
        <v>1.5</v>
      </c>
      <c r="D28292" t="s">
        <v>3486</v>
      </c>
    </row>
    <row r="28293" spans="1:4" x14ac:dyDescent="0.2">
      <c r="A28293" t="s">
        <v>97</v>
      </c>
      <c r="B28293">
        <v>0.03</v>
      </c>
      <c r="C28293" t="s">
        <v>1568</v>
      </c>
      <c r="D28293" t="s">
        <v>3496</v>
      </c>
    </row>
    <row r="28294" spans="1:4" x14ac:dyDescent="0.2">
      <c r="A28294" t="s">
        <v>94</v>
      </c>
      <c r="B28294">
        <v>0.03</v>
      </c>
      <c r="C28294" t="s">
        <v>1568</v>
      </c>
    </row>
    <row r="28295" spans="1:4" x14ac:dyDescent="0.2">
      <c r="A28295" t="s">
        <v>97</v>
      </c>
      <c r="B28295">
        <v>0.01</v>
      </c>
      <c r="C28295" t="s">
        <v>1568</v>
      </c>
    </row>
    <row r="28296" spans="1:4" x14ac:dyDescent="0.2">
      <c r="A28296">
        <v>0.15</v>
      </c>
      <c r="B28296" t="s">
        <v>1621</v>
      </c>
    </row>
    <row r="28297" spans="1:4" x14ac:dyDescent="0.2">
      <c r="A28297">
        <v>0.45</v>
      </c>
      <c r="B28297" t="s">
        <v>1621</v>
      </c>
    </row>
    <row r="28298" spans="1:4" x14ac:dyDescent="0.2">
      <c r="A28298" t="s">
        <v>87</v>
      </c>
      <c r="B28298" t="s">
        <v>1682</v>
      </c>
    </row>
    <row r="28299" spans="1:4" x14ac:dyDescent="0.2">
      <c r="A28299" t="s">
        <v>1549</v>
      </c>
      <c r="B28299" t="s">
        <v>1550</v>
      </c>
      <c r="C28299" t="s">
        <v>1551</v>
      </c>
      <c r="D28299" t="s">
        <v>1552</v>
      </c>
    </row>
    <row r="28300" spans="1:4" x14ac:dyDescent="0.2">
      <c r="A28300" t="s">
        <v>859</v>
      </c>
      <c r="B28300" t="s">
        <v>1553</v>
      </c>
      <c r="C28300" t="s">
        <v>1554</v>
      </c>
    </row>
    <row r="28301" spans="1:4" x14ac:dyDescent="0.2">
      <c r="A28301" t="s">
        <v>1569</v>
      </c>
      <c r="B28301" t="s">
        <v>1570</v>
      </c>
      <c r="C28301" t="s">
        <v>1571</v>
      </c>
    </row>
    <row r="28302" spans="1:4" x14ac:dyDescent="0.2">
      <c r="A28302" t="s">
        <v>1569</v>
      </c>
      <c r="B28302" t="s">
        <v>1572</v>
      </c>
      <c r="C28302" t="s">
        <v>1573</v>
      </c>
      <c r="D28302" t="s">
        <v>1571</v>
      </c>
    </row>
    <row r="28303" spans="1:4" x14ac:dyDescent="0.2">
      <c r="A28303" t="s">
        <v>34</v>
      </c>
      <c r="B28303">
        <v>16.98</v>
      </c>
      <c r="C28303">
        <f>-0.005/-0.02</f>
        <v>0.25</v>
      </c>
    </row>
    <row r="28304" spans="1:4" x14ac:dyDescent="0.2">
      <c r="A28304" t="s">
        <v>34</v>
      </c>
      <c r="B28304">
        <v>16.98</v>
      </c>
      <c r="C28304">
        <f>-0.005/-0.02</f>
        <v>0.25</v>
      </c>
    </row>
    <row r="28305" spans="1:4" x14ac:dyDescent="0.2">
      <c r="A28305" t="s">
        <v>34</v>
      </c>
      <c r="B28305">
        <v>21.98</v>
      </c>
      <c r="C28305">
        <f>-0.005/-0.02</f>
        <v>0.25</v>
      </c>
    </row>
    <row r="28306" spans="1:4" x14ac:dyDescent="0.2">
      <c r="A28306" t="s">
        <v>34</v>
      </c>
      <c r="B28306">
        <v>21.98</v>
      </c>
      <c r="C28306">
        <f>-0.005/-0.02</f>
        <v>0.25</v>
      </c>
    </row>
    <row r="28307" spans="1:4" x14ac:dyDescent="0.2">
      <c r="A28307" t="s">
        <v>34</v>
      </c>
      <c r="B28307">
        <v>16.8</v>
      </c>
      <c r="C28307" t="s">
        <v>1608</v>
      </c>
      <c r="D28307">
        <v>0.05</v>
      </c>
    </row>
    <row r="28308" spans="1:4" x14ac:dyDescent="0.2">
      <c r="A28308" t="s">
        <v>96</v>
      </c>
      <c r="B28308">
        <v>1.8</v>
      </c>
      <c r="C28308" t="s">
        <v>1608</v>
      </c>
      <c r="D28308">
        <v>0.05</v>
      </c>
    </row>
    <row r="28309" spans="1:4" x14ac:dyDescent="0.2">
      <c r="A28309" t="s">
        <v>29</v>
      </c>
      <c r="B28309">
        <v>1.2</v>
      </c>
      <c r="C28309" t="s">
        <v>1608</v>
      </c>
      <c r="D28309">
        <v>0.1</v>
      </c>
    </row>
    <row r="28310" spans="1:4" x14ac:dyDescent="0.2">
      <c r="A28310" t="s">
        <v>1662</v>
      </c>
      <c r="B28310" t="s">
        <v>3449</v>
      </c>
      <c r="C28310">
        <v>0.2</v>
      </c>
    </row>
    <row r="28311" spans="1:4" x14ac:dyDescent="0.2">
      <c r="A28311" t="s">
        <v>96</v>
      </c>
      <c r="B28311">
        <v>5.15</v>
      </c>
      <c r="C28311" t="s">
        <v>1613</v>
      </c>
      <c r="D28311">
        <v>0.05</v>
      </c>
    </row>
    <row r="28312" spans="1:4" x14ac:dyDescent="0.2">
      <c r="A28312" t="s">
        <v>96</v>
      </c>
      <c r="B28312">
        <v>4.3</v>
      </c>
      <c r="C28312">
        <v>0.02</v>
      </c>
    </row>
    <row r="28313" spans="1:4" x14ac:dyDescent="0.2">
      <c r="A28313" t="s">
        <v>29</v>
      </c>
      <c r="B28313">
        <v>7.85</v>
      </c>
      <c r="C28313" t="s">
        <v>1608</v>
      </c>
      <c r="D28313">
        <v>0.05</v>
      </c>
    </row>
    <row r="28314" spans="1:4" x14ac:dyDescent="0.2">
      <c r="A28314" t="s">
        <v>36</v>
      </c>
      <c r="B28314" t="s">
        <v>1815</v>
      </c>
      <c r="C28314">
        <v>14.8</v>
      </c>
      <c r="D28314" t="s">
        <v>3495</v>
      </c>
    </row>
    <row r="28315" spans="1:4" x14ac:dyDescent="0.2">
      <c r="A28315" t="s">
        <v>29</v>
      </c>
      <c r="B28315">
        <v>1</v>
      </c>
      <c r="C28315" t="s">
        <v>1608</v>
      </c>
      <c r="D28315">
        <v>0.1</v>
      </c>
    </row>
    <row r="28316" spans="1:4" x14ac:dyDescent="0.2">
      <c r="A28316" t="s">
        <v>96</v>
      </c>
      <c r="B28316">
        <v>15</v>
      </c>
      <c r="C28316" t="s">
        <v>1608</v>
      </c>
      <c r="D28316">
        <v>0.08</v>
      </c>
    </row>
    <row r="28317" spans="1:4" x14ac:dyDescent="0.2">
      <c r="A28317" t="s">
        <v>2902</v>
      </c>
      <c r="B28317" t="s">
        <v>1580</v>
      </c>
    </row>
    <row r="28318" spans="1:4" x14ac:dyDescent="0.2">
      <c r="A28318" t="s">
        <v>29</v>
      </c>
      <c r="B28318">
        <v>7.8</v>
      </c>
      <c r="C28318" t="s">
        <v>1608</v>
      </c>
      <c r="D28318">
        <v>0.05</v>
      </c>
    </row>
    <row r="28319" spans="1:4" x14ac:dyDescent="0.2">
      <c r="A28319" t="s">
        <v>29</v>
      </c>
      <c r="B28319">
        <v>8.3000000000000007</v>
      </c>
      <c r="C28319" t="s">
        <v>1630</v>
      </c>
    </row>
    <row r="28320" spans="1:4" x14ac:dyDescent="0.2">
      <c r="A28320" t="s">
        <v>29</v>
      </c>
      <c r="B28320">
        <v>12.05</v>
      </c>
      <c r="C28320" t="s">
        <v>1608</v>
      </c>
      <c r="D28320">
        <v>0.05</v>
      </c>
    </row>
    <row r="28321" spans="1:5" x14ac:dyDescent="0.2">
      <c r="A28321" t="s">
        <v>29</v>
      </c>
      <c r="B28321">
        <v>12.05</v>
      </c>
      <c r="C28321" t="s">
        <v>1608</v>
      </c>
      <c r="D28321">
        <v>0.05</v>
      </c>
    </row>
    <row r="28322" spans="1:5" x14ac:dyDescent="0.2">
      <c r="A28322" t="s">
        <v>29</v>
      </c>
      <c r="B28322">
        <v>0.25</v>
      </c>
      <c r="C28322" t="s">
        <v>1608</v>
      </c>
      <c r="D28322">
        <v>0.03</v>
      </c>
    </row>
    <row r="28323" spans="1:5" x14ac:dyDescent="0.2">
      <c r="A28323" t="s">
        <v>133</v>
      </c>
      <c r="B28323">
        <v>0.05</v>
      </c>
    </row>
    <row r="28324" spans="1:5" x14ac:dyDescent="0.2">
      <c r="A28324" t="s">
        <v>96</v>
      </c>
      <c r="B28324">
        <v>12.8</v>
      </c>
      <c r="C28324" t="s">
        <v>1608</v>
      </c>
      <c r="D28324">
        <v>0.2</v>
      </c>
    </row>
    <row r="28325" spans="1:5" x14ac:dyDescent="0.2">
      <c r="A28325" t="s">
        <v>873</v>
      </c>
      <c r="B28325" t="s">
        <v>1618</v>
      </c>
      <c r="C28325">
        <v>9.8000000000000007</v>
      </c>
      <c r="D28325" t="s">
        <v>1608</v>
      </c>
      <c r="E28325">
        <v>0.1</v>
      </c>
    </row>
    <row r="28326" spans="1:5" x14ac:dyDescent="0.2">
      <c r="A28326" t="s">
        <v>95</v>
      </c>
      <c r="B28326" t="s">
        <v>1584</v>
      </c>
      <c r="C28326">
        <v>4</v>
      </c>
    </row>
    <row r="28327" spans="1:5" x14ac:dyDescent="0.2">
      <c r="A28327" t="s">
        <v>95</v>
      </c>
      <c r="B28327" t="s">
        <v>1584</v>
      </c>
      <c r="C28327">
        <v>10</v>
      </c>
    </row>
    <row r="28328" spans="1:5" x14ac:dyDescent="0.2">
      <c r="A28328" t="s">
        <v>54</v>
      </c>
      <c r="B28328" t="s">
        <v>2525</v>
      </c>
      <c r="C28328" t="s">
        <v>1608</v>
      </c>
      <c r="D28328" t="s">
        <v>3484</v>
      </c>
    </row>
    <row r="28329" spans="1:5" x14ac:dyDescent="0.2">
      <c r="A28329" t="s">
        <v>95</v>
      </c>
      <c r="B28329" t="s">
        <v>2508</v>
      </c>
      <c r="C28329">
        <v>1.5</v>
      </c>
      <c r="D28329" t="s">
        <v>3485</v>
      </c>
    </row>
    <row r="28330" spans="1:5" x14ac:dyDescent="0.2">
      <c r="A28330" t="s">
        <v>95</v>
      </c>
      <c r="B28330" t="s">
        <v>2508</v>
      </c>
      <c r="C28330">
        <v>1.5</v>
      </c>
      <c r="D28330" t="s">
        <v>3486</v>
      </c>
    </row>
    <row r="28331" spans="1:5" x14ac:dyDescent="0.2">
      <c r="A28331" t="s">
        <v>97</v>
      </c>
      <c r="B28331">
        <v>0.03</v>
      </c>
      <c r="C28331" t="s">
        <v>1568</v>
      </c>
      <c r="D28331" t="s">
        <v>3496</v>
      </c>
    </row>
    <row r="28332" spans="1:5" x14ac:dyDescent="0.2">
      <c r="A28332" t="s">
        <v>94</v>
      </c>
      <c r="B28332">
        <v>0.03</v>
      </c>
      <c r="C28332" t="s">
        <v>1568</v>
      </c>
    </row>
    <row r="28333" spans="1:5" x14ac:dyDescent="0.2">
      <c r="A28333" t="s">
        <v>97</v>
      </c>
      <c r="B28333">
        <v>0.01</v>
      </c>
      <c r="C28333" t="s">
        <v>1568</v>
      </c>
    </row>
    <row r="28334" spans="1:5" x14ac:dyDescent="0.2">
      <c r="A28334">
        <v>0.45</v>
      </c>
      <c r="B28334" t="s">
        <v>1621</v>
      </c>
    </row>
    <row r="28335" spans="1:5" x14ac:dyDescent="0.2">
      <c r="A28335">
        <v>0.15</v>
      </c>
      <c r="B28335" t="s">
        <v>1621</v>
      </c>
    </row>
    <row r="28336" spans="1:5" x14ac:dyDescent="0.2">
      <c r="A28336" t="s">
        <v>87</v>
      </c>
      <c r="B28336" t="s">
        <v>1682</v>
      </c>
    </row>
    <row r="28337" spans="1:4" x14ac:dyDescent="0.2">
      <c r="A28337" t="s">
        <v>1549</v>
      </c>
      <c r="B28337" t="s">
        <v>1550</v>
      </c>
      <c r="C28337" t="s">
        <v>1551</v>
      </c>
      <c r="D28337" t="s">
        <v>1552</v>
      </c>
    </row>
    <row r="28338" spans="1:4" x14ac:dyDescent="0.2">
      <c r="A28338" t="s">
        <v>859</v>
      </c>
      <c r="B28338" t="s">
        <v>1553</v>
      </c>
      <c r="C28338" t="s">
        <v>1554</v>
      </c>
    </row>
    <row r="28339" spans="1:4" x14ac:dyDescent="0.2">
      <c r="A28339" t="s">
        <v>34</v>
      </c>
      <c r="B28339">
        <v>16.98</v>
      </c>
      <c r="C28339">
        <f>-0.005/-0.02</f>
        <v>0.25</v>
      </c>
    </row>
    <row r="28340" spans="1:4" x14ac:dyDescent="0.2">
      <c r="A28340" t="s">
        <v>34</v>
      </c>
      <c r="B28340">
        <v>16.98</v>
      </c>
      <c r="C28340">
        <f>-0.005/-0.02</f>
        <v>0.25</v>
      </c>
    </row>
    <row r="28341" spans="1:4" x14ac:dyDescent="0.2">
      <c r="A28341" t="s">
        <v>34</v>
      </c>
      <c r="B28341">
        <v>21.98</v>
      </c>
      <c r="C28341">
        <f>-0.005/-0.02</f>
        <v>0.25</v>
      </c>
    </row>
    <row r="28342" spans="1:4" x14ac:dyDescent="0.2">
      <c r="A28342" t="s">
        <v>34</v>
      </c>
      <c r="B28342">
        <v>21.98</v>
      </c>
      <c r="C28342">
        <f>-0.005/-0.02</f>
        <v>0.25</v>
      </c>
    </row>
    <row r="28343" spans="1:4" x14ac:dyDescent="0.2">
      <c r="A28343" t="s">
        <v>34</v>
      </c>
      <c r="B28343">
        <v>16.8</v>
      </c>
      <c r="C28343" t="s">
        <v>1608</v>
      </c>
      <c r="D28343">
        <v>0.05</v>
      </c>
    </row>
    <row r="28344" spans="1:4" x14ac:dyDescent="0.2">
      <c r="A28344" t="s">
        <v>96</v>
      </c>
      <c r="B28344">
        <v>1.8</v>
      </c>
      <c r="C28344" t="s">
        <v>1608</v>
      </c>
      <c r="D28344">
        <v>0.05</v>
      </c>
    </row>
    <row r="28345" spans="1:4" x14ac:dyDescent="0.2">
      <c r="A28345" t="s">
        <v>29</v>
      </c>
      <c r="B28345">
        <v>1.2</v>
      </c>
      <c r="C28345" t="s">
        <v>1608</v>
      </c>
      <c r="D28345">
        <v>0.1</v>
      </c>
    </row>
    <row r="28346" spans="1:4" x14ac:dyDescent="0.2">
      <c r="A28346" t="s">
        <v>1662</v>
      </c>
      <c r="B28346" t="s">
        <v>3449</v>
      </c>
      <c r="C28346">
        <v>0.2</v>
      </c>
    </row>
    <row r="28347" spans="1:4" x14ac:dyDescent="0.2">
      <c r="A28347" t="s">
        <v>96</v>
      </c>
      <c r="B28347">
        <v>5.15</v>
      </c>
      <c r="C28347" t="s">
        <v>1613</v>
      </c>
      <c r="D28347">
        <v>0.05</v>
      </c>
    </row>
    <row r="28348" spans="1:4" x14ac:dyDescent="0.2">
      <c r="A28348" t="s">
        <v>96</v>
      </c>
      <c r="B28348">
        <v>4.3</v>
      </c>
      <c r="C28348">
        <v>0.02</v>
      </c>
    </row>
    <row r="28349" spans="1:4" x14ac:dyDescent="0.2">
      <c r="A28349" t="s">
        <v>29</v>
      </c>
      <c r="B28349">
        <v>7.85</v>
      </c>
      <c r="C28349" t="s">
        <v>1608</v>
      </c>
      <c r="D28349">
        <v>0.05</v>
      </c>
    </row>
    <row r="28350" spans="1:4" x14ac:dyDescent="0.2">
      <c r="A28350" t="s">
        <v>36</v>
      </c>
      <c r="B28350" t="s">
        <v>1815</v>
      </c>
      <c r="C28350">
        <v>14.8</v>
      </c>
      <c r="D28350" t="s">
        <v>3495</v>
      </c>
    </row>
    <row r="28351" spans="1:4" x14ac:dyDescent="0.2">
      <c r="A28351" t="s">
        <v>29</v>
      </c>
      <c r="B28351">
        <v>1</v>
      </c>
      <c r="C28351" t="s">
        <v>1608</v>
      </c>
      <c r="D28351">
        <v>0.1</v>
      </c>
    </row>
    <row r="28352" spans="1:4" x14ac:dyDescent="0.2">
      <c r="A28352" t="s">
        <v>96</v>
      </c>
      <c r="B28352">
        <v>15</v>
      </c>
      <c r="C28352" t="s">
        <v>1608</v>
      </c>
      <c r="D28352">
        <v>0.08</v>
      </c>
    </row>
    <row r="28353" spans="1:5" x14ac:dyDescent="0.2">
      <c r="A28353" t="s">
        <v>2902</v>
      </c>
      <c r="B28353" t="s">
        <v>1580</v>
      </c>
    </row>
    <row r="28354" spans="1:5" x14ac:dyDescent="0.2">
      <c r="A28354" t="s">
        <v>29</v>
      </c>
      <c r="B28354">
        <v>7.8</v>
      </c>
      <c r="C28354" t="s">
        <v>1608</v>
      </c>
      <c r="D28354">
        <v>0.05</v>
      </c>
    </row>
    <row r="28355" spans="1:5" x14ac:dyDescent="0.2">
      <c r="A28355" t="s">
        <v>29</v>
      </c>
      <c r="B28355">
        <v>8.3000000000000007</v>
      </c>
      <c r="C28355" t="s">
        <v>1630</v>
      </c>
    </row>
    <row r="28356" spans="1:5" x14ac:dyDescent="0.2">
      <c r="A28356" t="s">
        <v>29</v>
      </c>
      <c r="B28356">
        <v>12.05</v>
      </c>
      <c r="C28356" t="s">
        <v>1608</v>
      </c>
      <c r="D28356">
        <v>0.05</v>
      </c>
    </row>
    <row r="28357" spans="1:5" x14ac:dyDescent="0.2">
      <c r="A28357" t="s">
        <v>29</v>
      </c>
      <c r="B28357">
        <v>12.05</v>
      </c>
      <c r="C28357" t="s">
        <v>1608</v>
      </c>
      <c r="D28357">
        <v>0.05</v>
      </c>
    </row>
    <row r="28358" spans="1:5" x14ac:dyDescent="0.2">
      <c r="A28358" t="s">
        <v>29</v>
      </c>
      <c r="B28358">
        <v>0.25</v>
      </c>
      <c r="C28358" t="s">
        <v>1608</v>
      </c>
      <c r="D28358">
        <v>0.03</v>
      </c>
    </row>
    <row r="28359" spans="1:5" x14ac:dyDescent="0.2">
      <c r="A28359" t="s">
        <v>133</v>
      </c>
      <c r="B28359">
        <v>0.05</v>
      </c>
    </row>
    <row r="28360" spans="1:5" x14ac:dyDescent="0.2">
      <c r="A28360" t="s">
        <v>96</v>
      </c>
      <c r="B28360">
        <v>12.8</v>
      </c>
      <c r="C28360" t="s">
        <v>1608</v>
      </c>
      <c r="D28360">
        <v>0.2</v>
      </c>
    </row>
    <row r="28361" spans="1:5" x14ac:dyDescent="0.2">
      <c r="A28361" t="s">
        <v>873</v>
      </c>
      <c r="B28361" t="s">
        <v>1618</v>
      </c>
      <c r="C28361">
        <v>9.8000000000000007</v>
      </c>
      <c r="D28361" t="s">
        <v>1608</v>
      </c>
      <c r="E28361">
        <v>0.1</v>
      </c>
    </row>
    <row r="28362" spans="1:5" x14ac:dyDescent="0.2">
      <c r="A28362" t="s">
        <v>95</v>
      </c>
      <c r="B28362" t="s">
        <v>1584</v>
      </c>
      <c r="C28362">
        <v>4</v>
      </c>
    </row>
    <row r="28363" spans="1:5" x14ac:dyDescent="0.2">
      <c r="A28363" t="s">
        <v>95</v>
      </c>
      <c r="B28363" t="s">
        <v>1584</v>
      </c>
      <c r="C28363">
        <v>10</v>
      </c>
    </row>
    <row r="28364" spans="1:5" x14ac:dyDescent="0.2">
      <c r="A28364" t="s">
        <v>54</v>
      </c>
      <c r="B28364" t="s">
        <v>2525</v>
      </c>
      <c r="C28364" t="s">
        <v>1608</v>
      </c>
      <c r="D28364" t="s">
        <v>3484</v>
      </c>
    </row>
    <row r="28365" spans="1:5" x14ac:dyDescent="0.2">
      <c r="A28365" t="s">
        <v>95</v>
      </c>
      <c r="B28365" t="s">
        <v>2508</v>
      </c>
      <c r="C28365">
        <v>1.5</v>
      </c>
      <c r="D28365" t="s">
        <v>3485</v>
      </c>
    </row>
    <row r="28366" spans="1:5" x14ac:dyDescent="0.2">
      <c r="A28366" t="s">
        <v>95</v>
      </c>
      <c r="B28366" t="s">
        <v>2508</v>
      </c>
      <c r="C28366">
        <v>1.5</v>
      </c>
      <c r="D28366" t="s">
        <v>3486</v>
      </c>
    </row>
    <row r="28367" spans="1:5" x14ac:dyDescent="0.2">
      <c r="A28367" t="s">
        <v>97</v>
      </c>
      <c r="B28367">
        <v>0.03</v>
      </c>
      <c r="C28367" t="s">
        <v>1568</v>
      </c>
      <c r="D28367" t="s">
        <v>3496</v>
      </c>
    </row>
    <row r="28368" spans="1:5" x14ac:dyDescent="0.2">
      <c r="A28368" t="s">
        <v>94</v>
      </c>
      <c r="B28368">
        <v>0.03</v>
      </c>
      <c r="C28368" t="s">
        <v>1568</v>
      </c>
    </row>
    <row r="28369" spans="1:4" x14ac:dyDescent="0.2">
      <c r="A28369" t="s">
        <v>97</v>
      </c>
      <c r="B28369">
        <v>0.01</v>
      </c>
      <c r="C28369" t="s">
        <v>1568</v>
      </c>
    </row>
    <row r="28370" spans="1:4" x14ac:dyDescent="0.2">
      <c r="A28370">
        <v>0.45</v>
      </c>
      <c r="B28370" t="s">
        <v>1621</v>
      </c>
    </row>
    <row r="28371" spans="1:4" x14ac:dyDescent="0.2">
      <c r="A28371">
        <v>0.15</v>
      </c>
      <c r="B28371" t="s">
        <v>1621</v>
      </c>
    </row>
    <row r="28372" spans="1:4" x14ac:dyDescent="0.2">
      <c r="A28372" t="s">
        <v>87</v>
      </c>
      <c r="B28372" t="s">
        <v>1682</v>
      </c>
    </row>
    <row r="28373" spans="1:4" x14ac:dyDescent="0.2">
      <c r="A28373" t="s">
        <v>1549</v>
      </c>
      <c r="B28373" t="s">
        <v>1550</v>
      </c>
      <c r="C28373" t="s">
        <v>1551</v>
      </c>
      <c r="D28373" t="s">
        <v>1552</v>
      </c>
    </row>
    <row r="28374" spans="1:4" x14ac:dyDescent="0.2">
      <c r="A28374" t="s">
        <v>859</v>
      </c>
      <c r="B28374" t="s">
        <v>1553</v>
      </c>
      <c r="C28374" t="s">
        <v>1554</v>
      </c>
    </row>
    <row r="28375" spans="1:4" x14ac:dyDescent="0.2">
      <c r="A28375" t="s">
        <v>34</v>
      </c>
      <c r="B28375">
        <v>16.98</v>
      </c>
      <c r="C28375">
        <f>-0.005/-0.02</f>
        <v>0.25</v>
      </c>
    </row>
    <row r="28376" spans="1:4" x14ac:dyDescent="0.2">
      <c r="A28376" t="s">
        <v>34</v>
      </c>
      <c r="B28376">
        <v>16.98</v>
      </c>
      <c r="C28376">
        <f>-0.005/-0.02</f>
        <v>0.25</v>
      </c>
    </row>
    <row r="28377" spans="1:4" x14ac:dyDescent="0.2">
      <c r="A28377" t="s">
        <v>34</v>
      </c>
      <c r="B28377">
        <v>21.98</v>
      </c>
      <c r="C28377">
        <f>-0.005/-0.02</f>
        <v>0.25</v>
      </c>
    </row>
    <row r="28378" spans="1:4" x14ac:dyDescent="0.2">
      <c r="A28378" t="s">
        <v>34</v>
      </c>
      <c r="B28378">
        <v>21.98</v>
      </c>
      <c r="C28378">
        <f>-0.005/-0.02</f>
        <v>0.25</v>
      </c>
    </row>
    <row r="28379" spans="1:4" x14ac:dyDescent="0.2">
      <c r="A28379" t="s">
        <v>34</v>
      </c>
      <c r="B28379">
        <v>16.8</v>
      </c>
      <c r="C28379" t="s">
        <v>1608</v>
      </c>
      <c r="D28379">
        <v>0.05</v>
      </c>
    </row>
    <row r="28380" spans="1:4" x14ac:dyDescent="0.2">
      <c r="A28380" t="s">
        <v>96</v>
      </c>
      <c r="B28380">
        <v>1.8</v>
      </c>
      <c r="C28380" t="s">
        <v>1608</v>
      </c>
      <c r="D28380">
        <v>0.05</v>
      </c>
    </row>
    <row r="28381" spans="1:4" x14ac:dyDescent="0.2">
      <c r="A28381" t="s">
        <v>29</v>
      </c>
      <c r="B28381">
        <v>1.2</v>
      </c>
      <c r="C28381" t="s">
        <v>1608</v>
      </c>
      <c r="D28381">
        <v>0.1</v>
      </c>
    </row>
    <row r="28382" spans="1:4" x14ac:dyDescent="0.2">
      <c r="A28382" t="s">
        <v>1662</v>
      </c>
      <c r="B28382" t="s">
        <v>3449</v>
      </c>
      <c r="C28382">
        <v>0.2</v>
      </c>
    </row>
    <row r="28383" spans="1:4" x14ac:dyDescent="0.2">
      <c r="A28383" t="s">
        <v>96</v>
      </c>
      <c r="B28383">
        <v>5.15</v>
      </c>
      <c r="C28383" t="s">
        <v>1613</v>
      </c>
      <c r="D28383">
        <v>0.05</v>
      </c>
    </row>
    <row r="28384" spans="1:4" x14ac:dyDescent="0.2">
      <c r="A28384" t="s">
        <v>96</v>
      </c>
      <c r="B28384">
        <v>4.3</v>
      </c>
      <c r="C28384">
        <v>0.02</v>
      </c>
    </row>
    <row r="28385" spans="1:5" x14ac:dyDescent="0.2">
      <c r="A28385" t="s">
        <v>29</v>
      </c>
      <c r="B28385">
        <v>7.85</v>
      </c>
      <c r="C28385" t="s">
        <v>1608</v>
      </c>
      <c r="D28385">
        <v>0.05</v>
      </c>
    </row>
    <row r="28386" spans="1:5" x14ac:dyDescent="0.2">
      <c r="A28386" t="s">
        <v>36</v>
      </c>
      <c r="B28386" t="s">
        <v>1815</v>
      </c>
      <c r="C28386">
        <v>14.8</v>
      </c>
      <c r="D28386" t="s">
        <v>3495</v>
      </c>
    </row>
    <row r="28387" spans="1:5" x14ac:dyDescent="0.2">
      <c r="A28387" t="s">
        <v>29</v>
      </c>
      <c r="B28387">
        <v>1</v>
      </c>
      <c r="C28387" t="s">
        <v>1608</v>
      </c>
      <c r="D28387">
        <v>0.1</v>
      </c>
    </row>
    <row r="28388" spans="1:5" x14ac:dyDescent="0.2">
      <c r="A28388" t="s">
        <v>96</v>
      </c>
      <c r="B28388">
        <v>15</v>
      </c>
      <c r="C28388" t="s">
        <v>1608</v>
      </c>
      <c r="D28388">
        <v>0.08</v>
      </c>
    </row>
    <row r="28389" spans="1:5" x14ac:dyDescent="0.2">
      <c r="A28389" t="s">
        <v>2902</v>
      </c>
      <c r="B28389" t="s">
        <v>1580</v>
      </c>
    </row>
    <row r="28390" spans="1:5" x14ac:dyDescent="0.2">
      <c r="A28390" t="s">
        <v>29</v>
      </c>
      <c r="B28390">
        <v>7.8</v>
      </c>
      <c r="C28390" t="s">
        <v>1608</v>
      </c>
      <c r="D28390">
        <v>0.05</v>
      </c>
    </row>
    <row r="28391" spans="1:5" x14ac:dyDescent="0.2">
      <c r="A28391" t="s">
        <v>29</v>
      </c>
      <c r="B28391">
        <v>8.3000000000000007</v>
      </c>
      <c r="C28391" t="s">
        <v>1630</v>
      </c>
    </row>
    <row r="28392" spans="1:5" x14ac:dyDescent="0.2">
      <c r="A28392" t="s">
        <v>29</v>
      </c>
      <c r="B28392">
        <v>12.05</v>
      </c>
      <c r="C28392" t="s">
        <v>1608</v>
      </c>
      <c r="D28392">
        <v>0.05</v>
      </c>
    </row>
    <row r="28393" spans="1:5" x14ac:dyDescent="0.2">
      <c r="A28393" t="s">
        <v>29</v>
      </c>
      <c r="B28393">
        <v>12.05</v>
      </c>
      <c r="C28393" t="s">
        <v>1608</v>
      </c>
      <c r="D28393">
        <v>0.05</v>
      </c>
    </row>
    <row r="28394" spans="1:5" x14ac:dyDescent="0.2">
      <c r="A28394" t="s">
        <v>29</v>
      </c>
      <c r="B28394">
        <v>0.25</v>
      </c>
      <c r="C28394" t="s">
        <v>1608</v>
      </c>
      <c r="D28394">
        <v>0.03</v>
      </c>
    </row>
    <row r="28395" spans="1:5" x14ac:dyDescent="0.2">
      <c r="A28395" t="s">
        <v>133</v>
      </c>
      <c r="B28395">
        <v>0.05</v>
      </c>
    </row>
    <row r="28396" spans="1:5" x14ac:dyDescent="0.2">
      <c r="A28396" t="s">
        <v>96</v>
      </c>
      <c r="B28396">
        <v>12.8</v>
      </c>
      <c r="C28396" t="s">
        <v>1608</v>
      </c>
      <c r="D28396">
        <v>0.2</v>
      </c>
    </row>
    <row r="28397" spans="1:5" x14ac:dyDescent="0.2">
      <c r="A28397" t="s">
        <v>873</v>
      </c>
      <c r="B28397" t="s">
        <v>1618</v>
      </c>
      <c r="C28397">
        <v>9.8000000000000007</v>
      </c>
      <c r="D28397" t="s">
        <v>1608</v>
      </c>
      <c r="E28397">
        <v>0.1</v>
      </c>
    </row>
    <row r="28398" spans="1:5" x14ac:dyDescent="0.2">
      <c r="A28398" t="s">
        <v>95</v>
      </c>
      <c r="B28398" t="s">
        <v>1584</v>
      </c>
      <c r="C28398">
        <v>4</v>
      </c>
    </row>
    <row r="28399" spans="1:5" x14ac:dyDescent="0.2">
      <c r="A28399" t="s">
        <v>95</v>
      </c>
      <c r="B28399" t="s">
        <v>1584</v>
      </c>
      <c r="C28399">
        <v>10</v>
      </c>
    </row>
    <row r="28400" spans="1:5" x14ac:dyDescent="0.2">
      <c r="A28400" t="s">
        <v>54</v>
      </c>
      <c r="B28400" t="s">
        <v>2525</v>
      </c>
      <c r="C28400" t="s">
        <v>1608</v>
      </c>
      <c r="D28400" t="s">
        <v>3484</v>
      </c>
    </row>
    <row r="28401" spans="1:4" x14ac:dyDescent="0.2">
      <c r="A28401" t="s">
        <v>95</v>
      </c>
      <c r="B28401" t="s">
        <v>2508</v>
      </c>
      <c r="C28401">
        <v>1.5</v>
      </c>
      <c r="D28401" t="s">
        <v>3485</v>
      </c>
    </row>
    <row r="28402" spans="1:4" x14ac:dyDescent="0.2">
      <c r="A28402" t="s">
        <v>95</v>
      </c>
      <c r="B28402" t="s">
        <v>2508</v>
      </c>
      <c r="C28402">
        <v>1.5</v>
      </c>
      <c r="D28402" t="s">
        <v>3486</v>
      </c>
    </row>
    <row r="28403" spans="1:4" x14ac:dyDescent="0.2">
      <c r="A28403" t="s">
        <v>97</v>
      </c>
      <c r="B28403">
        <v>0.03</v>
      </c>
      <c r="C28403" t="s">
        <v>1568</v>
      </c>
      <c r="D28403" t="s">
        <v>3496</v>
      </c>
    </row>
    <row r="28404" spans="1:4" x14ac:dyDescent="0.2">
      <c r="A28404" t="s">
        <v>94</v>
      </c>
      <c r="B28404">
        <v>0.03</v>
      </c>
      <c r="C28404" t="s">
        <v>1568</v>
      </c>
    </row>
    <row r="28405" spans="1:4" x14ac:dyDescent="0.2">
      <c r="A28405" t="s">
        <v>97</v>
      </c>
      <c r="B28405">
        <v>0.01</v>
      </c>
      <c r="C28405" t="s">
        <v>1568</v>
      </c>
    </row>
    <row r="28406" spans="1:4" x14ac:dyDescent="0.2">
      <c r="A28406">
        <v>0.45</v>
      </c>
      <c r="B28406" t="s">
        <v>1621</v>
      </c>
    </row>
    <row r="28407" spans="1:4" x14ac:dyDescent="0.2">
      <c r="A28407">
        <v>0.15</v>
      </c>
      <c r="B28407" t="s">
        <v>1621</v>
      </c>
    </row>
    <row r="28408" spans="1:4" x14ac:dyDescent="0.2">
      <c r="A28408" t="s">
        <v>87</v>
      </c>
      <c r="B28408" t="s">
        <v>1682</v>
      </c>
    </row>
    <row r="28409" spans="1:4" x14ac:dyDescent="0.2">
      <c r="A28409" t="s">
        <v>1549</v>
      </c>
      <c r="B28409" t="s">
        <v>1550</v>
      </c>
      <c r="C28409" t="s">
        <v>1551</v>
      </c>
      <c r="D28409" t="s">
        <v>1552</v>
      </c>
    </row>
    <row r="28410" spans="1:4" x14ac:dyDescent="0.2">
      <c r="A28410" t="s">
        <v>859</v>
      </c>
      <c r="B28410" t="s">
        <v>1553</v>
      </c>
      <c r="C28410" t="s">
        <v>1554</v>
      </c>
    </row>
    <row r="28411" spans="1:4" x14ac:dyDescent="0.2">
      <c r="A28411" t="s">
        <v>34</v>
      </c>
      <c r="B28411">
        <v>16.98</v>
      </c>
      <c r="C28411">
        <f>-0.005/-0.02</f>
        <v>0.25</v>
      </c>
    </row>
    <row r="28412" spans="1:4" x14ac:dyDescent="0.2">
      <c r="A28412" t="s">
        <v>34</v>
      </c>
      <c r="B28412">
        <v>16.98</v>
      </c>
      <c r="C28412">
        <f>-0.005/-0.02</f>
        <v>0.25</v>
      </c>
    </row>
    <row r="28413" spans="1:4" x14ac:dyDescent="0.2">
      <c r="A28413" t="s">
        <v>34</v>
      </c>
      <c r="B28413">
        <v>21.98</v>
      </c>
      <c r="C28413">
        <f>-0.005/-0.02</f>
        <v>0.25</v>
      </c>
    </row>
    <row r="28414" spans="1:4" x14ac:dyDescent="0.2">
      <c r="A28414" t="s">
        <v>34</v>
      </c>
      <c r="B28414">
        <v>21.98</v>
      </c>
      <c r="C28414">
        <f>-0.005/-0.02</f>
        <v>0.25</v>
      </c>
    </row>
    <row r="28415" spans="1:4" x14ac:dyDescent="0.2">
      <c r="A28415" t="s">
        <v>3487</v>
      </c>
      <c r="B28415">
        <v>-0.02</v>
      </c>
      <c r="C28415" t="s">
        <v>1790</v>
      </c>
      <c r="D28415" t="s">
        <v>3291</v>
      </c>
    </row>
    <row r="28416" spans="1:4" x14ac:dyDescent="0.2">
      <c r="A28416" t="s">
        <v>34</v>
      </c>
      <c r="B28416">
        <v>16.8</v>
      </c>
      <c r="C28416" t="s">
        <v>1608</v>
      </c>
      <c r="D28416">
        <v>0.05</v>
      </c>
    </row>
    <row r="28417" spans="1:4" x14ac:dyDescent="0.2">
      <c r="A28417" t="s">
        <v>96</v>
      </c>
      <c r="B28417">
        <v>1.8</v>
      </c>
      <c r="C28417" t="s">
        <v>1608</v>
      </c>
      <c r="D28417">
        <v>0.05</v>
      </c>
    </row>
    <row r="28418" spans="1:4" x14ac:dyDescent="0.2">
      <c r="A28418" t="s">
        <v>29</v>
      </c>
      <c r="B28418">
        <v>1.2</v>
      </c>
      <c r="C28418" t="s">
        <v>1608</v>
      </c>
      <c r="D28418">
        <v>0.1</v>
      </c>
    </row>
    <row r="28419" spans="1:4" x14ac:dyDescent="0.2">
      <c r="A28419" t="s">
        <v>1662</v>
      </c>
      <c r="B28419" t="s">
        <v>3449</v>
      </c>
      <c r="C28419">
        <v>0.2</v>
      </c>
    </row>
    <row r="28420" spans="1:4" x14ac:dyDescent="0.2">
      <c r="A28420" t="s">
        <v>96</v>
      </c>
      <c r="B28420">
        <v>5.15</v>
      </c>
      <c r="C28420" t="s">
        <v>1613</v>
      </c>
      <c r="D28420">
        <v>0.05</v>
      </c>
    </row>
    <row r="28421" spans="1:4" x14ac:dyDescent="0.2">
      <c r="A28421" t="s">
        <v>96</v>
      </c>
      <c r="B28421">
        <v>4.3</v>
      </c>
      <c r="C28421">
        <v>0.02</v>
      </c>
    </row>
    <row r="28422" spans="1:4" x14ac:dyDescent="0.2">
      <c r="A28422" t="s">
        <v>29</v>
      </c>
      <c r="B28422">
        <v>7.85</v>
      </c>
      <c r="C28422" t="s">
        <v>1608</v>
      </c>
      <c r="D28422">
        <v>0.05</v>
      </c>
    </row>
    <row r="28423" spans="1:4" x14ac:dyDescent="0.2">
      <c r="A28423" t="s">
        <v>36</v>
      </c>
      <c r="B28423" t="s">
        <v>1815</v>
      </c>
      <c r="C28423">
        <v>14.8</v>
      </c>
      <c r="D28423" t="s">
        <v>3495</v>
      </c>
    </row>
    <row r="28424" spans="1:4" x14ac:dyDescent="0.2">
      <c r="A28424" t="s">
        <v>29</v>
      </c>
      <c r="B28424">
        <v>1</v>
      </c>
      <c r="C28424" t="s">
        <v>1608</v>
      </c>
      <c r="D28424">
        <v>0.1</v>
      </c>
    </row>
    <row r="28425" spans="1:4" x14ac:dyDescent="0.2">
      <c r="A28425" t="s">
        <v>96</v>
      </c>
      <c r="B28425">
        <v>15</v>
      </c>
      <c r="C28425" t="s">
        <v>1608</v>
      </c>
      <c r="D28425">
        <v>0.08</v>
      </c>
    </row>
    <row r="28426" spans="1:4" x14ac:dyDescent="0.2">
      <c r="A28426" t="s">
        <v>2902</v>
      </c>
      <c r="B28426" t="s">
        <v>1580</v>
      </c>
    </row>
    <row r="28427" spans="1:4" x14ac:dyDescent="0.2">
      <c r="A28427" t="s">
        <v>29</v>
      </c>
      <c r="B28427">
        <v>7.8</v>
      </c>
      <c r="C28427" t="s">
        <v>1608</v>
      </c>
      <c r="D28427">
        <v>0.05</v>
      </c>
    </row>
    <row r="28428" spans="1:4" x14ac:dyDescent="0.2">
      <c r="A28428" t="s">
        <v>29</v>
      </c>
      <c r="B28428">
        <v>8.3000000000000007</v>
      </c>
      <c r="C28428" t="s">
        <v>1630</v>
      </c>
    </row>
    <row r="28429" spans="1:4" x14ac:dyDescent="0.2">
      <c r="A28429" t="s">
        <v>29</v>
      </c>
      <c r="B28429">
        <v>12.05</v>
      </c>
      <c r="C28429" t="s">
        <v>1608</v>
      </c>
      <c r="D28429">
        <v>0.05</v>
      </c>
    </row>
    <row r="28430" spans="1:4" x14ac:dyDescent="0.2">
      <c r="A28430" t="s">
        <v>29</v>
      </c>
      <c r="B28430">
        <v>12.05</v>
      </c>
      <c r="C28430" t="s">
        <v>1608</v>
      </c>
      <c r="D28430">
        <v>0.05</v>
      </c>
    </row>
    <row r="28431" spans="1:4" x14ac:dyDescent="0.2">
      <c r="A28431" t="s">
        <v>29</v>
      </c>
      <c r="B28431">
        <v>0.25</v>
      </c>
      <c r="C28431" t="s">
        <v>1608</v>
      </c>
      <c r="D28431">
        <v>0.03</v>
      </c>
    </row>
    <row r="28432" spans="1:4" x14ac:dyDescent="0.2">
      <c r="A28432" t="s">
        <v>133</v>
      </c>
      <c r="B28432">
        <v>0.05</v>
      </c>
    </row>
    <row r="28433" spans="1:5" x14ac:dyDescent="0.2">
      <c r="A28433" t="s">
        <v>96</v>
      </c>
      <c r="B28433">
        <v>12.8</v>
      </c>
      <c r="C28433" t="s">
        <v>1608</v>
      </c>
      <c r="D28433">
        <v>0.2</v>
      </c>
    </row>
    <row r="28434" spans="1:5" x14ac:dyDescent="0.2">
      <c r="A28434" t="s">
        <v>873</v>
      </c>
      <c r="B28434" t="s">
        <v>1618</v>
      </c>
      <c r="C28434">
        <v>9.8000000000000007</v>
      </c>
      <c r="D28434" t="s">
        <v>1608</v>
      </c>
      <c r="E28434">
        <v>0.1</v>
      </c>
    </row>
    <row r="28435" spans="1:5" x14ac:dyDescent="0.2">
      <c r="A28435" t="s">
        <v>95</v>
      </c>
      <c r="B28435" t="s">
        <v>1584</v>
      </c>
      <c r="C28435">
        <v>4</v>
      </c>
    </row>
    <row r="28436" spans="1:5" x14ac:dyDescent="0.2">
      <c r="A28436" t="s">
        <v>95</v>
      </c>
      <c r="B28436" t="s">
        <v>1584</v>
      </c>
      <c r="C28436">
        <v>10</v>
      </c>
    </row>
    <row r="28437" spans="1:5" x14ac:dyDescent="0.2">
      <c r="A28437" t="s">
        <v>54</v>
      </c>
      <c r="B28437" t="s">
        <v>2525</v>
      </c>
      <c r="C28437" t="s">
        <v>1608</v>
      </c>
      <c r="D28437" t="s">
        <v>3484</v>
      </c>
    </row>
    <row r="28438" spans="1:5" x14ac:dyDescent="0.2">
      <c r="A28438" t="s">
        <v>95</v>
      </c>
      <c r="B28438" t="s">
        <v>2508</v>
      </c>
      <c r="C28438">
        <v>1.5</v>
      </c>
      <c r="D28438" t="s">
        <v>3485</v>
      </c>
    </row>
    <row r="28439" spans="1:5" x14ac:dyDescent="0.2">
      <c r="A28439" t="s">
        <v>95</v>
      </c>
      <c r="B28439" t="s">
        <v>2508</v>
      </c>
      <c r="C28439">
        <v>1.5</v>
      </c>
      <c r="D28439" t="s">
        <v>3486</v>
      </c>
    </row>
    <row r="28440" spans="1:5" x14ac:dyDescent="0.2">
      <c r="A28440" t="s">
        <v>97</v>
      </c>
      <c r="B28440">
        <v>0.03</v>
      </c>
      <c r="C28440" t="s">
        <v>1568</v>
      </c>
      <c r="D28440" t="s">
        <v>3496</v>
      </c>
    </row>
    <row r="28441" spans="1:5" x14ac:dyDescent="0.2">
      <c r="A28441" t="s">
        <v>94</v>
      </c>
      <c r="B28441">
        <v>0.03</v>
      </c>
      <c r="C28441" t="s">
        <v>1568</v>
      </c>
    </row>
    <row r="28442" spans="1:5" x14ac:dyDescent="0.2">
      <c r="A28442" t="s">
        <v>97</v>
      </c>
      <c r="B28442">
        <v>0.01</v>
      </c>
      <c r="C28442" t="s">
        <v>1568</v>
      </c>
    </row>
    <row r="28443" spans="1:5" x14ac:dyDescent="0.2">
      <c r="A28443">
        <v>0.45</v>
      </c>
      <c r="B28443" t="s">
        <v>1621</v>
      </c>
    </row>
    <row r="28444" spans="1:5" x14ac:dyDescent="0.2">
      <c r="A28444">
        <v>0.15</v>
      </c>
      <c r="B28444" t="s">
        <v>1621</v>
      </c>
    </row>
    <row r="28445" spans="1:5" x14ac:dyDescent="0.2">
      <c r="A28445" t="s">
        <v>87</v>
      </c>
      <c r="B28445" t="s">
        <v>1682</v>
      </c>
    </row>
    <row r="28446" spans="1:5" x14ac:dyDescent="0.2">
      <c r="A28446" t="s">
        <v>1549</v>
      </c>
      <c r="B28446" t="s">
        <v>1550</v>
      </c>
      <c r="C28446" t="s">
        <v>1551</v>
      </c>
      <c r="D28446" t="s">
        <v>1552</v>
      </c>
    </row>
    <row r="28447" spans="1:5" x14ac:dyDescent="0.2">
      <c r="A28447" t="s">
        <v>859</v>
      </c>
      <c r="B28447" t="s">
        <v>1553</v>
      </c>
      <c r="C28447" t="s">
        <v>1554</v>
      </c>
    </row>
    <row r="28448" spans="1:5" x14ac:dyDescent="0.2">
      <c r="A28448" t="s">
        <v>34</v>
      </c>
      <c r="B28448">
        <v>16.98</v>
      </c>
      <c r="C28448">
        <f t="shared" ref="C28448:C28453" si="17">-0.005/-0.02</f>
        <v>0.25</v>
      </c>
    </row>
    <row r="28449" spans="1:4" x14ac:dyDescent="0.2">
      <c r="A28449" t="s">
        <v>34</v>
      </c>
      <c r="B28449">
        <v>16.98</v>
      </c>
      <c r="C28449">
        <f t="shared" si="17"/>
        <v>0.25</v>
      </c>
    </row>
    <row r="28450" spans="1:4" x14ac:dyDescent="0.2">
      <c r="A28450" t="s">
        <v>34</v>
      </c>
      <c r="B28450">
        <v>16.98</v>
      </c>
      <c r="C28450">
        <f t="shared" si="17"/>
        <v>0.25</v>
      </c>
    </row>
    <row r="28451" spans="1:4" x14ac:dyDescent="0.2">
      <c r="A28451" t="s">
        <v>34</v>
      </c>
      <c r="B28451">
        <v>21.98</v>
      </c>
      <c r="C28451">
        <f t="shared" si="17"/>
        <v>0.25</v>
      </c>
    </row>
    <row r="28452" spans="1:4" x14ac:dyDescent="0.2">
      <c r="A28452" t="s">
        <v>34</v>
      </c>
      <c r="B28452">
        <v>21.98</v>
      </c>
      <c r="C28452">
        <f t="shared" si="17"/>
        <v>0.25</v>
      </c>
    </row>
    <row r="28453" spans="1:4" x14ac:dyDescent="0.2">
      <c r="A28453" t="s">
        <v>34</v>
      </c>
      <c r="B28453">
        <v>21.98</v>
      </c>
      <c r="C28453">
        <f t="shared" si="17"/>
        <v>0.25</v>
      </c>
    </row>
    <row r="28454" spans="1:4" x14ac:dyDescent="0.2">
      <c r="A28454" t="s">
        <v>3487</v>
      </c>
      <c r="B28454">
        <v>-0.02</v>
      </c>
      <c r="C28454" t="s">
        <v>1790</v>
      </c>
      <c r="D28454" t="s">
        <v>3291</v>
      </c>
    </row>
    <row r="28455" spans="1:4" x14ac:dyDescent="0.2">
      <c r="A28455" t="s">
        <v>34</v>
      </c>
      <c r="B28455">
        <v>16.8</v>
      </c>
      <c r="C28455" t="s">
        <v>1608</v>
      </c>
      <c r="D28455">
        <v>0.05</v>
      </c>
    </row>
    <row r="28456" spans="1:4" x14ac:dyDescent="0.2">
      <c r="A28456" t="s">
        <v>96</v>
      </c>
      <c r="B28456">
        <v>1.8</v>
      </c>
      <c r="C28456" t="s">
        <v>1608</v>
      </c>
      <c r="D28456">
        <v>0.05</v>
      </c>
    </row>
    <row r="28457" spans="1:4" x14ac:dyDescent="0.2">
      <c r="A28457" t="s">
        <v>29</v>
      </c>
      <c r="B28457">
        <v>1.2</v>
      </c>
      <c r="C28457" t="s">
        <v>1608</v>
      </c>
      <c r="D28457">
        <v>0.1</v>
      </c>
    </row>
    <row r="28458" spans="1:4" x14ac:dyDescent="0.2">
      <c r="A28458" t="s">
        <v>1662</v>
      </c>
      <c r="B28458" t="s">
        <v>3449</v>
      </c>
      <c r="C28458">
        <v>0.2</v>
      </c>
    </row>
    <row r="28459" spans="1:4" x14ac:dyDescent="0.2">
      <c r="A28459" t="s">
        <v>96</v>
      </c>
      <c r="B28459">
        <v>5.15</v>
      </c>
      <c r="C28459" t="s">
        <v>1613</v>
      </c>
      <c r="D28459">
        <v>0.05</v>
      </c>
    </row>
    <row r="28460" spans="1:4" x14ac:dyDescent="0.2">
      <c r="A28460" t="s">
        <v>96</v>
      </c>
      <c r="B28460">
        <v>4.3</v>
      </c>
      <c r="C28460">
        <v>0.02</v>
      </c>
    </row>
    <row r="28461" spans="1:4" x14ac:dyDescent="0.2">
      <c r="A28461" t="s">
        <v>96</v>
      </c>
      <c r="B28461">
        <v>4.3</v>
      </c>
      <c r="C28461">
        <v>0.02</v>
      </c>
    </row>
    <row r="28462" spans="1:4" x14ac:dyDescent="0.2">
      <c r="A28462" t="s">
        <v>29</v>
      </c>
      <c r="B28462">
        <v>7.85</v>
      </c>
      <c r="C28462" t="s">
        <v>1608</v>
      </c>
      <c r="D28462">
        <v>0.05</v>
      </c>
    </row>
    <row r="28463" spans="1:4" x14ac:dyDescent="0.2">
      <c r="A28463" t="s">
        <v>36</v>
      </c>
      <c r="B28463" t="s">
        <v>1815</v>
      </c>
      <c r="C28463">
        <v>14.8</v>
      </c>
      <c r="D28463" t="s">
        <v>3495</v>
      </c>
    </row>
    <row r="28464" spans="1:4" x14ac:dyDescent="0.2">
      <c r="A28464" t="s">
        <v>29</v>
      </c>
      <c r="B28464">
        <v>1</v>
      </c>
      <c r="C28464" t="s">
        <v>1608</v>
      </c>
      <c r="D28464">
        <v>0.1</v>
      </c>
    </row>
    <row r="28465" spans="1:5" x14ac:dyDescent="0.2">
      <c r="A28465" t="s">
        <v>96</v>
      </c>
      <c r="B28465">
        <v>15</v>
      </c>
      <c r="C28465" t="s">
        <v>1608</v>
      </c>
      <c r="D28465">
        <v>0.08</v>
      </c>
    </row>
    <row r="28466" spans="1:5" x14ac:dyDescent="0.2">
      <c r="A28466" t="s">
        <v>2902</v>
      </c>
      <c r="B28466" t="s">
        <v>1580</v>
      </c>
    </row>
    <row r="28467" spans="1:5" x14ac:dyDescent="0.2">
      <c r="A28467" t="s">
        <v>29</v>
      </c>
      <c r="B28467">
        <v>7.8</v>
      </c>
      <c r="C28467" t="s">
        <v>1608</v>
      </c>
      <c r="D28467">
        <v>0.05</v>
      </c>
    </row>
    <row r="28468" spans="1:5" x14ac:dyDescent="0.2">
      <c r="A28468" t="s">
        <v>29</v>
      </c>
      <c r="B28468">
        <v>8.3000000000000007</v>
      </c>
      <c r="C28468" t="s">
        <v>1630</v>
      </c>
    </row>
    <row r="28469" spans="1:5" x14ac:dyDescent="0.2">
      <c r="A28469" t="s">
        <v>29</v>
      </c>
      <c r="B28469">
        <v>12.05</v>
      </c>
      <c r="C28469" t="s">
        <v>1608</v>
      </c>
      <c r="D28469">
        <v>0.05</v>
      </c>
    </row>
    <row r="28470" spans="1:5" x14ac:dyDescent="0.2">
      <c r="A28470" t="s">
        <v>29</v>
      </c>
      <c r="B28470">
        <v>12.05</v>
      </c>
      <c r="C28470" t="s">
        <v>1608</v>
      </c>
      <c r="D28470">
        <v>0.05</v>
      </c>
    </row>
    <row r="28471" spans="1:5" x14ac:dyDescent="0.2">
      <c r="A28471" t="s">
        <v>29</v>
      </c>
      <c r="B28471">
        <v>0.25</v>
      </c>
      <c r="C28471" t="s">
        <v>1608</v>
      </c>
      <c r="D28471">
        <v>0.03</v>
      </c>
    </row>
    <row r="28472" spans="1:5" x14ac:dyDescent="0.2">
      <c r="A28472" t="s">
        <v>133</v>
      </c>
      <c r="B28472">
        <v>0.05</v>
      </c>
    </row>
    <row r="28473" spans="1:5" x14ac:dyDescent="0.2">
      <c r="A28473" t="s">
        <v>96</v>
      </c>
      <c r="B28473">
        <v>12.8</v>
      </c>
      <c r="C28473" t="s">
        <v>1608</v>
      </c>
      <c r="D28473">
        <v>0.2</v>
      </c>
    </row>
    <row r="28474" spans="1:5" x14ac:dyDescent="0.2">
      <c r="A28474" t="s">
        <v>873</v>
      </c>
      <c r="B28474" t="s">
        <v>1618</v>
      </c>
      <c r="C28474">
        <v>9.8000000000000007</v>
      </c>
      <c r="D28474" t="s">
        <v>1608</v>
      </c>
      <c r="E28474">
        <v>0.1</v>
      </c>
    </row>
    <row r="28475" spans="1:5" x14ac:dyDescent="0.2">
      <c r="A28475" t="s">
        <v>95</v>
      </c>
      <c r="B28475" t="s">
        <v>1584</v>
      </c>
      <c r="C28475">
        <v>4</v>
      </c>
    </row>
    <row r="28476" spans="1:5" x14ac:dyDescent="0.2">
      <c r="A28476" t="s">
        <v>95</v>
      </c>
      <c r="B28476" t="s">
        <v>1584</v>
      </c>
      <c r="C28476">
        <v>10</v>
      </c>
    </row>
    <row r="28477" spans="1:5" x14ac:dyDescent="0.2">
      <c r="A28477" t="s">
        <v>54</v>
      </c>
      <c r="B28477" t="s">
        <v>2525</v>
      </c>
      <c r="C28477" t="s">
        <v>1608</v>
      </c>
      <c r="D28477" t="s">
        <v>3484</v>
      </c>
    </row>
    <row r="28478" spans="1:5" x14ac:dyDescent="0.2">
      <c r="A28478" t="s">
        <v>95</v>
      </c>
      <c r="B28478" t="s">
        <v>2508</v>
      </c>
      <c r="C28478">
        <v>1.5</v>
      </c>
      <c r="D28478" t="s">
        <v>3485</v>
      </c>
    </row>
    <row r="28479" spans="1:5" x14ac:dyDescent="0.2">
      <c r="A28479" t="s">
        <v>95</v>
      </c>
      <c r="B28479" t="s">
        <v>2508</v>
      </c>
      <c r="C28479">
        <v>1.5</v>
      </c>
      <c r="D28479" t="s">
        <v>3486</v>
      </c>
    </row>
    <row r="28480" spans="1:5" x14ac:dyDescent="0.2">
      <c r="A28480" t="s">
        <v>97</v>
      </c>
      <c r="B28480">
        <v>0.03</v>
      </c>
      <c r="C28480" t="s">
        <v>1568</v>
      </c>
      <c r="D28480" t="s">
        <v>3501</v>
      </c>
    </row>
    <row r="28481" spans="1:4" x14ac:dyDescent="0.2">
      <c r="A28481" t="s">
        <v>94</v>
      </c>
      <c r="B28481">
        <v>0.03</v>
      </c>
      <c r="C28481" t="s">
        <v>1568</v>
      </c>
    </row>
    <row r="28482" spans="1:4" x14ac:dyDescent="0.2">
      <c r="A28482" t="s">
        <v>97</v>
      </c>
      <c r="B28482">
        <v>0.01</v>
      </c>
      <c r="C28482" t="s">
        <v>1568</v>
      </c>
    </row>
    <row r="28483" spans="1:4" x14ac:dyDescent="0.2">
      <c r="A28483">
        <v>0.45</v>
      </c>
      <c r="B28483" t="s">
        <v>1621</v>
      </c>
    </row>
    <row r="28484" spans="1:4" x14ac:dyDescent="0.2">
      <c r="A28484">
        <v>0.15</v>
      </c>
      <c r="B28484" t="s">
        <v>1621</v>
      </c>
    </row>
    <row r="28485" spans="1:4" x14ac:dyDescent="0.2">
      <c r="A28485" t="s">
        <v>87</v>
      </c>
      <c r="B28485" t="s">
        <v>1682</v>
      </c>
    </row>
    <row r="28486" spans="1:4" x14ac:dyDescent="0.2">
      <c r="A28486" t="s">
        <v>1549</v>
      </c>
      <c r="B28486" t="s">
        <v>1550</v>
      </c>
      <c r="C28486" t="s">
        <v>1551</v>
      </c>
      <c r="D28486" t="s">
        <v>1552</v>
      </c>
    </row>
    <row r="28487" spans="1:4" x14ac:dyDescent="0.2">
      <c r="A28487" t="s">
        <v>859</v>
      </c>
      <c r="B28487" t="s">
        <v>1553</v>
      </c>
      <c r="C28487" t="s">
        <v>1554</v>
      </c>
    </row>
    <row r="28488" spans="1:4" x14ac:dyDescent="0.2">
      <c r="A28488" t="s">
        <v>1569</v>
      </c>
      <c r="B28488" t="s">
        <v>1570</v>
      </c>
      <c r="C28488" t="s">
        <v>1571</v>
      </c>
    </row>
    <row r="28489" spans="1:4" x14ac:dyDescent="0.2">
      <c r="A28489" t="s">
        <v>1569</v>
      </c>
      <c r="B28489" t="s">
        <v>1572</v>
      </c>
      <c r="C28489" t="s">
        <v>1573</v>
      </c>
      <c r="D28489" t="s">
        <v>1571</v>
      </c>
    </row>
    <row r="28490" spans="1:4" x14ac:dyDescent="0.2">
      <c r="A28490" t="s">
        <v>34</v>
      </c>
      <c r="B28490">
        <v>16.98</v>
      </c>
      <c r="C28490">
        <f t="shared" ref="C28490:C28495" si="18">-0.005/-0.02</f>
        <v>0.25</v>
      </c>
    </row>
    <row r="28491" spans="1:4" x14ac:dyDescent="0.2">
      <c r="A28491" t="s">
        <v>34</v>
      </c>
      <c r="B28491">
        <v>16.98</v>
      </c>
      <c r="C28491">
        <f t="shared" si="18"/>
        <v>0.25</v>
      </c>
    </row>
    <row r="28492" spans="1:4" x14ac:dyDescent="0.2">
      <c r="A28492" t="s">
        <v>34</v>
      </c>
      <c r="B28492">
        <v>16.98</v>
      </c>
      <c r="C28492">
        <f t="shared" si="18"/>
        <v>0.25</v>
      </c>
    </row>
    <row r="28493" spans="1:4" x14ac:dyDescent="0.2">
      <c r="A28493" t="s">
        <v>34</v>
      </c>
      <c r="B28493">
        <v>21.98</v>
      </c>
      <c r="C28493">
        <f t="shared" si="18"/>
        <v>0.25</v>
      </c>
    </row>
    <row r="28494" spans="1:4" x14ac:dyDescent="0.2">
      <c r="A28494" t="s">
        <v>34</v>
      </c>
      <c r="B28494">
        <v>21.98</v>
      </c>
      <c r="C28494">
        <f t="shared" si="18"/>
        <v>0.25</v>
      </c>
    </row>
    <row r="28495" spans="1:4" x14ac:dyDescent="0.2">
      <c r="A28495" t="s">
        <v>34</v>
      </c>
      <c r="B28495">
        <v>21.98</v>
      </c>
      <c r="C28495">
        <f t="shared" si="18"/>
        <v>0.25</v>
      </c>
    </row>
    <row r="28496" spans="1:4" x14ac:dyDescent="0.2">
      <c r="A28496" t="s">
        <v>3487</v>
      </c>
      <c r="B28496">
        <v>-0.02</v>
      </c>
      <c r="C28496" t="s">
        <v>1790</v>
      </c>
      <c r="D28496" t="s">
        <v>3291</v>
      </c>
    </row>
    <row r="28497" spans="1:4" x14ac:dyDescent="0.2">
      <c r="A28497" t="s">
        <v>34</v>
      </c>
      <c r="B28497">
        <v>16.8</v>
      </c>
      <c r="C28497" t="s">
        <v>1608</v>
      </c>
      <c r="D28497">
        <v>0.05</v>
      </c>
    </row>
    <row r="28498" spans="1:4" x14ac:dyDescent="0.2">
      <c r="A28498" t="s">
        <v>96</v>
      </c>
      <c r="B28498">
        <v>1.8</v>
      </c>
      <c r="C28498" t="s">
        <v>1608</v>
      </c>
      <c r="D28498">
        <v>0.05</v>
      </c>
    </row>
    <row r="28499" spans="1:4" x14ac:dyDescent="0.2">
      <c r="A28499" t="s">
        <v>29</v>
      </c>
      <c r="B28499">
        <v>1.2</v>
      </c>
      <c r="C28499" t="s">
        <v>1608</v>
      </c>
      <c r="D28499">
        <v>0.1</v>
      </c>
    </row>
    <row r="28500" spans="1:4" x14ac:dyDescent="0.2">
      <c r="A28500" t="s">
        <v>1662</v>
      </c>
      <c r="B28500" t="s">
        <v>3449</v>
      </c>
      <c r="C28500">
        <v>0.2</v>
      </c>
    </row>
    <row r="28501" spans="1:4" x14ac:dyDescent="0.2">
      <c r="A28501" t="s">
        <v>96</v>
      </c>
      <c r="B28501">
        <v>5.15</v>
      </c>
      <c r="C28501" t="s">
        <v>1613</v>
      </c>
      <c r="D28501">
        <v>0.05</v>
      </c>
    </row>
    <row r="28502" spans="1:4" x14ac:dyDescent="0.2">
      <c r="A28502" t="s">
        <v>96</v>
      </c>
      <c r="B28502">
        <v>4.3</v>
      </c>
      <c r="C28502">
        <v>0.02</v>
      </c>
    </row>
    <row r="28503" spans="1:4" x14ac:dyDescent="0.2">
      <c r="A28503" t="s">
        <v>96</v>
      </c>
      <c r="B28503">
        <v>4.3</v>
      </c>
      <c r="C28503">
        <v>0.02</v>
      </c>
    </row>
    <row r="28504" spans="1:4" x14ac:dyDescent="0.2">
      <c r="A28504" t="s">
        <v>29</v>
      </c>
      <c r="B28504">
        <v>7.85</v>
      </c>
      <c r="C28504" t="s">
        <v>1608</v>
      </c>
      <c r="D28504">
        <v>0.05</v>
      </c>
    </row>
    <row r="28505" spans="1:4" x14ac:dyDescent="0.2">
      <c r="A28505" t="s">
        <v>36</v>
      </c>
      <c r="B28505" t="s">
        <v>1815</v>
      </c>
      <c r="C28505">
        <v>14.8</v>
      </c>
      <c r="D28505" t="s">
        <v>3495</v>
      </c>
    </row>
    <row r="28506" spans="1:4" x14ac:dyDescent="0.2">
      <c r="A28506" t="s">
        <v>29</v>
      </c>
      <c r="B28506">
        <v>1</v>
      </c>
      <c r="C28506" t="s">
        <v>1608</v>
      </c>
      <c r="D28506">
        <v>0.1</v>
      </c>
    </row>
    <row r="28507" spans="1:4" x14ac:dyDescent="0.2">
      <c r="A28507" t="s">
        <v>96</v>
      </c>
      <c r="B28507">
        <v>15</v>
      </c>
      <c r="C28507" t="s">
        <v>1608</v>
      </c>
      <c r="D28507">
        <v>0.08</v>
      </c>
    </row>
    <row r="28508" spans="1:4" x14ac:dyDescent="0.2">
      <c r="A28508" t="s">
        <v>2902</v>
      </c>
      <c r="B28508" t="s">
        <v>1580</v>
      </c>
    </row>
    <row r="28509" spans="1:4" x14ac:dyDescent="0.2">
      <c r="A28509" t="s">
        <v>29</v>
      </c>
      <c r="B28509">
        <v>7.8</v>
      </c>
      <c r="C28509" t="s">
        <v>1608</v>
      </c>
      <c r="D28509">
        <v>0.05</v>
      </c>
    </row>
    <row r="28510" spans="1:4" x14ac:dyDescent="0.2">
      <c r="A28510" t="s">
        <v>29</v>
      </c>
      <c r="B28510">
        <v>8.3000000000000007</v>
      </c>
      <c r="C28510" t="s">
        <v>1630</v>
      </c>
    </row>
    <row r="28511" spans="1:4" x14ac:dyDescent="0.2">
      <c r="A28511" t="s">
        <v>29</v>
      </c>
      <c r="B28511">
        <v>12.05</v>
      </c>
      <c r="C28511" t="s">
        <v>1608</v>
      </c>
      <c r="D28511">
        <v>0.05</v>
      </c>
    </row>
    <row r="28512" spans="1:4" x14ac:dyDescent="0.2">
      <c r="A28512" t="s">
        <v>29</v>
      </c>
      <c r="B28512">
        <v>12.05</v>
      </c>
      <c r="C28512" t="s">
        <v>1608</v>
      </c>
      <c r="D28512">
        <v>0.05</v>
      </c>
    </row>
    <row r="28513" spans="1:5" x14ac:dyDescent="0.2">
      <c r="A28513" t="s">
        <v>29</v>
      </c>
      <c r="B28513">
        <v>0.25</v>
      </c>
      <c r="C28513" t="s">
        <v>1608</v>
      </c>
      <c r="D28513">
        <v>0.03</v>
      </c>
    </row>
    <row r="28514" spans="1:5" x14ac:dyDescent="0.2">
      <c r="A28514" t="s">
        <v>133</v>
      </c>
      <c r="B28514">
        <v>0.05</v>
      </c>
    </row>
    <row r="28515" spans="1:5" x14ac:dyDescent="0.2">
      <c r="A28515" t="s">
        <v>96</v>
      </c>
      <c r="B28515">
        <v>12.8</v>
      </c>
      <c r="C28515" t="s">
        <v>1608</v>
      </c>
      <c r="D28515">
        <v>0.2</v>
      </c>
    </row>
    <row r="28516" spans="1:5" x14ac:dyDescent="0.2">
      <c r="A28516" t="s">
        <v>873</v>
      </c>
      <c r="B28516" t="s">
        <v>1618</v>
      </c>
      <c r="C28516">
        <v>9.8000000000000007</v>
      </c>
      <c r="D28516" t="s">
        <v>1608</v>
      </c>
      <c r="E28516">
        <v>0.1</v>
      </c>
    </row>
    <row r="28517" spans="1:5" x14ac:dyDescent="0.2">
      <c r="A28517" t="s">
        <v>95</v>
      </c>
      <c r="B28517" t="s">
        <v>1584</v>
      </c>
      <c r="C28517">
        <v>4</v>
      </c>
    </row>
    <row r="28518" spans="1:5" x14ac:dyDescent="0.2">
      <c r="A28518" t="s">
        <v>95</v>
      </c>
      <c r="B28518" t="s">
        <v>1584</v>
      </c>
      <c r="C28518">
        <v>10</v>
      </c>
    </row>
    <row r="28519" spans="1:5" x14ac:dyDescent="0.2">
      <c r="A28519" t="s">
        <v>54</v>
      </c>
      <c r="B28519" t="s">
        <v>2525</v>
      </c>
      <c r="C28519" t="s">
        <v>1608</v>
      </c>
      <c r="D28519" t="s">
        <v>3484</v>
      </c>
    </row>
    <row r="28520" spans="1:5" x14ac:dyDescent="0.2">
      <c r="A28520" t="s">
        <v>95</v>
      </c>
      <c r="B28520" t="s">
        <v>2508</v>
      </c>
      <c r="C28520">
        <v>1.5</v>
      </c>
      <c r="D28520" t="s">
        <v>3485</v>
      </c>
    </row>
    <row r="28521" spans="1:5" x14ac:dyDescent="0.2">
      <c r="A28521" t="s">
        <v>95</v>
      </c>
      <c r="B28521" t="s">
        <v>2508</v>
      </c>
      <c r="C28521">
        <v>1.5</v>
      </c>
      <c r="D28521" t="s">
        <v>3486</v>
      </c>
    </row>
    <row r="28522" spans="1:5" x14ac:dyDescent="0.2">
      <c r="A28522" t="s">
        <v>97</v>
      </c>
      <c r="B28522">
        <v>0.03</v>
      </c>
      <c r="C28522" t="s">
        <v>1568</v>
      </c>
      <c r="D28522" t="s">
        <v>3501</v>
      </c>
    </row>
    <row r="28523" spans="1:5" x14ac:dyDescent="0.2">
      <c r="A28523" t="s">
        <v>94</v>
      </c>
      <c r="B28523">
        <v>0.03</v>
      </c>
      <c r="C28523" t="s">
        <v>1568</v>
      </c>
    </row>
    <row r="28524" spans="1:5" x14ac:dyDescent="0.2">
      <c r="A28524" t="s">
        <v>97</v>
      </c>
      <c r="B28524">
        <v>0.01</v>
      </c>
      <c r="C28524" t="s">
        <v>1568</v>
      </c>
    </row>
    <row r="28525" spans="1:5" x14ac:dyDescent="0.2">
      <c r="A28525">
        <v>0.45</v>
      </c>
      <c r="B28525" t="s">
        <v>1621</v>
      </c>
    </row>
    <row r="28526" spans="1:5" x14ac:dyDescent="0.2">
      <c r="A28526">
        <v>0.15</v>
      </c>
      <c r="B28526" t="s">
        <v>1621</v>
      </c>
    </row>
    <row r="28527" spans="1:5" x14ac:dyDescent="0.2">
      <c r="A28527" t="s">
        <v>87</v>
      </c>
      <c r="B28527" t="s">
        <v>1682</v>
      </c>
    </row>
    <row r="28528" spans="1:5" x14ac:dyDescent="0.2">
      <c r="A28528" t="s">
        <v>1549</v>
      </c>
      <c r="B28528" t="s">
        <v>1550</v>
      </c>
      <c r="C28528" t="s">
        <v>1551</v>
      </c>
      <c r="D28528" t="s">
        <v>1552</v>
      </c>
    </row>
    <row r="28529" spans="1:7" x14ac:dyDescent="0.2">
      <c r="A28529" t="s">
        <v>859</v>
      </c>
      <c r="B28529" t="s">
        <v>1553</v>
      </c>
      <c r="C28529" t="s">
        <v>1554</v>
      </c>
    </row>
    <row r="28530" spans="1:7" x14ac:dyDescent="0.2">
      <c r="A28530" t="s">
        <v>1569</v>
      </c>
      <c r="B28530" t="s">
        <v>1570</v>
      </c>
      <c r="C28530" t="s">
        <v>1571</v>
      </c>
    </row>
    <row r="28531" spans="1:7" x14ac:dyDescent="0.2">
      <c r="A28531" t="s">
        <v>1569</v>
      </c>
      <c r="B28531" t="s">
        <v>1572</v>
      </c>
      <c r="C28531" t="s">
        <v>1573</v>
      </c>
      <c r="D28531" t="s">
        <v>1571</v>
      </c>
    </row>
    <row r="28532" spans="1:7" x14ac:dyDescent="0.2">
      <c r="A28532" t="s">
        <v>3503</v>
      </c>
      <c r="B28532" t="s">
        <v>2836</v>
      </c>
      <c r="C28532" t="s">
        <v>3504</v>
      </c>
      <c r="D28532" t="s">
        <v>3505</v>
      </c>
    </row>
    <row r="28533" spans="1:7" x14ac:dyDescent="0.2">
      <c r="A28533" t="s">
        <v>3503</v>
      </c>
      <c r="B28533" t="s">
        <v>2837</v>
      </c>
      <c r="C28533" t="s">
        <v>3504</v>
      </c>
      <c r="D28533" t="s">
        <v>3505</v>
      </c>
    </row>
    <row r="28534" spans="1:7" x14ac:dyDescent="0.2">
      <c r="A28534" t="s">
        <v>3503</v>
      </c>
      <c r="B28534" t="s">
        <v>2838</v>
      </c>
      <c r="C28534" t="s">
        <v>3504</v>
      </c>
      <c r="D28534" t="s">
        <v>3505</v>
      </c>
    </row>
    <row r="28535" spans="1:7" x14ac:dyDescent="0.2">
      <c r="A28535" t="s">
        <v>3503</v>
      </c>
      <c r="B28535" t="s">
        <v>3504</v>
      </c>
      <c r="C28535" t="s">
        <v>3505</v>
      </c>
    </row>
    <row r="28536" spans="1:7" x14ac:dyDescent="0.2">
      <c r="A28536" t="s">
        <v>2839</v>
      </c>
      <c r="B28536" t="s">
        <v>2836</v>
      </c>
      <c r="C28536" t="s">
        <v>3504</v>
      </c>
      <c r="D28536" t="s">
        <v>3505</v>
      </c>
    </row>
    <row r="28537" spans="1:7" x14ac:dyDescent="0.2">
      <c r="A28537" t="s">
        <v>2839</v>
      </c>
      <c r="B28537" t="s">
        <v>2837</v>
      </c>
      <c r="C28537" t="s">
        <v>3504</v>
      </c>
      <c r="D28537" t="s">
        <v>3505</v>
      </c>
    </row>
    <row r="28538" spans="1:7" x14ac:dyDescent="0.2">
      <c r="A28538" t="s">
        <v>2839</v>
      </c>
      <c r="B28538" t="s">
        <v>2838</v>
      </c>
      <c r="C28538" t="s">
        <v>3504</v>
      </c>
      <c r="D28538" t="s">
        <v>3505</v>
      </c>
    </row>
    <row r="28539" spans="1:7" x14ac:dyDescent="0.2">
      <c r="A28539" t="s">
        <v>97</v>
      </c>
      <c r="B28539">
        <v>0.05</v>
      </c>
      <c r="C28539" t="s">
        <v>2840</v>
      </c>
      <c r="D28539" t="s">
        <v>3504</v>
      </c>
      <c r="E28539" t="s">
        <v>3505</v>
      </c>
    </row>
    <row r="28540" spans="1:7" x14ac:dyDescent="0.2">
      <c r="A28540" t="s">
        <v>94</v>
      </c>
      <c r="B28540">
        <v>3.5000000000000003E-2</v>
      </c>
      <c r="C28540" t="s">
        <v>1568</v>
      </c>
      <c r="D28540" t="s">
        <v>3504</v>
      </c>
      <c r="E28540" t="s">
        <v>3505</v>
      </c>
    </row>
    <row r="28541" spans="1:7" x14ac:dyDescent="0.2">
      <c r="A28541">
        <v>7.28</v>
      </c>
      <c r="B28541" t="s">
        <v>1608</v>
      </c>
      <c r="C28541">
        <v>0.1</v>
      </c>
      <c r="D28541" t="s">
        <v>2836</v>
      </c>
    </row>
    <row r="28542" spans="1:7" x14ac:dyDescent="0.2">
      <c r="A28542">
        <v>7.28</v>
      </c>
      <c r="B28542" t="s">
        <v>1608</v>
      </c>
      <c r="C28542">
        <v>0.1</v>
      </c>
      <c r="D28542" t="s">
        <v>2837</v>
      </c>
    </row>
    <row r="28543" spans="1:7" x14ac:dyDescent="0.2">
      <c r="A28543">
        <v>7.28</v>
      </c>
      <c r="B28543" t="s">
        <v>1608</v>
      </c>
      <c r="C28543">
        <v>0.1</v>
      </c>
      <c r="D28543" t="s">
        <v>2838</v>
      </c>
    </row>
    <row r="28544" spans="1:7" x14ac:dyDescent="0.2">
      <c r="A28544" t="s">
        <v>2842</v>
      </c>
      <c r="B28544">
        <v>9.01</v>
      </c>
      <c r="C28544" t="s">
        <v>1613</v>
      </c>
      <c r="D28544">
        <v>2.5000000000000001E-2</v>
      </c>
      <c r="E28544">
        <v>-1</v>
      </c>
      <c r="F28544" t="s">
        <v>3504</v>
      </c>
      <c r="G28544" t="s">
        <v>3506</v>
      </c>
    </row>
    <row r="28545" spans="1:7" x14ac:dyDescent="0.2">
      <c r="A28545" t="s">
        <v>2842</v>
      </c>
      <c r="B28545">
        <v>9.01</v>
      </c>
      <c r="C28545" t="s">
        <v>1613</v>
      </c>
      <c r="D28545">
        <v>2.5000000000000001E-2</v>
      </c>
      <c r="E28545">
        <v>-2</v>
      </c>
      <c r="F28545" t="s">
        <v>3504</v>
      </c>
      <c r="G28545" t="s">
        <v>3506</v>
      </c>
    </row>
    <row r="28546" spans="1:7" x14ac:dyDescent="0.2">
      <c r="A28546" t="s">
        <v>2842</v>
      </c>
      <c r="B28546">
        <v>9.01</v>
      </c>
      <c r="C28546" t="s">
        <v>1613</v>
      </c>
      <c r="D28546">
        <v>2.5000000000000001E-2</v>
      </c>
      <c r="E28546">
        <v>-3</v>
      </c>
      <c r="F28546" t="s">
        <v>3504</v>
      </c>
      <c r="G28546" t="s">
        <v>3506</v>
      </c>
    </row>
    <row r="28547" spans="1:7" x14ac:dyDescent="0.2">
      <c r="A28547" t="s">
        <v>664</v>
      </c>
      <c r="B28547">
        <v>0.06</v>
      </c>
      <c r="C28547" t="s">
        <v>2843</v>
      </c>
      <c r="D28547" t="s">
        <v>3504</v>
      </c>
      <c r="E28547" t="s">
        <v>3505</v>
      </c>
    </row>
    <row r="28548" spans="1:7" x14ac:dyDescent="0.2">
      <c r="A28548" t="s">
        <v>95</v>
      </c>
      <c r="B28548" t="s">
        <v>2508</v>
      </c>
      <c r="C28548">
        <v>3</v>
      </c>
    </row>
    <row r="28549" spans="1:7" x14ac:dyDescent="0.2">
      <c r="A28549" t="s">
        <v>95</v>
      </c>
      <c r="B28549" t="s">
        <v>2508</v>
      </c>
      <c r="C28549">
        <v>4</v>
      </c>
    </row>
    <row r="28550" spans="1:7" x14ac:dyDescent="0.2">
      <c r="A28550" t="s">
        <v>1549</v>
      </c>
      <c r="B28550" t="s">
        <v>1550</v>
      </c>
      <c r="C28550" t="s">
        <v>1551</v>
      </c>
      <c r="D28550" t="s">
        <v>1552</v>
      </c>
    </row>
    <row r="28551" spans="1:7" x14ac:dyDescent="0.2">
      <c r="A28551" t="s">
        <v>859</v>
      </c>
      <c r="B28551" t="s">
        <v>1553</v>
      </c>
      <c r="C28551" t="s">
        <v>1554</v>
      </c>
    </row>
    <row r="28552" spans="1:7" x14ac:dyDescent="0.2">
      <c r="A28552" t="s">
        <v>1555</v>
      </c>
      <c r="B28552" t="s">
        <v>1550</v>
      </c>
      <c r="C28552" t="s">
        <v>1551</v>
      </c>
      <c r="D28552" t="s">
        <v>1556</v>
      </c>
    </row>
    <row r="28553" spans="1:7" x14ac:dyDescent="0.2">
      <c r="A28553" t="s">
        <v>1569</v>
      </c>
      <c r="B28553" t="s">
        <v>1570</v>
      </c>
      <c r="C28553" t="s">
        <v>1571</v>
      </c>
    </row>
    <row r="28554" spans="1:7" x14ac:dyDescent="0.2">
      <c r="A28554" t="s">
        <v>1569</v>
      </c>
      <c r="B28554" t="s">
        <v>1572</v>
      </c>
      <c r="C28554" t="s">
        <v>1573</v>
      </c>
      <c r="D28554" t="s">
        <v>1571</v>
      </c>
    </row>
    <row r="28555" spans="1:7" x14ac:dyDescent="0.2">
      <c r="A28555" t="s">
        <v>3503</v>
      </c>
      <c r="B28555" t="s">
        <v>2836</v>
      </c>
      <c r="C28555" t="s">
        <v>3504</v>
      </c>
      <c r="D28555" t="s">
        <v>3505</v>
      </c>
    </row>
    <row r="28556" spans="1:7" x14ac:dyDescent="0.2">
      <c r="A28556" t="s">
        <v>3503</v>
      </c>
      <c r="B28556" t="s">
        <v>2837</v>
      </c>
      <c r="C28556" t="s">
        <v>3504</v>
      </c>
      <c r="D28556" t="s">
        <v>3505</v>
      </c>
    </row>
    <row r="28557" spans="1:7" x14ac:dyDescent="0.2">
      <c r="A28557" t="s">
        <v>3503</v>
      </c>
      <c r="B28557" t="s">
        <v>2838</v>
      </c>
      <c r="C28557" t="s">
        <v>3504</v>
      </c>
      <c r="D28557" t="s">
        <v>3505</v>
      </c>
    </row>
    <row r="28558" spans="1:7" x14ac:dyDescent="0.2">
      <c r="A28558" t="s">
        <v>3503</v>
      </c>
      <c r="B28558" t="s">
        <v>3504</v>
      </c>
      <c r="C28558" t="s">
        <v>3505</v>
      </c>
    </row>
    <row r="28559" spans="1:7" x14ac:dyDescent="0.2">
      <c r="A28559" t="s">
        <v>2839</v>
      </c>
      <c r="B28559" t="s">
        <v>2836</v>
      </c>
      <c r="C28559" t="s">
        <v>3504</v>
      </c>
      <c r="D28559" t="s">
        <v>3505</v>
      </c>
    </row>
    <row r="28560" spans="1:7" x14ac:dyDescent="0.2">
      <c r="A28560" t="s">
        <v>2839</v>
      </c>
      <c r="B28560" t="s">
        <v>2837</v>
      </c>
      <c r="C28560" t="s">
        <v>3504</v>
      </c>
      <c r="D28560" t="s">
        <v>3505</v>
      </c>
    </row>
    <row r="28561" spans="1:7" x14ac:dyDescent="0.2">
      <c r="A28561" t="s">
        <v>2839</v>
      </c>
      <c r="B28561" t="s">
        <v>2838</v>
      </c>
      <c r="C28561" t="s">
        <v>3504</v>
      </c>
      <c r="D28561" t="s">
        <v>3505</v>
      </c>
    </row>
    <row r="28562" spans="1:7" x14ac:dyDescent="0.2">
      <c r="A28562" t="s">
        <v>97</v>
      </c>
      <c r="B28562">
        <v>0.05</v>
      </c>
      <c r="C28562" t="s">
        <v>2840</v>
      </c>
      <c r="D28562" t="s">
        <v>3504</v>
      </c>
      <c r="E28562" t="s">
        <v>3505</v>
      </c>
    </row>
    <row r="28563" spans="1:7" x14ac:dyDescent="0.2">
      <c r="A28563" t="s">
        <v>94</v>
      </c>
      <c r="B28563">
        <v>3.5000000000000003E-2</v>
      </c>
      <c r="C28563" t="s">
        <v>1568</v>
      </c>
      <c r="D28563" t="s">
        <v>3504</v>
      </c>
      <c r="E28563" t="s">
        <v>3505</v>
      </c>
    </row>
    <row r="28564" spans="1:7" x14ac:dyDescent="0.2">
      <c r="A28564">
        <v>7.28</v>
      </c>
      <c r="B28564" t="s">
        <v>1608</v>
      </c>
      <c r="C28564">
        <v>0.1</v>
      </c>
      <c r="D28564" t="s">
        <v>2836</v>
      </c>
    </row>
    <row r="28565" spans="1:7" x14ac:dyDescent="0.2">
      <c r="A28565">
        <v>7.28</v>
      </c>
      <c r="B28565" t="s">
        <v>1608</v>
      </c>
      <c r="C28565">
        <v>0.1</v>
      </c>
      <c r="D28565" t="s">
        <v>2837</v>
      </c>
    </row>
    <row r="28566" spans="1:7" x14ac:dyDescent="0.2">
      <c r="A28566">
        <v>7.28</v>
      </c>
      <c r="B28566" t="s">
        <v>1608</v>
      </c>
      <c r="C28566">
        <v>0.1</v>
      </c>
      <c r="D28566" t="s">
        <v>2838</v>
      </c>
    </row>
    <row r="28567" spans="1:7" x14ac:dyDescent="0.2">
      <c r="A28567" t="s">
        <v>2842</v>
      </c>
      <c r="B28567">
        <v>9.01</v>
      </c>
      <c r="C28567" t="s">
        <v>1613</v>
      </c>
      <c r="D28567">
        <v>2.5000000000000001E-2</v>
      </c>
      <c r="E28567">
        <v>-1</v>
      </c>
      <c r="F28567" t="s">
        <v>3504</v>
      </c>
      <c r="G28567" t="s">
        <v>3506</v>
      </c>
    </row>
    <row r="28568" spans="1:7" x14ac:dyDescent="0.2">
      <c r="A28568" t="s">
        <v>2842</v>
      </c>
      <c r="B28568">
        <v>9.01</v>
      </c>
      <c r="C28568" t="s">
        <v>1613</v>
      </c>
      <c r="D28568">
        <v>2.5000000000000001E-2</v>
      </c>
      <c r="E28568">
        <v>-2</v>
      </c>
      <c r="F28568" t="s">
        <v>3504</v>
      </c>
      <c r="G28568" t="s">
        <v>3506</v>
      </c>
    </row>
    <row r="28569" spans="1:7" x14ac:dyDescent="0.2">
      <c r="A28569" t="s">
        <v>2842</v>
      </c>
      <c r="B28569">
        <v>9.01</v>
      </c>
      <c r="C28569" t="s">
        <v>1613</v>
      </c>
      <c r="D28569">
        <v>2.5000000000000001E-2</v>
      </c>
      <c r="E28569">
        <v>-3</v>
      </c>
      <c r="F28569" t="s">
        <v>3504</v>
      </c>
      <c r="G28569" t="s">
        <v>3506</v>
      </c>
    </row>
    <row r="28570" spans="1:7" x14ac:dyDescent="0.2">
      <c r="A28570" t="s">
        <v>664</v>
      </c>
      <c r="B28570">
        <v>0.06</v>
      </c>
      <c r="C28570" t="s">
        <v>2843</v>
      </c>
      <c r="D28570" t="s">
        <v>3504</v>
      </c>
      <c r="E28570" t="s">
        <v>3505</v>
      </c>
    </row>
    <row r="28571" spans="1:7" x14ac:dyDescent="0.2">
      <c r="A28571" t="s">
        <v>95</v>
      </c>
      <c r="B28571" t="s">
        <v>2508</v>
      </c>
      <c r="C28571">
        <v>3</v>
      </c>
    </row>
    <row r="28572" spans="1:7" x14ac:dyDescent="0.2">
      <c r="A28572" t="s">
        <v>95</v>
      </c>
      <c r="B28572" t="s">
        <v>2508</v>
      </c>
      <c r="C28572">
        <v>4</v>
      </c>
    </row>
    <row r="28573" spans="1:7" x14ac:dyDescent="0.2">
      <c r="A28573" t="s">
        <v>1549</v>
      </c>
      <c r="B28573" t="s">
        <v>1550</v>
      </c>
      <c r="C28573" t="s">
        <v>1551</v>
      </c>
      <c r="D28573" t="s">
        <v>1552</v>
      </c>
    </row>
    <row r="28574" spans="1:7" x14ac:dyDescent="0.2">
      <c r="A28574" t="s">
        <v>859</v>
      </c>
      <c r="B28574" t="s">
        <v>1553</v>
      </c>
      <c r="C28574" t="s">
        <v>1554</v>
      </c>
    </row>
    <row r="28575" spans="1:7" x14ac:dyDescent="0.2">
      <c r="A28575" t="s">
        <v>1555</v>
      </c>
      <c r="B28575" t="s">
        <v>1550</v>
      </c>
      <c r="C28575" t="s">
        <v>1551</v>
      </c>
      <c r="D28575" t="s">
        <v>1556</v>
      </c>
    </row>
    <row r="28576" spans="1:7" x14ac:dyDescent="0.2">
      <c r="A28576" t="s">
        <v>1569</v>
      </c>
      <c r="B28576" t="s">
        <v>1570</v>
      </c>
      <c r="C28576" t="s">
        <v>1571</v>
      </c>
    </row>
    <row r="28577" spans="1:4" x14ac:dyDescent="0.2">
      <c r="A28577" t="s">
        <v>1569</v>
      </c>
      <c r="B28577" t="s">
        <v>1572</v>
      </c>
      <c r="C28577" t="s">
        <v>1573</v>
      </c>
      <c r="D28577" t="s">
        <v>1571</v>
      </c>
    </row>
    <row r="28578" spans="1:4" x14ac:dyDescent="0.2">
      <c r="A28578" t="s">
        <v>47</v>
      </c>
      <c r="B28578">
        <v>10.6</v>
      </c>
      <c r="C28578">
        <f>0.06/-0.02</f>
        <v>-3</v>
      </c>
    </row>
    <row r="28579" spans="1:4" x14ac:dyDescent="0.2">
      <c r="A28579" t="s">
        <v>393</v>
      </c>
      <c r="B28579">
        <v>38.9</v>
      </c>
      <c r="C28579" t="s">
        <v>3507</v>
      </c>
    </row>
    <row r="28580" spans="1:4" x14ac:dyDescent="0.2">
      <c r="A28580" t="s">
        <v>3508</v>
      </c>
      <c r="B28580" t="s">
        <v>3509</v>
      </c>
      <c r="C28580" t="s">
        <v>3510</v>
      </c>
      <c r="D28580" t="s">
        <v>3511</v>
      </c>
    </row>
    <row r="28581" spans="1:4" x14ac:dyDescent="0.2">
      <c r="A28581" t="s">
        <v>3512</v>
      </c>
      <c r="B28581" t="s">
        <v>3513</v>
      </c>
      <c r="C28581" t="s">
        <v>3514</v>
      </c>
    </row>
    <row r="28582" spans="1:4" x14ac:dyDescent="0.2">
      <c r="A28582" t="s">
        <v>29</v>
      </c>
      <c r="B28582">
        <v>6.5</v>
      </c>
      <c r="C28582" t="s">
        <v>1578</v>
      </c>
    </row>
    <row r="28583" spans="1:4" x14ac:dyDescent="0.2">
      <c r="A28583" t="s">
        <v>3515</v>
      </c>
      <c r="B28583">
        <v>18.600000000000001</v>
      </c>
      <c r="C28583" t="s">
        <v>1608</v>
      </c>
      <c r="D28583">
        <v>0.09</v>
      </c>
    </row>
    <row r="28584" spans="1:4" x14ac:dyDescent="0.2">
      <c r="A28584" t="s">
        <v>29</v>
      </c>
      <c r="B28584">
        <v>6.6</v>
      </c>
      <c r="C28584" t="s">
        <v>1608</v>
      </c>
      <c r="D28584">
        <v>0.09</v>
      </c>
    </row>
    <row r="28585" spans="1:4" x14ac:dyDescent="0.2">
      <c r="A28585" t="s">
        <v>3516</v>
      </c>
      <c r="B28585">
        <v>5.2</v>
      </c>
      <c r="C28585" t="s">
        <v>1608</v>
      </c>
      <c r="D28585">
        <v>0.1</v>
      </c>
    </row>
    <row r="28586" spans="1:4" x14ac:dyDescent="0.2">
      <c r="A28586" t="s">
        <v>34</v>
      </c>
      <c r="B28586">
        <v>17.5</v>
      </c>
      <c r="C28586">
        <f>-0.03/-0.11</f>
        <v>0.27272727272727271</v>
      </c>
    </row>
    <row r="28587" spans="1:4" x14ac:dyDescent="0.2">
      <c r="A28587" t="s">
        <v>29</v>
      </c>
      <c r="B28587">
        <v>20.3</v>
      </c>
      <c r="C28587">
        <f>0.18/-0.2</f>
        <v>-0.89999999999999991</v>
      </c>
    </row>
    <row r="28588" spans="1:4" x14ac:dyDescent="0.2">
      <c r="A28588" t="s">
        <v>3517</v>
      </c>
      <c r="B28588">
        <f>-0.05/-0.2</f>
        <v>0.25</v>
      </c>
    </row>
    <row r="28589" spans="1:4" x14ac:dyDescent="0.2">
      <c r="A28589" t="s">
        <v>34</v>
      </c>
      <c r="B28589">
        <v>16</v>
      </c>
      <c r="C28589" t="s">
        <v>1613</v>
      </c>
      <c r="D28589" t="s">
        <v>3518</v>
      </c>
    </row>
    <row r="28590" spans="1:4" x14ac:dyDescent="0.2">
      <c r="A28590" t="s">
        <v>96</v>
      </c>
      <c r="B28590">
        <v>15.3</v>
      </c>
      <c r="C28590">
        <f>0.01/-0.07</f>
        <v>-0.14285714285714285</v>
      </c>
    </row>
    <row r="28591" spans="1:4" x14ac:dyDescent="0.2">
      <c r="A28591" t="s">
        <v>3519</v>
      </c>
      <c r="B28591">
        <f>0.11/-0.07</f>
        <v>-1.5714285714285714</v>
      </c>
    </row>
    <row r="28592" spans="1:4" x14ac:dyDescent="0.2">
      <c r="A28592" t="s">
        <v>34</v>
      </c>
      <c r="B28592">
        <v>19.7</v>
      </c>
      <c r="C28592">
        <f>-0.03/-0.11</f>
        <v>0.27272727272727271</v>
      </c>
    </row>
    <row r="28593" spans="1:4" x14ac:dyDescent="0.2">
      <c r="A28593" t="s">
        <v>3520</v>
      </c>
      <c r="B28593">
        <v>20.7</v>
      </c>
      <c r="C28593">
        <f>0.07/-0.01</f>
        <v>-7.0000000000000009</v>
      </c>
    </row>
    <row r="28594" spans="1:4" x14ac:dyDescent="0.2">
      <c r="A28594" t="s">
        <v>29</v>
      </c>
      <c r="B28594">
        <v>3.5</v>
      </c>
      <c r="C28594">
        <f>0.11/-0.07</f>
        <v>-1.5714285714285714</v>
      </c>
    </row>
    <row r="28595" spans="1:4" x14ac:dyDescent="0.2">
      <c r="A28595" t="s">
        <v>3521</v>
      </c>
      <c r="B28595">
        <v>10.5</v>
      </c>
      <c r="C28595" t="s">
        <v>1578</v>
      </c>
    </row>
    <row r="28596" spans="1:4" x14ac:dyDescent="0.2">
      <c r="A28596" t="s">
        <v>3522</v>
      </c>
      <c r="B28596">
        <f>0.07/-0.01</f>
        <v>-7.0000000000000009</v>
      </c>
    </row>
    <row r="28597" spans="1:4" x14ac:dyDescent="0.2">
      <c r="A28597" t="s">
        <v>47</v>
      </c>
      <c r="B28597">
        <v>10.25</v>
      </c>
      <c r="C28597">
        <f>-0.02/0.06</f>
        <v>-0.33333333333333337</v>
      </c>
    </row>
    <row r="28598" spans="1:4" x14ac:dyDescent="0.2">
      <c r="A28598" t="s">
        <v>3523</v>
      </c>
      <c r="B28598" t="s">
        <v>1580</v>
      </c>
    </row>
    <row r="28599" spans="1:4" x14ac:dyDescent="0.2">
      <c r="A28599" t="s">
        <v>3524</v>
      </c>
      <c r="B28599">
        <f>-0.03/-0.11</f>
        <v>0.27272727272727271</v>
      </c>
    </row>
    <row r="28600" spans="1:4" x14ac:dyDescent="0.2">
      <c r="A28600" t="s">
        <v>3525</v>
      </c>
      <c r="B28600">
        <f>-0.03/-0.06</f>
        <v>0.5</v>
      </c>
    </row>
    <row r="28601" spans="1:4" x14ac:dyDescent="0.2">
      <c r="A28601" t="s">
        <v>3526</v>
      </c>
      <c r="B28601" t="e">
        <f>-0.25/Rzmax10</f>
        <v>#NAME?</v>
      </c>
    </row>
    <row r="28602" spans="1:4" x14ac:dyDescent="0.2">
      <c r="A28602" t="s">
        <v>3527</v>
      </c>
      <c r="B28602" t="e">
        <f>-0.25/Rz2max10</f>
        <v>#NAME?</v>
      </c>
    </row>
    <row r="28603" spans="1:4" x14ac:dyDescent="0.2">
      <c r="A28603" t="s">
        <v>3528</v>
      </c>
      <c r="B28603">
        <v>30.35</v>
      </c>
      <c r="C28603">
        <f>-0.01/-0.055</f>
        <v>0.18181818181818182</v>
      </c>
    </row>
    <row r="28604" spans="1:4" x14ac:dyDescent="0.2">
      <c r="A28604" t="s">
        <v>29</v>
      </c>
      <c r="B28604">
        <v>3.5</v>
      </c>
      <c r="C28604" t="s">
        <v>1608</v>
      </c>
      <c r="D28604">
        <v>0.1</v>
      </c>
    </row>
    <row r="28605" spans="1:4" x14ac:dyDescent="0.2">
      <c r="A28605" t="s">
        <v>3529</v>
      </c>
      <c r="B28605" t="s">
        <v>3530</v>
      </c>
      <c r="C28605" t="s">
        <v>3531</v>
      </c>
    </row>
    <row r="28606" spans="1:4" x14ac:dyDescent="0.2">
      <c r="A28606" t="s">
        <v>3532</v>
      </c>
      <c r="B28606" t="s">
        <v>3530</v>
      </c>
      <c r="C28606" t="s">
        <v>3533</v>
      </c>
    </row>
    <row r="28607" spans="1:4" x14ac:dyDescent="0.2">
      <c r="A28607" t="s">
        <v>3534</v>
      </c>
      <c r="B28607">
        <f>0.015/0.05</f>
        <v>0.3</v>
      </c>
    </row>
    <row r="28608" spans="1:4" x14ac:dyDescent="0.2">
      <c r="A28608" t="s">
        <v>3535</v>
      </c>
      <c r="B28608" t="s">
        <v>3536</v>
      </c>
      <c r="C28608" t="s">
        <v>1567</v>
      </c>
      <c r="D28608" t="s">
        <v>1633</v>
      </c>
    </row>
    <row r="28609" spans="1:5" x14ac:dyDescent="0.2">
      <c r="A28609" t="s">
        <v>3537</v>
      </c>
      <c r="B28609">
        <v>0.02</v>
      </c>
      <c r="C28609" t="s">
        <v>1567</v>
      </c>
      <c r="D28609" t="s">
        <v>1568</v>
      </c>
    </row>
    <row r="28610" spans="1:5" x14ac:dyDescent="0.2">
      <c r="A28610" t="s">
        <v>3538</v>
      </c>
      <c r="B28610">
        <v>0.03</v>
      </c>
      <c r="C28610" t="s">
        <v>1567</v>
      </c>
      <c r="D28610" t="s">
        <v>1633</v>
      </c>
    </row>
    <row r="28611" spans="1:5" x14ac:dyDescent="0.2">
      <c r="A28611" t="s">
        <v>3539</v>
      </c>
      <c r="B28611" t="s">
        <v>3540</v>
      </c>
    </row>
    <row r="28612" spans="1:5" x14ac:dyDescent="0.2">
      <c r="A28612" t="s">
        <v>2546</v>
      </c>
      <c r="B28612" t="s">
        <v>3541</v>
      </c>
      <c r="C28612" t="s">
        <v>1567</v>
      </c>
      <c r="D28612" t="s">
        <v>3542</v>
      </c>
    </row>
    <row r="28613" spans="1:5" x14ac:dyDescent="0.2">
      <c r="A28613" t="s">
        <v>2752</v>
      </c>
      <c r="B28613" t="s">
        <v>1682</v>
      </c>
      <c r="C28613" t="s">
        <v>2390</v>
      </c>
      <c r="D28613" t="s">
        <v>2300</v>
      </c>
      <c r="E28613" t="s">
        <v>2753</v>
      </c>
    </row>
    <row r="28614" spans="1:5" x14ac:dyDescent="0.2">
      <c r="A28614" t="s">
        <v>2752</v>
      </c>
      <c r="B28614" t="s">
        <v>1682</v>
      </c>
      <c r="C28614" t="s">
        <v>2390</v>
      </c>
      <c r="D28614" t="s">
        <v>3543</v>
      </c>
    </row>
    <row r="28615" spans="1:5" x14ac:dyDescent="0.2">
      <c r="A28615" t="s">
        <v>1549</v>
      </c>
      <c r="B28615" t="s">
        <v>1550</v>
      </c>
      <c r="C28615" t="s">
        <v>1551</v>
      </c>
      <c r="D28615" t="s">
        <v>1552</v>
      </c>
    </row>
    <row r="28616" spans="1:5" x14ac:dyDescent="0.2">
      <c r="A28616" t="s">
        <v>859</v>
      </c>
      <c r="B28616" t="s">
        <v>1553</v>
      </c>
      <c r="C28616" t="s">
        <v>1554</v>
      </c>
    </row>
    <row r="28617" spans="1:5" x14ac:dyDescent="0.2">
      <c r="A28617" t="s">
        <v>1569</v>
      </c>
      <c r="B28617" t="s">
        <v>1570</v>
      </c>
      <c r="C28617" t="s">
        <v>1571</v>
      </c>
    </row>
    <row r="28618" spans="1:5" x14ac:dyDescent="0.2">
      <c r="A28618" t="s">
        <v>1569</v>
      </c>
      <c r="B28618" t="s">
        <v>1572</v>
      </c>
      <c r="C28618" t="s">
        <v>1573</v>
      </c>
      <c r="D28618" t="s">
        <v>1571</v>
      </c>
    </row>
    <row r="28619" spans="1:5" x14ac:dyDescent="0.2">
      <c r="A28619" t="s">
        <v>2590</v>
      </c>
      <c r="B28619" t="s">
        <v>1608</v>
      </c>
      <c r="C28619">
        <v>0.05</v>
      </c>
    </row>
    <row r="28620" spans="1:5" x14ac:dyDescent="0.2">
      <c r="A28620" t="s">
        <v>34</v>
      </c>
      <c r="B28620">
        <v>34.700000000000003</v>
      </c>
      <c r="C28620">
        <v>0.05</v>
      </c>
    </row>
    <row r="28621" spans="1:5" x14ac:dyDescent="0.2">
      <c r="A28621" t="s">
        <v>2957</v>
      </c>
      <c r="B28621" t="s">
        <v>1613</v>
      </c>
      <c r="C28621">
        <v>0.03</v>
      </c>
    </row>
    <row r="28622" spans="1:5" x14ac:dyDescent="0.2">
      <c r="A28622" t="s">
        <v>29</v>
      </c>
      <c r="B28622">
        <v>0.27</v>
      </c>
      <c r="C28622">
        <v>0.1</v>
      </c>
      <c r="D28622" t="s">
        <v>1809</v>
      </c>
      <c r="E28622" t="s">
        <v>2958</v>
      </c>
    </row>
    <row r="28623" spans="1:5" x14ac:dyDescent="0.2">
      <c r="A28623" t="s">
        <v>774</v>
      </c>
    </row>
    <row r="28624" spans="1:5" x14ac:dyDescent="0.2">
      <c r="A28624" t="s">
        <v>2959</v>
      </c>
      <c r="B28624">
        <v>0.15</v>
      </c>
    </row>
    <row r="28625" spans="1:5" x14ac:dyDescent="0.2">
      <c r="A28625" t="s">
        <v>27</v>
      </c>
      <c r="B28625">
        <v>11.25</v>
      </c>
      <c r="C28625" t="s">
        <v>1608</v>
      </c>
      <c r="D28625">
        <v>2.5000000000000001E-2</v>
      </c>
    </row>
    <row r="28626" spans="1:5" x14ac:dyDescent="0.2">
      <c r="A28626" t="s">
        <v>2960</v>
      </c>
      <c r="B28626" t="s">
        <v>1613</v>
      </c>
      <c r="C28626">
        <v>0.1</v>
      </c>
    </row>
    <row r="28627" spans="1:5" x14ac:dyDescent="0.2">
      <c r="A28627" t="s">
        <v>177</v>
      </c>
      <c r="B28627">
        <v>8.75</v>
      </c>
      <c r="C28627" t="s">
        <v>1608</v>
      </c>
      <c r="D28627">
        <v>0.1</v>
      </c>
    </row>
    <row r="28628" spans="1:5" x14ac:dyDescent="0.2">
      <c r="A28628" t="s">
        <v>29</v>
      </c>
      <c r="B28628">
        <v>6.85</v>
      </c>
      <c r="C28628" t="s">
        <v>1608</v>
      </c>
      <c r="D28628">
        <v>0.05</v>
      </c>
    </row>
    <row r="28629" spans="1:5" x14ac:dyDescent="0.2">
      <c r="A28629" t="s">
        <v>2961</v>
      </c>
      <c r="B28629">
        <v>-7.0000000000000007E-2</v>
      </c>
    </row>
    <row r="28630" spans="1:5" x14ac:dyDescent="0.2">
      <c r="A28630" t="s">
        <v>2962</v>
      </c>
      <c r="B28630">
        <v>-0.05</v>
      </c>
    </row>
    <row r="28631" spans="1:5" x14ac:dyDescent="0.2">
      <c r="A28631" t="s">
        <v>29</v>
      </c>
      <c r="B28631">
        <v>0.1</v>
      </c>
      <c r="C28631">
        <f>0.05/-0.1</f>
        <v>-0.5</v>
      </c>
    </row>
    <row r="28632" spans="1:5" x14ac:dyDescent="0.2">
      <c r="A28632" t="s">
        <v>2963</v>
      </c>
      <c r="B28632" t="s">
        <v>2964</v>
      </c>
      <c r="C28632" t="s">
        <v>2965</v>
      </c>
      <c r="D28632" t="s">
        <v>2966</v>
      </c>
    </row>
    <row r="28633" spans="1:5" x14ac:dyDescent="0.2">
      <c r="A28633" t="s">
        <v>95</v>
      </c>
      <c r="B28633" t="s">
        <v>1629</v>
      </c>
      <c r="C28633">
        <v>1</v>
      </c>
      <c r="D28633" t="s">
        <v>2967</v>
      </c>
      <c r="E28633" t="s">
        <v>2968</v>
      </c>
    </row>
    <row r="28634" spans="1:5" x14ac:dyDescent="0.2">
      <c r="A28634" t="s">
        <v>95</v>
      </c>
      <c r="B28634" t="s">
        <v>2508</v>
      </c>
      <c r="C28634">
        <v>1</v>
      </c>
      <c r="D28634" t="s">
        <v>2967</v>
      </c>
      <c r="E28634" t="s">
        <v>2968</v>
      </c>
    </row>
    <row r="28635" spans="1:5" x14ac:dyDescent="0.2">
      <c r="A28635" t="s">
        <v>95</v>
      </c>
      <c r="B28635" t="s">
        <v>2969</v>
      </c>
      <c r="C28635">
        <v>4</v>
      </c>
      <c r="D28635" t="s">
        <v>2967</v>
      </c>
      <c r="E28635" t="s">
        <v>2968</v>
      </c>
    </row>
    <row r="28636" spans="1:5" x14ac:dyDescent="0.2">
      <c r="A28636" t="s">
        <v>95</v>
      </c>
      <c r="B28636" t="s">
        <v>1629</v>
      </c>
      <c r="C28636">
        <v>1.5</v>
      </c>
      <c r="D28636" t="s">
        <v>2967</v>
      </c>
      <c r="E28636" t="s">
        <v>2970</v>
      </c>
    </row>
    <row r="28637" spans="1:5" x14ac:dyDescent="0.2">
      <c r="A28637" t="s">
        <v>95</v>
      </c>
      <c r="B28637" t="s">
        <v>1614</v>
      </c>
      <c r="C28637">
        <v>1</v>
      </c>
      <c r="D28637" t="s">
        <v>2967</v>
      </c>
      <c r="E28637" t="s">
        <v>2971</v>
      </c>
    </row>
    <row r="28638" spans="1:5" x14ac:dyDescent="0.2">
      <c r="A28638" t="s">
        <v>95</v>
      </c>
      <c r="B28638" t="s">
        <v>2969</v>
      </c>
      <c r="C28638">
        <v>6</v>
      </c>
      <c r="D28638" t="s">
        <v>2967</v>
      </c>
      <c r="E28638" t="s">
        <v>2971</v>
      </c>
    </row>
    <row r="28639" spans="1:5" x14ac:dyDescent="0.2">
      <c r="A28639" t="s">
        <v>95</v>
      </c>
      <c r="B28639" t="s">
        <v>1629</v>
      </c>
      <c r="C28639">
        <v>6.3</v>
      </c>
    </row>
    <row r="28640" spans="1:5" x14ac:dyDescent="0.2">
      <c r="A28640" t="s">
        <v>95</v>
      </c>
      <c r="B28640" t="s">
        <v>1715</v>
      </c>
    </row>
    <row r="28641" spans="1:5" x14ac:dyDescent="0.2">
      <c r="A28641" t="s">
        <v>95</v>
      </c>
      <c r="B28641" t="s">
        <v>1629</v>
      </c>
      <c r="C28641">
        <v>12</v>
      </c>
    </row>
    <row r="28642" spans="1:5" x14ac:dyDescent="0.2">
      <c r="A28642" t="s">
        <v>97</v>
      </c>
      <c r="B28642">
        <v>0.02</v>
      </c>
    </row>
    <row r="28643" spans="1:5" x14ac:dyDescent="0.2">
      <c r="A28643" t="s">
        <v>87</v>
      </c>
      <c r="B28643" t="s">
        <v>1698</v>
      </c>
    </row>
    <row r="28644" spans="1:5" x14ac:dyDescent="0.2">
      <c r="A28644" t="s">
        <v>2976</v>
      </c>
      <c r="B28644" t="s">
        <v>2228</v>
      </c>
    </row>
    <row r="28645" spans="1:5" x14ac:dyDescent="0.2">
      <c r="A28645" t="s">
        <v>1549</v>
      </c>
      <c r="B28645" t="s">
        <v>1550</v>
      </c>
      <c r="C28645" t="s">
        <v>1551</v>
      </c>
      <c r="D28645" t="s">
        <v>1552</v>
      </c>
    </row>
    <row r="28646" spans="1:5" x14ac:dyDescent="0.2">
      <c r="A28646" t="s">
        <v>859</v>
      </c>
      <c r="B28646" t="s">
        <v>1553</v>
      </c>
      <c r="C28646" t="s">
        <v>1554</v>
      </c>
    </row>
    <row r="28647" spans="1:5" x14ac:dyDescent="0.2">
      <c r="A28647" t="s">
        <v>1569</v>
      </c>
      <c r="B28647" t="s">
        <v>1570</v>
      </c>
      <c r="C28647" t="s">
        <v>1571</v>
      </c>
    </row>
    <row r="28648" spans="1:5" x14ac:dyDescent="0.2">
      <c r="A28648" t="s">
        <v>1569</v>
      </c>
      <c r="B28648" t="s">
        <v>1572</v>
      </c>
      <c r="C28648" t="s">
        <v>1573</v>
      </c>
      <c r="D28648" t="s">
        <v>1571</v>
      </c>
    </row>
    <row r="28649" spans="1:5" x14ac:dyDescent="0.2">
      <c r="A28649" t="s">
        <v>29</v>
      </c>
      <c r="B28649" t="s">
        <v>3544</v>
      </c>
      <c r="C28649">
        <v>0.1</v>
      </c>
    </row>
    <row r="28650" spans="1:5" x14ac:dyDescent="0.2">
      <c r="A28650" t="s">
        <v>150</v>
      </c>
      <c r="B28650">
        <v>45.5</v>
      </c>
      <c r="C28650" t="s">
        <v>1608</v>
      </c>
      <c r="D28650">
        <v>0.1</v>
      </c>
    </row>
    <row r="28651" spans="1:5" x14ac:dyDescent="0.2">
      <c r="A28651" t="s">
        <v>393</v>
      </c>
      <c r="B28651">
        <v>86</v>
      </c>
      <c r="C28651" t="s">
        <v>1608</v>
      </c>
      <c r="D28651">
        <v>0.2</v>
      </c>
    </row>
    <row r="28652" spans="1:5" x14ac:dyDescent="0.2">
      <c r="A28652" t="s">
        <v>48</v>
      </c>
      <c r="B28652">
        <v>75.5</v>
      </c>
      <c r="C28652" t="s">
        <v>1608</v>
      </c>
      <c r="D28652">
        <v>0.2</v>
      </c>
    </row>
    <row r="28653" spans="1:5" x14ac:dyDescent="0.2">
      <c r="A28653" t="s">
        <v>150</v>
      </c>
      <c r="B28653" t="s">
        <v>3545</v>
      </c>
      <c r="C28653">
        <v>0.1</v>
      </c>
      <c r="D28653" t="s">
        <v>2477</v>
      </c>
      <c r="E28653" t="s">
        <v>3457</v>
      </c>
    </row>
    <row r="28654" spans="1:5" x14ac:dyDescent="0.2">
      <c r="A28654" t="s">
        <v>150</v>
      </c>
      <c r="B28654">
        <v>24.5</v>
      </c>
      <c r="C28654" t="s">
        <v>2477</v>
      </c>
      <c r="D28654" t="s">
        <v>3457</v>
      </c>
    </row>
    <row r="28655" spans="1:5" x14ac:dyDescent="0.2">
      <c r="A28655" t="s">
        <v>150</v>
      </c>
      <c r="B28655" t="s">
        <v>3546</v>
      </c>
      <c r="C28655" t="s">
        <v>2477</v>
      </c>
      <c r="D28655" t="s">
        <v>3457</v>
      </c>
    </row>
    <row r="28656" spans="1:5" x14ac:dyDescent="0.2">
      <c r="A28656" t="s">
        <v>48</v>
      </c>
      <c r="B28656">
        <v>6.5</v>
      </c>
      <c r="C28656" t="s">
        <v>1613</v>
      </c>
      <c r="D28656">
        <v>0.2</v>
      </c>
    </row>
    <row r="28657" spans="1:7" x14ac:dyDescent="0.2">
      <c r="A28657" t="s">
        <v>48</v>
      </c>
      <c r="B28657">
        <v>19.5</v>
      </c>
      <c r="C28657" t="s">
        <v>1608</v>
      </c>
      <c r="D28657">
        <v>0.1</v>
      </c>
    </row>
    <row r="28658" spans="1:7" x14ac:dyDescent="0.2">
      <c r="A28658" t="s">
        <v>48</v>
      </c>
      <c r="B28658">
        <v>29.5</v>
      </c>
      <c r="C28658" t="s">
        <v>1562</v>
      </c>
      <c r="D28658">
        <v>0.3</v>
      </c>
    </row>
    <row r="28659" spans="1:7" x14ac:dyDescent="0.2">
      <c r="A28659" t="s">
        <v>48</v>
      </c>
      <c r="B28659">
        <v>20.5</v>
      </c>
      <c r="C28659" t="s">
        <v>1608</v>
      </c>
      <c r="D28659">
        <v>0.1</v>
      </c>
    </row>
    <row r="28660" spans="1:7" x14ac:dyDescent="0.2">
      <c r="A28660" t="s">
        <v>48</v>
      </c>
      <c r="B28660">
        <v>27.5</v>
      </c>
      <c r="C28660" t="s">
        <v>1608</v>
      </c>
      <c r="D28660">
        <v>0.1</v>
      </c>
    </row>
    <row r="28661" spans="1:7" x14ac:dyDescent="0.2">
      <c r="A28661" t="s">
        <v>48</v>
      </c>
      <c r="B28661">
        <v>3</v>
      </c>
      <c r="C28661" t="s">
        <v>1613</v>
      </c>
      <c r="D28661">
        <v>1</v>
      </c>
    </row>
    <row r="28662" spans="1:7" x14ac:dyDescent="0.2">
      <c r="A28662" t="s">
        <v>48</v>
      </c>
      <c r="B28662">
        <v>3.7</v>
      </c>
      <c r="C28662" t="s">
        <v>1578</v>
      </c>
    </row>
    <row r="28663" spans="1:7" x14ac:dyDescent="0.2">
      <c r="A28663" t="s">
        <v>29</v>
      </c>
      <c r="B28663">
        <v>30.5</v>
      </c>
      <c r="C28663" t="s">
        <v>1613</v>
      </c>
      <c r="D28663">
        <v>0.5</v>
      </c>
    </row>
    <row r="28664" spans="1:7" x14ac:dyDescent="0.2">
      <c r="A28664" t="s">
        <v>29</v>
      </c>
      <c r="B28664">
        <v>74.5</v>
      </c>
      <c r="C28664" t="s">
        <v>1608</v>
      </c>
      <c r="D28664">
        <v>0.2</v>
      </c>
    </row>
    <row r="28665" spans="1:7" x14ac:dyDescent="0.2">
      <c r="A28665" t="s">
        <v>29</v>
      </c>
      <c r="B28665">
        <v>11.5</v>
      </c>
      <c r="C28665" t="s">
        <v>1608</v>
      </c>
      <c r="D28665">
        <v>0.2</v>
      </c>
    </row>
    <row r="28666" spans="1:7" x14ac:dyDescent="0.2">
      <c r="A28666" t="s">
        <v>29</v>
      </c>
      <c r="B28666">
        <v>12</v>
      </c>
      <c r="C28666">
        <v>-0.5</v>
      </c>
      <c r="D28666" t="s">
        <v>2477</v>
      </c>
      <c r="E28666" t="s">
        <v>3462</v>
      </c>
      <c r="F28666" t="s">
        <v>2306</v>
      </c>
      <c r="G28666" t="s">
        <v>4</v>
      </c>
    </row>
    <row r="28667" spans="1:7" x14ac:dyDescent="0.2">
      <c r="A28667" t="s">
        <v>29</v>
      </c>
      <c r="B28667">
        <v>20</v>
      </c>
      <c r="C28667" t="s">
        <v>1608</v>
      </c>
      <c r="D28667">
        <v>0.2</v>
      </c>
      <c r="E28667" t="s">
        <v>3468</v>
      </c>
    </row>
    <row r="28668" spans="1:7" x14ac:dyDescent="0.2">
      <c r="A28668" t="s">
        <v>29</v>
      </c>
      <c r="B28668">
        <v>26.2</v>
      </c>
      <c r="C28668" t="s">
        <v>1608</v>
      </c>
      <c r="D28668">
        <v>0.1</v>
      </c>
    </row>
    <row r="28669" spans="1:7" x14ac:dyDescent="0.2">
      <c r="A28669" t="s">
        <v>34</v>
      </c>
      <c r="B28669">
        <v>58</v>
      </c>
      <c r="C28669" t="s">
        <v>1608</v>
      </c>
      <c r="D28669">
        <v>0.5</v>
      </c>
      <c r="E28669" t="s">
        <v>3459</v>
      </c>
      <c r="F28669" t="s">
        <v>3465</v>
      </c>
    </row>
    <row r="28670" spans="1:7" x14ac:dyDescent="0.2">
      <c r="A28670" t="s">
        <v>96</v>
      </c>
      <c r="B28670">
        <v>52</v>
      </c>
      <c r="C28670" t="s">
        <v>1608</v>
      </c>
      <c r="D28670">
        <v>0.2</v>
      </c>
    </row>
    <row r="28671" spans="1:7" x14ac:dyDescent="0.2">
      <c r="A28671" t="s">
        <v>96</v>
      </c>
      <c r="B28671">
        <v>43.3</v>
      </c>
      <c r="C28671">
        <f>0.17/0.22</f>
        <v>0.77272727272727282</v>
      </c>
    </row>
    <row r="28672" spans="1:7" x14ac:dyDescent="0.2">
      <c r="A28672" t="s">
        <v>96</v>
      </c>
      <c r="B28672">
        <v>19.5</v>
      </c>
      <c r="C28672">
        <v>-0.05</v>
      </c>
    </row>
    <row r="28673" spans="1:4" x14ac:dyDescent="0.2">
      <c r="A28673" t="s">
        <v>47</v>
      </c>
      <c r="B28673">
        <v>16.05</v>
      </c>
      <c r="C28673">
        <v>0.05</v>
      </c>
    </row>
    <row r="28674" spans="1:4" x14ac:dyDescent="0.2">
      <c r="A28674" t="s">
        <v>29</v>
      </c>
      <c r="B28674">
        <v>5.8</v>
      </c>
      <c r="C28674" t="s">
        <v>1608</v>
      </c>
      <c r="D28674">
        <v>0.05</v>
      </c>
    </row>
    <row r="28675" spans="1:4" x14ac:dyDescent="0.2">
      <c r="A28675" t="s">
        <v>29</v>
      </c>
      <c r="B28675">
        <v>5.5</v>
      </c>
      <c r="C28675" t="s">
        <v>1608</v>
      </c>
      <c r="D28675">
        <v>0.1</v>
      </c>
    </row>
    <row r="28676" spans="1:4" x14ac:dyDescent="0.2">
      <c r="A28676" t="s">
        <v>29</v>
      </c>
      <c r="B28676">
        <v>5</v>
      </c>
      <c r="C28676" t="s">
        <v>1608</v>
      </c>
      <c r="D28676">
        <v>0.2</v>
      </c>
    </row>
    <row r="28677" spans="1:4" x14ac:dyDescent="0.2">
      <c r="A28677" t="s">
        <v>47</v>
      </c>
      <c r="B28677">
        <v>38.700000000000003</v>
      </c>
      <c r="C28677" t="s">
        <v>1608</v>
      </c>
      <c r="D28677">
        <v>0.1</v>
      </c>
    </row>
    <row r="28678" spans="1:4" x14ac:dyDescent="0.2">
      <c r="A28678" t="s">
        <v>47</v>
      </c>
      <c r="B28678">
        <v>40.200000000000003</v>
      </c>
      <c r="C28678" t="s">
        <v>1613</v>
      </c>
      <c r="D28678">
        <v>0.1</v>
      </c>
    </row>
    <row r="28679" spans="1:4" x14ac:dyDescent="0.2">
      <c r="A28679" t="s">
        <v>153</v>
      </c>
      <c r="B28679">
        <v>19</v>
      </c>
      <c r="C28679" t="s">
        <v>1608</v>
      </c>
      <c r="D28679">
        <v>0.1</v>
      </c>
    </row>
    <row r="28680" spans="1:4" x14ac:dyDescent="0.2">
      <c r="A28680" t="s">
        <v>34</v>
      </c>
      <c r="B28680">
        <v>57.35</v>
      </c>
      <c r="C28680" t="s">
        <v>1613</v>
      </c>
      <c r="D28680">
        <v>0.05</v>
      </c>
    </row>
    <row r="28681" spans="1:4" x14ac:dyDescent="0.2">
      <c r="A28681" t="s">
        <v>47</v>
      </c>
      <c r="B28681">
        <v>16</v>
      </c>
      <c r="C28681" t="s">
        <v>1562</v>
      </c>
      <c r="D28681">
        <v>0.5</v>
      </c>
    </row>
    <row r="28682" spans="1:4" x14ac:dyDescent="0.2">
      <c r="A28682" t="s">
        <v>96</v>
      </c>
      <c r="B28682">
        <v>12</v>
      </c>
      <c r="C28682" t="s">
        <v>1608</v>
      </c>
      <c r="D28682">
        <v>0.2</v>
      </c>
    </row>
    <row r="28683" spans="1:4" x14ac:dyDescent="0.2">
      <c r="A28683" t="s">
        <v>150</v>
      </c>
      <c r="B28683">
        <v>21</v>
      </c>
      <c r="C28683" t="s">
        <v>1608</v>
      </c>
      <c r="D28683">
        <v>0.1</v>
      </c>
    </row>
    <row r="28684" spans="1:4" x14ac:dyDescent="0.2">
      <c r="A28684" t="s">
        <v>150</v>
      </c>
      <c r="B28684">
        <v>14.5</v>
      </c>
      <c r="C28684" t="s">
        <v>1608</v>
      </c>
      <c r="D28684">
        <v>0.2</v>
      </c>
    </row>
    <row r="28685" spans="1:4" x14ac:dyDescent="0.2">
      <c r="A28685" t="s">
        <v>150</v>
      </c>
      <c r="B28685">
        <v>14</v>
      </c>
      <c r="C28685" t="s">
        <v>1608</v>
      </c>
      <c r="D28685">
        <v>0.1</v>
      </c>
    </row>
    <row r="28686" spans="1:4" x14ac:dyDescent="0.2">
      <c r="A28686" t="s">
        <v>36</v>
      </c>
      <c r="B28686" t="s">
        <v>2448</v>
      </c>
      <c r="C28686" t="s">
        <v>1562</v>
      </c>
      <c r="D28686" t="s">
        <v>1782</v>
      </c>
    </row>
    <row r="28687" spans="1:4" x14ac:dyDescent="0.2">
      <c r="A28687" t="s">
        <v>32</v>
      </c>
      <c r="B28687" t="s">
        <v>2299</v>
      </c>
      <c r="C28687">
        <v>11</v>
      </c>
      <c r="D28687" t="s">
        <v>3547</v>
      </c>
    </row>
    <row r="28688" spans="1:4" x14ac:dyDescent="0.2">
      <c r="A28688" t="s">
        <v>36</v>
      </c>
      <c r="B28688" t="s">
        <v>3548</v>
      </c>
      <c r="C28688" t="s">
        <v>3549</v>
      </c>
    </row>
    <row r="28689" spans="1:4" x14ac:dyDescent="0.2">
      <c r="A28689" t="s">
        <v>655</v>
      </c>
      <c r="B28689" t="s">
        <v>3468</v>
      </c>
      <c r="C28689" t="s">
        <v>3550</v>
      </c>
    </row>
    <row r="28690" spans="1:4" x14ac:dyDescent="0.2">
      <c r="A28690" t="s">
        <v>1549</v>
      </c>
      <c r="B28690" t="s">
        <v>1550</v>
      </c>
      <c r="C28690" t="s">
        <v>1551</v>
      </c>
      <c r="D28690" t="s">
        <v>1552</v>
      </c>
    </row>
    <row r="28691" spans="1:4" x14ac:dyDescent="0.2">
      <c r="A28691" t="s">
        <v>859</v>
      </c>
      <c r="B28691" t="s">
        <v>1553</v>
      </c>
      <c r="C28691" t="s">
        <v>1554</v>
      </c>
    </row>
    <row r="28692" spans="1:4" x14ac:dyDescent="0.2">
      <c r="A28692" t="s">
        <v>34</v>
      </c>
      <c r="B28692">
        <v>43</v>
      </c>
      <c r="C28692">
        <f>+-0.2</f>
        <v>-0.2</v>
      </c>
    </row>
    <row r="28693" spans="1:4" x14ac:dyDescent="0.2">
      <c r="A28693" t="s">
        <v>3551</v>
      </c>
      <c r="B28693">
        <f>+-0.2</f>
        <v>-0.2</v>
      </c>
    </row>
    <row r="28694" spans="1:4" x14ac:dyDescent="0.2">
      <c r="A28694" t="s">
        <v>393</v>
      </c>
      <c r="B28694">
        <v>86</v>
      </c>
      <c r="C28694" t="s">
        <v>1608</v>
      </c>
      <c r="D28694">
        <v>0.2</v>
      </c>
    </row>
    <row r="28695" spans="1:4" x14ac:dyDescent="0.2">
      <c r="A28695" t="s">
        <v>48</v>
      </c>
      <c r="B28695">
        <v>67.5</v>
      </c>
      <c r="C28695">
        <v>1</v>
      </c>
    </row>
    <row r="28696" spans="1:4" x14ac:dyDescent="0.2">
      <c r="A28696" t="s">
        <v>32</v>
      </c>
      <c r="B28696" s="10">
        <v>41944</v>
      </c>
    </row>
    <row r="28697" spans="1:4" x14ac:dyDescent="0.2">
      <c r="A28697" t="s">
        <v>48</v>
      </c>
      <c r="B28697">
        <v>29.5</v>
      </c>
      <c r="C28697">
        <v>-0.3</v>
      </c>
    </row>
    <row r="28698" spans="1:4" x14ac:dyDescent="0.2">
      <c r="A28698" t="s">
        <v>96</v>
      </c>
      <c r="B28698">
        <v>52.1</v>
      </c>
      <c r="C28698">
        <f>+-0.1</f>
        <v>-0.1</v>
      </c>
    </row>
    <row r="28699" spans="1:4" x14ac:dyDescent="0.2">
      <c r="A28699" t="s">
        <v>96</v>
      </c>
      <c r="B28699">
        <v>43.3</v>
      </c>
      <c r="C28699">
        <f>0.17/0.22</f>
        <v>0.77272727272727282</v>
      </c>
    </row>
    <row r="28700" spans="1:4" x14ac:dyDescent="0.2">
      <c r="A28700" t="s">
        <v>96</v>
      </c>
      <c r="B28700">
        <v>19.5</v>
      </c>
      <c r="C28700">
        <v>-0.05</v>
      </c>
    </row>
    <row r="28701" spans="1:4" x14ac:dyDescent="0.2">
      <c r="A28701" t="s">
        <v>3087</v>
      </c>
      <c r="B28701" t="s">
        <v>3552</v>
      </c>
    </row>
    <row r="28702" spans="1:4" x14ac:dyDescent="0.2">
      <c r="A28702" t="s">
        <v>3553</v>
      </c>
      <c r="B28702" t="s">
        <v>1925</v>
      </c>
    </row>
    <row r="28703" spans="1:4" x14ac:dyDescent="0.2">
      <c r="A28703" t="s">
        <v>1549</v>
      </c>
      <c r="B28703" t="s">
        <v>1550</v>
      </c>
      <c r="C28703" t="s">
        <v>1551</v>
      </c>
      <c r="D28703" t="s">
        <v>1552</v>
      </c>
    </row>
    <row r="28704" spans="1:4" x14ac:dyDescent="0.2">
      <c r="A28704" t="s">
        <v>859</v>
      </c>
      <c r="B28704" t="s">
        <v>1553</v>
      </c>
      <c r="C28704" t="s">
        <v>1554</v>
      </c>
    </row>
    <row r="28705" spans="1:5" x14ac:dyDescent="0.2">
      <c r="A28705" t="s">
        <v>1569</v>
      </c>
      <c r="B28705" t="s">
        <v>1570</v>
      </c>
      <c r="C28705" t="s">
        <v>1571</v>
      </c>
    </row>
    <row r="28706" spans="1:5" x14ac:dyDescent="0.2">
      <c r="A28706" t="s">
        <v>1569</v>
      </c>
      <c r="B28706" t="s">
        <v>1572</v>
      </c>
      <c r="C28706" t="s">
        <v>1573</v>
      </c>
      <c r="D28706" t="s">
        <v>1571</v>
      </c>
    </row>
    <row r="28707" spans="1:5" x14ac:dyDescent="0.2">
      <c r="A28707" t="s">
        <v>29</v>
      </c>
      <c r="B28707" t="s">
        <v>3544</v>
      </c>
      <c r="C28707">
        <v>0.1</v>
      </c>
    </row>
    <row r="28708" spans="1:5" x14ac:dyDescent="0.2">
      <c r="A28708" t="s">
        <v>150</v>
      </c>
      <c r="B28708">
        <v>45.5</v>
      </c>
      <c r="C28708" t="s">
        <v>1608</v>
      </c>
      <c r="D28708">
        <v>0.1</v>
      </c>
    </row>
    <row r="28709" spans="1:5" x14ac:dyDescent="0.2">
      <c r="A28709" t="s">
        <v>393</v>
      </c>
      <c r="B28709">
        <v>86</v>
      </c>
      <c r="C28709" t="s">
        <v>1608</v>
      </c>
      <c r="D28709">
        <v>0.2</v>
      </c>
    </row>
    <row r="28710" spans="1:5" x14ac:dyDescent="0.2">
      <c r="A28710" t="s">
        <v>48</v>
      </c>
      <c r="B28710">
        <v>75.5</v>
      </c>
      <c r="C28710" t="s">
        <v>1608</v>
      </c>
      <c r="D28710">
        <v>0.2</v>
      </c>
    </row>
    <row r="28711" spans="1:5" x14ac:dyDescent="0.2">
      <c r="A28711" t="s">
        <v>150</v>
      </c>
      <c r="B28711" t="s">
        <v>3545</v>
      </c>
      <c r="C28711">
        <v>0.1</v>
      </c>
      <c r="D28711" t="s">
        <v>2477</v>
      </c>
      <c r="E28711" t="s">
        <v>3457</v>
      </c>
    </row>
    <row r="28712" spans="1:5" x14ac:dyDescent="0.2">
      <c r="A28712" t="s">
        <v>150</v>
      </c>
      <c r="B28712">
        <v>24.5</v>
      </c>
      <c r="C28712" t="s">
        <v>2477</v>
      </c>
      <c r="D28712" t="s">
        <v>3457</v>
      </c>
    </row>
    <row r="28713" spans="1:5" x14ac:dyDescent="0.2">
      <c r="A28713" t="s">
        <v>150</v>
      </c>
      <c r="B28713" t="s">
        <v>3546</v>
      </c>
      <c r="C28713" t="s">
        <v>2477</v>
      </c>
      <c r="D28713" t="s">
        <v>3457</v>
      </c>
    </row>
    <row r="28714" spans="1:5" x14ac:dyDescent="0.2">
      <c r="A28714" t="s">
        <v>48</v>
      </c>
      <c r="B28714">
        <v>6.5</v>
      </c>
      <c r="C28714" t="s">
        <v>1613</v>
      </c>
      <c r="D28714">
        <v>0.2</v>
      </c>
    </row>
    <row r="28715" spans="1:5" x14ac:dyDescent="0.2">
      <c r="A28715" t="s">
        <v>48</v>
      </c>
      <c r="B28715">
        <v>19.5</v>
      </c>
      <c r="C28715" t="s">
        <v>1608</v>
      </c>
      <c r="D28715">
        <v>0.1</v>
      </c>
    </row>
    <row r="28716" spans="1:5" x14ac:dyDescent="0.2">
      <c r="A28716" t="s">
        <v>48</v>
      </c>
      <c r="B28716">
        <v>29.5</v>
      </c>
      <c r="C28716" t="s">
        <v>1562</v>
      </c>
      <c r="D28716">
        <v>0.3</v>
      </c>
    </row>
    <row r="28717" spans="1:5" x14ac:dyDescent="0.2">
      <c r="A28717" t="s">
        <v>48</v>
      </c>
      <c r="B28717">
        <v>20.5</v>
      </c>
      <c r="C28717" t="s">
        <v>1608</v>
      </c>
      <c r="D28717">
        <v>0.1</v>
      </c>
    </row>
    <row r="28718" spans="1:5" x14ac:dyDescent="0.2">
      <c r="A28718" t="s">
        <v>48</v>
      </c>
      <c r="B28718">
        <v>27.5</v>
      </c>
      <c r="C28718" t="s">
        <v>1608</v>
      </c>
      <c r="D28718">
        <v>0.1</v>
      </c>
    </row>
    <row r="28719" spans="1:5" x14ac:dyDescent="0.2">
      <c r="A28719" t="s">
        <v>48</v>
      </c>
      <c r="B28719">
        <v>3</v>
      </c>
      <c r="C28719" t="s">
        <v>1613</v>
      </c>
      <c r="D28719">
        <v>1</v>
      </c>
    </row>
    <row r="28720" spans="1:5" x14ac:dyDescent="0.2">
      <c r="A28720" t="s">
        <v>29</v>
      </c>
      <c r="B28720">
        <v>30.5</v>
      </c>
      <c r="C28720" t="s">
        <v>1613</v>
      </c>
      <c r="D28720">
        <v>0.5</v>
      </c>
    </row>
    <row r="28721" spans="1:7" x14ac:dyDescent="0.2">
      <c r="A28721" t="s">
        <v>29</v>
      </c>
      <c r="B28721">
        <v>74.5</v>
      </c>
      <c r="C28721" t="s">
        <v>1608</v>
      </c>
      <c r="D28721">
        <v>0.2</v>
      </c>
    </row>
    <row r="28722" spans="1:7" x14ac:dyDescent="0.2">
      <c r="A28722" t="s">
        <v>29</v>
      </c>
      <c r="B28722">
        <v>11.5</v>
      </c>
      <c r="C28722" t="s">
        <v>1608</v>
      </c>
      <c r="D28722">
        <v>0.2</v>
      </c>
    </row>
    <row r="28723" spans="1:7" x14ac:dyDescent="0.2">
      <c r="A28723" t="s">
        <v>29</v>
      </c>
      <c r="B28723">
        <v>12</v>
      </c>
      <c r="C28723">
        <v>-0.5</v>
      </c>
      <c r="D28723" t="s">
        <v>2477</v>
      </c>
      <c r="E28723" t="s">
        <v>3462</v>
      </c>
      <c r="F28723" t="s">
        <v>2306</v>
      </c>
      <c r="G28723" t="s">
        <v>4</v>
      </c>
    </row>
    <row r="28724" spans="1:7" x14ac:dyDescent="0.2">
      <c r="A28724" t="s">
        <v>29</v>
      </c>
      <c r="B28724">
        <v>20</v>
      </c>
      <c r="C28724" t="s">
        <v>1608</v>
      </c>
      <c r="D28724">
        <v>0.2</v>
      </c>
      <c r="E28724" t="s">
        <v>3468</v>
      </c>
    </row>
    <row r="28725" spans="1:7" x14ac:dyDescent="0.2">
      <c r="A28725" t="s">
        <v>29</v>
      </c>
      <c r="B28725">
        <v>26.2</v>
      </c>
      <c r="C28725" t="s">
        <v>1608</v>
      </c>
      <c r="D28725">
        <v>0.1</v>
      </c>
    </row>
    <row r="28726" spans="1:7" x14ac:dyDescent="0.2">
      <c r="A28726" t="s">
        <v>34</v>
      </c>
      <c r="B28726">
        <v>58</v>
      </c>
      <c r="C28726" t="s">
        <v>1608</v>
      </c>
      <c r="D28726">
        <v>0.5</v>
      </c>
      <c r="E28726" t="s">
        <v>3459</v>
      </c>
      <c r="F28726" t="s">
        <v>3465</v>
      </c>
    </row>
    <row r="28727" spans="1:7" x14ac:dyDescent="0.2">
      <c r="A28727" t="s">
        <v>96</v>
      </c>
      <c r="B28727">
        <v>52</v>
      </c>
      <c r="C28727" t="s">
        <v>1608</v>
      </c>
      <c r="D28727">
        <v>0.2</v>
      </c>
    </row>
    <row r="28728" spans="1:7" x14ac:dyDescent="0.2">
      <c r="A28728" t="s">
        <v>96</v>
      </c>
      <c r="B28728">
        <v>43.3</v>
      </c>
      <c r="C28728">
        <f>0.17/0.22</f>
        <v>0.77272727272727282</v>
      </c>
    </row>
    <row r="28729" spans="1:7" x14ac:dyDescent="0.2">
      <c r="A28729" t="s">
        <v>96</v>
      </c>
      <c r="B28729">
        <v>19.5</v>
      </c>
      <c r="C28729">
        <v>-0.05</v>
      </c>
    </row>
    <row r="28730" spans="1:7" x14ac:dyDescent="0.2">
      <c r="A28730" t="s">
        <v>47</v>
      </c>
      <c r="B28730">
        <v>16.05</v>
      </c>
      <c r="C28730">
        <v>0.05</v>
      </c>
    </row>
    <row r="28731" spans="1:7" x14ac:dyDescent="0.2">
      <c r="A28731" t="s">
        <v>29</v>
      </c>
      <c r="B28731">
        <v>5.8</v>
      </c>
      <c r="C28731" t="s">
        <v>1608</v>
      </c>
      <c r="D28731">
        <v>0.05</v>
      </c>
    </row>
    <row r="28732" spans="1:7" x14ac:dyDescent="0.2">
      <c r="A28732" t="s">
        <v>29</v>
      </c>
      <c r="B28732">
        <v>5</v>
      </c>
      <c r="C28732" t="s">
        <v>1608</v>
      </c>
      <c r="D28732">
        <v>0.2</v>
      </c>
    </row>
    <row r="28733" spans="1:7" x14ac:dyDescent="0.2">
      <c r="A28733" t="s">
        <v>47</v>
      </c>
      <c r="B28733">
        <v>38.700000000000003</v>
      </c>
      <c r="C28733" t="s">
        <v>1608</v>
      </c>
      <c r="D28733">
        <v>0.1</v>
      </c>
    </row>
    <row r="28734" spans="1:7" x14ac:dyDescent="0.2">
      <c r="A28734" t="s">
        <v>34</v>
      </c>
      <c r="B28734">
        <v>57.35</v>
      </c>
      <c r="C28734" t="s">
        <v>1613</v>
      </c>
      <c r="D28734">
        <v>0.05</v>
      </c>
    </row>
    <row r="28735" spans="1:7" x14ac:dyDescent="0.2">
      <c r="A28735" t="s">
        <v>47</v>
      </c>
      <c r="B28735">
        <v>16.5</v>
      </c>
      <c r="C28735" t="s">
        <v>1562</v>
      </c>
      <c r="D28735">
        <v>0.5</v>
      </c>
    </row>
    <row r="28736" spans="1:7" x14ac:dyDescent="0.2">
      <c r="A28736" t="s">
        <v>96</v>
      </c>
      <c r="B28736">
        <v>12</v>
      </c>
      <c r="C28736" t="s">
        <v>1608</v>
      </c>
      <c r="D28736">
        <v>0.2</v>
      </c>
    </row>
    <row r="28737" spans="1:4" x14ac:dyDescent="0.2">
      <c r="A28737" t="s">
        <v>150</v>
      </c>
      <c r="B28737">
        <v>21</v>
      </c>
      <c r="C28737" t="s">
        <v>1608</v>
      </c>
      <c r="D28737">
        <v>0.1</v>
      </c>
    </row>
    <row r="28738" spans="1:4" x14ac:dyDescent="0.2">
      <c r="A28738" t="s">
        <v>150</v>
      </c>
      <c r="B28738">
        <v>14.5</v>
      </c>
      <c r="C28738" t="s">
        <v>1608</v>
      </c>
      <c r="D28738">
        <v>0.2</v>
      </c>
    </row>
    <row r="28739" spans="1:4" x14ac:dyDescent="0.2">
      <c r="A28739" t="s">
        <v>150</v>
      </c>
      <c r="B28739">
        <v>14</v>
      </c>
      <c r="C28739" t="s">
        <v>1608</v>
      </c>
      <c r="D28739">
        <v>0.1</v>
      </c>
    </row>
    <row r="28740" spans="1:4" x14ac:dyDescent="0.2">
      <c r="A28740" t="s">
        <v>32</v>
      </c>
      <c r="B28740" t="s">
        <v>2299</v>
      </c>
      <c r="C28740">
        <v>11</v>
      </c>
      <c r="D28740" t="s">
        <v>3547</v>
      </c>
    </row>
    <row r="28741" spans="1:4" x14ac:dyDescent="0.2">
      <c r="A28741" t="s">
        <v>36</v>
      </c>
      <c r="B28741" t="s">
        <v>3548</v>
      </c>
      <c r="C28741" t="s">
        <v>3549</v>
      </c>
    </row>
    <row r="28742" spans="1:4" x14ac:dyDescent="0.2">
      <c r="A28742" t="s">
        <v>655</v>
      </c>
      <c r="B28742" t="s">
        <v>3468</v>
      </c>
      <c r="C28742" t="s">
        <v>3550</v>
      </c>
    </row>
    <row r="28743" spans="1:4" x14ac:dyDescent="0.2">
      <c r="A28743" t="s">
        <v>1549</v>
      </c>
      <c r="B28743" t="s">
        <v>1550</v>
      </c>
      <c r="C28743" t="s">
        <v>1551</v>
      </c>
      <c r="D28743" t="s">
        <v>1552</v>
      </c>
    </row>
    <row r="28744" spans="1:4" x14ac:dyDescent="0.2">
      <c r="A28744" t="s">
        <v>859</v>
      </c>
      <c r="B28744" t="s">
        <v>1553</v>
      </c>
      <c r="C28744" t="s">
        <v>1554</v>
      </c>
    </row>
    <row r="28745" spans="1:4" x14ac:dyDescent="0.2">
      <c r="A28745" t="s">
        <v>34</v>
      </c>
      <c r="B28745">
        <v>43</v>
      </c>
      <c r="C28745">
        <f>+-0.2</f>
        <v>-0.2</v>
      </c>
    </row>
    <row r="28746" spans="1:4" x14ac:dyDescent="0.2">
      <c r="A28746" t="s">
        <v>3551</v>
      </c>
      <c r="B28746">
        <f>+-0.2</f>
        <v>-0.2</v>
      </c>
    </row>
    <row r="28747" spans="1:4" x14ac:dyDescent="0.2">
      <c r="A28747" t="s">
        <v>393</v>
      </c>
      <c r="B28747">
        <v>86</v>
      </c>
      <c r="C28747" t="s">
        <v>1608</v>
      </c>
      <c r="D28747">
        <v>0.2</v>
      </c>
    </row>
    <row r="28748" spans="1:4" x14ac:dyDescent="0.2">
      <c r="A28748" t="s">
        <v>48</v>
      </c>
      <c r="B28748">
        <v>67.5</v>
      </c>
      <c r="C28748">
        <v>1</v>
      </c>
    </row>
    <row r="28749" spans="1:4" x14ac:dyDescent="0.2">
      <c r="A28749" t="s">
        <v>32</v>
      </c>
      <c r="B28749" s="10">
        <v>41944</v>
      </c>
    </row>
    <row r="28750" spans="1:4" x14ac:dyDescent="0.2">
      <c r="A28750" t="s">
        <v>48</v>
      </c>
      <c r="B28750">
        <v>16</v>
      </c>
      <c r="C28750">
        <v>-0.3</v>
      </c>
    </row>
    <row r="28751" spans="1:4" x14ac:dyDescent="0.2">
      <c r="A28751" t="s">
        <v>96</v>
      </c>
      <c r="B28751">
        <v>52.1</v>
      </c>
      <c r="C28751">
        <f>+-0.1</f>
        <v>-0.1</v>
      </c>
    </row>
    <row r="28752" spans="1:4" x14ac:dyDescent="0.2">
      <c r="A28752" t="s">
        <v>96</v>
      </c>
      <c r="B28752">
        <v>43.3</v>
      </c>
      <c r="C28752">
        <f>0.17/0.22</f>
        <v>0.77272727272727282</v>
      </c>
    </row>
    <row r="28753" spans="1:6" x14ac:dyDescent="0.2">
      <c r="A28753" t="s">
        <v>96</v>
      </c>
      <c r="B28753">
        <v>19.5</v>
      </c>
      <c r="C28753">
        <v>-0.05</v>
      </c>
    </row>
    <row r="28754" spans="1:6" x14ac:dyDescent="0.2">
      <c r="A28754" t="s">
        <v>3087</v>
      </c>
      <c r="B28754" t="s">
        <v>3552</v>
      </c>
    </row>
    <row r="28755" spans="1:6" x14ac:dyDescent="0.2">
      <c r="A28755" t="s">
        <v>3553</v>
      </c>
      <c r="B28755" t="s">
        <v>1925</v>
      </c>
    </row>
    <row r="28756" spans="1:6" x14ac:dyDescent="0.2">
      <c r="A28756" t="s">
        <v>1549</v>
      </c>
      <c r="B28756" t="s">
        <v>1550</v>
      </c>
      <c r="C28756" t="s">
        <v>1551</v>
      </c>
      <c r="D28756" t="s">
        <v>1552</v>
      </c>
    </row>
    <row r="28757" spans="1:6" x14ac:dyDescent="0.2">
      <c r="A28757" t="s">
        <v>859</v>
      </c>
      <c r="B28757" t="s">
        <v>1553</v>
      </c>
      <c r="C28757" t="s">
        <v>1554</v>
      </c>
    </row>
    <row r="28758" spans="1:6" x14ac:dyDescent="0.2">
      <c r="A28758" t="s">
        <v>1569</v>
      </c>
      <c r="B28758" t="s">
        <v>1570</v>
      </c>
      <c r="C28758" t="s">
        <v>1571</v>
      </c>
    </row>
    <row r="28759" spans="1:6" x14ac:dyDescent="0.2">
      <c r="A28759" t="s">
        <v>1569</v>
      </c>
      <c r="B28759" t="s">
        <v>1572</v>
      </c>
      <c r="C28759" t="s">
        <v>1573</v>
      </c>
      <c r="D28759" t="s">
        <v>1571</v>
      </c>
    </row>
    <row r="28760" spans="1:6" x14ac:dyDescent="0.2">
      <c r="A28760" t="s">
        <v>34</v>
      </c>
      <c r="B28760">
        <v>32</v>
      </c>
      <c r="C28760" t="s">
        <v>1608</v>
      </c>
      <c r="D28760">
        <v>0.2</v>
      </c>
    </row>
    <row r="28761" spans="1:6" x14ac:dyDescent="0.2">
      <c r="A28761" t="s">
        <v>150</v>
      </c>
      <c r="B28761">
        <v>10</v>
      </c>
      <c r="C28761">
        <v>-0.5</v>
      </c>
    </row>
    <row r="28762" spans="1:6" x14ac:dyDescent="0.2">
      <c r="A28762" t="s">
        <v>393</v>
      </c>
      <c r="B28762">
        <v>63</v>
      </c>
      <c r="C28762" t="s">
        <v>1608</v>
      </c>
      <c r="D28762">
        <v>0.2</v>
      </c>
    </row>
    <row r="28763" spans="1:6" x14ac:dyDescent="0.2">
      <c r="A28763" t="s">
        <v>48</v>
      </c>
      <c r="B28763">
        <v>54</v>
      </c>
      <c r="C28763">
        <v>1</v>
      </c>
    </row>
    <row r="28764" spans="1:6" x14ac:dyDescent="0.2">
      <c r="A28764" t="s">
        <v>150</v>
      </c>
      <c r="B28764">
        <v>12</v>
      </c>
      <c r="C28764" t="s">
        <v>1608</v>
      </c>
      <c r="D28764">
        <v>0.1</v>
      </c>
      <c r="E28764" t="s">
        <v>2477</v>
      </c>
      <c r="F28764" t="s">
        <v>3457</v>
      </c>
    </row>
    <row r="28765" spans="1:6" x14ac:dyDescent="0.2">
      <c r="A28765" t="s">
        <v>150</v>
      </c>
      <c r="B28765">
        <v>12</v>
      </c>
      <c r="C28765" t="s">
        <v>1608</v>
      </c>
      <c r="D28765">
        <v>0.1</v>
      </c>
      <c r="E28765" t="s">
        <v>2477</v>
      </c>
      <c r="F28765" t="s">
        <v>3457</v>
      </c>
    </row>
    <row r="28766" spans="1:6" x14ac:dyDescent="0.2">
      <c r="A28766" t="s">
        <v>150</v>
      </c>
      <c r="B28766">
        <v>12</v>
      </c>
      <c r="C28766" t="s">
        <v>1608</v>
      </c>
      <c r="D28766">
        <v>0.1</v>
      </c>
      <c r="E28766" t="s">
        <v>2477</v>
      </c>
      <c r="F28766" t="s">
        <v>3457</v>
      </c>
    </row>
    <row r="28767" spans="1:6" x14ac:dyDescent="0.2">
      <c r="A28767" t="s">
        <v>48</v>
      </c>
      <c r="B28767">
        <v>7</v>
      </c>
      <c r="C28767" t="s">
        <v>1608</v>
      </c>
      <c r="D28767">
        <v>0.1</v>
      </c>
    </row>
    <row r="28768" spans="1:6" x14ac:dyDescent="0.2">
      <c r="A28768" t="s">
        <v>48</v>
      </c>
      <c r="B28768">
        <v>6</v>
      </c>
      <c r="C28768" t="s">
        <v>1608</v>
      </c>
      <c r="D28768">
        <v>0.1</v>
      </c>
    </row>
    <row r="28769" spans="1:7" x14ac:dyDescent="0.2">
      <c r="A28769" t="s">
        <v>48</v>
      </c>
      <c r="B28769">
        <v>7</v>
      </c>
      <c r="C28769" t="s">
        <v>1608</v>
      </c>
      <c r="D28769">
        <v>0.1</v>
      </c>
    </row>
    <row r="28770" spans="1:7" x14ac:dyDescent="0.2">
      <c r="A28770" t="s">
        <v>48</v>
      </c>
      <c r="B28770">
        <v>16</v>
      </c>
      <c r="C28770">
        <v>-0.3</v>
      </c>
    </row>
    <row r="28771" spans="1:7" x14ac:dyDescent="0.2">
      <c r="A28771" t="s">
        <v>48</v>
      </c>
      <c r="B28771">
        <v>29.1</v>
      </c>
      <c r="C28771" t="s">
        <v>1608</v>
      </c>
      <c r="D28771">
        <v>0.1</v>
      </c>
    </row>
    <row r="28772" spans="1:7" x14ac:dyDescent="0.2">
      <c r="A28772" t="s">
        <v>29</v>
      </c>
      <c r="B28772" t="s">
        <v>3458</v>
      </c>
      <c r="C28772" t="s">
        <v>3459</v>
      </c>
      <c r="D28772" t="s">
        <v>3460</v>
      </c>
    </row>
    <row r="28773" spans="1:7" x14ac:dyDescent="0.2">
      <c r="A28773" t="s">
        <v>29</v>
      </c>
      <c r="B28773" t="s">
        <v>3458</v>
      </c>
      <c r="C28773" t="s">
        <v>3459</v>
      </c>
      <c r="D28773" t="s">
        <v>3460</v>
      </c>
    </row>
    <row r="28774" spans="1:7" x14ac:dyDescent="0.2">
      <c r="A28774" t="s">
        <v>29</v>
      </c>
      <c r="B28774" t="s">
        <v>3461</v>
      </c>
      <c r="C28774" t="s">
        <v>2477</v>
      </c>
      <c r="D28774" t="s">
        <v>3462</v>
      </c>
      <c r="E28774" t="s">
        <v>3463</v>
      </c>
      <c r="F28774" t="s">
        <v>4</v>
      </c>
    </row>
    <row r="28775" spans="1:7" x14ac:dyDescent="0.2">
      <c r="A28775" t="s">
        <v>29</v>
      </c>
      <c r="B28775">
        <v>12</v>
      </c>
      <c r="C28775">
        <v>-0.5</v>
      </c>
      <c r="D28775" t="s">
        <v>2477</v>
      </c>
      <c r="E28775" t="s">
        <v>3462</v>
      </c>
      <c r="F28775" t="s">
        <v>2306</v>
      </c>
      <c r="G28775" t="s">
        <v>4</v>
      </c>
    </row>
    <row r="28776" spans="1:7" x14ac:dyDescent="0.2">
      <c r="A28776" t="s">
        <v>29</v>
      </c>
      <c r="B28776" t="s">
        <v>3464</v>
      </c>
      <c r="C28776" t="s">
        <v>2477</v>
      </c>
      <c r="D28776" t="s">
        <v>3462</v>
      </c>
      <c r="E28776" t="s">
        <v>2306</v>
      </c>
      <c r="F28776" t="s">
        <v>4</v>
      </c>
    </row>
    <row r="28777" spans="1:7" x14ac:dyDescent="0.2">
      <c r="A28777" t="s">
        <v>29</v>
      </c>
      <c r="B28777">
        <v>61</v>
      </c>
      <c r="C28777" t="s">
        <v>1608</v>
      </c>
      <c r="D28777">
        <v>0.2</v>
      </c>
    </row>
    <row r="28778" spans="1:7" x14ac:dyDescent="0.2">
      <c r="A28778" t="s">
        <v>34</v>
      </c>
      <c r="B28778">
        <v>58</v>
      </c>
      <c r="C28778" t="s">
        <v>1608</v>
      </c>
      <c r="D28778">
        <v>0.5</v>
      </c>
      <c r="E28778" t="s">
        <v>3459</v>
      </c>
      <c r="F28778" t="s">
        <v>3465</v>
      </c>
    </row>
    <row r="28779" spans="1:7" x14ac:dyDescent="0.2">
      <c r="A28779" t="s">
        <v>96</v>
      </c>
      <c r="B28779">
        <v>52.9</v>
      </c>
      <c r="C28779">
        <v>-0.05</v>
      </c>
    </row>
    <row r="28780" spans="1:7" x14ac:dyDescent="0.2">
      <c r="A28780" t="s">
        <v>96</v>
      </c>
      <c r="B28780">
        <v>40</v>
      </c>
      <c r="C28780">
        <f>0.17/0.22</f>
        <v>0.77272727272727282</v>
      </c>
    </row>
    <row r="28781" spans="1:7" x14ac:dyDescent="0.2">
      <c r="A28781" t="s">
        <v>96</v>
      </c>
      <c r="B28781">
        <v>19.5</v>
      </c>
      <c r="C28781">
        <v>-0.05</v>
      </c>
    </row>
    <row r="28782" spans="1:7" x14ac:dyDescent="0.2">
      <c r="A28782" t="s">
        <v>47</v>
      </c>
      <c r="B28782">
        <v>16.05</v>
      </c>
      <c r="C28782">
        <v>0.05</v>
      </c>
    </row>
    <row r="28783" spans="1:7" x14ac:dyDescent="0.2">
      <c r="A28783" t="s">
        <v>29</v>
      </c>
      <c r="B28783" t="s">
        <v>3466</v>
      </c>
      <c r="C28783" t="s">
        <v>3467</v>
      </c>
      <c r="D28783" t="s">
        <v>3468</v>
      </c>
      <c r="E28783" t="s">
        <v>3469</v>
      </c>
    </row>
    <row r="28784" spans="1:7" x14ac:dyDescent="0.2">
      <c r="A28784" t="s">
        <v>655</v>
      </c>
      <c r="B28784" t="s">
        <v>3468</v>
      </c>
      <c r="C28784" t="s">
        <v>3550</v>
      </c>
    </row>
    <row r="28785" spans="1:4" x14ac:dyDescent="0.2">
      <c r="A28785" t="s">
        <v>1549</v>
      </c>
      <c r="B28785" t="s">
        <v>1550</v>
      </c>
      <c r="C28785" t="s">
        <v>1551</v>
      </c>
      <c r="D28785" t="s">
        <v>1552</v>
      </c>
    </row>
    <row r="28786" spans="1:4" x14ac:dyDescent="0.2">
      <c r="A28786" t="s">
        <v>859</v>
      </c>
      <c r="B28786" t="s">
        <v>1553</v>
      </c>
      <c r="C28786" t="s">
        <v>1554</v>
      </c>
    </row>
    <row r="28787" spans="1:4" x14ac:dyDescent="0.2">
      <c r="A28787" t="s">
        <v>34</v>
      </c>
      <c r="B28787">
        <v>32.299999999999997</v>
      </c>
      <c r="C28787" t="s">
        <v>1608</v>
      </c>
      <c r="D28787">
        <v>0.15</v>
      </c>
    </row>
    <row r="28788" spans="1:4" x14ac:dyDescent="0.2">
      <c r="A28788" t="s">
        <v>3554</v>
      </c>
      <c r="B28788">
        <f>0.4/0.2</f>
        <v>2</v>
      </c>
    </row>
    <row r="28789" spans="1:4" x14ac:dyDescent="0.2">
      <c r="A28789" t="s">
        <v>393</v>
      </c>
      <c r="B28789">
        <v>63</v>
      </c>
      <c r="C28789" t="s">
        <v>1608</v>
      </c>
      <c r="D28789">
        <v>0.2</v>
      </c>
    </row>
    <row r="28790" spans="1:4" x14ac:dyDescent="0.2">
      <c r="A28790" t="s">
        <v>48</v>
      </c>
      <c r="B28790">
        <v>54</v>
      </c>
      <c r="C28790">
        <v>1</v>
      </c>
    </row>
    <row r="28791" spans="1:4" x14ac:dyDescent="0.2">
      <c r="A28791" t="s">
        <v>32</v>
      </c>
      <c r="B28791" s="10">
        <v>41944</v>
      </c>
    </row>
    <row r="28792" spans="1:4" x14ac:dyDescent="0.2">
      <c r="A28792" t="s">
        <v>48</v>
      </c>
      <c r="B28792">
        <v>16</v>
      </c>
      <c r="C28792">
        <v>-0.3</v>
      </c>
    </row>
    <row r="28793" spans="1:4" x14ac:dyDescent="0.2">
      <c r="A28793" t="s">
        <v>96</v>
      </c>
      <c r="B28793">
        <v>52.9</v>
      </c>
      <c r="C28793">
        <v>-0.05</v>
      </c>
    </row>
    <row r="28794" spans="1:4" x14ac:dyDescent="0.2">
      <c r="A28794" t="s">
        <v>96</v>
      </c>
      <c r="B28794">
        <v>40</v>
      </c>
      <c r="C28794">
        <f>0.17/0.22</f>
        <v>0.77272727272727282</v>
      </c>
    </row>
    <row r="28795" spans="1:4" x14ac:dyDescent="0.2">
      <c r="A28795" t="s">
        <v>96</v>
      </c>
      <c r="B28795">
        <v>19.5</v>
      </c>
      <c r="C28795">
        <v>-0.05</v>
      </c>
    </row>
    <row r="28796" spans="1:4" x14ac:dyDescent="0.2">
      <c r="A28796" t="s">
        <v>3087</v>
      </c>
      <c r="B28796" t="s">
        <v>3552</v>
      </c>
    </row>
    <row r="28797" spans="1:4" x14ac:dyDescent="0.2">
      <c r="A28797" t="s">
        <v>3553</v>
      </c>
      <c r="B28797" t="s">
        <v>1925</v>
      </c>
    </row>
    <row r="28798" spans="1:4" x14ac:dyDescent="0.2">
      <c r="A28798" t="s">
        <v>1549</v>
      </c>
      <c r="B28798" t="s">
        <v>1550</v>
      </c>
      <c r="C28798" t="s">
        <v>1551</v>
      </c>
      <c r="D28798" t="s">
        <v>1552</v>
      </c>
    </row>
    <row r="28799" spans="1:4" x14ac:dyDescent="0.2">
      <c r="A28799" t="s">
        <v>859</v>
      </c>
      <c r="B28799" t="s">
        <v>1553</v>
      </c>
      <c r="C28799" t="s">
        <v>1554</v>
      </c>
    </row>
    <row r="28800" spans="1:4" x14ac:dyDescent="0.2">
      <c r="A28800" t="s">
        <v>1569</v>
      </c>
      <c r="B28800" t="s">
        <v>1570</v>
      </c>
      <c r="C28800" t="s">
        <v>1571</v>
      </c>
    </row>
    <row r="28801" spans="1:6" x14ac:dyDescent="0.2">
      <c r="A28801" t="s">
        <v>1569</v>
      </c>
      <c r="B28801" t="s">
        <v>1572</v>
      </c>
      <c r="C28801" t="s">
        <v>1573</v>
      </c>
      <c r="D28801" t="s">
        <v>1571</v>
      </c>
    </row>
    <row r="28802" spans="1:6" x14ac:dyDescent="0.2">
      <c r="A28802" t="s">
        <v>34</v>
      </c>
      <c r="B28802">
        <v>32</v>
      </c>
      <c r="C28802" t="s">
        <v>1608</v>
      </c>
      <c r="D28802">
        <v>0.2</v>
      </c>
    </row>
    <row r="28803" spans="1:6" x14ac:dyDescent="0.2">
      <c r="A28803" t="s">
        <v>150</v>
      </c>
      <c r="B28803">
        <v>10</v>
      </c>
      <c r="C28803">
        <v>-0.5</v>
      </c>
    </row>
    <row r="28804" spans="1:6" x14ac:dyDescent="0.2">
      <c r="A28804" t="s">
        <v>393</v>
      </c>
      <c r="B28804">
        <v>63</v>
      </c>
      <c r="C28804" t="s">
        <v>1608</v>
      </c>
      <c r="D28804">
        <v>0.2</v>
      </c>
    </row>
    <row r="28805" spans="1:6" x14ac:dyDescent="0.2">
      <c r="A28805" t="s">
        <v>48</v>
      </c>
      <c r="B28805">
        <v>54</v>
      </c>
      <c r="C28805">
        <v>1</v>
      </c>
    </row>
    <row r="28806" spans="1:6" x14ac:dyDescent="0.2">
      <c r="A28806" t="s">
        <v>150</v>
      </c>
      <c r="B28806">
        <v>12</v>
      </c>
      <c r="C28806" t="s">
        <v>1608</v>
      </c>
      <c r="D28806">
        <v>0.1</v>
      </c>
      <c r="E28806" t="s">
        <v>2477</v>
      </c>
      <c r="F28806" t="s">
        <v>3457</v>
      </c>
    </row>
    <row r="28807" spans="1:6" x14ac:dyDescent="0.2">
      <c r="A28807" t="s">
        <v>150</v>
      </c>
      <c r="B28807">
        <v>12</v>
      </c>
      <c r="C28807" t="s">
        <v>1608</v>
      </c>
      <c r="D28807">
        <v>0.1</v>
      </c>
      <c r="E28807" t="s">
        <v>2477</v>
      </c>
      <c r="F28807" t="s">
        <v>3457</v>
      </c>
    </row>
    <row r="28808" spans="1:6" x14ac:dyDescent="0.2">
      <c r="A28808" t="s">
        <v>150</v>
      </c>
      <c r="B28808">
        <v>12</v>
      </c>
      <c r="C28808" t="s">
        <v>1608</v>
      </c>
      <c r="D28808">
        <v>0.1</v>
      </c>
      <c r="E28808" t="s">
        <v>2477</v>
      </c>
      <c r="F28808" t="s">
        <v>3457</v>
      </c>
    </row>
    <row r="28809" spans="1:6" x14ac:dyDescent="0.2">
      <c r="A28809" t="s">
        <v>48</v>
      </c>
      <c r="B28809">
        <v>7</v>
      </c>
      <c r="C28809" t="s">
        <v>1608</v>
      </c>
      <c r="D28809">
        <v>0.1</v>
      </c>
    </row>
    <row r="28810" spans="1:6" x14ac:dyDescent="0.2">
      <c r="A28810" t="s">
        <v>48</v>
      </c>
      <c r="B28810">
        <v>6</v>
      </c>
      <c r="C28810" t="s">
        <v>1608</v>
      </c>
      <c r="D28810">
        <v>0.1</v>
      </c>
    </row>
    <row r="28811" spans="1:6" x14ac:dyDescent="0.2">
      <c r="A28811" t="s">
        <v>48</v>
      </c>
      <c r="B28811">
        <v>7</v>
      </c>
      <c r="C28811" t="s">
        <v>1608</v>
      </c>
      <c r="D28811">
        <v>0.1</v>
      </c>
    </row>
    <row r="28812" spans="1:6" x14ac:dyDescent="0.2">
      <c r="A28812" t="s">
        <v>48</v>
      </c>
      <c r="B28812">
        <v>16</v>
      </c>
      <c r="C28812">
        <v>-0.3</v>
      </c>
    </row>
    <row r="28813" spans="1:6" x14ac:dyDescent="0.2">
      <c r="A28813" t="s">
        <v>48</v>
      </c>
      <c r="B28813">
        <v>29.1</v>
      </c>
      <c r="C28813" t="s">
        <v>1608</v>
      </c>
      <c r="D28813">
        <v>0.1</v>
      </c>
    </row>
    <row r="28814" spans="1:6" x14ac:dyDescent="0.2">
      <c r="A28814" t="s">
        <v>29</v>
      </c>
      <c r="B28814" t="s">
        <v>3458</v>
      </c>
      <c r="C28814" t="s">
        <v>3459</v>
      </c>
      <c r="D28814" t="s">
        <v>3460</v>
      </c>
    </row>
    <row r="28815" spans="1:6" x14ac:dyDescent="0.2">
      <c r="A28815" t="s">
        <v>29</v>
      </c>
      <c r="B28815" t="s">
        <v>3458</v>
      </c>
      <c r="C28815" t="s">
        <v>3459</v>
      </c>
      <c r="D28815" t="s">
        <v>3460</v>
      </c>
    </row>
    <row r="28816" spans="1:6" x14ac:dyDescent="0.2">
      <c r="A28816" t="s">
        <v>29</v>
      </c>
      <c r="B28816" t="s">
        <v>3461</v>
      </c>
      <c r="C28816" t="s">
        <v>2477</v>
      </c>
      <c r="D28816" t="s">
        <v>3462</v>
      </c>
      <c r="E28816" t="s">
        <v>3463</v>
      </c>
      <c r="F28816" t="s">
        <v>4</v>
      </c>
    </row>
    <row r="28817" spans="1:7" x14ac:dyDescent="0.2">
      <c r="A28817" t="s">
        <v>29</v>
      </c>
      <c r="B28817">
        <v>12</v>
      </c>
      <c r="C28817">
        <v>-0.5</v>
      </c>
      <c r="D28817" t="s">
        <v>2477</v>
      </c>
      <c r="E28817" t="s">
        <v>3462</v>
      </c>
      <c r="F28817" t="s">
        <v>2306</v>
      </c>
      <c r="G28817" t="s">
        <v>4</v>
      </c>
    </row>
    <row r="28818" spans="1:7" x14ac:dyDescent="0.2">
      <c r="A28818" t="s">
        <v>29</v>
      </c>
      <c r="B28818" t="s">
        <v>3464</v>
      </c>
      <c r="C28818" t="s">
        <v>2477</v>
      </c>
      <c r="D28818" t="s">
        <v>3462</v>
      </c>
      <c r="E28818" t="s">
        <v>2306</v>
      </c>
      <c r="F28818" t="s">
        <v>4</v>
      </c>
    </row>
    <row r="28819" spans="1:7" x14ac:dyDescent="0.2">
      <c r="A28819" t="s">
        <v>29</v>
      </c>
      <c r="B28819">
        <v>61</v>
      </c>
      <c r="C28819" t="s">
        <v>1608</v>
      </c>
      <c r="D28819">
        <v>0.2</v>
      </c>
    </row>
    <row r="28820" spans="1:7" x14ac:dyDescent="0.2">
      <c r="A28820" t="s">
        <v>34</v>
      </c>
      <c r="B28820">
        <v>58</v>
      </c>
      <c r="C28820" t="s">
        <v>1608</v>
      </c>
      <c r="D28820">
        <v>0.5</v>
      </c>
      <c r="E28820" t="s">
        <v>3459</v>
      </c>
      <c r="F28820" t="s">
        <v>3465</v>
      </c>
    </row>
    <row r="28821" spans="1:7" x14ac:dyDescent="0.2">
      <c r="A28821" t="s">
        <v>96</v>
      </c>
      <c r="B28821">
        <v>52.9</v>
      </c>
      <c r="C28821">
        <v>-0.05</v>
      </c>
    </row>
    <row r="28822" spans="1:7" x14ac:dyDescent="0.2">
      <c r="A28822" t="s">
        <v>96</v>
      </c>
      <c r="B28822">
        <v>40</v>
      </c>
      <c r="C28822">
        <f>0.17/0.22</f>
        <v>0.77272727272727282</v>
      </c>
    </row>
    <row r="28823" spans="1:7" x14ac:dyDescent="0.2">
      <c r="A28823" t="s">
        <v>96</v>
      </c>
      <c r="B28823">
        <v>19.5</v>
      </c>
      <c r="C28823">
        <v>-0.05</v>
      </c>
    </row>
    <row r="28824" spans="1:7" x14ac:dyDescent="0.2">
      <c r="A28824" t="s">
        <v>47</v>
      </c>
      <c r="B28824">
        <v>16.05</v>
      </c>
      <c r="C28824">
        <v>0.05</v>
      </c>
    </row>
    <row r="28825" spans="1:7" x14ac:dyDescent="0.2">
      <c r="A28825" t="s">
        <v>29</v>
      </c>
      <c r="B28825" t="s">
        <v>3466</v>
      </c>
      <c r="C28825" t="s">
        <v>3467</v>
      </c>
      <c r="D28825" t="s">
        <v>3468</v>
      </c>
      <c r="E28825" t="s">
        <v>3469</v>
      </c>
    </row>
    <row r="28826" spans="1:7" x14ac:dyDescent="0.2">
      <c r="A28826" t="s">
        <v>655</v>
      </c>
      <c r="B28826" t="s">
        <v>3468</v>
      </c>
      <c r="C28826" t="s">
        <v>3550</v>
      </c>
    </row>
    <row r="28827" spans="1:7" x14ac:dyDescent="0.2">
      <c r="A28827" t="s">
        <v>1549</v>
      </c>
      <c r="B28827" t="s">
        <v>1550</v>
      </c>
      <c r="C28827" t="s">
        <v>1551</v>
      </c>
      <c r="D28827" t="s">
        <v>1552</v>
      </c>
    </row>
    <row r="28828" spans="1:7" x14ac:dyDescent="0.2">
      <c r="A28828" t="s">
        <v>859</v>
      </c>
      <c r="B28828" t="s">
        <v>1553</v>
      </c>
      <c r="C28828" t="s">
        <v>1554</v>
      </c>
    </row>
    <row r="28829" spans="1:7" x14ac:dyDescent="0.2">
      <c r="A28829" t="s">
        <v>34</v>
      </c>
      <c r="B28829">
        <v>32.299999999999997</v>
      </c>
      <c r="C28829" t="s">
        <v>1608</v>
      </c>
      <c r="D28829">
        <v>0.15</v>
      </c>
    </row>
    <row r="28830" spans="1:7" x14ac:dyDescent="0.2">
      <c r="A28830" t="s">
        <v>3554</v>
      </c>
      <c r="B28830">
        <f>0.4/0.2</f>
        <v>2</v>
      </c>
    </row>
    <row r="28831" spans="1:7" x14ac:dyDescent="0.2">
      <c r="A28831" t="s">
        <v>393</v>
      </c>
      <c r="B28831">
        <v>63</v>
      </c>
      <c r="C28831" t="s">
        <v>1608</v>
      </c>
      <c r="D28831">
        <v>0.2</v>
      </c>
    </row>
    <row r="28832" spans="1:7" x14ac:dyDescent="0.2">
      <c r="A28832" t="s">
        <v>48</v>
      </c>
      <c r="B28832">
        <v>54</v>
      </c>
      <c r="C28832">
        <v>1</v>
      </c>
    </row>
    <row r="28833" spans="1:4" x14ac:dyDescent="0.2">
      <c r="A28833" t="s">
        <v>32</v>
      </c>
      <c r="B28833" s="10">
        <v>41944</v>
      </c>
    </row>
    <row r="28834" spans="1:4" x14ac:dyDescent="0.2">
      <c r="A28834" t="s">
        <v>48</v>
      </c>
      <c r="B28834">
        <v>16</v>
      </c>
      <c r="C28834">
        <v>-0.3</v>
      </c>
    </row>
    <row r="28835" spans="1:4" x14ac:dyDescent="0.2">
      <c r="A28835" t="s">
        <v>96</v>
      </c>
      <c r="B28835">
        <v>52.9</v>
      </c>
      <c r="C28835">
        <v>-0.05</v>
      </c>
    </row>
    <row r="28836" spans="1:4" x14ac:dyDescent="0.2">
      <c r="A28836" t="s">
        <v>96</v>
      </c>
      <c r="B28836">
        <v>40</v>
      </c>
      <c r="C28836">
        <f>0.17/0.22</f>
        <v>0.77272727272727282</v>
      </c>
    </row>
    <row r="28837" spans="1:4" x14ac:dyDescent="0.2">
      <c r="A28837" t="s">
        <v>96</v>
      </c>
      <c r="B28837">
        <v>19.5</v>
      </c>
      <c r="C28837">
        <v>-0.05</v>
      </c>
    </row>
    <row r="28838" spans="1:4" x14ac:dyDescent="0.2">
      <c r="A28838" t="s">
        <v>3087</v>
      </c>
      <c r="B28838" t="s">
        <v>3552</v>
      </c>
    </row>
    <row r="28839" spans="1:4" x14ac:dyDescent="0.2">
      <c r="A28839" t="s">
        <v>3553</v>
      </c>
      <c r="B28839" t="s">
        <v>1925</v>
      </c>
    </row>
    <row r="28840" spans="1:4" x14ac:dyDescent="0.2">
      <c r="A28840" t="s">
        <v>1549</v>
      </c>
      <c r="B28840" t="s">
        <v>1550</v>
      </c>
      <c r="C28840" t="s">
        <v>1551</v>
      </c>
      <c r="D28840" t="s">
        <v>1552</v>
      </c>
    </row>
    <row r="28841" spans="1:4" x14ac:dyDescent="0.2">
      <c r="A28841" t="s">
        <v>859</v>
      </c>
      <c r="B28841" t="s">
        <v>1553</v>
      </c>
      <c r="C28841" t="s">
        <v>1554</v>
      </c>
    </row>
    <row r="28842" spans="1:4" x14ac:dyDescent="0.2">
      <c r="A28842" t="s">
        <v>1569</v>
      </c>
      <c r="B28842" t="s">
        <v>1570</v>
      </c>
      <c r="C28842" t="s">
        <v>1571</v>
      </c>
    </row>
    <row r="28843" spans="1:4" x14ac:dyDescent="0.2">
      <c r="A28843" t="s">
        <v>1569</v>
      </c>
      <c r="B28843" t="s">
        <v>1572</v>
      </c>
      <c r="C28843" t="s">
        <v>1573</v>
      </c>
      <c r="D28843" t="s">
        <v>1571</v>
      </c>
    </row>
    <row r="28844" spans="1:4" x14ac:dyDescent="0.2">
      <c r="A28844" t="s">
        <v>47</v>
      </c>
      <c r="B28844">
        <v>10.6</v>
      </c>
      <c r="C28844" t="s">
        <v>1608</v>
      </c>
      <c r="D28844">
        <v>0.05</v>
      </c>
    </row>
    <row r="28845" spans="1:4" x14ac:dyDescent="0.2">
      <c r="A28845" t="s">
        <v>29</v>
      </c>
      <c r="B28845">
        <v>6.5</v>
      </c>
      <c r="C28845" t="s">
        <v>1608</v>
      </c>
      <c r="D28845">
        <v>0.1</v>
      </c>
    </row>
    <row r="28846" spans="1:4" x14ac:dyDescent="0.2">
      <c r="A28846" t="s">
        <v>3515</v>
      </c>
      <c r="B28846">
        <v>18.600000000000001</v>
      </c>
      <c r="C28846" t="s">
        <v>1608</v>
      </c>
      <c r="D28846">
        <v>0.1</v>
      </c>
    </row>
    <row r="28847" spans="1:4" x14ac:dyDescent="0.2">
      <c r="A28847" t="s">
        <v>29</v>
      </c>
      <c r="B28847">
        <v>6.6</v>
      </c>
      <c r="C28847" t="s">
        <v>1608</v>
      </c>
      <c r="D28847">
        <v>0.1</v>
      </c>
    </row>
    <row r="28848" spans="1:4" x14ac:dyDescent="0.2">
      <c r="A28848" t="s">
        <v>3516</v>
      </c>
      <c r="B28848">
        <v>5.2</v>
      </c>
      <c r="C28848" t="s">
        <v>1608</v>
      </c>
      <c r="D28848">
        <v>0.1</v>
      </c>
    </row>
    <row r="28849" spans="1:4" x14ac:dyDescent="0.2">
      <c r="A28849" t="s">
        <v>556</v>
      </c>
      <c r="B28849">
        <v>18</v>
      </c>
      <c r="C28849">
        <v>-0.2</v>
      </c>
    </row>
    <row r="28850" spans="1:4" x14ac:dyDescent="0.2">
      <c r="A28850" t="s">
        <v>34</v>
      </c>
      <c r="B28850">
        <v>17.5</v>
      </c>
      <c r="C28850" t="s">
        <v>1562</v>
      </c>
      <c r="D28850">
        <v>0.1</v>
      </c>
    </row>
    <row r="28851" spans="1:4" x14ac:dyDescent="0.2">
      <c r="A28851" t="s">
        <v>34</v>
      </c>
      <c r="B28851">
        <v>16</v>
      </c>
      <c r="C28851" t="s">
        <v>1613</v>
      </c>
      <c r="D28851">
        <v>0.1</v>
      </c>
    </row>
    <row r="28852" spans="1:4" x14ac:dyDescent="0.2">
      <c r="A28852" t="s">
        <v>3555</v>
      </c>
      <c r="B28852">
        <v>1.4</v>
      </c>
      <c r="C28852" t="s">
        <v>1608</v>
      </c>
      <c r="D28852">
        <v>0.1</v>
      </c>
    </row>
    <row r="28853" spans="1:4" x14ac:dyDescent="0.2">
      <c r="A28853" t="s">
        <v>96</v>
      </c>
      <c r="B28853">
        <v>15.3</v>
      </c>
      <c r="C28853" t="s">
        <v>1562</v>
      </c>
      <c r="D28853">
        <v>0.1</v>
      </c>
    </row>
    <row r="28854" spans="1:4" x14ac:dyDescent="0.2">
      <c r="A28854" t="s">
        <v>3556</v>
      </c>
      <c r="B28854">
        <v>0.1</v>
      </c>
    </row>
    <row r="28855" spans="1:4" x14ac:dyDescent="0.2">
      <c r="A28855" t="s">
        <v>3557</v>
      </c>
      <c r="B28855" t="s">
        <v>1578</v>
      </c>
    </row>
    <row r="28856" spans="1:4" x14ac:dyDescent="0.2">
      <c r="A28856" t="s">
        <v>3558</v>
      </c>
      <c r="B28856" t="s">
        <v>1580</v>
      </c>
    </row>
    <row r="28857" spans="1:4" x14ac:dyDescent="0.2">
      <c r="A28857" t="s">
        <v>3524</v>
      </c>
      <c r="B28857">
        <v>-0.1</v>
      </c>
    </row>
    <row r="28858" spans="1:4" x14ac:dyDescent="0.2">
      <c r="A28858" t="s">
        <v>3525</v>
      </c>
      <c r="B28858">
        <v>-0.05</v>
      </c>
    </row>
    <row r="28859" spans="1:4" x14ac:dyDescent="0.2">
      <c r="A28859" t="s">
        <v>3559</v>
      </c>
      <c r="B28859" t="s">
        <v>3536</v>
      </c>
      <c r="C28859" t="s">
        <v>1567</v>
      </c>
      <c r="D28859" t="s">
        <v>1633</v>
      </c>
    </row>
    <row r="28860" spans="1:4" x14ac:dyDescent="0.2">
      <c r="A28860" t="s">
        <v>3526</v>
      </c>
      <c r="B28860" t="e">
        <f>-0.25/Rzmax10</f>
        <v>#NAME?</v>
      </c>
    </row>
    <row r="28861" spans="1:4" x14ac:dyDescent="0.2">
      <c r="A28861" t="s">
        <v>3527</v>
      </c>
      <c r="B28861" t="e">
        <f>-0.25/Rzmax10</f>
        <v>#NAME?</v>
      </c>
    </row>
    <row r="28862" spans="1:4" x14ac:dyDescent="0.2">
      <c r="A28862" t="s">
        <v>3560</v>
      </c>
      <c r="B28862" t="s">
        <v>3509</v>
      </c>
      <c r="C28862" t="s">
        <v>1878</v>
      </c>
      <c r="D28862" t="s">
        <v>3511</v>
      </c>
    </row>
    <row r="28863" spans="1:4" x14ac:dyDescent="0.2">
      <c r="A28863" t="s">
        <v>3528</v>
      </c>
      <c r="B28863">
        <v>30.35</v>
      </c>
      <c r="C28863">
        <v>-0.05</v>
      </c>
    </row>
    <row r="28864" spans="1:4" x14ac:dyDescent="0.2">
      <c r="A28864" t="s">
        <v>3537</v>
      </c>
      <c r="B28864">
        <v>0.02</v>
      </c>
      <c r="C28864" t="s">
        <v>1568</v>
      </c>
    </row>
    <row r="28865" spans="1:4" x14ac:dyDescent="0.2">
      <c r="A28865" t="s">
        <v>3538</v>
      </c>
      <c r="B28865">
        <v>0.03</v>
      </c>
      <c r="C28865" t="s">
        <v>1633</v>
      </c>
    </row>
    <row r="28866" spans="1:4" x14ac:dyDescent="0.2">
      <c r="A28866" t="s">
        <v>3529</v>
      </c>
      <c r="B28866" t="s">
        <v>3530</v>
      </c>
      <c r="C28866" t="s">
        <v>3531</v>
      </c>
    </row>
    <row r="28867" spans="1:4" x14ac:dyDescent="0.2">
      <c r="A28867" t="s">
        <v>3532</v>
      </c>
      <c r="B28867" t="s">
        <v>3530</v>
      </c>
      <c r="C28867" t="s">
        <v>3533</v>
      </c>
    </row>
    <row r="28868" spans="1:4" x14ac:dyDescent="0.2">
      <c r="A28868" t="s">
        <v>3561</v>
      </c>
      <c r="B28868">
        <v>0.05</v>
      </c>
    </row>
    <row r="28869" spans="1:4" x14ac:dyDescent="0.2">
      <c r="A28869" t="s">
        <v>3562</v>
      </c>
      <c r="B28869" t="s">
        <v>1630</v>
      </c>
    </row>
    <row r="28870" spans="1:4" x14ac:dyDescent="0.2">
      <c r="A28870" t="s">
        <v>3523</v>
      </c>
      <c r="B28870" t="s">
        <v>1580</v>
      </c>
    </row>
    <row r="28871" spans="1:4" x14ac:dyDescent="0.2">
      <c r="A28871" t="s">
        <v>1549</v>
      </c>
      <c r="B28871" t="s">
        <v>1550</v>
      </c>
      <c r="C28871" t="s">
        <v>1551</v>
      </c>
      <c r="D28871" t="s">
        <v>1552</v>
      </c>
    </row>
    <row r="28872" spans="1:4" x14ac:dyDescent="0.2">
      <c r="A28872" t="s">
        <v>859</v>
      </c>
      <c r="B28872" t="s">
        <v>1553</v>
      </c>
      <c r="C28872" t="s">
        <v>1554</v>
      </c>
    </row>
    <row r="28873" spans="1:4" x14ac:dyDescent="0.2">
      <c r="A28873" t="s">
        <v>1569</v>
      </c>
      <c r="B28873" t="s">
        <v>1570</v>
      </c>
      <c r="C28873" t="s">
        <v>1571</v>
      </c>
    </row>
    <row r="28874" spans="1:4" x14ac:dyDescent="0.2">
      <c r="A28874" t="s">
        <v>1569</v>
      </c>
      <c r="B28874" t="s">
        <v>1572</v>
      </c>
      <c r="C28874" t="s">
        <v>1573</v>
      </c>
      <c r="D28874" t="s">
        <v>1571</v>
      </c>
    </row>
    <row r="28875" spans="1:4" x14ac:dyDescent="0.2">
      <c r="A28875" t="s">
        <v>1569</v>
      </c>
      <c r="B28875" t="s">
        <v>1570</v>
      </c>
      <c r="C28875" t="s">
        <v>1571</v>
      </c>
    </row>
    <row r="28876" spans="1:4" x14ac:dyDescent="0.2">
      <c r="A28876" t="s">
        <v>1569</v>
      </c>
      <c r="B28876" t="s">
        <v>1572</v>
      </c>
      <c r="C28876" t="s">
        <v>1573</v>
      </c>
      <c r="D28876" t="s">
        <v>1571</v>
      </c>
    </row>
    <row r="28877" spans="1:4" x14ac:dyDescent="0.2">
      <c r="A28877" t="s">
        <v>27</v>
      </c>
    </row>
    <row r="28878" spans="1:4" x14ac:dyDescent="0.2">
      <c r="A28878" t="s">
        <v>29</v>
      </c>
    </row>
    <row r="28879" spans="1:4" x14ac:dyDescent="0.2">
      <c r="A28879" t="s">
        <v>29</v>
      </c>
    </row>
    <row r="28880" spans="1:4" x14ac:dyDescent="0.2">
      <c r="A28880" t="s">
        <v>34</v>
      </c>
    </row>
    <row r="28881" spans="1:6" x14ac:dyDescent="0.2">
      <c r="A28881" t="s">
        <v>96</v>
      </c>
    </row>
    <row r="28882" spans="1:6" x14ac:dyDescent="0.2">
      <c r="A28882" t="s">
        <v>34</v>
      </c>
    </row>
    <row r="28883" spans="1:6" x14ac:dyDescent="0.2">
      <c r="A28883" t="s">
        <v>29</v>
      </c>
    </row>
    <row r="28884" spans="1:6" x14ac:dyDescent="0.2">
      <c r="A28884" t="s">
        <v>29</v>
      </c>
    </row>
    <row r="28885" spans="1:6" x14ac:dyDescent="0.2">
      <c r="A28885" t="s">
        <v>34</v>
      </c>
    </row>
    <row r="28886" spans="1:6" x14ac:dyDescent="0.2">
      <c r="A28886" t="s">
        <v>95</v>
      </c>
    </row>
    <row r="28887" spans="1:6" x14ac:dyDescent="0.2">
      <c r="A28887" t="s">
        <v>1549</v>
      </c>
      <c r="B28887" t="s">
        <v>1550</v>
      </c>
      <c r="C28887" t="s">
        <v>1551</v>
      </c>
      <c r="D28887" t="s">
        <v>1552</v>
      </c>
    </row>
    <row r="28888" spans="1:6" x14ac:dyDescent="0.2">
      <c r="A28888" t="s">
        <v>859</v>
      </c>
      <c r="B28888" t="s">
        <v>1553</v>
      </c>
      <c r="C28888" t="s">
        <v>1554</v>
      </c>
    </row>
    <row r="28889" spans="1:6" x14ac:dyDescent="0.2">
      <c r="A28889" t="s">
        <v>29</v>
      </c>
    </row>
    <row r="28890" spans="1:6" x14ac:dyDescent="0.2">
      <c r="A28890" t="s">
        <v>29</v>
      </c>
    </row>
    <row r="28891" spans="1:6" x14ac:dyDescent="0.2">
      <c r="A28891" t="s">
        <v>29</v>
      </c>
    </row>
    <row r="28892" spans="1:6" x14ac:dyDescent="0.2">
      <c r="A28892" t="s">
        <v>96</v>
      </c>
    </row>
    <row r="28893" spans="1:6" x14ac:dyDescent="0.2">
      <c r="A28893" t="s">
        <v>36</v>
      </c>
      <c r="B28893" t="s">
        <v>1815</v>
      </c>
      <c r="C28893">
        <v>35</v>
      </c>
      <c r="D28893" t="s">
        <v>1100</v>
      </c>
      <c r="E28893">
        <v>1</v>
      </c>
      <c r="F28893" t="s">
        <v>1782</v>
      </c>
    </row>
    <row r="28894" spans="1:6" x14ac:dyDescent="0.2">
      <c r="A28894" t="s">
        <v>96</v>
      </c>
    </row>
    <row r="28895" spans="1:6" x14ac:dyDescent="0.2">
      <c r="A28895" t="s">
        <v>38</v>
      </c>
      <c r="B28895" t="s">
        <v>1567</v>
      </c>
      <c r="C28895" t="s">
        <v>3563</v>
      </c>
      <c r="D28895" t="s">
        <v>1568</v>
      </c>
    </row>
    <row r="28896" spans="1:6" x14ac:dyDescent="0.2">
      <c r="A28896" t="s">
        <v>551</v>
      </c>
    </row>
    <row r="28897" spans="1:4" x14ac:dyDescent="0.2">
      <c r="A28897" t="s">
        <v>96</v>
      </c>
    </row>
    <row r="28898" spans="1:4" x14ac:dyDescent="0.2">
      <c r="A28898" t="s">
        <v>96</v>
      </c>
    </row>
    <row r="28899" spans="1:4" x14ac:dyDescent="0.2">
      <c r="A28899" t="s">
        <v>95</v>
      </c>
    </row>
    <row r="28900" spans="1:4" x14ac:dyDescent="0.2">
      <c r="A28900" t="s">
        <v>29</v>
      </c>
    </row>
    <row r="28901" spans="1:4" x14ac:dyDescent="0.2">
      <c r="A28901" t="s">
        <v>29</v>
      </c>
    </row>
    <row r="28902" spans="1:4" x14ac:dyDescent="0.2">
      <c r="A28902" t="s">
        <v>186</v>
      </c>
      <c r="B28902" t="s">
        <v>2559</v>
      </c>
    </row>
    <row r="28903" spans="1:4" x14ac:dyDescent="0.2">
      <c r="A28903" t="s">
        <v>95</v>
      </c>
    </row>
    <row r="28904" spans="1:4" x14ac:dyDescent="0.2">
      <c r="A28904" t="s">
        <v>1549</v>
      </c>
      <c r="B28904" t="s">
        <v>1550</v>
      </c>
      <c r="C28904" t="s">
        <v>1551</v>
      </c>
      <c r="D28904" t="s">
        <v>1552</v>
      </c>
    </row>
    <row r="28905" spans="1:4" x14ac:dyDescent="0.2">
      <c r="A28905" t="s">
        <v>859</v>
      </c>
      <c r="B28905" t="s">
        <v>1553</v>
      </c>
      <c r="C28905" t="s">
        <v>1554</v>
      </c>
    </row>
    <row r="28906" spans="1:4" x14ac:dyDescent="0.2">
      <c r="A28906" t="s">
        <v>1017</v>
      </c>
    </row>
    <row r="28907" spans="1:4" x14ac:dyDescent="0.2">
      <c r="A28907" t="s">
        <v>153</v>
      </c>
      <c r="B28907" t="s">
        <v>3564</v>
      </c>
    </row>
    <row r="28908" spans="1:4" x14ac:dyDescent="0.2">
      <c r="A28908" t="s">
        <v>974</v>
      </c>
      <c r="B28908">
        <v>0.05</v>
      </c>
    </row>
    <row r="28909" spans="1:4" x14ac:dyDescent="0.2">
      <c r="A28909" t="s">
        <v>1019</v>
      </c>
    </row>
    <row r="28910" spans="1:4" x14ac:dyDescent="0.2">
      <c r="A28910" t="s">
        <v>974</v>
      </c>
      <c r="B28910">
        <v>0.05</v>
      </c>
    </row>
    <row r="28911" spans="1:4" x14ac:dyDescent="0.2">
      <c r="A28911" t="s">
        <v>1020</v>
      </c>
    </row>
    <row r="28912" spans="1:4" x14ac:dyDescent="0.2">
      <c r="A28912" t="s">
        <v>1021</v>
      </c>
    </row>
    <row r="28913" spans="1:2" x14ac:dyDescent="0.2">
      <c r="A28913" t="s">
        <v>1022</v>
      </c>
    </row>
    <row r="28914" spans="1:2" x14ac:dyDescent="0.2">
      <c r="A28914" t="s">
        <v>95</v>
      </c>
      <c r="B28914" t="s">
        <v>3337</v>
      </c>
    </row>
    <row r="28915" spans="1:2" x14ac:dyDescent="0.2">
      <c r="A28915" t="s">
        <v>54</v>
      </c>
      <c r="B28915" t="s">
        <v>3565</v>
      </c>
    </row>
    <row r="28916" spans="1:2" x14ac:dyDescent="0.2">
      <c r="A28916" t="s">
        <v>29</v>
      </c>
      <c r="B28916" t="s">
        <v>3566</v>
      </c>
    </row>
    <row r="28917" spans="1:2" x14ac:dyDescent="0.2">
      <c r="A28917" t="s">
        <v>153</v>
      </c>
      <c r="B28917" t="s">
        <v>3567</v>
      </c>
    </row>
    <row r="28918" spans="1:2" x14ac:dyDescent="0.2">
      <c r="A28918" t="s">
        <v>153</v>
      </c>
      <c r="B28918" t="s">
        <v>3568</v>
      </c>
    </row>
    <row r="28919" spans="1:2" x14ac:dyDescent="0.2">
      <c r="A28919" t="s">
        <v>95</v>
      </c>
      <c r="B28919">
        <v>6.3</v>
      </c>
    </row>
    <row r="28920" spans="1:2" x14ac:dyDescent="0.2">
      <c r="A28920" t="s">
        <v>95</v>
      </c>
      <c r="B28920">
        <v>6.3</v>
      </c>
    </row>
    <row r="28921" spans="1:2" x14ac:dyDescent="0.2">
      <c r="A28921" t="s">
        <v>29</v>
      </c>
      <c r="B28921" t="s">
        <v>1957</v>
      </c>
    </row>
    <row r="28922" spans="1:2" x14ac:dyDescent="0.2">
      <c r="A28922" t="s">
        <v>29</v>
      </c>
      <c r="B28922" t="s">
        <v>3569</v>
      </c>
    </row>
    <row r="28923" spans="1:2" x14ac:dyDescent="0.2">
      <c r="A28923" t="s">
        <v>29</v>
      </c>
      <c r="B28923" t="s">
        <v>3570</v>
      </c>
    </row>
    <row r="28924" spans="1:2" x14ac:dyDescent="0.2">
      <c r="A28924" t="s">
        <v>29</v>
      </c>
      <c r="B28924" t="s">
        <v>3571</v>
      </c>
    </row>
    <row r="28925" spans="1:2" x14ac:dyDescent="0.2">
      <c r="A28925" t="s">
        <v>29</v>
      </c>
      <c r="B28925" t="s">
        <v>2279</v>
      </c>
    </row>
    <row r="28926" spans="1:2" x14ac:dyDescent="0.2">
      <c r="A28926" t="s">
        <v>29</v>
      </c>
      <c r="B28926" t="s">
        <v>3572</v>
      </c>
    </row>
    <row r="28927" spans="1:2" x14ac:dyDescent="0.2">
      <c r="A28927" t="s">
        <v>29</v>
      </c>
      <c r="B28927" t="s">
        <v>3573</v>
      </c>
    </row>
    <row r="28928" spans="1:2" x14ac:dyDescent="0.2">
      <c r="A28928" t="s">
        <v>29</v>
      </c>
      <c r="B28928" t="s">
        <v>3574</v>
      </c>
    </row>
    <row r="28929" spans="1:2" x14ac:dyDescent="0.2">
      <c r="A28929" t="s">
        <v>29</v>
      </c>
      <c r="B28929" t="s">
        <v>3575</v>
      </c>
    </row>
    <row r="28930" spans="1:2" x14ac:dyDescent="0.2">
      <c r="A28930" t="s">
        <v>92</v>
      </c>
      <c r="B28930" t="s">
        <v>3576</v>
      </c>
    </row>
    <row r="28931" spans="1:2" x14ac:dyDescent="0.2">
      <c r="A28931" t="s">
        <v>1023</v>
      </c>
    </row>
    <row r="28932" spans="1:2" x14ac:dyDescent="0.2">
      <c r="A28932" t="s">
        <v>29</v>
      </c>
      <c r="B28932" t="s">
        <v>3577</v>
      </c>
    </row>
    <row r="28933" spans="1:2" x14ac:dyDescent="0.2">
      <c r="A28933" t="s">
        <v>96</v>
      </c>
      <c r="B28933" t="s">
        <v>2027</v>
      </c>
    </row>
    <row r="28934" spans="1:2" x14ac:dyDescent="0.2">
      <c r="A28934" t="s">
        <v>29</v>
      </c>
      <c r="B28934" t="s">
        <v>3578</v>
      </c>
    </row>
    <row r="28935" spans="1:2" x14ac:dyDescent="0.2">
      <c r="A28935" t="s">
        <v>92</v>
      </c>
      <c r="B28935" t="s">
        <v>3579</v>
      </c>
    </row>
    <row r="28936" spans="1:2" x14ac:dyDescent="0.2">
      <c r="A28936" t="s">
        <v>29</v>
      </c>
      <c r="B28936" t="s">
        <v>3580</v>
      </c>
    </row>
    <row r="28937" spans="1:2" x14ac:dyDescent="0.2">
      <c r="A28937" t="s">
        <v>29</v>
      </c>
      <c r="B28937" t="s">
        <v>3581</v>
      </c>
    </row>
    <row r="28938" spans="1:2" x14ac:dyDescent="0.2">
      <c r="A28938" t="s">
        <v>29</v>
      </c>
      <c r="B28938" t="s">
        <v>3582</v>
      </c>
    </row>
    <row r="28939" spans="1:2" x14ac:dyDescent="0.2">
      <c r="A28939" t="s">
        <v>29</v>
      </c>
      <c r="B28939" t="s">
        <v>3583</v>
      </c>
    </row>
    <row r="28940" spans="1:2" x14ac:dyDescent="0.2">
      <c r="A28940" t="s">
        <v>29</v>
      </c>
      <c r="B28940" t="s">
        <v>3584</v>
      </c>
    </row>
    <row r="28941" spans="1:2" x14ac:dyDescent="0.2">
      <c r="A28941" t="s">
        <v>54</v>
      </c>
      <c r="B28941" t="s">
        <v>3585</v>
      </c>
    </row>
    <row r="28942" spans="1:2" x14ac:dyDescent="0.2">
      <c r="A28942" t="s">
        <v>29</v>
      </c>
      <c r="B28942" t="s">
        <v>2884</v>
      </c>
    </row>
    <row r="28943" spans="1:2" x14ac:dyDescent="0.2">
      <c r="A28943" t="s">
        <v>1024</v>
      </c>
    </row>
    <row r="28944" spans="1:2" x14ac:dyDescent="0.2">
      <c r="A28944" t="s">
        <v>96</v>
      </c>
      <c r="B28944" t="s">
        <v>3586</v>
      </c>
    </row>
    <row r="28945" spans="1:2" x14ac:dyDescent="0.2">
      <c r="A28945" t="s">
        <v>54</v>
      </c>
      <c r="B28945" t="s">
        <v>3587</v>
      </c>
    </row>
    <row r="28946" spans="1:2" x14ac:dyDescent="0.2">
      <c r="A28946" t="s">
        <v>54</v>
      </c>
      <c r="B28946" t="s">
        <v>3588</v>
      </c>
    </row>
    <row r="28947" spans="1:2" x14ac:dyDescent="0.2">
      <c r="A28947" t="s">
        <v>54</v>
      </c>
      <c r="B28947" t="s">
        <v>3589</v>
      </c>
    </row>
    <row r="28948" spans="1:2" x14ac:dyDescent="0.2">
      <c r="A28948" t="s">
        <v>92</v>
      </c>
      <c r="B28948" t="s">
        <v>3590</v>
      </c>
    </row>
    <row r="28949" spans="1:2" x14ac:dyDescent="0.2">
      <c r="A28949" t="s">
        <v>29</v>
      </c>
      <c r="B28949" t="s">
        <v>3591</v>
      </c>
    </row>
    <row r="28950" spans="1:2" x14ac:dyDescent="0.2">
      <c r="A28950" t="s">
        <v>54</v>
      </c>
      <c r="B28950" t="s">
        <v>3592</v>
      </c>
    </row>
    <row r="28951" spans="1:2" x14ac:dyDescent="0.2">
      <c r="A28951" t="s">
        <v>153</v>
      </c>
      <c r="B28951" t="s">
        <v>3593</v>
      </c>
    </row>
    <row r="28952" spans="1:2" x14ac:dyDescent="0.2">
      <c r="A28952" t="s">
        <v>92</v>
      </c>
      <c r="B28952" t="s">
        <v>1808</v>
      </c>
    </row>
    <row r="28953" spans="1:2" x14ac:dyDescent="0.2">
      <c r="A28953" t="s">
        <v>92</v>
      </c>
      <c r="B28953" t="s">
        <v>3594</v>
      </c>
    </row>
    <row r="28954" spans="1:2" x14ac:dyDescent="0.2">
      <c r="A28954" t="s">
        <v>29</v>
      </c>
      <c r="B28954" t="s">
        <v>3595</v>
      </c>
    </row>
    <row r="28955" spans="1:2" x14ac:dyDescent="0.2">
      <c r="A28955" t="s">
        <v>92</v>
      </c>
      <c r="B28955" t="s">
        <v>3579</v>
      </c>
    </row>
    <row r="28956" spans="1:2" x14ac:dyDescent="0.2">
      <c r="A28956" t="s">
        <v>92</v>
      </c>
      <c r="B28956" t="s">
        <v>1808</v>
      </c>
    </row>
    <row r="28957" spans="1:2" x14ac:dyDescent="0.2">
      <c r="A28957" t="s">
        <v>29</v>
      </c>
      <c r="B28957" t="s">
        <v>3578</v>
      </c>
    </row>
    <row r="28958" spans="1:2" x14ac:dyDescent="0.2">
      <c r="A28958" t="s">
        <v>29</v>
      </c>
      <c r="B28958" t="s">
        <v>1909</v>
      </c>
    </row>
    <row r="28959" spans="1:2" x14ac:dyDescent="0.2">
      <c r="A28959" t="s">
        <v>29</v>
      </c>
      <c r="B28959" t="s">
        <v>3596</v>
      </c>
    </row>
    <row r="28960" spans="1:2" x14ac:dyDescent="0.2">
      <c r="A28960" t="s">
        <v>29</v>
      </c>
      <c r="B28960" t="s">
        <v>1866</v>
      </c>
    </row>
    <row r="28961" spans="1:2" x14ac:dyDescent="0.2">
      <c r="A28961" t="s">
        <v>1025</v>
      </c>
    </row>
    <row r="28962" spans="1:2" x14ac:dyDescent="0.2">
      <c r="A28962" t="s">
        <v>54</v>
      </c>
      <c r="B28962" t="s">
        <v>3597</v>
      </c>
    </row>
    <row r="28963" spans="1:2" x14ac:dyDescent="0.2">
      <c r="A28963" t="s">
        <v>1026</v>
      </c>
    </row>
    <row r="28964" spans="1:2" x14ac:dyDescent="0.2">
      <c r="A28964" t="s">
        <v>29</v>
      </c>
      <c r="B28964" t="s">
        <v>3598</v>
      </c>
    </row>
    <row r="28965" spans="1:2" x14ac:dyDescent="0.2">
      <c r="A28965" t="s">
        <v>29</v>
      </c>
      <c r="B28965" t="s">
        <v>3599</v>
      </c>
    </row>
    <row r="28966" spans="1:2" x14ac:dyDescent="0.2">
      <c r="A28966" t="s">
        <v>1027</v>
      </c>
    </row>
    <row r="28967" spans="1:2" x14ac:dyDescent="0.2">
      <c r="A28967" t="s">
        <v>1027</v>
      </c>
    </row>
    <row r="28968" spans="1:2" x14ac:dyDescent="0.2">
      <c r="A28968" t="s">
        <v>92</v>
      </c>
      <c r="B28968" t="s">
        <v>3600</v>
      </c>
    </row>
    <row r="28969" spans="1:2" x14ac:dyDescent="0.2">
      <c r="A28969" t="s">
        <v>94</v>
      </c>
      <c r="B28969">
        <v>0.05</v>
      </c>
    </row>
    <row r="28970" spans="1:2" x14ac:dyDescent="0.2">
      <c r="A28970" t="s">
        <v>133</v>
      </c>
      <c r="B28970">
        <v>0.04</v>
      </c>
    </row>
    <row r="28971" spans="1:2" x14ac:dyDescent="0.2">
      <c r="A28971" t="s">
        <v>153</v>
      </c>
      <c r="B28971" t="s">
        <v>3601</v>
      </c>
    </row>
    <row r="28972" spans="1:2" x14ac:dyDescent="0.2">
      <c r="A28972" t="s">
        <v>153</v>
      </c>
      <c r="B28972" t="s">
        <v>3602</v>
      </c>
    </row>
    <row r="28973" spans="1:2" x14ac:dyDescent="0.2">
      <c r="A28973" t="s">
        <v>97</v>
      </c>
      <c r="B28973">
        <v>0.08</v>
      </c>
    </row>
    <row r="28974" spans="1:2" x14ac:dyDescent="0.2">
      <c r="A28974" t="s">
        <v>54</v>
      </c>
      <c r="B28974" t="s">
        <v>3603</v>
      </c>
    </row>
    <row r="28975" spans="1:2" x14ac:dyDescent="0.2">
      <c r="A28975" t="s">
        <v>29</v>
      </c>
      <c r="B28975" t="s">
        <v>3604</v>
      </c>
    </row>
    <row r="28976" spans="1:2" x14ac:dyDescent="0.2">
      <c r="A28976" t="s">
        <v>54</v>
      </c>
      <c r="B28976" t="s">
        <v>3605</v>
      </c>
    </row>
    <row r="28977" spans="1:4" x14ac:dyDescent="0.2">
      <c r="A28977" t="s">
        <v>92</v>
      </c>
      <c r="B28977" t="s">
        <v>3606</v>
      </c>
    </row>
    <row r="28978" spans="1:4" x14ac:dyDescent="0.2">
      <c r="A28978" t="s">
        <v>54</v>
      </c>
      <c r="B28978" t="s">
        <v>3585</v>
      </c>
    </row>
    <row r="28979" spans="1:4" x14ac:dyDescent="0.2">
      <c r="A28979" t="s">
        <v>29</v>
      </c>
      <c r="B28979" t="s">
        <v>3607</v>
      </c>
    </row>
    <row r="28980" spans="1:4" x14ac:dyDescent="0.2">
      <c r="A28980" t="s">
        <v>96</v>
      </c>
      <c r="B28980" t="s">
        <v>2439</v>
      </c>
      <c r="C28980" t="s">
        <v>3608</v>
      </c>
    </row>
    <row r="28981" spans="1:4" x14ac:dyDescent="0.2">
      <c r="A28981" t="s">
        <v>29</v>
      </c>
      <c r="B28981" t="s">
        <v>3577</v>
      </c>
    </row>
    <row r="28982" spans="1:4" x14ac:dyDescent="0.2">
      <c r="A28982" t="s">
        <v>95</v>
      </c>
      <c r="B28982" t="s">
        <v>1938</v>
      </c>
      <c r="C28982">
        <v>6.3</v>
      </c>
      <c r="D28982" t="s">
        <v>2401</v>
      </c>
    </row>
    <row r="28983" spans="1:4" x14ac:dyDescent="0.2">
      <c r="A28983" t="s">
        <v>1028</v>
      </c>
    </row>
    <row r="28984" spans="1:4" x14ac:dyDescent="0.2">
      <c r="A28984" t="s">
        <v>1029</v>
      </c>
    </row>
    <row r="28985" spans="1:4" x14ac:dyDescent="0.2">
      <c r="A28985" t="s">
        <v>29</v>
      </c>
      <c r="B28985" t="s">
        <v>3609</v>
      </c>
    </row>
    <row r="28986" spans="1:4" x14ac:dyDescent="0.2">
      <c r="A28986" t="s">
        <v>92</v>
      </c>
      <c r="B28986" t="s">
        <v>3610</v>
      </c>
    </row>
    <row r="28987" spans="1:4" x14ac:dyDescent="0.2">
      <c r="A28987" t="s">
        <v>92</v>
      </c>
      <c r="B28987" t="s">
        <v>3611</v>
      </c>
      <c r="C28987" t="s">
        <v>3612</v>
      </c>
    </row>
    <row r="28988" spans="1:4" x14ac:dyDescent="0.2">
      <c r="A28988" t="s">
        <v>92</v>
      </c>
      <c r="B28988" t="s">
        <v>1811</v>
      </c>
      <c r="C28988" t="s">
        <v>2556</v>
      </c>
      <c r="D28988" t="s">
        <v>3245</v>
      </c>
    </row>
    <row r="28989" spans="1:4" x14ac:dyDescent="0.2">
      <c r="A28989" t="s">
        <v>92</v>
      </c>
      <c r="B28989" t="s">
        <v>3613</v>
      </c>
      <c r="C28989" t="s">
        <v>1742</v>
      </c>
      <c r="D28989" t="s">
        <v>2306</v>
      </c>
    </row>
    <row r="28990" spans="1:4" x14ac:dyDescent="0.2">
      <c r="A28990" t="s">
        <v>92</v>
      </c>
      <c r="B28990" t="s">
        <v>3614</v>
      </c>
    </row>
    <row r="28991" spans="1:4" x14ac:dyDescent="0.2">
      <c r="A28991" t="s">
        <v>92</v>
      </c>
      <c r="B28991" t="s">
        <v>3613</v>
      </c>
      <c r="C28991" t="s">
        <v>1742</v>
      </c>
      <c r="D28991" t="s">
        <v>3615</v>
      </c>
    </row>
    <row r="28992" spans="1:4" x14ac:dyDescent="0.2">
      <c r="A28992" t="s">
        <v>92</v>
      </c>
      <c r="B28992" t="s">
        <v>3616</v>
      </c>
    </row>
    <row r="28993" spans="1:4" x14ac:dyDescent="0.2">
      <c r="A28993" t="s">
        <v>29</v>
      </c>
      <c r="B28993" t="s">
        <v>3607</v>
      </c>
    </row>
    <row r="28994" spans="1:4" x14ac:dyDescent="0.2">
      <c r="A28994" t="s">
        <v>29</v>
      </c>
      <c r="B28994" t="s">
        <v>3617</v>
      </c>
    </row>
    <row r="28995" spans="1:4" x14ac:dyDescent="0.2">
      <c r="A28995" t="s">
        <v>95</v>
      </c>
      <c r="B28995" t="s">
        <v>2228</v>
      </c>
      <c r="C28995" t="s">
        <v>2233</v>
      </c>
    </row>
    <row r="28996" spans="1:4" x14ac:dyDescent="0.2">
      <c r="A28996" t="s">
        <v>1549</v>
      </c>
      <c r="B28996" t="s">
        <v>1550</v>
      </c>
      <c r="C28996" t="s">
        <v>1551</v>
      </c>
      <c r="D28996" t="s">
        <v>1552</v>
      </c>
    </row>
    <row r="28997" spans="1:4" x14ac:dyDescent="0.2">
      <c r="A28997" t="s">
        <v>859</v>
      </c>
      <c r="B28997" t="s">
        <v>1553</v>
      </c>
      <c r="C28997" t="s">
        <v>1554</v>
      </c>
    </row>
    <row r="28998" spans="1:4" x14ac:dyDescent="0.2">
      <c r="A28998" t="s">
        <v>1569</v>
      </c>
      <c r="B28998" t="s">
        <v>1570</v>
      </c>
      <c r="C28998" t="s">
        <v>1571</v>
      </c>
    </row>
    <row r="28999" spans="1:4" x14ac:dyDescent="0.2">
      <c r="A28999" t="s">
        <v>1569</v>
      </c>
      <c r="B28999" t="s">
        <v>1572</v>
      </c>
      <c r="C28999" t="s">
        <v>1573</v>
      </c>
      <c r="D28999" t="s">
        <v>1571</v>
      </c>
    </row>
    <row r="29000" spans="1:4" x14ac:dyDescent="0.2">
      <c r="A29000" t="s">
        <v>96</v>
      </c>
    </row>
    <row r="29001" spans="1:4" x14ac:dyDescent="0.2">
      <c r="A29001" t="s">
        <v>153</v>
      </c>
    </row>
    <row r="29002" spans="1:4" x14ac:dyDescent="0.2">
      <c r="A29002" t="s">
        <v>974</v>
      </c>
    </row>
    <row r="29003" spans="1:4" x14ac:dyDescent="0.2">
      <c r="A29003" t="s">
        <v>96</v>
      </c>
    </row>
    <row r="29004" spans="1:4" x14ac:dyDescent="0.2">
      <c r="A29004" t="s">
        <v>974</v>
      </c>
    </row>
    <row r="29005" spans="1:4" x14ac:dyDescent="0.2">
      <c r="A29005" t="s">
        <v>96</v>
      </c>
    </row>
    <row r="29006" spans="1:4" x14ac:dyDescent="0.2">
      <c r="A29006" t="s">
        <v>96</v>
      </c>
    </row>
    <row r="29007" spans="1:4" x14ac:dyDescent="0.2">
      <c r="A29007" t="s">
        <v>96</v>
      </c>
    </row>
    <row r="29008" spans="1:4" x14ac:dyDescent="0.2">
      <c r="A29008" t="s">
        <v>96</v>
      </c>
    </row>
    <row r="29009" spans="1:2" x14ac:dyDescent="0.2">
      <c r="A29009" t="s">
        <v>95</v>
      </c>
      <c r="B29009" t="s">
        <v>3337</v>
      </c>
    </row>
    <row r="29010" spans="1:2" x14ac:dyDescent="0.2">
      <c r="A29010" t="s">
        <v>54</v>
      </c>
    </row>
    <row r="29011" spans="1:2" x14ac:dyDescent="0.2">
      <c r="A29011" t="s">
        <v>153</v>
      </c>
    </row>
    <row r="29012" spans="1:2" x14ac:dyDescent="0.2">
      <c r="A29012" t="s">
        <v>95</v>
      </c>
      <c r="B29012" t="s">
        <v>2373</v>
      </c>
    </row>
    <row r="29013" spans="1:2" x14ac:dyDescent="0.2">
      <c r="A29013" t="s">
        <v>95</v>
      </c>
      <c r="B29013" t="s">
        <v>2373</v>
      </c>
    </row>
    <row r="29014" spans="1:2" x14ac:dyDescent="0.2">
      <c r="A29014" t="s">
        <v>29</v>
      </c>
    </row>
    <row r="29015" spans="1:2" x14ac:dyDescent="0.2">
      <c r="A29015" t="s">
        <v>29</v>
      </c>
    </row>
    <row r="29016" spans="1:2" x14ac:dyDescent="0.2">
      <c r="A29016" t="s">
        <v>29</v>
      </c>
    </row>
    <row r="29017" spans="1:2" x14ac:dyDescent="0.2">
      <c r="A29017" t="s">
        <v>29</v>
      </c>
    </row>
    <row r="29018" spans="1:2" x14ac:dyDescent="0.2">
      <c r="A29018" t="s">
        <v>29</v>
      </c>
    </row>
    <row r="29019" spans="1:2" x14ac:dyDescent="0.2">
      <c r="A29019" t="s">
        <v>29</v>
      </c>
    </row>
    <row r="29020" spans="1:2" x14ac:dyDescent="0.2">
      <c r="A29020" t="s">
        <v>29</v>
      </c>
    </row>
    <row r="29021" spans="1:2" x14ac:dyDescent="0.2">
      <c r="A29021" t="s">
        <v>29</v>
      </c>
    </row>
    <row r="29022" spans="1:2" x14ac:dyDescent="0.2">
      <c r="A29022" t="s">
        <v>29</v>
      </c>
    </row>
    <row r="29023" spans="1:2" x14ac:dyDescent="0.2">
      <c r="A29023" t="s">
        <v>92</v>
      </c>
    </row>
    <row r="29024" spans="1:2" x14ac:dyDescent="0.2">
      <c r="A29024" t="s">
        <v>96</v>
      </c>
    </row>
    <row r="29025" spans="1:2" x14ac:dyDescent="0.2">
      <c r="A29025" t="s">
        <v>96</v>
      </c>
    </row>
    <row r="29026" spans="1:2" x14ac:dyDescent="0.2">
      <c r="A29026" t="s">
        <v>29</v>
      </c>
    </row>
    <row r="29027" spans="1:2" x14ac:dyDescent="0.2">
      <c r="A29027" t="s">
        <v>96</v>
      </c>
      <c r="B29027" t="s">
        <v>3618</v>
      </c>
    </row>
    <row r="29028" spans="1:2" x14ac:dyDescent="0.2">
      <c r="A29028" t="s">
        <v>29</v>
      </c>
    </row>
    <row r="29029" spans="1:2" x14ac:dyDescent="0.2">
      <c r="A29029" t="s">
        <v>96</v>
      </c>
      <c r="B29029" t="s">
        <v>3619</v>
      </c>
    </row>
    <row r="29030" spans="1:2" x14ac:dyDescent="0.2">
      <c r="A29030" t="s">
        <v>96</v>
      </c>
      <c r="B29030" t="s">
        <v>2027</v>
      </c>
    </row>
    <row r="29031" spans="1:2" x14ac:dyDescent="0.2">
      <c r="A29031" t="s">
        <v>92</v>
      </c>
    </row>
    <row r="29032" spans="1:2" x14ac:dyDescent="0.2">
      <c r="A29032" t="s">
        <v>54</v>
      </c>
    </row>
    <row r="29033" spans="1:2" x14ac:dyDescent="0.2">
      <c r="A29033" t="s">
        <v>92</v>
      </c>
    </row>
    <row r="29034" spans="1:2" x14ac:dyDescent="0.2">
      <c r="A29034" t="s">
        <v>29</v>
      </c>
    </row>
    <row r="29035" spans="1:2" x14ac:dyDescent="0.2">
      <c r="A29035" t="s">
        <v>29</v>
      </c>
    </row>
    <row r="29036" spans="1:2" x14ac:dyDescent="0.2">
      <c r="A29036" t="s">
        <v>29</v>
      </c>
    </row>
    <row r="29037" spans="1:2" x14ac:dyDescent="0.2">
      <c r="A29037" t="s">
        <v>29</v>
      </c>
    </row>
    <row r="29038" spans="1:2" x14ac:dyDescent="0.2">
      <c r="A29038" t="s">
        <v>54</v>
      </c>
    </row>
    <row r="29039" spans="1:2" x14ac:dyDescent="0.2">
      <c r="A29039" t="s">
        <v>29</v>
      </c>
    </row>
    <row r="29040" spans="1:2" x14ac:dyDescent="0.2">
      <c r="A29040" t="s">
        <v>29</v>
      </c>
    </row>
    <row r="29041" spans="1:3" x14ac:dyDescent="0.2">
      <c r="A29041" t="s">
        <v>54</v>
      </c>
    </row>
    <row r="29042" spans="1:3" x14ac:dyDescent="0.2">
      <c r="A29042" t="s">
        <v>29</v>
      </c>
    </row>
    <row r="29043" spans="1:3" x14ac:dyDescent="0.2">
      <c r="A29043" t="s">
        <v>96</v>
      </c>
    </row>
    <row r="29044" spans="1:3" x14ac:dyDescent="0.2">
      <c r="A29044" t="s">
        <v>96</v>
      </c>
      <c r="B29044">
        <v>2.92</v>
      </c>
      <c r="C29044" t="s">
        <v>1635</v>
      </c>
    </row>
    <row r="29045" spans="1:3" x14ac:dyDescent="0.2">
      <c r="A29045" t="s">
        <v>54</v>
      </c>
    </row>
    <row r="29046" spans="1:3" x14ac:dyDescent="0.2">
      <c r="A29046" t="s">
        <v>54</v>
      </c>
    </row>
    <row r="29047" spans="1:3" x14ac:dyDescent="0.2">
      <c r="A29047" t="s">
        <v>54</v>
      </c>
    </row>
    <row r="29048" spans="1:3" x14ac:dyDescent="0.2">
      <c r="A29048" t="s">
        <v>92</v>
      </c>
    </row>
    <row r="29049" spans="1:3" x14ac:dyDescent="0.2">
      <c r="A29049" t="s">
        <v>29</v>
      </c>
    </row>
    <row r="29050" spans="1:3" x14ac:dyDescent="0.2">
      <c r="A29050" t="s">
        <v>54</v>
      </c>
    </row>
    <row r="29051" spans="1:3" x14ac:dyDescent="0.2">
      <c r="A29051" t="s">
        <v>153</v>
      </c>
    </row>
    <row r="29052" spans="1:3" x14ac:dyDescent="0.2">
      <c r="A29052" t="s">
        <v>92</v>
      </c>
      <c r="B29052" t="s">
        <v>3620</v>
      </c>
    </row>
    <row r="29053" spans="1:3" x14ac:dyDescent="0.2">
      <c r="A29053" t="s">
        <v>92</v>
      </c>
      <c r="B29053" t="s">
        <v>3621</v>
      </c>
    </row>
    <row r="29054" spans="1:3" x14ac:dyDescent="0.2">
      <c r="A29054" t="s">
        <v>29</v>
      </c>
    </row>
    <row r="29055" spans="1:3" x14ac:dyDescent="0.2">
      <c r="A29055" t="s">
        <v>92</v>
      </c>
      <c r="B29055" t="s">
        <v>3621</v>
      </c>
    </row>
    <row r="29056" spans="1:3" x14ac:dyDescent="0.2">
      <c r="A29056" t="s">
        <v>92</v>
      </c>
    </row>
    <row r="29057" spans="1:2" x14ac:dyDescent="0.2">
      <c r="A29057" t="s">
        <v>29</v>
      </c>
    </row>
    <row r="29058" spans="1:2" x14ac:dyDescent="0.2">
      <c r="A29058" t="s">
        <v>29</v>
      </c>
    </row>
    <row r="29059" spans="1:2" x14ac:dyDescent="0.2">
      <c r="A29059" t="s">
        <v>29</v>
      </c>
    </row>
    <row r="29060" spans="1:2" x14ac:dyDescent="0.2">
      <c r="A29060" t="s">
        <v>29</v>
      </c>
    </row>
    <row r="29061" spans="1:2" x14ac:dyDescent="0.2">
      <c r="A29061" t="s">
        <v>96</v>
      </c>
    </row>
    <row r="29062" spans="1:2" x14ac:dyDescent="0.2">
      <c r="A29062" t="s">
        <v>54</v>
      </c>
      <c r="B29062" t="s">
        <v>3622</v>
      </c>
    </row>
    <row r="29063" spans="1:2" x14ac:dyDescent="0.2">
      <c r="A29063" t="s">
        <v>96</v>
      </c>
    </row>
    <row r="29064" spans="1:2" x14ac:dyDescent="0.2">
      <c r="A29064" t="s">
        <v>29</v>
      </c>
    </row>
    <row r="29065" spans="1:2" x14ac:dyDescent="0.2">
      <c r="A29065" t="s">
        <v>29</v>
      </c>
    </row>
    <row r="29066" spans="1:2" x14ac:dyDescent="0.2">
      <c r="A29066" t="s">
        <v>96</v>
      </c>
    </row>
    <row r="29067" spans="1:2" x14ac:dyDescent="0.2">
      <c r="A29067" t="s">
        <v>1031</v>
      </c>
    </row>
    <row r="29068" spans="1:2" x14ac:dyDescent="0.2">
      <c r="A29068" t="s">
        <v>92</v>
      </c>
    </row>
    <row r="29069" spans="1:2" x14ac:dyDescent="0.2">
      <c r="A29069" t="s">
        <v>94</v>
      </c>
    </row>
    <row r="29070" spans="1:2" x14ac:dyDescent="0.2">
      <c r="A29070" t="s">
        <v>133</v>
      </c>
    </row>
    <row r="29071" spans="1:2" x14ac:dyDescent="0.2">
      <c r="A29071" t="s">
        <v>153</v>
      </c>
    </row>
    <row r="29072" spans="1:2" x14ac:dyDescent="0.2">
      <c r="A29072" t="s">
        <v>153</v>
      </c>
    </row>
    <row r="29073" spans="1:5" x14ac:dyDescent="0.2">
      <c r="A29073" t="s">
        <v>97</v>
      </c>
    </row>
    <row r="29074" spans="1:5" x14ac:dyDescent="0.2">
      <c r="A29074" t="s">
        <v>54</v>
      </c>
    </row>
    <row r="29075" spans="1:5" x14ac:dyDescent="0.2">
      <c r="A29075" t="s">
        <v>29</v>
      </c>
    </row>
    <row r="29076" spans="1:5" x14ac:dyDescent="0.2">
      <c r="A29076" t="s">
        <v>54</v>
      </c>
    </row>
    <row r="29077" spans="1:5" x14ac:dyDescent="0.2">
      <c r="A29077" t="s">
        <v>92</v>
      </c>
    </row>
    <row r="29078" spans="1:5" x14ac:dyDescent="0.2">
      <c r="A29078" t="s">
        <v>54</v>
      </c>
    </row>
    <row r="29079" spans="1:5" x14ac:dyDescent="0.2">
      <c r="A29079" t="s">
        <v>29</v>
      </c>
    </row>
    <row r="29080" spans="1:5" x14ac:dyDescent="0.2">
      <c r="A29080" t="s">
        <v>96</v>
      </c>
      <c r="B29080" t="s">
        <v>2470</v>
      </c>
      <c r="C29080" t="s">
        <v>3608</v>
      </c>
    </row>
    <row r="29081" spans="1:5" x14ac:dyDescent="0.2">
      <c r="A29081" t="s">
        <v>96</v>
      </c>
      <c r="B29081" t="s">
        <v>2440</v>
      </c>
      <c r="C29081" t="s">
        <v>3608</v>
      </c>
    </row>
    <row r="29082" spans="1:5" x14ac:dyDescent="0.2">
      <c r="A29082" t="s">
        <v>95</v>
      </c>
      <c r="B29082" t="s">
        <v>1938</v>
      </c>
      <c r="C29082">
        <v>6.3</v>
      </c>
      <c r="D29082" t="s">
        <v>3623</v>
      </c>
      <c r="E29082" t="s">
        <v>1723</v>
      </c>
    </row>
    <row r="29083" spans="1:5" x14ac:dyDescent="0.2">
      <c r="A29083" t="s">
        <v>1704</v>
      </c>
      <c r="B29083" t="s">
        <v>3624</v>
      </c>
      <c r="C29083" t="s">
        <v>2603</v>
      </c>
      <c r="D29083" t="s">
        <v>3037</v>
      </c>
    </row>
    <row r="29084" spans="1:5" x14ac:dyDescent="0.2">
      <c r="A29084" t="s">
        <v>96</v>
      </c>
    </row>
    <row r="29085" spans="1:5" x14ac:dyDescent="0.2">
      <c r="A29085" t="s">
        <v>29</v>
      </c>
      <c r="B29085" t="s">
        <v>3625</v>
      </c>
    </row>
    <row r="29086" spans="1:5" x14ac:dyDescent="0.2">
      <c r="A29086" t="s">
        <v>29</v>
      </c>
    </row>
    <row r="29087" spans="1:5" x14ac:dyDescent="0.2">
      <c r="A29087" t="s">
        <v>29</v>
      </c>
    </row>
    <row r="29088" spans="1:5" x14ac:dyDescent="0.2">
      <c r="A29088" t="s">
        <v>54</v>
      </c>
    </row>
    <row r="29089" spans="1:4" x14ac:dyDescent="0.2">
      <c r="A29089" t="s">
        <v>29</v>
      </c>
    </row>
    <row r="29090" spans="1:4" x14ac:dyDescent="0.2">
      <c r="A29090" t="s">
        <v>29</v>
      </c>
    </row>
    <row r="29091" spans="1:4" x14ac:dyDescent="0.2">
      <c r="A29091" t="s">
        <v>153</v>
      </c>
      <c r="B29091" t="s">
        <v>3626</v>
      </c>
    </row>
    <row r="29092" spans="1:4" x14ac:dyDescent="0.2">
      <c r="A29092" t="s">
        <v>3627</v>
      </c>
      <c r="B29092" t="s">
        <v>1700</v>
      </c>
    </row>
    <row r="29093" spans="1:4" x14ac:dyDescent="0.2">
      <c r="A29093" t="s">
        <v>3627</v>
      </c>
      <c r="B29093" t="s">
        <v>1700</v>
      </c>
      <c r="C29093" t="s">
        <v>3288</v>
      </c>
      <c r="D29093" t="s">
        <v>3628</v>
      </c>
    </row>
    <row r="29094" spans="1:4" x14ac:dyDescent="0.2">
      <c r="A29094" t="s">
        <v>1032</v>
      </c>
    </row>
    <row r="29095" spans="1:4" x14ac:dyDescent="0.2">
      <c r="A29095" t="s">
        <v>92</v>
      </c>
      <c r="B29095" t="s">
        <v>2486</v>
      </c>
      <c r="C29095" t="s">
        <v>3629</v>
      </c>
    </row>
    <row r="29096" spans="1:4" x14ac:dyDescent="0.2">
      <c r="A29096" t="s">
        <v>92</v>
      </c>
      <c r="B29096" t="s">
        <v>2486</v>
      </c>
      <c r="C29096" t="s">
        <v>3630</v>
      </c>
    </row>
    <row r="29097" spans="1:4" x14ac:dyDescent="0.2">
      <c r="A29097" t="s">
        <v>92</v>
      </c>
      <c r="B29097" t="s">
        <v>2486</v>
      </c>
      <c r="C29097" t="s">
        <v>3631</v>
      </c>
    </row>
    <row r="29098" spans="1:4" x14ac:dyDescent="0.2">
      <c r="A29098" t="s">
        <v>92</v>
      </c>
      <c r="B29098" t="s">
        <v>2486</v>
      </c>
      <c r="C29098" t="s">
        <v>3632</v>
      </c>
    </row>
    <row r="29099" spans="1:4" x14ac:dyDescent="0.2">
      <c r="A29099" t="s">
        <v>95</v>
      </c>
      <c r="B29099" t="s">
        <v>2228</v>
      </c>
      <c r="C29099" t="s">
        <v>2233</v>
      </c>
    </row>
    <row r="29100" spans="1:4" x14ac:dyDescent="0.2">
      <c r="A29100" t="s">
        <v>92</v>
      </c>
      <c r="B29100" t="s">
        <v>2486</v>
      </c>
      <c r="C29100" t="s">
        <v>3633</v>
      </c>
      <c r="D29100" t="s">
        <v>3634</v>
      </c>
    </row>
    <row r="29101" spans="1:4" x14ac:dyDescent="0.2">
      <c r="A29101" t="s">
        <v>1549</v>
      </c>
      <c r="B29101" t="s">
        <v>1550</v>
      </c>
      <c r="C29101" t="s">
        <v>1551</v>
      </c>
      <c r="D29101" t="s">
        <v>1552</v>
      </c>
    </row>
    <row r="29102" spans="1:4" x14ac:dyDescent="0.2">
      <c r="A29102" t="s">
        <v>859</v>
      </c>
      <c r="B29102" t="s">
        <v>1553</v>
      </c>
      <c r="C29102" t="s">
        <v>1554</v>
      </c>
    </row>
    <row r="29103" spans="1:4" x14ac:dyDescent="0.2">
      <c r="A29103" t="s">
        <v>1569</v>
      </c>
      <c r="B29103" t="s">
        <v>1570</v>
      </c>
      <c r="C29103" t="s">
        <v>1571</v>
      </c>
    </row>
    <row r="29104" spans="1:4" x14ac:dyDescent="0.2">
      <c r="A29104" t="s">
        <v>1569</v>
      </c>
      <c r="B29104" t="s">
        <v>1572</v>
      </c>
      <c r="C29104" t="s">
        <v>1573</v>
      </c>
      <c r="D29104" t="s">
        <v>1571</v>
      </c>
    </row>
    <row r="29105" spans="1:2" x14ac:dyDescent="0.2">
      <c r="A29105" t="s">
        <v>96</v>
      </c>
    </row>
    <row r="29106" spans="1:2" x14ac:dyDescent="0.2">
      <c r="A29106" t="s">
        <v>153</v>
      </c>
    </row>
    <row r="29107" spans="1:2" x14ac:dyDescent="0.2">
      <c r="A29107" t="s">
        <v>974</v>
      </c>
    </row>
    <row r="29108" spans="1:2" x14ac:dyDescent="0.2">
      <c r="A29108" t="s">
        <v>96</v>
      </c>
    </row>
    <row r="29109" spans="1:2" x14ac:dyDescent="0.2">
      <c r="A29109" t="s">
        <v>974</v>
      </c>
    </row>
    <row r="29110" spans="1:2" x14ac:dyDescent="0.2">
      <c r="A29110" t="s">
        <v>96</v>
      </c>
    </row>
    <row r="29111" spans="1:2" x14ac:dyDescent="0.2">
      <c r="A29111" t="s">
        <v>96</v>
      </c>
    </row>
    <row r="29112" spans="1:2" x14ac:dyDescent="0.2">
      <c r="A29112" t="s">
        <v>96</v>
      </c>
    </row>
    <row r="29113" spans="1:2" x14ac:dyDescent="0.2">
      <c r="A29113" t="s">
        <v>96</v>
      </c>
    </row>
    <row r="29114" spans="1:2" x14ac:dyDescent="0.2">
      <c r="A29114" t="s">
        <v>95</v>
      </c>
      <c r="B29114" t="s">
        <v>3337</v>
      </c>
    </row>
    <row r="29115" spans="1:2" x14ac:dyDescent="0.2">
      <c r="A29115" t="s">
        <v>54</v>
      </c>
    </row>
    <row r="29116" spans="1:2" x14ac:dyDescent="0.2">
      <c r="A29116" t="s">
        <v>153</v>
      </c>
    </row>
    <row r="29117" spans="1:2" x14ac:dyDescent="0.2">
      <c r="A29117" t="s">
        <v>95</v>
      </c>
      <c r="B29117" t="s">
        <v>2373</v>
      </c>
    </row>
    <row r="29118" spans="1:2" x14ac:dyDescent="0.2">
      <c r="A29118" t="s">
        <v>95</v>
      </c>
      <c r="B29118" t="s">
        <v>2373</v>
      </c>
    </row>
    <row r="29119" spans="1:2" x14ac:dyDescent="0.2">
      <c r="A29119" t="s">
        <v>29</v>
      </c>
    </row>
    <row r="29120" spans="1:2" x14ac:dyDescent="0.2">
      <c r="A29120" t="s">
        <v>29</v>
      </c>
    </row>
    <row r="29121" spans="1:2" x14ac:dyDescent="0.2">
      <c r="A29121" t="s">
        <v>29</v>
      </c>
    </row>
    <row r="29122" spans="1:2" x14ac:dyDescent="0.2">
      <c r="A29122" t="s">
        <v>29</v>
      </c>
    </row>
    <row r="29123" spans="1:2" x14ac:dyDescent="0.2">
      <c r="A29123" t="s">
        <v>29</v>
      </c>
    </row>
    <row r="29124" spans="1:2" x14ac:dyDescent="0.2">
      <c r="A29124" t="s">
        <v>29</v>
      </c>
    </row>
    <row r="29125" spans="1:2" x14ac:dyDescent="0.2">
      <c r="A29125" t="s">
        <v>29</v>
      </c>
    </row>
    <row r="29126" spans="1:2" x14ac:dyDescent="0.2">
      <c r="A29126" t="s">
        <v>29</v>
      </c>
    </row>
    <row r="29127" spans="1:2" x14ac:dyDescent="0.2">
      <c r="A29127" t="s">
        <v>29</v>
      </c>
    </row>
    <row r="29128" spans="1:2" x14ac:dyDescent="0.2">
      <c r="A29128" t="s">
        <v>92</v>
      </c>
    </row>
    <row r="29129" spans="1:2" x14ac:dyDescent="0.2">
      <c r="A29129" t="s">
        <v>96</v>
      </c>
    </row>
    <row r="29130" spans="1:2" x14ac:dyDescent="0.2">
      <c r="A29130" t="s">
        <v>96</v>
      </c>
    </row>
    <row r="29131" spans="1:2" x14ac:dyDescent="0.2">
      <c r="A29131" t="s">
        <v>29</v>
      </c>
    </row>
    <row r="29132" spans="1:2" x14ac:dyDescent="0.2">
      <c r="A29132" t="s">
        <v>96</v>
      </c>
      <c r="B29132" t="s">
        <v>3618</v>
      </c>
    </row>
    <row r="29133" spans="1:2" x14ac:dyDescent="0.2">
      <c r="A29133" t="s">
        <v>29</v>
      </c>
    </row>
    <row r="29134" spans="1:2" x14ac:dyDescent="0.2">
      <c r="A29134" t="s">
        <v>96</v>
      </c>
      <c r="B29134" t="s">
        <v>3619</v>
      </c>
    </row>
    <row r="29135" spans="1:2" x14ac:dyDescent="0.2">
      <c r="A29135" t="s">
        <v>96</v>
      </c>
      <c r="B29135" t="s">
        <v>2027</v>
      </c>
    </row>
    <row r="29136" spans="1:2" x14ac:dyDescent="0.2">
      <c r="A29136" t="s">
        <v>92</v>
      </c>
    </row>
    <row r="29137" spans="1:3" x14ac:dyDescent="0.2">
      <c r="A29137" t="s">
        <v>54</v>
      </c>
    </row>
    <row r="29138" spans="1:3" x14ac:dyDescent="0.2">
      <c r="A29138" t="s">
        <v>92</v>
      </c>
    </row>
    <row r="29139" spans="1:3" x14ac:dyDescent="0.2">
      <c r="A29139" t="s">
        <v>29</v>
      </c>
    </row>
    <row r="29140" spans="1:3" x14ac:dyDescent="0.2">
      <c r="A29140" t="s">
        <v>29</v>
      </c>
    </row>
    <row r="29141" spans="1:3" x14ac:dyDescent="0.2">
      <c r="A29141" t="s">
        <v>29</v>
      </c>
    </row>
    <row r="29142" spans="1:3" x14ac:dyDescent="0.2">
      <c r="A29142" t="s">
        <v>29</v>
      </c>
    </row>
    <row r="29143" spans="1:3" x14ac:dyDescent="0.2">
      <c r="A29143" t="s">
        <v>54</v>
      </c>
    </row>
    <row r="29144" spans="1:3" x14ac:dyDescent="0.2">
      <c r="A29144" t="s">
        <v>29</v>
      </c>
    </row>
    <row r="29145" spans="1:3" x14ac:dyDescent="0.2">
      <c r="A29145" t="s">
        <v>29</v>
      </c>
    </row>
    <row r="29146" spans="1:3" x14ac:dyDescent="0.2">
      <c r="A29146" t="s">
        <v>54</v>
      </c>
    </row>
    <row r="29147" spans="1:3" x14ac:dyDescent="0.2">
      <c r="A29147" t="s">
        <v>29</v>
      </c>
    </row>
    <row r="29148" spans="1:3" x14ac:dyDescent="0.2">
      <c r="A29148" t="s">
        <v>96</v>
      </c>
    </row>
    <row r="29149" spans="1:3" x14ac:dyDescent="0.2">
      <c r="A29149" t="s">
        <v>96</v>
      </c>
      <c r="B29149">
        <v>2.92</v>
      </c>
      <c r="C29149" t="s">
        <v>1635</v>
      </c>
    </row>
    <row r="29150" spans="1:3" x14ac:dyDescent="0.2">
      <c r="A29150" t="s">
        <v>54</v>
      </c>
    </row>
    <row r="29151" spans="1:3" x14ac:dyDescent="0.2">
      <c r="A29151" t="s">
        <v>54</v>
      </c>
    </row>
    <row r="29152" spans="1:3" x14ac:dyDescent="0.2">
      <c r="A29152" t="s">
        <v>54</v>
      </c>
    </row>
    <row r="29153" spans="1:2" x14ac:dyDescent="0.2">
      <c r="A29153" t="s">
        <v>92</v>
      </c>
    </row>
    <row r="29154" spans="1:2" x14ac:dyDescent="0.2">
      <c r="A29154" t="s">
        <v>29</v>
      </c>
    </row>
    <row r="29155" spans="1:2" x14ac:dyDescent="0.2">
      <c r="A29155" t="s">
        <v>54</v>
      </c>
    </row>
    <row r="29156" spans="1:2" x14ac:dyDescent="0.2">
      <c r="A29156" t="s">
        <v>153</v>
      </c>
    </row>
    <row r="29157" spans="1:2" x14ac:dyDescent="0.2">
      <c r="A29157" t="s">
        <v>92</v>
      </c>
      <c r="B29157" t="s">
        <v>3620</v>
      </c>
    </row>
    <row r="29158" spans="1:2" x14ac:dyDescent="0.2">
      <c r="A29158" t="s">
        <v>92</v>
      </c>
      <c r="B29158" t="s">
        <v>3621</v>
      </c>
    </row>
    <row r="29159" spans="1:2" x14ac:dyDescent="0.2">
      <c r="A29159" t="s">
        <v>29</v>
      </c>
    </row>
    <row r="29160" spans="1:2" x14ac:dyDescent="0.2">
      <c r="A29160" t="s">
        <v>92</v>
      </c>
      <c r="B29160" t="s">
        <v>3621</v>
      </c>
    </row>
    <row r="29161" spans="1:2" x14ac:dyDescent="0.2">
      <c r="A29161" t="s">
        <v>92</v>
      </c>
    </row>
    <row r="29162" spans="1:2" x14ac:dyDescent="0.2">
      <c r="A29162" t="s">
        <v>29</v>
      </c>
    </row>
    <row r="29163" spans="1:2" x14ac:dyDescent="0.2">
      <c r="A29163" t="s">
        <v>29</v>
      </c>
    </row>
    <row r="29164" spans="1:2" x14ac:dyDescent="0.2">
      <c r="A29164" t="s">
        <v>29</v>
      </c>
    </row>
    <row r="29165" spans="1:2" x14ac:dyDescent="0.2">
      <c r="A29165" t="s">
        <v>29</v>
      </c>
    </row>
    <row r="29166" spans="1:2" x14ac:dyDescent="0.2">
      <c r="A29166" t="s">
        <v>96</v>
      </c>
    </row>
    <row r="29167" spans="1:2" x14ac:dyDescent="0.2">
      <c r="A29167" t="s">
        <v>54</v>
      </c>
      <c r="B29167" t="s">
        <v>3622</v>
      </c>
    </row>
    <row r="29168" spans="1:2" x14ac:dyDescent="0.2">
      <c r="A29168" t="s">
        <v>96</v>
      </c>
    </row>
    <row r="29169" spans="1:1" x14ac:dyDescent="0.2">
      <c r="A29169" t="s">
        <v>29</v>
      </c>
    </row>
    <row r="29170" spans="1:1" x14ac:dyDescent="0.2">
      <c r="A29170" t="s">
        <v>29</v>
      </c>
    </row>
    <row r="29171" spans="1:1" x14ac:dyDescent="0.2">
      <c r="A29171" t="s">
        <v>96</v>
      </c>
    </row>
    <row r="29172" spans="1:1" x14ac:dyDescent="0.2">
      <c r="A29172" t="s">
        <v>1031</v>
      </c>
    </row>
    <row r="29173" spans="1:1" x14ac:dyDescent="0.2">
      <c r="A29173" t="s">
        <v>92</v>
      </c>
    </row>
    <row r="29174" spans="1:1" x14ac:dyDescent="0.2">
      <c r="A29174" t="s">
        <v>94</v>
      </c>
    </row>
    <row r="29175" spans="1:1" x14ac:dyDescent="0.2">
      <c r="A29175" t="s">
        <v>133</v>
      </c>
    </row>
    <row r="29176" spans="1:1" x14ac:dyDescent="0.2">
      <c r="A29176" t="s">
        <v>153</v>
      </c>
    </row>
    <row r="29177" spans="1:1" x14ac:dyDescent="0.2">
      <c r="A29177" t="s">
        <v>153</v>
      </c>
    </row>
    <row r="29178" spans="1:1" x14ac:dyDescent="0.2">
      <c r="A29178" t="s">
        <v>97</v>
      </c>
    </row>
    <row r="29179" spans="1:1" x14ac:dyDescent="0.2">
      <c r="A29179" t="s">
        <v>54</v>
      </c>
    </row>
    <row r="29180" spans="1:1" x14ac:dyDescent="0.2">
      <c r="A29180" t="s">
        <v>29</v>
      </c>
    </row>
    <row r="29181" spans="1:1" x14ac:dyDescent="0.2">
      <c r="A29181" t="s">
        <v>54</v>
      </c>
    </row>
    <row r="29182" spans="1:1" x14ac:dyDescent="0.2">
      <c r="A29182" t="s">
        <v>92</v>
      </c>
    </row>
    <row r="29183" spans="1:1" x14ac:dyDescent="0.2">
      <c r="A29183" t="s">
        <v>54</v>
      </c>
    </row>
    <row r="29184" spans="1:1" x14ac:dyDescent="0.2">
      <c r="A29184" t="s">
        <v>29</v>
      </c>
    </row>
    <row r="29185" spans="1:5" x14ac:dyDescent="0.2">
      <c r="A29185" t="s">
        <v>96</v>
      </c>
      <c r="B29185" t="s">
        <v>2470</v>
      </c>
      <c r="C29185" t="s">
        <v>3608</v>
      </c>
    </row>
    <row r="29186" spans="1:5" x14ac:dyDescent="0.2">
      <c r="A29186" t="s">
        <v>96</v>
      </c>
      <c r="B29186" t="s">
        <v>2440</v>
      </c>
      <c r="C29186" t="s">
        <v>3608</v>
      </c>
    </row>
    <row r="29187" spans="1:5" x14ac:dyDescent="0.2">
      <c r="A29187" t="s">
        <v>95</v>
      </c>
      <c r="B29187" t="s">
        <v>1938</v>
      </c>
      <c r="C29187">
        <v>6.3</v>
      </c>
      <c r="D29187" t="s">
        <v>3623</v>
      </c>
      <c r="E29187" t="s">
        <v>1723</v>
      </c>
    </row>
    <row r="29188" spans="1:5" x14ac:dyDescent="0.2">
      <c r="A29188" t="s">
        <v>1704</v>
      </c>
      <c r="B29188" t="s">
        <v>3624</v>
      </c>
      <c r="C29188" t="s">
        <v>2603</v>
      </c>
      <c r="D29188" t="s">
        <v>3037</v>
      </c>
    </row>
    <row r="29189" spans="1:5" x14ac:dyDescent="0.2">
      <c r="A29189" t="s">
        <v>96</v>
      </c>
    </row>
    <row r="29190" spans="1:5" x14ac:dyDescent="0.2">
      <c r="A29190" t="s">
        <v>29</v>
      </c>
      <c r="B29190" t="s">
        <v>3625</v>
      </c>
    </row>
    <row r="29191" spans="1:5" x14ac:dyDescent="0.2">
      <c r="A29191" t="s">
        <v>29</v>
      </c>
    </row>
    <row r="29192" spans="1:5" x14ac:dyDescent="0.2">
      <c r="A29192" t="s">
        <v>29</v>
      </c>
    </row>
    <row r="29193" spans="1:5" x14ac:dyDescent="0.2">
      <c r="A29193" t="s">
        <v>54</v>
      </c>
    </row>
    <row r="29194" spans="1:5" x14ac:dyDescent="0.2">
      <c r="A29194" t="s">
        <v>29</v>
      </c>
    </row>
    <row r="29195" spans="1:5" x14ac:dyDescent="0.2">
      <c r="A29195" t="s">
        <v>29</v>
      </c>
    </row>
    <row r="29196" spans="1:5" x14ac:dyDescent="0.2">
      <c r="A29196" t="s">
        <v>153</v>
      </c>
      <c r="B29196" t="s">
        <v>3626</v>
      </c>
    </row>
    <row r="29197" spans="1:5" x14ac:dyDescent="0.2">
      <c r="A29197" t="s">
        <v>3627</v>
      </c>
      <c r="B29197" t="s">
        <v>1700</v>
      </c>
    </row>
    <row r="29198" spans="1:5" x14ac:dyDescent="0.2">
      <c r="A29198" t="s">
        <v>3627</v>
      </c>
      <c r="B29198" t="s">
        <v>1700</v>
      </c>
      <c r="C29198" t="s">
        <v>3288</v>
      </c>
      <c r="D29198" t="s">
        <v>3628</v>
      </c>
    </row>
    <row r="29199" spans="1:5" x14ac:dyDescent="0.2">
      <c r="A29199" t="s">
        <v>1032</v>
      </c>
    </row>
    <row r="29200" spans="1:5" x14ac:dyDescent="0.2">
      <c r="A29200" t="s">
        <v>92</v>
      </c>
      <c r="B29200" t="s">
        <v>2486</v>
      </c>
      <c r="C29200" t="s">
        <v>3629</v>
      </c>
    </row>
    <row r="29201" spans="1:4" x14ac:dyDescent="0.2">
      <c r="A29201" t="s">
        <v>92</v>
      </c>
      <c r="B29201" t="s">
        <v>2486</v>
      </c>
      <c r="C29201" t="s">
        <v>3630</v>
      </c>
    </row>
    <row r="29202" spans="1:4" x14ac:dyDescent="0.2">
      <c r="A29202" t="s">
        <v>92</v>
      </c>
      <c r="B29202" t="s">
        <v>2486</v>
      </c>
      <c r="C29202" t="s">
        <v>3631</v>
      </c>
    </row>
    <row r="29203" spans="1:4" x14ac:dyDescent="0.2">
      <c r="A29203" t="s">
        <v>92</v>
      </c>
      <c r="B29203" t="s">
        <v>2486</v>
      </c>
      <c r="C29203" t="s">
        <v>3632</v>
      </c>
    </row>
    <row r="29204" spans="1:4" x14ac:dyDescent="0.2">
      <c r="A29204" t="s">
        <v>95</v>
      </c>
      <c r="B29204" t="s">
        <v>2228</v>
      </c>
      <c r="C29204" t="s">
        <v>2233</v>
      </c>
    </row>
    <row r="29205" spans="1:4" x14ac:dyDescent="0.2">
      <c r="A29205" t="s">
        <v>92</v>
      </c>
      <c r="B29205" t="s">
        <v>2486</v>
      </c>
      <c r="C29205" t="s">
        <v>3633</v>
      </c>
      <c r="D29205" t="s">
        <v>3634</v>
      </c>
    </row>
    <row r="29206" spans="1:4" x14ac:dyDescent="0.2">
      <c r="A29206" t="s">
        <v>1549</v>
      </c>
      <c r="B29206" t="s">
        <v>1550</v>
      </c>
      <c r="C29206" t="s">
        <v>1551</v>
      </c>
      <c r="D29206" t="s">
        <v>1552</v>
      </c>
    </row>
    <row r="29207" spans="1:4" x14ac:dyDescent="0.2">
      <c r="A29207" t="s">
        <v>859</v>
      </c>
      <c r="B29207" t="s">
        <v>1553</v>
      </c>
      <c r="C29207" t="s">
        <v>1554</v>
      </c>
    </row>
    <row r="29208" spans="1:4" x14ac:dyDescent="0.2">
      <c r="A29208" t="s">
        <v>1569</v>
      </c>
      <c r="B29208" t="s">
        <v>1570</v>
      </c>
      <c r="C29208" t="s">
        <v>1571</v>
      </c>
    </row>
    <row r="29209" spans="1:4" x14ac:dyDescent="0.2">
      <c r="A29209" t="s">
        <v>1569</v>
      </c>
      <c r="B29209" t="s">
        <v>1572</v>
      </c>
      <c r="C29209" t="s">
        <v>1573</v>
      </c>
      <c r="D29209" t="s">
        <v>1571</v>
      </c>
    </row>
    <row r="29210" spans="1:4" x14ac:dyDescent="0.2">
      <c r="A29210" t="s">
        <v>29</v>
      </c>
      <c r="B29210">
        <v>1.5</v>
      </c>
      <c r="C29210">
        <v>0.1</v>
      </c>
    </row>
    <row r="29211" spans="1:4" x14ac:dyDescent="0.2">
      <c r="A29211" t="s">
        <v>29</v>
      </c>
      <c r="B29211">
        <v>2</v>
      </c>
      <c r="C29211" t="s">
        <v>1608</v>
      </c>
      <c r="D29211">
        <v>0.1</v>
      </c>
    </row>
    <row r="29212" spans="1:4" x14ac:dyDescent="0.2">
      <c r="A29212" t="s">
        <v>29</v>
      </c>
      <c r="B29212">
        <v>5</v>
      </c>
      <c r="C29212" t="s">
        <v>1608</v>
      </c>
      <c r="D29212">
        <v>0.1</v>
      </c>
    </row>
    <row r="29213" spans="1:4" x14ac:dyDescent="0.2">
      <c r="A29213" t="s">
        <v>29</v>
      </c>
      <c r="B29213">
        <v>7</v>
      </c>
      <c r="C29213" t="s">
        <v>1608</v>
      </c>
      <c r="D29213">
        <v>0.05</v>
      </c>
    </row>
    <row r="29214" spans="1:4" x14ac:dyDescent="0.2">
      <c r="A29214" t="s">
        <v>29</v>
      </c>
      <c r="B29214">
        <v>9</v>
      </c>
      <c r="C29214" t="s">
        <v>1608</v>
      </c>
      <c r="D29214">
        <v>0.2</v>
      </c>
    </row>
    <row r="29215" spans="1:4" x14ac:dyDescent="0.2">
      <c r="A29215" t="s">
        <v>29</v>
      </c>
      <c r="B29215">
        <v>2.7</v>
      </c>
      <c r="C29215" t="s">
        <v>1608</v>
      </c>
      <c r="D29215">
        <v>0.1</v>
      </c>
    </row>
    <row r="29216" spans="1:4" x14ac:dyDescent="0.2">
      <c r="A29216" t="s">
        <v>29</v>
      </c>
      <c r="B29216">
        <v>1.3</v>
      </c>
      <c r="C29216" t="s">
        <v>1608</v>
      </c>
      <c r="D29216">
        <v>0.1</v>
      </c>
    </row>
    <row r="29217" spans="1:7" x14ac:dyDescent="0.2">
      <c r="A29217" t="s">
        <v>3635</v>
      </c>
      <c r="B29217">
        <v>14</v>
      </c>
      <c r="C29217" t="s">
        <v>1608</v>
      </c>
      <c r="D29217" t="s">
        <v>3636</v>
      </c>
    </row>
    <row r="29218" spans="1:7" x14ac:dyDescent="0.2">
      <c r="A29218" t="s">
        <v>96</v>
      </c>
      <c r="B29218">
        <v>16</v>
      </c>
      <c r="C29218" t="s">
        <v>1608</v>
      </c>
      <c r="D29218">
        <v>0.1</v>
      </c>
    </row>
    <row r="29219" spans="1:7" x14ac:dyDescent="0.2">
      <c r="A29219" t="s">
        <v>96</v>
      </c>
      <c r="B29219">
        <v>19.600000000000001</v>
      </c>
      <c r="C29219" t="s">
        <v>1608</v>
      </c>
      <c r="D29219">
        <v>0.08</v>
      </c>
    </row>
    <row r="29220" spans="1:7" x14ac:dyDescent="0.2">
      <c r="A29220" t="s">
        <v>3637</v>
      </c>
      <c r="B29220" t="s">
        <v>1608</v>
      </c>
      <c r="C29220">
        <v>0.3</v>
      </c>
    </row>
    <row r="29221" spans="1:7" x14ac:dyDescent="0.2">
      <c r="A29221" t="s">
        <v>34</v>
      </c>
      <c r="B29221">
        <v>24</v>
      </c>
      <c r="C29221" t="s">
        <v>1608</v>
      </c>
      <c r="D29221">
        <v>0.1</v>
      </c>
    </row>
    <row r="29222" spans="1:7" x14ac:dyDescent="0.2">
      <c r="A29222" t="s">
        <v>3638</v>
      </c>
      <c r="B29222" t="s">
        <v>1608</v>
      </c>
      <c r="C29222">
        <v>0.2</v>
      </c>
    </row>
    <row r="29223" spans="1:7" x14ac:dyDescent="0.2">
      <c r="A29223" t="s">
        <v>34</v>
      </c>
      <c r="B29223">
        <v>32</v>
      </c>
      <c r="C29223">
        <f>0.13/0.23</f>
        <v>0.56521739130434778</v>
      </c>
    </row>
    <row r="29224" spans="1:7" x14ac:dyDescent="0.2">
      <c r="A29224" t="s">
        <v>34</v>
      </c>
      <c r="B29224">
        <v>34.5</v>
      </c>
      <c r="C29224" t="s">
        <v>1608</v>
      </c>
      <c r="D29224">
        <v>0.15</v>
      </c>
    </row>
    <row r="29225" spans="1:7" x14ac:dyDescent="0.2">
      <c r="A29225" t="s">
        <v>34</v>
      </c>
      <c r="B29225">
        <v>35</v>
      </c>
      <c r="C29225" t="s">
        <v>1608</v>
      </c>
      <c r="D29225">
        <v>0.2</v>
      </c>
      <c r="E29225" t="s">
        <v>3639</v>
      </c>
      <c r="F29225" t="s">
        <v>3640</v>
      </c>
      <c r="G29225" t="s">
        <v>1758</v>
      </c>
    </row>
    <row r="29226" spans="1:7" x14ac:dyDescent="0.2">
      <c r="A29226" t="s">
        <v>34</v>
      </c>
      <c r="B29226">
        <v>39.700000000000003</v>
      </c>
      <c r="C29226" t="s">
        <v>1608</v>
      </c>
      <c r="D29226">
        <v>0.3</v>
      </c>
      <c r="E29226" t="s">
        <v>3641</v>
      </c>
      <c r="F29226" t="s">
        <v>3640</v>
      </c>
      <c r="G29226" t="s">
        <v>1758</v>
      </c>
    </row>
    <row r="29227" spans="1:7" x14ac:dyDescent="0.2">
      <c r="A29227" t="s">
        <v>29</v>
      </c>
      <c r="B29227">
        <v>8</v>
      </c>
      <c r="C29227" t="s">
        <v>1608</v>
      </c>
      <c r="D29227">
        <v>0.2</v>
      </c>
    </row>
    <row r="29228" spans="1:7" x14ac:dyDescent="0.2">
      <c r="A29228" t="s">
        <v>54</v>
      </c>
      <c r="B29228" t="s">
        <v>1727</v>
      </c>
      <c r="C29228" t="s">
        <v>1608</v>
      </c>
      <c r="D29228" t="s">
        <v>3642</v>
      </c>
    </row>
    <row r="29229" spans="1:7" x14ac:dyDescent="0.2">
      <c r="A29229" t="s">
        <v>2297</v>
      </c>
      <c r="B29229" t="s">
        <v>1629</v>
      </c>
      <c r="C29229">
        <v>6</v>
      </c>
      <c r="D29229">
        <v>8</v>
      </c>
      <c r="E29229">
        <v>25</v>
      </c>
    </row>
    <row r="29230" spans="1:7" x14ac:dyDescent="0.2">
      <c r="A29230" t="s">
        <v>38</v>
      </c>
      <c r="B29230" t="s">
        <v>3643</v>
      </c>
    </row>
    <row r="29231" spans="1:7" x14ac:dyDescent="0.2">
      <c r="A29231" t="s">
        <v>3644</v>
      </c>
      <c r="B29231" t="s">
        <v>3645</v>
      </c>
    </row>
    <row r="29232" spans="1:7" x14ac:dyDescent="0.2">
      <c r="A29232" t="s">
        <v>87</v>
      </c>
    </row>
    <row r="29233" spans="1:4" x14ac:dyDescent="0.2">
      <c r="A29233" t="s">
        <v>1549</v>
      </c>
      <c r="B29233" t="s">
        <v>1550</v>
      </c>
      <c r="C29233" t="s">
        <v>1551</v>
      </c>
      <c r="D29233" t="s">
        <v>1552</v>
      </c>
    </row>
    <row r="29234" spans="1:4" x14ac:dyDescent="0.2">
      <c r="A29234" t="s">
        <v>859</v>
      </c>
      <c r="B29234" t="s">
        <v>1553</v>
      </c>
      <c r="C29234" t="s">
        <v>1554</v>
      </c>
    </row>
    <row r="29235" spans="1:4" x14ac:dyDescent="0.2">
      <c r="A29235" t="s">
        <v>1569</v>
      </c>
      <c r="B29235" t="s">
        <v>1570</v>
      </c>
      <c r="C29235" t="s">
        <v>1571</v>
      </c>
    </row>
    <row r="29236" spans="1:4" x14ac:dyDescent="0.2">
      <c r="A29236" t="s">
        <v>1569</v>
      </c>
      <c r="B29236" t="s">
        <v>1572</v>
      </c>
      <c r="C29236" t="s">
        <v>1573</v>
      </c>
      <c r="D29236" t="s">
        <v>1571</v>
      </c>
    </row>
    <row r="29237" spans="1:4" x14ac:dyDescent="0.2">
      <c r="A29237" t="s">
        <v>29</v>
      </c>
      <c r="B29237">
        <v>1.5</v>
      </c>
      <c r="C29237">
        <v>0.1</v>
      </c>
    </row>
    <row r="29238" spans="1:4" x14ac:dyDescent="0.2">
      <c r="A29238" t="s">
        <v>29</v>
      </c>
      <c r="B29238">
        <v>2</v>
      </c>
      <c r="C29238" t="s">
        <v>1608</v>
      </c>
      <c r="D29238">
        <v>0.1</v>
      </c>
    </row>
    <row r="29239" spans="1:4" x14ac:dyDescent="0.2">
      <c r="A29239" t="s">
        <v>29</v>
      </c>
      <c r="B29239">
        <v>5</v>
      </c>
      <c r="C29239" t="s">
        <v>1608</v>
      </c>
      <c r="D29239">
        <v>0.1</v>
      </c>
    </row>
    <row r="29240" spans="1:4" x14ac:dyDescent="0.2">
      <c r="A29240" t="s">
        <v>29</v>
      </c>
      <c r="B29240">
        <v>7</v>
      </c>
      <c r="C29240" t="s">
        <v>1608</v>
      </c>
      <c r="D29240">
        <v>0.05</v>
      </c>
    </row>
    <row r="29241" spans="1:4" x14ac:dyDescent="0.2">
      <c r="A29241" t="s">
        <v>29</v>
      </c>
      <c r="B29241">
        <v>9</v>
      </c>
      <c r="C29241" t="s">
        <v>1608</v>
      </c>
      <c r="D29241">
        <v>0.2</v>
      </c>
    </row>
    <row r="29242" spans="1:4" x14ac:dyDescent="0.2">
      <c r="A29242" t="s">
        <v>29</v>
      </c>
      <c r="B29242">
        <v>2.7</v>
      </c>
      <c r="C29242" t="s">
        <v>1608</v>
      </c>
      <c r="D29242">
        <v>0.1</v>
      </c>
    </row>
    <row r="29243" spans="1:4" x14ac:dyDescent="0.2">
      <c r="A29243" t="s">
        <v>29</v>
      </c>
      <c r="B29243">
        <v>1.3</v>
      </c>
      <c r="C29243" t="s">
        <v>1608</v>
      </c>
      <c r="D29243">
        <v>0.1</v>
      </c>
    </row>
    <row r="29244" spans="1:4" x14ac:dyDescent="0.2">
      <c r="A29244" t="s">
        <v>3635</v>
      </c>
      <c r="B29244">
        <v>14</v>
      </c>
      <c r="C29244" t="s">
        <v>1608</v>
      </c>
      <c r="D29244" t="s">
        <v>3636</v>
      </c>
    </row>
    <row r="29245" spans="1:4" x14ac:dyDescent="0.2">
      <c r="A29245" t="s">
        <v>96</v>
      </c>
      <c r="B29245">
        <v>16</v>
      </c>
      <c r="C29245" t="s">
        <v>1608</v>
      </c>
      <c r="D29245">
        <v>0.1</v>
      </c>
    </row>
    <row r="29246" spans="1:4" x14ac:dyDescent="0.2">
      <c r="A29246" t="s">
        <v>96</v>
      </c>
      <c r="B29246">
        <v>19.600000000000001</v>
      </c>
      <c r="C29246" t="s">
        <v>1608</v>
      </c>
      <c r="D29246">
        <v>0.08</v>
      </c>
    </row>
    <row r="29247" spans="1:4" x14ac:dyDescent="0.2">
      <c r="A29247" t="s">
        <v>3551</v>
      </c>
      <c r="B29247" t="s">
        <v>1608</v>
      </c>
      <c r="C29247">
        <v>0.3</v>
      </c>
    </row>
    <row r="29248" spans="1:4" x14ac:dyDescent="0.2">
      <c r="A29248" t="s">
        <v>34</v>
      </c>
      <c r="B29248">
        <v>24</v>
      </c>
      <c r="C29248" t="s">
        <v>1608</v>
      </c>
      <c r="D29248">
        <v>0.1</v>
      </c>
    </row>
    <row r="29249" spans="1:5" x14ac:dyDescent="0.2">
      <c r="A29249" t="s">
        <v>2590</v>
      </c>
      <c r="B29249" t="s">
        <v>1608</v>
      </c>
      <c r="C29249">
        <v>0.2</v>
      </c>
    </row>
    <row r="29250" spans="1:5" x14ac:dyDescent="0.2">
      <c r="A29250" t="s">
        <v>34</v>
      </c>
      <c r="B29250">
        <v>36</v>
      </c>
      <c r="C29250">
        <f>0.05/0.15</f>
        <v>0.33333333333333337</v>
      </c>
    </row>
    <row r="29251" spans="1:5" x14ac:dyDescent="0.2">
      <c r="A29251" t="s">
        <v>34</v>
      </c>
      <c r="B29251">
        <v>38.5</v>
      </c>
      <c r="C29251" t="s">
        <v>1608</v>
      </c>
      <c r="D29251">
        <v>0.15</v>
      </c>
    </row>
    <row r="29252" spans="1:5" x14ac:dyDescent="0.2">
      <c r="A29252" t="s">
        <v>34</v>
      </c>
      <c r="B29252">
        <v>39</v>
      </c>
      <c r="C29252" t="s">
        <v>1608</v>
      </c>
      <c r="D29252">
        <v>0.2</v>
      </c>
    </row>
    <row r="29253" spans="1:5" x14ac:dyDescent="0.2">
      <c r="A29253" t="s">
        <v>34</v>
      </c>
      <c r="B29253" t="s">
        <v>3646</v>
      </c>
      <c r="C29253">
        <v>0.3</v>
      </c>
    </row>
    <row r="29254" spans="1:5" x14ac:dyDescent="0.2">
      <c r="A29254" t="s">
        <v>29</v>
      </c>
      <c r="B29254">
        <v>8</v>
      </c>
      <c r="C29254" t="s">
        <v>1608</v>
      </c>
      <c r="D29254">
        <v>0.2</v>
      </c>
    </row>
    <row r="29255" spans="1:5" x14ac:dyDescent="0.2">
      <c r="A29255" t="s">
        <v>54</v>
      </c>
      <c r="B29255" t="s">
        <v>1727</v>
      </c>
      <c r="C29255" t="s">
        <v>1608</v>
      </c>
      <c r="D29255" t="s">
        <v>3642</v>
      </c>
    </row>
    <row r="29256" spans="1:5" x14ac:dyDescent="0.2">
      <c r="A29256" t="s">
        <v>2297</v>
      </c>
      <c r="B29256" t="s">
        <v>1629</v>
      </c>
      <c r="C29256">
        <v>6</v>
      </c>
      <c r="D29256">
        <v>8</v>
      </c>
      <c r="E29256">
        <v>25</v>
      </c>
    </row>
    <row r="29257" spans="1:5" x14ac:dyDescent="0.2">
      <c r="A29257" t="s">
        <v>38</v>
      </c>
      <c r="B29257" t="s">
        <v>3643</v>
      </c>
    </row>
    <row r="29258" spans="1:5" x14ac:dyDescent="0.2">
      <c r="A29258" t="s">
        <v>87</v>
      </c>
    </row>
    <row r="29259" spans="1:5" x14ac:dyDescent="0.2">
      <c r="A29259" t="s">
        <v>3644</v>
      </c>
      <c r="B29259" t="s">
        <v>3645</v>
      </c>
    </row>
    <row r="29260" spans="1:5" x14ac:dyDescent="0.2">
      <c r="A29260" t="s">
        <v>1549</v>
      </c>
      <c r="B29260" t="s">
        <v>1550</v>
      </c>
      <c r="C29260" t="s">
        <v>1551</v>
      </c>
      <c r="D29260" t="s">
        <v>1552</v>
      </c>
    </row>
    <row r="29261" spans="1:5" x14ac:dyDescent="0.2">
      <c r="A29261" t="s">
        <v>859</v>
      </c>
      <c r="B29261" t="s">
        <v>1553</v>
      </c>
      <c r="C29261" t="s">
        <v>1554</v>
      </c>
    </row>
    <row r="29262" spans="1:5" x14ac:dyDescent="0.2">
      <c r="A29262" t="s">
        <v>1569</v>
      </c>
      <c r="B29262" t="s">
        <v>1570</v>
      </c>
      <c r="C29262" t="s">
        <v>1571</v>
      </c>
    </row>
    <row r="29263" spans="1:5" x14ac:dyDescent="0.2">
      <c r="A29263" t="s">
        <v>1569</v>
      </c>
      <c r="B29263" t="s">
        <v>1572</v>
      </c>
      <c r="C29263" t="s">
        <v>1573</v>
      </c>
      <c r="D29263" t="s">
        <v>1571</v>
      </c>
    </row>
    <row r="29264" spans="1:5" x14ac:dyDescent="0.2">
      <c r="A29264" t="s">
        <v>27</v>
      </c>
      <c r="B29264">
        <v>28.5</v>
      </c>
      <c r="C29264">
        <v>-0.216</v>
      </c>
      <c r="D29264" t="s">
        <v>1594</v>
      </c>
      <c r="E29264">
        <v>0.16800000000000001</v>
      </c>
    </row>
    <row r="29265" spans="1:5" x14ac:dyDescent="0.2">
      <c r="A29265" t="s">
        <v>27</v>
      </c>
      <c r="B29265" t="s">
        <v>1921</v>
      </c>
      <c r="C29265" t="s">
        <v>3647</v>
      </c>
      <c r="D29265" t="s">
        <v>3648</v>
      </c>
    </row>
    <row r="29266" spans="1:5" x14ac:dyDescent="0.2">
      <c r="A29266" t="s">
        <v>27</v>
      </c>
      <c r="B29266" t="s">
        <v>1921</v>
      </c>
      <c r="C29266" t="s">
        <v>3647</v>
      </c>
      <c r="D29266" t="s">
        <v>3648</v>
      </c>
    </row>
    <row r="29267" spans="1:5" x14ac:dyDescent="0.2">
      <c r="A29267" t="s">
        <v>54</v>
      </c>
      <c r="B29267" t="s">
        <v>1921</v>
      </c>
      <c r="C29267" t="s">
        <v>3647</v>
      </c>
      <c r="D29267" t="s">
        <v>3648</v>
      </c>
    </row>
    <row r="29268" spans="1:5" x14ac:dyDescent="0.2">
      <c r="A29268" t="s">
        <v>54</v>
      </c>
      <c r="B29268" t="s">
        <v>1921</v>
      </c>
      <c r="C29268" t="s">
        <v>3647</v>
      </c>
      <c r="D29268" t="s">
        <v>3648</v>
      </c>
    </row>
    <row r="29269" spans="1:5" x14ac:dyDescent="0.2">
      <c r="A29269" t="s">
        <v>27</v>
      </c>
      <c r="B29269" t="s">
        <v>3649</v>
      </c>
      <c r="C29269" t="s">
        <v>3015</v>
      </c>
      <c r="D29269">
        <v>0.11600000000000001</v>
      </c>
    </row>
    <row r="29270" spans="1:5" x14ac:dyDescent="0.2">
      <c r="A29270" t="s">
        <v>108</v>
      </c>
      <c r="B29270">
        <v>2.8</v>
      </c>
      <c r="C29270">
        <v>3.2000000000000001E-2</v>
      </c>
      <c r="D29270">
        <v>0.216</v>
      </c>
    </row>
    <row r="29271" spans="1:5" x14ac:dyDescent="0.2">
      <c r="A29271" t="s">
        <v>186</v>
      </c>
      <c r="B29271">
        <v>0.1</v>
      </c>
      <c r="C29271" t="s">
        <v>2401</v>
      </c>
    </row>
    <row r="29272" spans="1:5" x14ac:dyDescent="0.2">
      <c r="A29272" t="s">
        <v>92</v>
      </c>
      <c r="B29272">
        <v>0.5</v>
      </c>
      <c r="C29272" t="s">
        <v>3650</v>
      </c>
    </row>
    <row r="29273" spans="1:5" x14ac:dyDescent="0.2">
      <c r="A29273" t="s">
        <v>92</v>
      </c>
      <c r="B29273">
        <v>0.3</v>
      </c>
      <c r="C29273" t="s">
        <v>2401</v>
      </c>
      <c r="D29273" t="s">
        <v>1653</v>
      </c>
      <c r="E29273" t="s">
        <v>1749</v>
      </c>
    </row>
    <row r="29274" spans="1:5" x14ac:dyDescent="0.2">
      <c r="A29274" t="s">
        <v>92</v>
      </c>
      <c r="B29274">
        <v>0.4</v>
      </c>
      <c r="C29274" t="s">
        <v>1653</v>
      </c>
      <c r="D29274" t="s">
        <v>3440</v>
      </c>
    </row>
    <row r="29275" spans="1:5" x14ac:dyDescent="0.2">
      <c r="A29275" t="s">
        <v>27</v>
      </c>
      <c r="B29275">
        <v>3</v>
      </c>
      <c r="C29275">
        <v>8.4000000000000005E-2</v>
      </c>
    </row>
    <row r="29276" spans="1:5" x14ac:dyDescent="0.2">
      <c r="A29276" t="s">
        <v>3651</v>
      </c>
      <c r="B29276">
        <v>-3.2000000000000001E-2</v>
      </c>
      <c r="C29276" t="s">
        <v>1594</v>
      </c>
      <c r="D29276">
        <v>-5.8999999999999997E-2</v>
      </c>
    </row>
    <row r="29277" spans="1:5" x14ac:dyDescent="0.2">
      <c r="A29277" t="s">
        <v>34</v>
      </c>
      <c r="B29277" t="s">
        <v>3652</v>
      </c>
    </row>
    <row r="29278" spans="1:5" x14ac:dyDescent="0.2">
      <c r="A29278" t="s">
        <v>3653</v>
      </c>
      <c r="B29278">
        <v>-1.6E-2</v>
      </c>
      <c r="C29278" t="s">
        <v>1594</v>
      </c>
      <c r="D29278">
        <v>0.16800000000000001</v>
      </c>
    </row>
    <row r="29279" spans="1:5" x14ac:dyDescent="0.2">
      <c r="A29279" t="s">
        <v>34</v>
      </c>
      <c r="B29279" t="s">
        <v>1975</v>
      </c>
    </row>
    <row r="29280" spans="1:5" x14ac:dyDescent="0.2">
      <c r="A29280" t="s">
        <v>29</v>
      </c>
      <c r="B29280" t="s">
        <v>3268</v>
      </c>
    </row>
    <row r="29281" spans="1:7" x14ac:dyDescent="0.2">
      <c r="A29281" t="s">
        <v>184</v>
      </c>
      <c r="B29281">
        <v>11.9</v>
      </c>
      <c r="C29281" t="s">
        <v>3654</v>
      </c>
      <c r="D29281">
        <v>-0.11600000000000001</v>
      </c>
    </row>
    <row r="29282" spans="1:7" x14ac:dyDescent="0.2">
      <c r="A29282" t="s">
        <v>54</v>
      </c>
      <c r="B29282" t="s">
        <v>3655</v>
      </c>
    </row>
    <row r="29283" spans="1:7" x14ac:dyDescent="0.2">
      <c r="A29283" t="s">
        <v>29</v>
      </c>
      <c r="B29283">
        <v>4.5</v>
      </c>
    </row>
    <row r="29284" spans="1:7" x14ac:dyDescent="0.2">
      <c r="A29284" t="s">
        <v>92</v>
      </c>
      <c r="B29284">
        <v>0.5</v>
      </c>
    </row>
    <row r="29285" spans="1:7" x14ac:dyDescent="0.2">
      <c r="A29285" t="s">
        <v>92</v>
      </c>
      <c r="B29285">
        <v>1</v>
      </c>
    </row>
    <row r="29286" spans="1:7" x14ac:dyDescent="0.2">
      <c r="A29286" t="s">
        <v>34</v>
      </c>
      <c r="B29286" t="s">
        <v>3435</v>
      </c>
    </row>
    <row r="29287" spans="1:7" x14ac:dyDescent="0.2">
      <c r="A29287" t="s">
        <v>34</v>
      </c>
      <c r="B29287" t="s">
        <v>36</v>
      </c>
    </row>
    <row r="29288" spans="1:7" x14ac:dyDescent="0.2">
      <c r="A29288" t="s">
        <v>29</v>
      </c>
      <c r="B29288">
        <v>1.6</v>
      </c>
      <c r="C29288" t="s">
        <v>1608</v>
      </c>
      <c r="D29288">
        <v>0.1</v>
      </c>
    </row>
    <row r="29289" spans="1:7" x14ac:dyDescent="0.2">
      <c r="A29289" t="s">
        <v>29</v>
      </c>
      <c r="B29289">
        <v>7</v>
      </c>
      <c r="C29289" t="s">
        <v>1613</v>
      </c>
      <c r="D29289">
        <v>0.5</v>
      </c>
    </row>
    <row r="29290" spans="1:7" x14ac:dyDescent="0.2">
      <c r="A29290" t="s">
        <v>29</v>
      </c>
      <c r="B29290" t="s">
        <v>1545</v>
      </c>
      <c r="C29290">
        <v>11</v>
      </c>
    </row>
    <row r="29291" spans="1:7" x14ac:dyDescent="0.2">
      <c r="A29291" t="s">
        <v>34</v>
      </c>
      <c r="B29291">
        <v>16</v>
      </c>
      <c r="C29291">
        <v>-6.4000000000000001E-2</v>
      </c>
      <c r="D29291" t="s">
        <v>1594</v>
      </c>
      <c r="E29291">
        <v>-9.0999999999999998E-2</v>
      </c>
    </row>
    <row r="29292" spans="1:7" x14ac:dyDescent="0.2">
      <c r="A29292" t="s">
        <v>3656</v>
      </c>
      <c r="B29292">
        <v>-0.11600000000000001</v>
      </c>
      <c r="C29292" t="s">
        <v>1594</v>
      </c>
      <c r="D29292">
        <v>6.8000000000000005E-2</v>
      </c>
    </row>
    <row r="29293" spans="1:7" x14ac:dyDescent="0.2">
      <c r="A29293" t="s">
        <v>34</v>
      </c>
      <c r="B29293">
        <v>14.2</v>
      </c>
      <c r="C29293">
        <v>-0.11600000000000001</v>
      </c>
      <c r="D29293" t="s">
        <v>1594</v>
      </c>
      <c r="E29293">
        <v>-3.2000000000000001E-2</v>
      </c>
    </row>
    <row r="29294" spans="1:7" x14ac:dyDescent="0.2">
      <c r="A29294" t="s">
        <v>186</v>
      </c>
      <c r="B29294" t="s">
        <v>3657</v>
      </c>
    </row>
    <row r="29295" spans="1:7" x14ac:dyDescent="0.2">
      <c r="A29295" t="s">
        <v>153</v>
      </c>
      <c r="B29295" t="s">
        <v>1618</v>
      </c>
      <c r="C29295">
        <v>7.8</v>
      </c>
      <c r="D29295">
        <v>-0.46800000000000003</v>
      </c>
      <c r="E29295" t="s">
        <v>1594</v>
      </c>
      <c r="F29295" t="s">
        <v>1613</v>
      </c>
      <c r="G29295">
        <v>0.51600000000000001</v>
      </c>
    </row>
    <row r="29296" spans="1:7" x14ac:dyDescent="0.2">
      <c r="A29296" t="s">
        <v>54</v>
      </c>
      <c r="B29296" t="s">
        <v>3658</v>
      </c>
    </row>
    <row r="29297" spans="1:5" x14ac:dyDescent="0.2">
      <c r="A29297" t="s">
        <v>95</v>
      </c>
      <c r="B29297" t="s">
        <v>3659</v>
      </c>
      <c r="C29297">
        <v>9</v>
      </c>
      <c r="D29297" t="s">
        <v>3660</v>
      </c>
      <c r="E29297" t="s">
        <v>3661</v>
      </c>
    </row>
    <row r="29298" spans="1:5" x14ac:dyDescent="0.2">
      <c r="A29298" t="s">
        <v>1036</v>
      </c>
    </row>
    <row r="29299" spans="1:5" x14ac:dyDescent="0.2">
      <c r="A29299" t="s">
        <v>38</v>
      </c>
      <c r="B29299" t="s">
        <v>1619</v>
      </c>
      <c r="C29299">
        <v>0.02</v>
      </c>
      <c r="D29299" t="s">
        <v>4</v>
      </c>
    </row>
    <row r="29300" spans="1:5" x14ac:dyDescent="0.2">
      <c r="A29300" t="s">
        <v>96</v>
      </c>
      <c r="B29300" t="s">
        <v>3543</v>
      </c>
      <c r="C29300" t="s">
        <v>3662</v>
      </c>
    </row>
    <row r="29301" spans="1:5" x14ac:dyDescent="0.2">
      <c r="A29301" t="s">
        <v>96</v>
      </c>
      <c r="B29301" t="s">
        <v>3663</v>
      </c>
      <c r="C29301" t="s">
        <v>3664</v>
      </c>
    </row>
    <row r="29302" spans="1:5" x14ac:dyDescent="0.2">
      <c r="A29302" t="s">
        <v>1549</v>
      </c>
      <c r="B29302" t="s">
        <v>1550</v>
      </c>
      <c r="C29302" t="s">
        <v>1551</v>
      </c>
      <c r="D29302" t="s">
        <v>1552</v>
      </c>
    </row>
    <row r="29303" spans="1:5" x14ac:dyDescent="0.2">
      <c r="A29303" t="s">
        <v>859</v>
      </c>
      <c r="B29303" t="s">
        <v>1553</v>
      </c>
      <c r="C29303" t="s">
        <v>1554</v>
      </c>
    </row>
    <row r="29304" spans="1:5" x14ac:dyDescent="0.2">
      <c r="A29304" t="s">
        <v>1569</v>
      </c>
      <c r="B29304" t="s">
        <v>1570</v>
      </c>
      <c r="C29304" t="s">
        <v>1571</v>
      </c>
    </row>
    <row r="29305" spans="1:5" x14ac:dyDescent="0.2">
      <c r="A29305" t="s">
        <v>1569</v>
      </c>
      <c r="B29305" t="s">
        <v>1572</v>
      </c>
      <c r="C29305" t="s">
        <v>1573</v>
      </c>
      <c r="D29305" t="s">
        <v>1571</v>
      </c>
    </row>
    <row r="29306" spans="1:5" x14ac:dyDescent="0.2">
      <c r="A29306" t="s">
        <v>34</v>
      </c>
      <c r="B29306">
        <v>22.035</v>
      </c>
      <c r="C29306">
        <f>-0.01/-0.023</f>
        <v>0.43478260869565222</v>
      </c>
    </row>
    <row r="29307" spans="1:5" x14ac:dyDescent="0.2">
      <c r="A29307" t="s">
        <v>34</v>
      </c>
      <c r="B29307">
        <v>10.1</v>
      </c>
      <c r="C29307">
        <v>0.1</v>
      </c>
    </row>
    <row r="29308" spans="1:5" x14ac:dyDescent="0.2">
      <c r="A29308" t="s">
        <v>34</v>
      </c>
      <c r="B29308">
        <v>21.5</v>
      </c>
      <c r="C29308">
        <v>0.05</v>
      </c>
    </row>
    <row r="29309" spans="1:5" x14ac:dyDescent="0.2">
      <c r="A29309" t="s">
        <v>47</v>
      </c>
      <c r="B29309">
        <v>5</v>
      </c>
      <c r="C29309">
        <v>0.03</v>
      </c>
    </row>
    <row r="29310" spans="1:5" x14ac:dyDescent="0.2">
      <c r="A29310" t="s">
        <v>47</v>
      </c>
      <c r="B29310">
        <v>8</v>
      </c>
      <c r="C29310" t="s">
        <v>1557</v>
      </c>
    </row>
    <row r="29311" spans="1:5" x14ac:dyDescent="0.2">
      <c r="A29311" t="s">
        <v>47</v>
      </c>
      <c r="B29311">
        <v>18</v>
      </c>
      <c r="C29311" t="s">
        <v>1559</v>
      </c>
    </row>
    <row r="29312" spans="1:5" x14ac:dyDescent="0.2">
      <c r="A29312" t="s">
        <v>3191</v>
      </c>
      <c r="B29312" t="s">
        <v>1592</v>
      </c>
    </row>
    <row r="29313" spans="1:7" x14ac:dyDescent="0.2">
      <c r="A29313" t="s">
        <v>96</v>
      </c>
      <c r="B29313">
        <v>20.5</v>
      </c>
      <c r="C29313">
        <v>-0.05</v>
      </c>
    </row>
    <row r="29314" spans="1:7" x14ac:dyDescent="0.2">
      <c r="A29314" t="s">
        <v>96</v>
      </c>
      <c r="B29314">
        <v>16.5</v>
      </c>
      <c r="C29314" t="s">
        <v>1558</v>
      </c>
    </row>
    <row r="29315" spans="1:7" x14ac:dyDescent="0.2">
      <c r="A29315" t="s">
        <v>91</v>
      </c>
      <c r="B29315">
        <v>8.9</v>
      </c>
      <c r="C29315" t="s">
        <v>1655</v>
      </c>
    </row>
    <row r="29316" spans="1:7" x14ac:dyDescent="0.2">
      <c r="A29316" t="s">
        <v>29</v>
      </c>
      <c r="B29316">
        <v>1.1000000000000001</v>
      </c>
      <c r="C29316">
        <v>0.05</v>
      </c>
    </row>
    <row r="29317" spans="1:7" x14ac:dyDescent="0.2">
      <c r="A29317" t="s">
        <v>48</v>
      </c>
      <c r="B29317">
        <v>0.7</v>
      </c>
      <c r="C29317">
        <v>0.1</v>
      </c>
    </row>
    <row r="29318" spans="1:7" x14ac:dyDescent="0.2">
      <c r="A29318" t="s">
        <v>48</v>
      </c>
      <c r="B29318">
        <v>0.2</v>
      </c>
      <c r="C29318" t="s">
        <v>1655</v>
      </c>
    </row>
    <row r="29319" spans="1:7" x14ac:dyDescent="0.2">
      <c r="A29319" t="s">
        <v>48</v>
      </c>
      <c r="B29319">
        <v>0.5</v>
      </c>
      <c r="C29319">
        <v>0.1</v>
      </c>
    </row>
    <row r="29320" spans="1:7" x14ac:dyDescent="0.2">
      <c r="A29320" t="s">
        <v>48</v>
      </c>
      <c r="B29320">
        <v>5.95</v>
      </c>
      <c r="C29320" t="s">
        <v>1558</v>
      </c>
    </row>
    <row r="29321" spans="1:7" x14ac:dyDescent="0.2">
      <c r="A29321" t="s">
        <v>48</v>
      </c>
      <c r="B29321">
        <v>0.38</v>
      </c>
      <c r="C29321" t="s">
        <v>2830</v>
      </c>
    </row>
    <row r="29322" spans="1:7" x14ac:dyDescent="0.2">
      <c r="A29322" t="s">
        <v>95</v>
      </c>
      <c r="B29322" t="s">
        <v>1545</v>
      </c>
      <c r="C29322" t="s">
        <v>1629</v>
      </c>
      <c r="D29322">
        <v>1.5</v>
      </c>
    </row>
    <row r="29323" spans="1:7" x14ac:dyDescent="0.2">
      <c r="A29323" t="s">
        <v>95</v>
      </c>
      <c r="B29323" t="s">
        <v>1545</v>
      </c>
      <c r="C29323" t="s">
        <v>2508</v>
      </c>
      <c r="D29323">
        <v>1</v>
      </c>
    </row>
    <row r="29324" spans="1:7" x14ac:dyDescent="0.2">
      <c r="A29324" t="s">
        <v>2546</v>
      </c>
      <c r="B29324" t="s">
        <v>1545</v>
      </c>
      <c r="C29324">
        <v>0.02</v>
      </c>
      <c r="D29324" t="s">
        <v>1567</v>
      </c>
      <c r="E29324" t="s">
        <v>1568</v>
      </c>
      <c r="F29324" t="s">
        <v>3192</v>
      </c>
      <c r="G29324" t="s">
        <v>3193</v>
      </c>
    </row>
    <row r="29325" spans="1:7" x14ac:dyDescent="0.2">
      <c r="A29325" t="s">
        <v>3194</v>
      </c>
      <c r="B29325" t="s">
        <v>1545</v>
      </c>
      <c r="C29325">
        <v>0.02</v>
      </c>
      <c r="D29325" t="s">
        <v>1567</v>
      </c>
      <c r="E29325" t="s">
        <v>1568</v>
      </c>
      <c r="F29325" t="s">
        <v>3195</v>
      </c>
      <c r="G29325" t="s">
        <v>2974</v>
      </c>
    </row>
    <row r="29326" spans="1:7" x14ac:dyDescent="0.2">
      <c r="A29326" t="s">
        <v>1549</v>
      </c>
      <c r="B29326" t="s">
        <v>1550</v>
      </c>
      <c r="C29326" t="s">
        <v>1551</v>
      </c>
      <c r="D29326" t="s">
        <v>1552</v>
      </c>
    </row>
    <row r="29327" spans="1:7" x14ac:dyDescent="0.2">
      <c r="A29327" t="s">
        <v>859</v>
      </c>
      <c r="B29327" t="s">
        <v>1553</v>
      </c>
      <c r="C29327" t="s">
        <v>1554</v>
      </c>
    </row>
    <row r="29328" spans="1:7" x14ac:dyDescent="0.2">
      <c r="A29328" t="s">
        <v>34</v>
      </c>
      <c r="B29328">
        <v>22.035</v>
      </c>
      <c r="C29328">
        <f>-0.01/-0.023</f>
        <v>0.43478260869565222</v>
      </c>
    </row>
    <row r="29329" spans="1:4" x14ac:dyDescent="0.2">
      <c r="A29329" t="s">
        <v>34</v>
      </c>
      <c r="B29329">
        <v>10.1</v>
      </c>
      <c r="C29329">
        <v>0.1</v>
      </c>
    </row>
    <row r="29330" spans="1:4" x14ac:dyDescent="0.2">
      <c r="A29330" t="s">
        <v>34</v>
      </c>
      <c r="B29330">
        <v>21.5</v>
      </c>
      <c r="C29330">
        <v>0.05</v>
      </c>
    </row>
    <row r="29331" spans="1:4" x14ac:dyDescent="0.2">
      <c r="A29331" t="s">
        <v>47</v>
      </c>
      <c r="B29331">
        <v>5</v>
      </c>
      <c r="C29331">
        <v>0.03</v>
      </c>
    </row>
    <row r="29332" spans="1:4" x14ac:dyDescent="0.2">
      <c r="A29332" t="s">
        <v>47</v>
      </c>
      <c r="B29332">
        <v>8</v>
      </c>
      <c r="C29332" t="s">
        <v>1557</v>
      </c>
    </row>
    <row r="29333" spans="1:4" x14ac:dyDescent="0.2">
      <c r="A29333" t="s">
        <v>47</v>
      </c>
      <c r="B29333">
        <v>18</v>
      </c>
      <c r="C29333" t="s">
        <v>1559</v>
      </c>
    </row>
    <row r="29334" spans="1:4" x14ac:dyDescent="0.2">
      <c r="A29334" t="s">
        <v>3191</v>
      </c>
      <c r="B29334" t="s">
        <v>1592</v>
      </c>
    </row>
    <row r="29335" spans="1:4" x14ac:dyDescent="0.2">
      <c r="A29335" t="s">
        <v>96</v>
      </c>
      <c r="B29335">
        <v>20.5</v>
      </c>
      <c r="C29335">
        <v>-0.05</v>
      </c>
    </row>
    <row r="29336" spans="1:4" x14ac:dyDescent="0.2">
      <c r="A29336" t="s">
        <v>96</v>
      </c>
      <c r="B29336">
        <v>16.5</v>
      </c>
      <c r="C29336" t="s">
        <v>1558</v>
      </c>
    </row>
    <row r="29337" spans="1:4" x14ac:dyDescent="0.2">
      <c r="A29337" t="s">
        <v>91</v>
      </c>
      <c r="B29337">
        <v>8.9</v>
      </c>
      <c r="C29337" t="s">
        <v>1655</v>
      </c>
    </row>
    <row r="29338" spans="1:4" x14ac:dyDescent="0.2">
      <c r="A29338" t="s">
        <v>29</v>
      </c>
      <c r="B29338">
        <v>1.1000000000000001</v>
      </c>
      <c r="C29338">
        <v>0.05</v>
      </c>
    </row>
    <row r="29339" spans="1:4" x14ac:dyDescent="0.2">
      <c r="A29339" t="s">
        <v>48</v>
      </c>
      <c r="B29339">
        <v>0.7</v>
      </c>
      <c r="C29339">
        <v>0.1</v>
      </c>
    </row>
    <row r="29340" spans="1:4" x14ac:dyDescent="0.2">
      <c r="A29340" t="s">
        <v>48</v>
      </c>
      <c r="B29340">
        <v>0.2</v>
      </c>
      <c r="C29340" t="s">
        <v>1655</v>
      </c>
    </row>
    <row r="29341" spans="1:4" x14ac:dyDescent="0.2">
      <c r="A29341" t="s">
        <v>48</v>
      </c>
      <c r="B29341">
        <v>0.5</v>
      </c>
      <c r="C29341">
        <v>0.1</v>
      </c>
    </row>
    <row r="29342" spans="1:4" x14ac:dyDescent="0.2">
      <c r="A29342" t="s">
        <v>48</v>
      </c>
      <c r="B29342">
        <v>5.95</v>
      </c>
      <c r="C29342" t="s">
        <v>1558</v>
      </c>
    </row>
    <row r="29343" spans="1:4" x14ac:dyDescent="0.2">
      <c r="A29343" t="s">
        <v>48</v>
      </c>
      <c r="B29343">
        <v>0.38</v>
      </c>
      <c r="C29343" t="s">
        <v>2830</v>
      </c>
    </row>
    <row r="29344" spans="1:4" x14ac:dyDescent="0.2">
      <c r="A29344" t="s">
        <v>95</v>
      </c>
      <c r="B29344" t="s">
        <v>1545</v>
      </c>
      <c r="C29344" t="s">
        <v>1629</v>
      </c>
      <c r="D29344">
        <v>1.5</v>
      </c>
    </row>
    <row r="29345" spans="1:7" x14ac:dyDescent="0.2">
      <c r="A29345" t="s">
        <v>95</v>
      </c>
      <c r="B29345" t="s">
        <v>1545</v>
      </c>
      <c r="C29345" t="s">
        <v>2508</v>
      </c>
      <c r="D29345">
        <v>1</v>
      </c>
    </row>
    <row r="29346" spans="1:7" x14ac:dyDescent="0.2">
      <c r="A29346" t="s">
        <v>2546</v>
      </c>
      <c r="B29346" t="s">
        <v>1545</v>
      </c>
      <c r="C29346">
        <v>0.02</v>
      </c>
      <c r="D29346" t="s">
        <v>1567</v>
      </c>
      <c r="E29346" t="s">
        <v>1568</v>
      </c>
      <c r="F29346" t="s">
        <v>3192</v>
      </c>
      <c r="G29346" t="s">
        <v>3193</v>
      </c>
    </row>
    <row r="29347" spans="1:7" x14ac:dyDescent="0.2">
      <c r="A29347" t="s">
        <v>3194</v>
      </c>
      <c r="B29347" t="s">
        <v>1545</v>
      </c>
      <c r="C29347">
        <v>0.02</v>
      </c>
      <c r="D29347" t="s">
        <v>1567</v>
      </c>
      <c r="E29347" t="s">
        <v>1568</v>
      </c>
      <c r="F29347" t="s">
        <v>3195</v>
      </c>
      <c r="G29347" t="s">
        <v>2974</v>
      </c>
    </row>
    <row r="29348" spans="1:7" x14ac:dyDescent="0.2">
      <c r="A29348" t="s">
        <v>1549</v>
      </c>
      <c r="B29348" t="s">
        <v>1550</v>
      </c>
      <c r="C29348" t="s">
        <v>1551</v>
      </c>
      <c r="D29348" t="s">
        <v>1552</v>
      </c>
    </row>
    <row r="29349" spans="1:7" x14ac:dyDescent="0.2">
      <c r="A29349" t="s">
        <v>859</v>
      </c>
      <c r="B29349" t="s">
        <v>1553</v>
      </c>
      <c r="C29349" t="s">
        <v>1554</v>
      </c>
    </row>
    <row r="29350" spans="1:7" x14ac:dyDescent="0.2">
      <c r="A29350" t="s">
        <v>34</v>
      </c>
      <c r="B29350">
        <v>22.035</v>
      </c>
      <c r="C29350">
        <f>-0.01/-0.023</f>
        <v>0.43478260869565222</v>
      </c>
    </row>
    <row r="29351" spans="1:7" x14ac:dyDescent="0.2">
      <c r="A29351" t="s">
        <v>34</v>
      </c>
      <c r="B29351">
        <v>10.1</v>
      </c>
      <c r="C29351">
        <v>0.1</v>
      </c>
    </row>
    <row r="29352" spans="1:7" x14ac:dyDescent="0.2">
      <c r="A29352" t="s">
        <v>34</v>
      </c>
      <c r="B29352">
        <v>21.5</v>
      </c>
      <c r="C29352">
        <v>0.05</v>
      </c>
    </row>
    <row r="29353" spans="1:7" x14ac:dyDescent="0.2">
      <c r="A29353" t="s">
        <v>47</v>
      </c>
      <c r="B29353">
        <v>5</v>
      </c>
      <c r="C29353">
        <v>0.03</v>
      </c>
    </row>
    <row r="29354" spans="1:7" x14ac:dyDescent="0.2">
      <c r="A29354" t="s">
        <v>47</v>
      </c>
      <c r="B29354">
        <v>8</v>
      </c>
      <c r="C29354" t="s">
        <v>1557</v>
      </c>
    </row>
    <row r="29355" spans="1:7" x14ac:dyDescent="0.2">
      <c r="A29355" t="s">
        <v>47</v>
      </c>
      <c r="B29355">
        <v>18</v>
      </c>
      <c r="C29355" t="s">
        <v>1559</v>
      </c>
    </row>
    <row r="29356" spans="1:7" x14ac:dyDescent="0.2">
      <c r="A29356" t="s">
        <v>3191</v>
      </c>
      <c r="B29356" t="s">
        <v>1592</v>
      </c>
    </row>
    <row r="29357" spans="1:7" x14ac:dyDescent="0.2">
      <c r="A29357" t="s">
        <v>96</v>
      </c>
      <c r="B29357">
        <v>20.5</v>
      </c>
      <c r="C29357">
        <v>-0.05</v>
      </c>
    </row>
    <row r="29358" spans="1:7" x14ac:dyDescent="0.2">
      <c r="A29358" t="s">
        <v>96</v>
      </c>
      <c r="B29358">
        <v>16.5</v>
      </c>
      <c r="C29358" t="s">
        <v>1558</v>
      </c>
    </row>
    <row r="29359" spans="1:7" x14ac:dyDescent="0.2">
      <c r="A29359" t="s">
        <v>91</v>
      </c>
      <c r="B29359">
        <v>8.9</v>
      </c>
      <c r="C29359" t="s">
        <v>1655</v>
      </c>
    </row>
    <row r="29360" spans="1:7" x14ac:dyDescent="0.2">
      <c r="A29360" t="s">
        <v>29</v>
      </c>
      <c r="B29360">
        <v>1.1000000000000001</v>
      </c>
      <c r="C29360">
        <v>0.05</v>
      </c>
    </row>
    <row r="29361" spans="1:7" x14ac:dyDescent="0.2">
      <c r="A29361" t="s">
        <v>48</v>
      </c>
      <c r="B29361">
        <v>0.7</v>
      </c>
      <c r="C29361">
        <v>0.1</v>
      </c>
    </row>
    <row r="29362" spans="1:7" x14ac:dyDescent="0.2">
      <c r="A29362" t="s">
        <v>48</v>
      </c>
      <c r="B29362">
        <v>0.2</v>
      </c>
      <c r="C29362" t="s">
        <v>1655</v>
      </c>
    </row>
    <row r="29363" spans="1:7" x14ac:dyDescent="0.2">
      <c r="A29363" t="s">
        <v>48</v>
      </c>
      <c r="B29363">
        <v>0.5</v>
      </c>
      <c r="C29363">
        <v>0.1</v>
      </c>
    </row>
    <row r="29364" spans="1:7" x14ac:dyDescent="0.2">
      <c r="A29364" t="s">
        <v>48</v>
      </c>
      <c r="B29364">
        <v>5.95</v>
      </c>
      <c r="C29364" t="s">
        <v>1558</v>
      </c>
    </row>
    <row r="29365" spans="1:7" x14ac:dyDescent="0.2">
      <c r="A29365" t="s">
        <v>48</v>
      </c>
      <c r="B29365">
        <v>0.38</v>
      </c>
      <c r="C29365" t="s">
        <v>2830</v>
      </c>
    </row>
    <row r="29366" spans="1:7" x14ac:dyDescent="0.2">
      <c r="A29366" t="s">
        <v>95</v>
      </c>
      <c r="B29366" t="s">
        <v>1545</v>
      </c>
      <c r="C29366" t="s">
        <v>1629</v>
      </c>
      <c r="D29366">
        <v>1.5</v>
      </c>
    </row>
    <row r="29367" spans="1:7" x14ac:dyDescent="0.2">
      <c r="A29367" t="s">
        <v>95</v>
      </c>
      <c r="B29367" t="s">
        <v>1545</v>
      </c>
      <c r="C29367" t="s">
        <v>2508</v>
      </c>
      <c r="D29367">
        <v>1</v>
      </c>
    </row>
    <row r="29368" spans="1:7" x14ac:dyDescent="0.2">
      <c r="A29368" t="s">
        <v>2546</v>
      </c>
      <c r="B29368" t="s">
        <v>1545</v>
      </c>
      <c r="C29368">
        <v>0.02</v>
      </c>
      <c r="D29368" t="s">
        <v>1567</v>
      </c>
      <c r="E29368" t="s">
        <v>1568</v>
      </c>
      <c r="F29368" t="s">
        <v>3192</v>
      </c>
      <c r="G29368" t="s">
        <v>3193</v>
      </c>
    </row>
    <row r="29369" spans="1:7" x14ac:dyDescent="0.2">
      <c r="A29369" t="s">
        <v>3194</v>
      </c>
      <c r="B29369" t="s">
        <v>1545</v>
      </c>
      <c r="C29369">
        <v>0.02</v>
      </c>
      <c r="D29369" t="s">
        <v>1567</v>
      </c>
      <c r="E29369" t="s">
        <v>1568</v>
      </c>
      <c r="F29369" t="s">
        <v>3195</v>
      </c>
      <c r="G29369" t="s">
        <v>2974</v>
      </c>
    </row>
    <row r="29370" spans="1:7" x14ac:dyDescent="0.2">
      <c r="A29370" t="s">
        <v>1549</v>
      </c>
      <c r="B29370" t="s">
        <v>1550</v>
      </c>
      <c r="C29370" t="s">
        <v>1551</v>
      </c>
      <c r="D29370" t="s">
        <v>1552</v>
      </c>
    </row>
    <row r="29371" spans="1:7" x14ac:dyDescent="0.2">
      <c r="A29371" t="s">
        <v>859</v>
      </c>
      <c r="B29371" t="s">
        <v>1553</v>
      </c>
      <c r="C29371" t="s">
        <v>1554</v>
      </c>
    </row>
    <row r="29372" spans="1:7" x14ac:dyDescent="0.2">
      <c r="A29372" t="s">
        <v>95</v>
      </c>
      <c r="B29372" t="s">
        <v>1545</v>
      </c>
      <c r="C29372" t="s">
        <v>2524</v>
      </c>
      <c r="D29372">
        <v>1.5</v>
      </c>
    </row>
    <row r="29373" spans="1:7" x14ac:dyDescent="0.2">
      <c r="A29373" t="s">
        <v>95</v>
      </c>
      <c r="B29373" t="s">
        <v>1545</v>
      </c>
      <c r="C29373" t="s">
        <v>2508</v>
      </c>
      <c r="D29373">
        <v>1</v>
      </c>
    </row>
    <row r="29374" spans="1:7" x14ac:dyDescent="0.2">
      <c r="A29374" t="s">
        <v>48</v>
      </c>
      <c r="B29374">
        <v>0.48</v>
      </c>
      <c r="C29374" t="s">
        <v>1608</v>
      </c>
      <c r="D29374">
        <v>1.4999999999999999E-2</v>
      </c>
    </row>
    <row r="29375" spans="1:7" x14ac:dyDescent="0.2">
      <c r="A29375" t="s">
        <v>34</v>
      </c>
      <c r="B29375">
        <v>22.035</v>
      </c>
      <c r="C29375">
        <f>-0.01/-0.023</f>
        <v>0.43478260869565222</v>
      </c>
    </row>
    <row r="29376" spans="1:7" x14ac:dyDescent="0.2">
      <c r="A29376" t="s">
        <v>1040</v>
      </c>
    </row>
    <row r="29377" spans="1:8" x14ac:dyDescent="0.2">
      <c r="A29377" t="s">
        <v>34</v>
      </c>
      <c r="B29377">
        <v>21.5</v>
      </c>
      <c r="C29377">
        <v>0.05</v>
      </c>
    </row>
    <row r="29378" spans="1:8" x14ac:dyDescent="0.2">
      <c r="A29378" t="s">
        <v>47</v>
      </c>
      <c r="B29378">
        <v>5.01</v>
      </c>
      <c r="C29378">
        <v>0.03</v>
      </c>
    </row>
    <row r="29379" spans="1:8" x14ac:dyDescent="0.2">
      <c r="A29379" t="s">
        <v>47</v>
      </c>
      <c r="B29379">
        <v>8.5</v>
      </c>
      <c r="C29379" t="s">
        <v>1557</v>
      </c>
    </row>
    <row r="29380" spans="1:8" x14ac:dyDescent="0.2">
      <c r="A29380" t="s">
        <v>47</v>
      </c>
      <c r="B29380" t="s">
        <v>3665</v>
      </c>
    </row>
    <row r="29381" spans="1:8" x14ac:dyDescent="0.2">
      <c r="A29381" t="s">
        <v>3361</v>
      </c>
      <c r="B29381" t="s">
        <v>1592</v>
      </c>
    </row>
    <row r="29382" spans="1:8" x14ac:dyDescent="0.2">
      <c r="A29382" t="s">
        <v>47</v>
      </c>
      <c r="B29382">
        <v>8</v>
      </c>
      <c r="C29382" t="s">
        <v>1557</v>
      </c>
    </row>
    <row r="29383" spans="1:8" x14ac:dyDescent="0.2">
      <c r="A29383" t="s">
        <v>91</v>
      </c>
      <c r="B29383">
        <v>8.3000000000000007</v>
      </c>
      <c r="C29383" t="s">
        <v>1655</v>
      </c>
    </row>
    <row r="29384" spans="1:8" x14ac:dyDescent="0.2">
      <c r="A29384" t="s">
        <v>29</v>
      </c>
      <c r="B29384">
        <v>1.1000000000000001</v>
      </c>
      <c r="C29384">
        <v>0.05</v>
      </c>
    </row>
    <row r="29385" spans="1:8" x14ac:dyDescent="0.2">
      <c r="A29385" t="s">
        <v>3362</v>
      </c>
      <c r="B29385" t="s">
        <v>3363</v>
      </c>
      <c r="C29385" t="s">
        <v>1682</v>
      </c>
      <c r="D29385" t="s">
        <v>3364</v>
      </c>
    </row>
    <row r="29386" spans="1:8" x14ac:dyDescent="0.2">
      <c r="A29386" t="s">
        <v>3362</v>
      </c>
      <c r="B29386" t="s">
        <v>3363</v>
      </c>
      <c r="C29386" t="s">
        <v>1682</v>
      </c>
      <c r="D29386" t="s">
        <v>3364</v>
      </c>
    </row>
    <row r="29387" spans="1:8" x14ac:dyDescent="0.2">
      <c r="A29387" t="s">
        <v>48</v>
      </c>
      <c r="B29387">
        <v>5.85</v>
      </c>
      <c r="C29387" t="s">
        <v>1580</v>
      </c>
    </row>
    <row r="29388" spans="1:8" x14ac:dyDescent="0.2">
      <c r="A29388" t="s">
        <v>97</v>
      </c>
      <c r="B29388" t="s">
        <v>3365</v>
      </c>
      <c r="C29388" t="s">
        <v>1594</v>
      </c>
      <c r="D29388" t="s">
        <v>1568</v>
      </c>
      <c r="E29388" t="s">
        <v>3192</v>
      </c>
      <c r="F29388" t="s">
        <v>3193</v>
      </c>
    </row>
    <row r="29389" spans="1:8" x14ac:dyDescent="0.2">
      <c r="A29389" t="s">
        <v>95</v>
      </c>
      <c r="B29389" t="s">
        <v>1629</v>
      </c>
      <c r="C29389" t="s">
        <v>1572</v>
      </c>
      <c r="D29389" t="s">
        <v>3367</v>
      </c>
      <c r="E29389" t="s">
        <v>3368</v>
      </c>
      <c r="F29389">
        <v>8</v>
      </c>
      <c r="G29389">
        <v>10</v>
      </c>
      <c r="H29389" t="s">
        <v>3369</v>
      </c>
    </row>
    <row r="29390" spans="1:8" x14ac:dyDescent="0.2">
      <c r="A29390" t="s">
        <v>94</v>
      </c>
      <c r="B29390" t="s">
        <v>1545</v>
      </c>
      <c r="C29390">
        <v>0.02</v>
      </c>
      <c r="D29390" t="s">
        <v>1567</v>
      </c>
      <c r="E29390" t="s">
        <v>1568</v>
      </c>
      <c r="F29390" t="s">
        <v>3195</v>
      </c>
      <c r="G29390" t="s">
        <v>2974</v>
      </c>
    </row>
    <row r="29391" spans="1:8" x14ac:dyDescent="0.2">
      <c r="A29391" t="s">
        <v>1549</v>
      </c>
      <c r="B29391" t="s">
        <v>1550</v>
      </c>
      <c r="C29391" t="s">
        <v>1551</v>
      </c>
      <c r="D29391" t="s">
        <v>1552</v>
      </c>
    </row>
    <row r="29392" spans="1:8" x14ac:dyDescent="0.2">
      <c r="A29392" t="s">
        <v>859</v>
      </c>
      <c r="B29392" t="s">
        <v>1553</v>
      </c>
      <c r="C29392" t="s">
        <v>1554</v>
      </c>
    </row>
    <row r="29393" spans="1:4" x14ac:dyDescent="0.2">
      <c r="A29393" t="s">
        <v>95</v>
      </c>
      <c r="B29393" t="s">
        <v>1545</v>
      </c>
      <c r="C29393" t="s">
        <v>2524</v>
      </c>
      <c r="D29393">
        <v>1.5</v>
      </c>
    </row>
    <row r="29394" spans="1:4" x14ac:dyDescent="0.2">
      <c r="A29394" t="s">
        <v>95</v>
      </c>
      <c r="B29394" t="s">
        <v>1545</v>
      </c>
      <c r="C29394" t="s">
        <v>2508</v>
      </c>
      <c r="D29394">
        <v>1</v>
      </c>
    </row>
    <row r="29395" spans="1:4" x14ac:dyDescent="0.2">
      <c r="A29395" t="s">
        <v>48</v>
      </c>
      <c r="B29395">
        <v>0.48</v>
      </c>
      <c r="C29395" t="s">
        <v>1608</v>
      </c>
      <c r="D29395">
        <v>1.4999999999999999E-2</v>
      </c>
    </row>
    <row r="29396" spans="1:4" x14ac:dyDescent="0.2">
      <c r="A29396" t="s">
        <v>34</v>
      </c>
      <c r="B29396">
        <v>22.035</v>
      </c>
      <c r="C29396">
        <f>-0.01/-0.023</f>
        <v>0.43478260869565222</v>
      </c>
    </row>
    <row r="29397" spans="1:4" x14ac:dyDescent="0.2">
      <c r="A29397" t="s">
        <v>1040</v>
      </c>
    </row>
    <row r="29398" spans="1:4" x14ac:dyDescent="0.2">
      <c r="A29398" t="s">
        <v>34</v>
      </c>
      <c r="B29398">
        <v>21.5</v>
      </c>
      <c r="C29398">
        <v>0.05</v>
      </c>
    </row>
    <row r="29399" spans="1:4" x14ac:dyDescent="0.2">
      <c r="A29399" t="s">
        <v>47</v>
      </c>
      <c r="B29399">
        <v>5.01</v>
      </c>
      <c r="C29399">
        <v>0.03</v>
      </c>
    </row>
    <row r="29400" spans="1:4" x14ac:dyDescent="0.2">
      <c r="A29400" t="s">
        <v>47</v>
      </c>
      <c r="B29400">
        <v>8.5</v>
      </c>
      <c r="C29400" t="s">
        <v>1557</v>
      </c>
    </row>
    <row r="29401" spans="1:4" x14ac:dyDescent="0.2">
      <c r="A29401" t="s">
        <v>47</v>
      </c>
      <c r="B29401" t="s">
        <v>3665</v>
      </c>
    </row>
    <row r="29402" spans="1:4" x14ac:dyDescent="0.2">
      <c r="A29402" t="s">
        <v>3361</v>
      </c>
      <c r="B29402" t="s">
        <v>1592</v>
      </c>
    </row>
    <row r="29403" spans="1:4" x14ac:dyDescent="0.2">
      <c r="A29403" t="s">
        <v>47</v>
      </c>
      <c r="B29403">
        <v>8</v>
      </c>
      <c r="C29403" t="s">
        <v>1557</v>
      </c>
    </row>
    <row r="29404" spans="1:4" x14ac:dyDescent="0.2">
      <c r="A29404" t="s">
        <v>91</v>
      </c>
      <c r="B29404">
        <v>8.3000000000000007</v>
      </c>
      <c r="C29404" t="s">
        <v>1655</v>
      </c>
    </row>
    <row r="29405" spans="1:4" x14ac:dyDescent="0.2">
      <c r="A29405" t="s">
        <v>29</v>
      </c>
      <c r="B29405">
        <v>1.1000000000000001</v>
      </c>
      <c r="C29405">
        <v>0.05</v>
      </c>
    </row>
    <row r="29406" spans="1:4" x14ac:dyDescent="0.2">
      <c r="A29406" t="s">
        <v>3362</v>
      </c>
      <c r="B29406" t="s">
        <v>3363</v>
      </c>
      <c r="C29406" t="s">
        <v>1682</v>
      </c>
      <c r="D29406" t="s">
        <v>3364</v>
      </c>
    </row>
    <row r="29407" spans="1:4" x14ac:dyDescent="0.2">
      <c r="A29407" t="s">
        <v>3362</v>
      </c>
      <c r="B29407" t="s">
        <v>3363</v>
      </c>
      <c r="C29407" t="s">
        <v>1682</v>
      </c>
      <c r="D29407" t="s">
        <v>3364</v>
      </c>
    </row>
    <row r="29408" spans="1:4" x14ac:dyDescent="0.2">
      <c r="A29408" t="s">
        <v>48</v>
      </c>
      <c r="B29408">
        <v>5.85</v>
      </c>
      <c r="C29408" t="s">
        <v>1580</v>
      </c>
    </row>
    <row r="29409" spans="1:8" x14ac:dyDescent="0.2">
      <c r="A29409" t="s">
        <v>97</v>
      </c>
      <c r="B29409" t="s">
        <v>3365</v>
      </c>
      <c r="C29409" t="s">
        <v>1594</v>
      </c>
      <c r="D29409" t="s">
        <v>1568</v>
      </c>
      <c r="E29409" t="s">
        <v>3192</v>
      </c>
      <c r="F29409" t="s">
        <v>3193</v>
      </c>
    </row>
    <row r="29410" spans="1:8" x14ac:dyDescent="0.2">
      <c r="A29410" t="s">
        <v>95</v>
      </c>
      <c r="B29410" t="s">
        <v>1629</v>
      </c>
      <c r="C29410" t="s">
        <v>1572</v>
      </c>
      <c r="D29410" t="s">
        <v>3367</v>
      </c>
      <c r="E29410" t="s">
        <v>3368</v>
      </c>
      <c r="F29410">
        <v>8</v>
      </c>
      <c r="G29410">
        <v>10</v>
      </c>
      <c r="H29410" t="s">
        <v>3369</v>
      </c>
    </row>
    <row r="29411" spans="1:8" x14ac:dyDescent="0.2">
      <c r="A29411" t="s">
        <v>94</v>
      </c>
      <c r="B29411" t="s">
        <v>1545</v>
      </c>
      <c r="C29411">
        <v>0.02</v>
      </c>
      <c r="D29411" t="s">
        <v>1567</v>
      </c>
      <c r="E29411" t="s">
        <v>1568</v>
      </c>
      <c r="F29411" t="s">
        <v>3195</v>
      </c>
      <c r="G29411" t="s">
        <v>2974</v>
      </c>
    </row>
    <row r="29412" spans="1:8" x14ac:dyDescent="0.2">
      <c r="A29412" t="s">
        <v>1549</v>
      </c>
      <c r="B29412" t="s">
        <v>1550</v>
      </c>
      <c r="C29412" t="s">
        <v>1551</v>
      </c>
      <c r="D29412" t="s">
        <v>1552</v>
      </c>
    </row>
    <row r="29413" spans="1:8" x14ac:dyDescent="0.2">
      <c r="A29413" t="s">
        <v>859</v>
      </c>
      <c r="B29413" t="s">
        <v>1553</v>
      </c>
      <c r="C29413" t="s">
        <v>1554</v>
      </c>
    </row>
    <row r="29414" spans="1:8" x14ac:dyDescent="0.2">
      <c r="A29414" t="s">
        <v>95</v>
      </c>
      <c r="B29414" t="s">
        <v>1545</v>
      </c>
      <c r="C29414" t="s">
        <v>2524</v>
      </c>
      <c r="D29414">
        <v>1.5</v>
      </c>
    </row>
    <row r="29415" spans="1:8" x14ac:dyDescent="0.2">
      <c r="A29415" t="s">
        <v>95</v>
      </c>
      <c r="B29415" t="s">
        <v>1545</v>
      </c>
      <c r="C29415" t="s">
        <v>2508</v>
      </c>
      <c r="D29415">
        <v>1</v>
      </c>
    </row>
    <row r="29416" spans="1:8" x14ac:dyDescent="0.2">
      <c r="A29416" t="s">
        <v>48</v>
      </c>
      <c r="B29416">
        <v>0.48</v>
      </c>
      <c r="C29416" t="s">
        <v>1608</v>
      </c>
      <c r="D29416">
        <v>1.4999999999999999E-2</v>
      </c>
    </row>
    <row r="29417" spans="1:8" x14ac:dyDescent="0.2">
      <c r="A29417" t="s">
        <v>34</v>
      </c>
      <c r="B29417">
        <v>22.035</v>
      </c>
      <c r="C29417">
        <f>-0.01/-0.023</f>
        <v>0.43478260869565222</v>
      </c>
    </row>
    <row r="29418" spans="1:8" x14ac:dyDescent="0.2">
      <c r="A29418" t="s">
        <v>1040</v>
      </c>
    </row>
    <row r="29419" spans="1:8" x14ac:dyDescent="0.2">
      <c r="A29419" t="s">
        <v>34</v>
      </c>
      <c r="B29419">
        <v>21.5</v>
      </c>
      <c r="C29419">
        <v>0.05</v>
      </c>
    </row>
    <row r="29420" spans="1:8" x14ac:dyDescent="0.2">
      <c r="A29420" t="s">
        <v>47</v>
      </c>
      <c r="B29420">
        <v>5.01</v>
      </c>
      <c r="C29420">
        <v>0.03</v>
      </c>
    </row>
    <row r="29421" spans="1:8" x14ac:dyDescent="0.2">
      <c r="A29421" t="s">
        <v>47</v>
      </c>
      <c r="B29421">
        <v>8.5</v>
      </c>
      <c r="C29421" t="s">
        <v>1557</v>
      </c>
    </row>
    <row r="29422" spans="1:8" x14ac:dyDescent="0.2">
      <c r="A29422" t="s">
        <v>47</v>
      </c>
      <c r="B29422" t="s">
        <v>3665</v>
      </c>
    </row>
    <row r="29423" spans="1:8" x14ac:dyDescent="0.2">
      <c r="A29423" t="s">
        <v>3361</v>
      </c>
      <c r="B29423" t="s">
        <v>1592</v>
      </c>
    </row>
    <row r="29424" spans="1:8" x14ac:dyDescent="0.2">
      <c r="A29424" t="s">
        <v>47</v>
      </c>
      <c r="B29424">
        <v>8</v>
      </c>
      <c r="C29424" t="s">
        <v>1557</v>
      </c>
    </row>
    <row r="29425" spans="1:8" x14ac:dyDescent="0.2">
      <c r="A29425" t="s">
        <v>91</v>
      </c>
      <c r="B29425">
        <v>8.3000000000000007</v>
      </c>
      <c r="C29425" t="s">
        <v>1655</v>
      </c>
    </row>
    <row r="29426" spans="1:8" x14ac:dyDescent="0.2">
      <c r="A29426" t="s">
        <v>29</v>
      </c>
      <c r="B29426">
        <v>1.1000000000000001</v>
      </c>
      <c r="C29426">
        <v>0.05</v>
      </c>
    </row>
    <row r="29427" spans="1:8" x14ac:dyDescent="0.2">
      <c r="A29427" t="s">
        <v>3362</v>
      </c>
      <c r="B29427" t="s">
        <v>3363</v>
      </c>
      <c r="C29427" t="s">
        <v>1682</v>
      </c>
      <c r="D29427" t="s">
        <v>3364</v>
      </c>
    </row>
    <row r="29428" spans="1:8" x14ac:dyDescent="0.2">
      <c r="A29428" t="s">
        <v>3362</v>
      </c>
      <c r="B29428" t="s">
        <v>3363</v>
      </c>
      <c r="C29428" t="s">
        <v>1682</v>
      </c>
      <c r="D29428" t="s">
        <v>3364</v>
      </c>
    </row>
    <row r="29429" spans="1:8" x14ac:dyDescent="0.2">
      <c r="A29429" t="s">
        <v>48</v>
      </c>
      <c r="B29429">
        <v>5.85</v>
      </c>
      <c r="C29429" t="s">
        <v>1580</v>
      </c>
    </row>
    <row r="29430" spans="1:8" x14ac:dyDescent="0.2">
      <c r="A29430" t="s">
        <v>97</v>
      </c>
      <c r="B29430" t="s">
        <v>3365</v>
      </c>
      <c r="C29430" t="s">
        <v>1594</v>
      </c>
      <c r="D29430" t="s">
        <v>1568</v>
      </c>
      <c r="E29430" t="s">
        <v>3192</v>
      </c>
      <c r="F29430" t="s">
        <v>3193</v>
      </c>
    </row>
    <row r="29431" spans="1:8" x14ac:dyDescent="0.2">
      <c r="A29431" t="s">
        <v>95</v>
      </c>
      <c r="B29431" t="s">
        <v>1629</v>
      </c>
      <c r="C29431" t="s">
        <v>1572</v>
      </c>
      <c r="D29431" t="s">
        <v>3367</v>
      </c>
      <c r="E29431" t="s">
        <v>3368</v>
      </c>
      <c r="F29431">
        <v>8</v>
      </c>
      <c r="G29431">
        <v>10</v>
      </c>
      <c r="H29431" t="s">
        <v>3369</v>
      </c>
    </row>
    <row r="29432" spans="1:8" x14ac:dyDescent="0.2">
      <c r="A29432" t="s">
        <v>94</v>
      </c>
      <c r="B29432" t="s">
        <v>1545</v>
      </c>
      <c r="C29432">
        <v>0.02</v>
      </c>
      <c r="D29432" t="s">
        <v>1567</v>
      </c>
      <c r="E29432" t="s">
        <v>1568</v>
      </c>
      <c r="F29432" t="s">
        <v>3195</v>
      </c>
      <c r="G29432" t="s">
        <v>2974</v>
      </c>
    </row>
    <row r="29433" spans="1:8" x14ac:dyDescent="0.2">
      <c r="A29433" t="s">
        <v>1549</v>
      </c>
      <c r="B29433" t="s">
        <v>1550</v>
      </c>
      <c r="C29433" t="s">
        <v>1551</v>
      </c>
      <c r="D29433" t="s">
        <v>1552</v>
      </c>
    </row>
    <row r="29434" spans="1:8" x14ac:dyDescent="0.2">
      <c r="A29434" t="s">
        <v>859</v>
      </c>
      <c r="B29434" t="s">
        <v>1553</v>
      </c>
      <c r="C29434" t="s">
        <v>1554</v>
      </c>
    </row>
    <row r="29435" spans="1:8" x14ac:dyDescent="0.2">
      <c r="A29435" t="s">
        <v>95</v>
      </c>
      <c r="B29435" t="s">
        <v>1545</v>
      </c>
      <c r="C29435" t="s">
        <v>2524</v>
      </c>
      <c r="D29435">
        <v>1.5</v>
      </c>
    </row>
    <row r="29436" spans="1:8" x14ac:dyDescent="0.2">
      <c r="A29436" t="s">
        <v>95</v>
      </c>
      <c r="B29436" t="s">
        <v>1545</v>
      </c>
      <c r="C29436" t="s">
        <v>2508</v>
      </c>
      <c r="D29436">
        <v>1</v>
      </c>
    </row>
    <row r="29437" spans="1:8" x14ac:dyDescent="0.2">
      <c r="A29437" t="s">
        <v>48</v>
      </c>
      <c r="B29437">
        <v>0.48</v>
      </c>
      <c r="C29437" t="s">
        <v>1608</v>
      </c>
      <c r="D29437">
        <v>1.4999999999999999E-2</v>
      </c>
    </row>
    <row r="29438" spans="1:8" x14ac:dyDescent="0.2">
      <c r="A29438" t="s">
        <v>34</v>
      </c>
      <c r="B29438">
        <v>22.035</v>
      </c>
      <c r="C29438">
        <f>-0.01/-0.023</f>
        <v>0.43478260869565222</v>
      </c>
    </row>
    <row r="29439" spans="1:8" x14ac:dyDescent="0.2">
      <c r="A29439" t="s">
        <v>1040</v>
      </c>
    </row>
    <row r="29440" spans="1:8" x14ac:dyDescent="0.2">
      <c r="A29440" t="s">
        <v>34</v>
      </c>
      <c r="B29440">
        <v>21.5</v>
      </c>
      <c r="C29440">
        <v>0.05</v>
      </c>
    </row>
    <row r="29441" spans="1:8" x14ac:dyDescent="0.2">
      <c r="A29441" t="s">
        <v>47</v>
      </c>
      <c r="B29441">
        <v>5.01</v>
      </c>
      <c r="C29441">
        <v>0.03</v>
      </c>
    </row>
    <row r="29442" spans="1:8" x14ac:dyDescent="0.2">
      <c r="A29442" t="s">
        <v>47</v>
      </c>
      <c r="B29442">
        <v>8.5</v>
      </c>
      <c r="C29442" t="s">
        <v>1557</v>
      </c>
    </row>
    <row r="29443" spans="1:8" x14ac:dyDescent="0.2">
      <c r="A29443" t="s">
        <v>47</v>
      </c>
      <c r="B29443" t="s">
        <v>3665</v>
      </c>
    </row>
    <row r="29444" spans="1:8" x14ac:dyDescent="0.2">
      <c r="A29444" t="s">
        <v>3361</v>
      </c>
      <c r="B29444" t="s">
        <v>1592</v>
      </c>
    </row>
    <row r="29445" spans="1:8" x14ac:dyDescent="0.2">
      <c r="A29445" t="s">
        <v>47</v>
      </c>
      <c r="B29445">
        <v>8</v>
      </c>
      <c r="C29445" t="s">
        <v>1557</v>
      </c>
    </row>
    <row r="29446" spans="1:8" x14ac:dyDescent="0.2">
      <c r="A29446" t="s">
        <v>91</v>
      </c>
      <c r="B29446">
        <v>8.3000000000000007</v>
      </c>
      <c r="C29446" t="s">
        <v>1655</v>
      </c>
    </row>
    <row r="29447" spans="1:8" x14ac:dyDescent="0.2">
      <c r="A29447" t="s">
        <v>29</v>
      </c>
      <c r="B29447">
        <v>1.1000000000000001</v>
      </c>
      <c r="C29447">
        <v>0.05</v>
      </c>
    </row>
    <row r="29448" spans="1:8" x14ac:dyDescent="0.2">
      <c r="A29448" t="s">
        <v>3362</v>
      </c>
      <c r="B29448" t="s">
        <v>3363</v>
      </c>
      <c r="C29448" t="s">
        <v>1682</v>
      </c>
      <c r="D29448" t="s">
        <v>3364</v>
      </c>
    </row>
    <row r="29449" spans="1:8" x14ac:dyDescent="0.2">
      <c r="A29449" t="s">
        <v>3362</v>
      </c>
      <c r="B29449" t="s">
        <v>3363</v>
      </c>
      <c r="C29449" t="s">
        <v>1682</v>
      </c>
      <c r="D29449" t="s">
        <v>3364</v>
      </c>
    </row>
    <row r="29450" spans="1:8" x14ac:dyDescent="0.2">
      <c r="A29450" t="s">
        <v>48</v>
      </c>
      <c r="B29450">
        <v>5.85</v>
      </c>
      <c r="C29450" t="s">
        <v>1580</v>
      </c>
    </row>
    <row r="29451" spans="1:8" x14ac:dyDescent="0.2">
      <c r="A29451" t="s">
        <v>97</v>
      </c>
      <c r="B29451" t="s">
        <v>3365</v>
      </c>
      <c r="C29451" t="s">
        <v>1594</v>
      </c>
      <c r="D29451" t="s">
        <v>1568</v>
      </c>
      <c r="E29451" t="s">
        <v>3192</v>
      </c>
      <c r="F29451" t="s">
        <v>3193</v>
      </c>
    </row>
    <row r="29452" spans="1:8" x14ac:dyDescent="0.2">
      <c r="A29452" t="s">
        <v>95</v>
      </c>
      <c r="B29452" t="s">
        <v>1629</v>
      </c>
      <c r="C29452" t="s">
        <v>1572</v>
      </c>
      <c r="D29452" t="s">
        <v>3367</v>
      </c>
      <c r="E29452" t="s">
        <v>3368</v>
      </c>
      <c r="F29452">
        <v>8</v>
      </c>
      <c r="G29452">
        <v>10</v>
      </c>
      <c r="H29452" t="s">
        <v>3369</v>
      </c>
    </row>
    <row r="29453" spans="1:8" x14ac:dyDescent="0.2">
      <c r="A29453" t="s">
        <v>94</v>
      </c>
      <c r="B29453" t="s">
        <v>1545</v>
      </c>
      <c r="C29453">
        <v>0.02</v>
      </c>
      <c r="D29453" t="s">
        <v>1567</v>
      </c>
      <c r="E29453" t="s">
        <v>1568</v>
      </c>
      <c r="F29453" t="s">
        <v>3195</v>
      </c>
      <c r="G29453" t="s">
        <v>2974</v>
      </c>
    </row>
    <row r="29454" spans="1:8" x14ac:dyDescent="0.2">
      <c r="A29454" t="s">
        <v>1549</v>
      </c>
      <c r="B29454" t="s">
        <v>1550</v>
      </c>
      <c r="C29454" t="s">
        <v>1551</v>
      </c>
      <c r="D29454" t="s">
        <v>1552</v>
      </c>
    </row>
    <row r="29455" spans="1:8" x14ac:dyDescent="0.2">
      <c r="A29455" t="s">
        <v>859</v>
      </c>
      <c r="B29455" t="s">
        <v>1553</v>
      </c>
      <c r="C29455" t="s">
        <v>1554</v>
      </c>
    </row>
    <row r="29456" spans="1:8" x14ac:dyDescent="0.2">
      <c r="A29456" t="s">
        <v>91</v>
      </c>
      <c r="B29456">
        <v>20</v>
      </c>
      <c r="C29456" t="s">
        <v>1608</v>
      </c>
      <c r="D29456">
        <v>0.1</v>
      </c>
    </row>
    <row r="29457" spans="1:6" x14ac:dyDescent="0.2">
      <c r="A29457" t="s">
        <v>2674</v>
      </c>
      <c r="B29457" t="s">
        <v>1613</v>
      </c>
      <c r="C29457" t="s">
        <v>2675</v>
      </c>
    </row>
    <row r="29458" spans="1:6" x14ac:dyDescent="0.2">
      <c r="A29458" t="s">
        <v>2676</v>
      </c>
      <c r="B29458" t="s">
        <v>1896</v>
      </c>
      <c r="C29458">
        <v>3.2</v>
      </c>
      <c r="D29458" t="s">
        <v>1562</v>
      </c>
      <c r="E29458" t="s">
        <v>2677</v>
      </c>
      <c r="F29458" t="s">
        <v>2678</v>
      </c>
    </row>
    <row r="29459" spans="1:6" x14ac:dyDescent="0.2">
      <c r="A29459" t="s">
        <v>2679</v>
      </c>
      <c r="B29459" t="s">
        <v>1613</v>
      </c>
      <c r="C29459" t="s">
        <v>2675</v>
      </c>
    </row>
    <row r="29460" spans="1:6" x14ac:dyDescent="0.2">
      <c r="A29460" t="s">
        <v>2680</v>
      </c>
      <c r="B29460" t="s">
        <v>1896</v>
      </c>
      <c r="C29460">
        <v>3.2</v>
      </c>
    </row>
    <row r="29461" spans="1:6" x14ac:dyDescent="0.2">
      <c r="A29461" t="s">
        <v>2681</v>
      </c>
      <c r="B29461">
        <f>0.023/-0.017</f>
        <v>-1.3529411764705881</v>
      </c>
    </row>
    <row r="29462" spans="1:6" x14ac:dyDescent="0.2">
      <c r="A29462" t="s">
        <v>2682</v>
      </c>
      <c r="B29462">
        <f>0.023/-0.017</f>
        <v>-1.3529411764705881</v>
      </c>
    </row>
    <row r="29463" spans="1:6" x14ac:dyDescent="0.2">
      <c r="A29463" t="s">
        <v>2683</v>
      </c>
      <c r="B29463">
        <v>6.37</v>
      </c>
      <c r="C29463" t="s">
        <v>1630</v>
      </c>
    </row>
    <row r="29464" spans="1:6" x14ac:dyDescent="0.2">
      <c r="A29464" t="s">
        <v>2684</v>
      </c>
      <c r="B29464">
        <v>6.37</v>
      </c>
      <c r="C29464" t="s">
        <v>1630</v>
      </c>
    </row>
    <row r="29465" spans="1:6" x14ac:dyDescent="0.2">
      <c r="A29465" t="s">
        <v>2685</v>
      </c>
      <c r="B29465">
        <v>2.6</v>
      </c>
      <c r="C29465" t="s">
        <v>1613</v>
      </c>
      <c r="D29465">
        <v>0.2</v>
      </c>
    </row>
    <row r="29466" spans="1:6" x14ac:dyDescent="0.2">
      <c r="A29466" t="s">
        <v>2686</v>
      </c>
      <c r="B29466">
        <f>-0.01/-0.053</f>
        <v>0.18867924528301888</v>
      </c>
    </row>
    <row r="29467" spans="1:6" x14ac:dyDescent="0.2">
      <c r="A29467" t="s">
        <v>2687</v>
      </c>
      <c r="B29467">
        <f>-0.04-0.085</f>
        <v>-0.125</v>
      </c>
    </row>
    <row r="29468" spans="1:6" x14ac:dyDescent="0.2">
      <c r="A29468" t="s">
        <v>2688</v>
      </c>
      <c r="B29468" t="s">
        <v>1562</v>
      </c>
      <c r="C29468" t="s">
        <v>2689</v>
      </c>
    </row>
    <row r="29469" spans="1:6" x14ac:dyDescent="0.2">
      <c r="A29469" t="s">
        <v>2690</v>
      </c>
      <c r="B29469" t="s">
        <v>2691</v>
      </c>
      <c r="C29469" t="s">
        <v>1608</v>
      </c>
      <c r="D29469">
        <v>0.1</v>
      </c>
    </row>
    <row r="29470" spans="1:6" x14ac:dyDescent="0.2">
      <c r="A29470" t="s">
        <v>2690</v>
      </c>
      <c r="B29470" t="s">
        <v>2692</v>
      </c>
      <c r="C29470" t="s">
        <v>1608</v>
      </c>
      <c r="D29470">
        <v>0.1</v>
      </c>
    </row>
    <row r="29471" spans="1:6" x14ac:dyDescent="0.2">
      <c r="A29471" t="s">
        <v>2693</v>
      </c>
      <c r="B29471" t="s">
        <v>1608</v>
      </c>
      <c r="C29471">
        <v>0.1</v>
      </c>
    </row>
    <row r="29472" spans="1:6" x14ac:dyDescent="0.2">
      <c r="A29472" t="s">
        <v>2694</v>
      </c>
      <c r="B29472" t="s">
        <v>1562</v>
      </c>
      <c r="C29472">
        <v>0.1</v>
      </c>
    </row>
    <row r="29473" spans="1:5" x14ac:dyDescent="0.2">
      <c r="A29473" t="s">
        <v>2695</v>
      </c>
      <c r="B29473">
        <f>0.055/-0.085</f>
        <v>-0.64705882352941169</v>
      </c>
    </row>
    <row r="29474" spans="1:5" x14ac:dyDescent="0.2">
      <c r="A29474" t="s">
        <v>2696</v>
      </c>
      <c r="B29474" t="s">
        <v>1562</v>
      </c>
      <c r="C29474" t="s">
        <v>29</v>
      </c>
      <c r="D29474">
        <v>10.9</v>
      </c>
      <c r="E29474">
        <f>0.03/-0.05</f>
        <v>-0.6</v>
      </c>
    </row>
    <row r="29475" spans="1:5" x14ac:dyDescent="0.2">
      <c r="A29475" t="s">
        <v>675</v>
      </c>
      <c r="B29475">
        <v>1.7</v>
      </c>
      <c r="C29475" t="s">
        <v>1608</v>
      </c>
      <c r="D29475">
        <v>0.05</v>
      </c>
    </row>
    <row r="29476" spans="1:5" x14ac:dyDescent="0.2">
      <c r="A29476" t="s">
        <v>177</v>
      </c>
      <c r="B29476">
        <v>0.6</v>
      </c>
      <c r="C29476">
        <f>0.05/-0.03</f>
        <v>-1.6666666666666667</v>
      </c>
    </row>
    <row r="29477" spans="1:5" x14ac:dyDescent="0.2">
      <c r="A29477" t="s">
        <v>154</v>
      </c>
      <c r="B29477">
        <v>0.9</v>
      </c>
      <c r="C29477" t="s">
        <v>1608</v>
      </c>
      <c r="D29477">
        <v>0.1</v>
      </c>
    </row>
    <row r="29478" spans="1:5" x14ac:dyDescent="0.2">
      <c r="A29478" t="s">
        <v>2697</v>
      </c>
      <c r="B29478">
        <f>0.023/-0.017</f>
        <v>-1.3529411764705881</v>
      </c>
    </row>
    <row r="29479" spans="1:5" x14ac:dyDescent="0.2">
      <c r="A29479" t="s">
        <v>2698</v>
      </c>
      <c r="B29479" t="s">
        <v>1608</v>
      </c>
      <c r="C29479">
        <v>0.1</v>
      </c>
    </row>
    <row r="29480" spans="1:5" x14ac:dyDescent="0.2">
      <c r="A29480" t="s">
        <v>675</v>
      </c>
      <c r="B29480">
        <v>0.6</v>
      </c>
      <c r="C29480">
        <f>-0.03/-0.1</f>
        <v>0.3</v>
      </c>
    </row>
    <row r="29481" spans="1:5" x14ac:dyDescent="0.2">
      <c r="A29481">
        <v>140</v>
      </c>
      <c r="B29481" t="e">
        <f>-Einstichabstand</f>
        <v>#NAME?</v>
      </c>
      <c r="C29481">
        <v>1.3</v>
      </c>
      <c r="D29481" t="s">
        <v>1630</v>
      </c>
    </row>
    <row r="29482" spans="1:5" x14ac:dyDescent="0.2">
      <c r="A29482" t="s">
        <v>108</v>
      </c>
      <c r="B29482">
        <v>2</v>
      </c>
      <c r="C29482" t="s">
        <v>1608</v>
      </c>
      <c r="D29482">
        <v>0.1</v>
      </c>
    </row>
    <row r="29483" spans="1:5" x14ac:dyDescent="0.2">
      <c r="A29483" t="s">
        <v>1607</v>
      </c>
      <c r="B29483">
        <v>1.5</v>
      </c>
      <c r="C29483" t="s">
        <v>1608</v>
      </c>
      <c r="D29483">
        <v>0.1</v>
      </c>
    </row>
    <row r="29484" spans="1:5" x14ac:dyDescent="0.2">
      <c r="A29484" t="s">
        <v>1055</v>
      </c>
      <c r="B29484">
        <v>1.2</v>
      </c>
      <c r="C29484" t="s">
        <v>1562</v>
      </c>
      <c r="D29484">
        <v>0.1</v>
      </c>
    </row>
    <row r="29485" spans="1:5" x14ac:dyDescent="0.2">
      <c r="A29485" t="s">
        <v>48</v>
      </c>
      <c r="B29485">
        <v>3.5</v>
      </c>
      <c r="C29485" t="s">
        <v>1613</v>
      </c>
      <c r="D29485">
        <v>0.5</v>
      </c>
    </row>
    <row r="29486" spans="1:5" x14ac:dyDescent="0.2">
      <c r="A29486" t="s">
        <v>29</v>
      </c>
      <c r="B29486">
        <v>6.3</v>
      </c>
      <c r="C29486" t="s">
        <v>1608</v>
      </c>
      <c r="D29486">
        <v>0.05</v>
      </c>
    </row>
    <row r="29487" spans="1:5" x14ac:dyDescent="0.2">
      <c r="A29487" t="s">
        <v>1766</v>
      </c>
      <c r="B29487" t="s">
        <v>1562</v>
      </c>
      <c r="C29487" t="s">
        <v>2699</v>
      </c>
      <c r="D29487" t="s">
        <v>1562</v>
      </c>
      <c r="E29487">
        <v>0.1</v>
      </c>
    </row>
    <row r="29488" spans="1:5" x14ac:dyDescent="0.2">
      <c r="A29488" t="s">
        <v>29</v>
      </c>
      <c r="B29488">
        <v>12.6</v>
      </c>
      <c r="C29488">
        <f>0.03/-0.05</f>
        <v>-0.6</v>
      </c>
    </row>
    <row r="29489" spans="1:6" x14ac:dyDescent="0.2">
      <c r="A29489" t="s">
        <v>29</v>
      </c>
      <c r="B29489">
        <v>7.9</v>
      </c>
      <c r="C29489" t="s">
        <v>1608</v>
      </c>
      <c r="D29489">
        <v>0.1</v>
      </c>
    </row>
    <row r="29490" spans="1:6" x14ac:dyDescent="0.2">
      <c r="A29490" t="s">
        <v>2700</v>
      </c>
      <c r="B29490" t="s">
        <v>1608</v>
      </c>
      <c r="C29490">
        <v>0.1</v>
      </c>
    </row>
    <row r="29491" spans="1:6" x14ac:dyDescent="0.2">
      <c r="A29491" t="s">
        <v>1766</v>
      </c>
      <c r="B29491" t="s">
        <v>1562</v>
      </c>
      <c r="C29491" t="s">
        <v>2701</v>
      </c>
      <c r="D29491" t="s">
        <v>1608</v>
      </c>
      <c r="E29491">
        <v>0.1</v>
      </c>
    </row>
    <row r="29492" spans="1:6" x14ac:dyDescent="0.2">
      <c r="A29492" t="s">
        <v>2696</v>
      </c>
      <c r="B29492" t="s">
        <v>1562</v>
      </c>
      <c r="C29492" t="s">
        <v>2702</v>
      </c>
      <c r="D29492" t="s">
        <v>1608</v>
      </c>
      <c r="E29492">
        <v>0.1</v>
      </c>
    </row>
    <row r="29493" spans="1:6" x14ac:dyDescent="0.2">
      <c r="A29493" t="s">
        <v>97</v>
      </c>
      <c r="B29493" t="s">
        <v>2228</v>
      </c>
      <c r="C29493" t="s">
        <v>1545</v>
      </c>
      <c r="D29493">
        <v>0.1</v>
      </c>
    </row>
    <row r="29494" spans="1:6" x14ac:dyDescent="0.2">
      <c r="A29494" t="s">
        <v>87</v>
      </c>
      <c r="B29494" t="s">
        <v>1792</v>
      </c>
    </row>
    <row r="29495" spans="1:6" x14ac:dyDescent="0.2">
      <c r="A29495" t="s">
        <v>87</v>
      </c>
      <c r="B29495" t="s">
        <v>2703</v>
      </c>
      <c r="C29495" t="s">
        <v>2704</v>
      </c>
      <c r="D29495" t="s">
        <v>2165</v>
      </c>
      <c r="E29495" t="s">
        <v>2703</v>
      </c>
      <c r="F29495" t="s">
        <v>1661</v>
      </c>
    </row>
    <row r="29496" spans="1:6" x14ac:dyDescent="0.2">
      <c r="A29496" t="s">
        <v>87</v>
      </c>
      <c r="B29496" t="s">
        <v>1682</v>
      </c>
      <c r="C29496" t="s">
        <v>56</v>
      </c>
    </row>
    <row r="29497" spans="1:6" x14ac:dyDescent="0.2">
      <c r="A29497" t="s">
        <v>87</v>
      </c>
      <c r="B29497" t="s">
        <v>1682</v>
      </c>
      <c r="C29497" t="s">
        <v>56</v>
      </c>
    </row>
    <row r="29498" spans="1:6" x14ac:dyDescent="0.2">
      <c r="A29498" t="s">
        <v>87</v>
      </c>
      <c r="B29498" t="s">
        <v>1682</v>
      </c>
      <c r="C29498" t="s">
        <v>56</v>
      </c>
    </row>
    <row r="29499" spans="1:6" x14ac:dyDescent="0.2">
      <c r="A29499" t="s">
        <v>87</v>
      </c>
      <c r="B29499" t="s">
        <v>1682</v>
      </c>
      <c r="C29499" t="s">
        <v>56</v>
      </c>
    </row>
    <row r="29500" spans="1:6" x14ac:dyDescent="0.2">
      <c r="A29500" t="s">
        <v>87</v>
      </c>
      <c r="B29500" t="s">
        <v>1682</v>
      </c>
      <c r="C29500" t="s">
        <v>56</v>
      </c>
    </row>
    <row r="29501" spans="1:6" x14ac:dyDescent="0.2">
      <c r="A29501" t="s">
        <v>87</v>
      </c>
      <c r="B29501" t="s">
        <v>1682</v>
      </c>
      <c r="C29501" t="s">
        <v>56</v>
      </c>
    </row>
    <row r="29502" spans="1:6" x14ac:dyDescent="0.2">
      <c r="A29502" t="s">
        <v>87</v>
      </c>
      <c r="B29502" t="s">
        <v>1682</v>
      </c>
      <c r="C29502" t="s">
        <v>56</v>
      </c>
    </row>
    <row r="29503" spans="1:6" x14ac:dyDescent="0.2">
      <c r="A29503" t="s">
        <v>87</v>
      </c>
      <c r="B29503" t="s">
        <v>1682</v>
      </c>
      <c r="C29503" t="s">
        <v>56</v>
      </c>
    </row>
    <row r="29504" spans="1:6" x14ac:dyDescent="0.2">
      <c r="A29504" t="s">
        <v>87</v>
      </c>
      <c r="B29504" t="s">
        <v>1682</v>
      </c>
      <c r="C29504" t="s">
        <v>56</v>
      </c>
    </row>
    <row r="29505" spans="1:6" x14ac:dyDescent="0.2">
      <c r="A29505" t="s">
        <v>574</v>
      </c>
      <c r="B29505">
        <v>0.2</v>
      </c>
      <c r="C29505">
        <v>0.2</v>
      </c>
    </row>
    <row r="29506" spans="1:6" x14ac:dyDescent="0.2">
      <c r="A29506" t="s">
        <v>154</v>
      </c>
      <c r="B29506">
        <v>0.5</v>
      </c>
      <c r="C29506" t="s">
        <v>1580</v>
      </c>
    </row>
    <row r="29507" spans="1:6" x14ac:dyDescent="0.2">
      <c r="A29507" t="s">
        <v>2705</v>
      </c>
      <c r="B29507">
        <v>1</v>
      </c>
      <c r="C29507">
        <v>-1</v>
      </c>
    </row>
    <row r="29508" spans="1:6" x14ac:dyDescent="0.2">
      <c r="A29508" t="s">
        <v>2188</v>
      </c>
      <c r="B29508" t="s">
        <v>2706</v>
      </c>
      <c r="C29508" t="s">
        <v>2707</v>
      </c>
      <c r="D29508" s="12">
        <v>4.1666666666666664E-2</v>
      </c>
      <c r="E29508" t="s">
        <v>1778</v>
      </c>
      <c r="F29508" t="s">
        <v>2708</v>
      </c>
    </row>
    <row r="29509" spans="1:6" x14ac:dyDescent="0.2">
      <c r="A29509" t="s">
        <v>154</v>
      </c>
      <c r="B29509">
        <v>0.2</v>
      </c>
      <c r="C29509" t="s">
        <v>1580</v>
      </c>
      <c r="D29509" t="s">
        <v>2709</v>
      </c>
    </row>
    <row r="29510" spans="1:6" x14ac:dyDescent="0.2">
      <c r="A29510" t="s">
        <v>186</v>
      </c>
      <c r="B29510" t="s">
        <v>2709</v>
      </c>
    </row>
    <row r="29511" spans="1:6" x14ac:dyDescent="0.2">
      <c r="A29511" t="s">
        <v>150</v>
      </c>
      <c r="B29511">
        <v>9.3000000000000007</v>
      </c>
      <c r="C29511" t="s">
        <v>1578</v>
      </c>
    </row>
    <row r="29512" spans="1:6" x14ac:dyDescent="0.2">
      <c r="A29512" t="s">
        <v>2719</v>
      </c>
      <c r="B29512">
        <f>0.023/-0.017</f>
        <v>-1.3529411764705881</v>
      </c>
    </row>
    <row r="29513" spans="1:6" x14ac:dyDescent="0.2">
      <c r="A29513" t="s">
        <v>2719</v>
      </c>
      <c r="B29513">
        <f>0.023/-0.017</f>
        <v>-1.3529411764705881</v>
      </c>
    </row>
    <row r="29514" spans="1:6" x14ac:dyDescent="0.2">
      <c r="A29514" t="s">
        <v>2720</v>
      </c>
      <c r="B29514">
        <v>0.02</v>
      </c>
      <c r="C29514" t="s">
        <v>2721</v>
      </c>
      <c r="D29514" t="s">
        <v>1567</v>
      </c>
      <c r="E29514" t="s">
        <v>2722</v>
      </c>
    </row>
    <row r="29515" spans="1:6" x14ac:dyDescent="0.2">
      <c r="A29515" t="s">
        <v>2723</v>
      </c>
      <c r="B29515">
        <v>0.02</v>
      </c>
      <c r="C29515" t="s">
        <v>2721</v>
      </c>
      <c r="D29515" t="s">
        <v>1567</v>
      </c>
      <c r="E29515" t="s">
        <v>2724</v>
      </c>
    </row>
    <row r="29516" spans="1:6" x14ac:dyDescent="0.2">
      <c r="A29516" t="s">
        <v>2725</v>
      </c>
      <c r="B29516" t="s">
        <v>1545</v>
      </c>
      <c r="C29516" t="s">
        <v>2726</v>
      </c>
      <c r="D29516" t="s">
        <v>1567</v>
      </c>
      <c r="E29516" t="s">
        <v>2513</v>
      </c>
    </row>
    <row r="29517" spans="1:6" x14ac:dyDescent="0.2">
      <c r="A29517" t="s">
        <v>2727</v>
      </c>
      <c r="B29517" t="s">
        <v>1545</v>
      </c>
      <c r="C29517" t="s">
        <v>2726</v>
      </c>
      <c r="D29517" t="s">
        <v>1567</v>
      </c>
      <c r="E29517" t="s">
        <v>1568</v>
      </c>
    </row>
    <row r="29518" spans="1:6" x14ac:dyDescent="0.2">
      <c r="A29518" t="s">
        <v>2728</v>
      </c>
      <c r="B29518" t="s">
        <v>1545</v>
      </c>
      <c r="C29518" t="s">
        <v>2729</v>
      </c>
      <c r="D29518" t="s">
        <v>1567</v>
      </c>
      <c r="E29518" t="s">
        <v>1568</v>
      </c>
    </row>
    <row r="29519" spans="1:6" x14ac:dyDescent="0.2">
      <c r="A29519" t="s">
        <v>2730</v>
      </c>
      <c r="B29519" t="s">
        <v>1545</v>
      </c>
      <c r="C29519">
        <v>0.1</v>
      </c>
      <c r="D29519" t="s">
        <v>1567</v>
      </c>
      <c r="E29519" t="s">
        <v>2513</v>
      </c>
    </row>
    <row r="29520" spans="1:6" x14ac:dyDescent="0.2">
      <c r="A29520" t="s">
        <v>2731</v>
      </c>
      <c r="B29520" t="s">
        <v>1545</v>
      </c>
      <c r="C29520" t="s">
        <v>2726</v>
      </c>
      <c r="D29520" t="s">
        <v>1567</v>
      </c>
      <c r="E29520" t="s">
        <v>2513</v>
      </c>
    </row>
    <row r="29521" spans="1:5" x14ac:dyDescent="0.2">
      <c r="A29521" t="s">
        <v>2732</v>
      </c>
      <c r="B29521" t="s">
        <v>1545</v>
      </c>
      <c r="C29521" t="s">
        <v>2733</v>
      </c>
      <c r="D29521" t="s">
        <v>2734</v>
      </c>
    </row>
    <row r="29522" spans="1:5" x14ac:dyDescent="0.2">
      <c r="A29522" t="s">
        <v>2735</v>
      </c>
      <c r="B29522" t="s">
        <v>1545</v>
      </c>
      <c r="C29522" t="s">
        <v>2726</v>
      </c>
      <c r="D29522" t="s">
        <v>1567</v>
      </c>
      <c r="E29522" t="s">
        <v>2513</v>
      </c>
    </row>
    <row r="29523" spans="1:5" x14ac:dyDescent="0.2">
      <c r="A29523" t="s">
        <v>2736</v>
      </c>
      <c r="B29523" t="s">
        <v>1545</v>
      </c>
      <c r="C29523" t="s">
        <v>2737</v>
      </c>
      <c r="D29523" t="s">
        <v>1567</v>
      </c>
      <c r="E29523" t="s">
        <v>2513</v>
      </c>
    </row>
    <row r="29524" spans="1:5" x14ac:dyDescent="0.2">
      <c r="A29524" t="s">
        <v>2738</v>
      </c>
      <c r="B29524" t="s">
        <v>1545</v>
      </c>
      <c r="C29524" t="s">
        <v>2729</v>
      </c>
      <c r="D29524" t="s">
        <v>1567</v>
      </c>
      <c r="E29524" t="s">
        <v>1660</v>
      </c>
    </row>
    <row r="29525" spans="1:5" x14ac:dyDescent="0.2">
      <c r="A29525" t="s">
        <v>2739</v>
      </c>
      <c r="B29525">
        <v>0.05</v>
      </c>
      <c r="C29525" t="s">
        <v>2740</v>
      </c>
      <c r="D29525" t="s">
        <v>2741</v>
      </c>
    </row>
    <row r="29526" spans="1:5" x14ac:dyDescent="0.2">
      <c r="A29526" t="s">
        <v>2742</v>
      </c>
      <c r="B29526">
        <v>0.03</v>
      </c>
      <c r="C29526" t="s">
        <v>2740</v>
      </c>
      <c r="D29526" t="s">
        <v>2741</v>
      </c>
    </row>
    <row r="29527" spans="1:5" x14ac:dyDescent="0.2">
      <c r="A29527" t="s">
        <v>2743</v>
      </c>
      <c r="B29527">
        <v>0.03</v>
      </c>
      <c r="C29527" t="s">
        <v>2744</v>
      </c>
      <c r="D29527" t="s">
        <v>2745</v>
      </c>
      <c r="E29527" t="s">
        <v>2714</v>
      </c>
    </row>
    <row r="29528" spans="1:5" x14ac:dyDescent="0.2">
      <c r="A29528" t="s">
        <v>2746</v>
      </c>
      <c r="B29528">
        <v>0.05</v>
      </c>
      <c r="C29528" t="s">
        <v>1567</v>
      </c>
      <c r="D29528" t="s">
        <v>1568</v>
      </c>
    </row>
    <row r="29529" spans="1:5" x14ac:dyDescent="0.2">
      <c r="A29529" t="s">
        <v>2747</v>
      </c>
      <c r="B29529">
        <v>0.05</v>
      </c>
      <c r="C29529" t="s">
        <v>1567</v>
      </c>
      <c r="D29529" t="s">
        <v>1568</v>
      </c>
    </row>
    <row r="29530" spans="1:5" x14ac:dyDescent="0.2">
      <c r="A29530" t="s">
        <v>2748</v>
      </c>
      <c r="B29530">
        <v>7.0000000000000007E-2</v>
      </c>
      <c r="C29530" t="s">
        <v>1567</v>
      </c>
      <c r="D29530" t="s">
        <v>1568</v>
      </c>
    </row>
    <row r="29531" spans="1:5" x14ac:dyDescent="0.2">
      <c r="A29531" t="s">
        <v>2749</v>
      </c>
      <c r="B29531" t="s">
        <v>2477</v>
      </c>
      <c r="C29531" t="s">
        <v>2750</v>
      </c>
      <c r="D29531" t="s">
        <v>2751</v>
      </c>
    </row>
    <row r="29532" spans="1:5" x14ac:dyDescent="0.2">
      <c r="A29532" t="s">
        <v>2752</v>
      </c>
      <c r="B29532" t="s">
        <v>1682</v>
      </c>
      <c r="C29532" t="s">
        <v>2390</v>
      </c>
      <c r="D29532" t="s">
        <v>2300</v>
      </c>
      <c r="E29532" t="s">
        <v>2753</v>
      </c>
    </row>
    <row r="29533" spans="1:5" x14ac:dyDescent="0.2">
      <c r="A29533" t="s">
        <v>664</v>
      </c>
      <c r="B29533" t="s">
        <v>2603</v>
      </c>
      <c r="C29533" t="s">
        <v>2755</v>
      </c>
      <c r="D29533" t="s">
        <v>2223</v>
      </c>
    </row>
    <row r="29534" spans="1:5" x14ac:dyDescent="0.2">
      <c r="A29534" t="s">
        <v>2756</v>
      </c>
      <c r="B29534" t="s">
        <v>2757</v>
      </c>
      <c r="C29534">
        <v>7</v>
      </c>
    </row>
    <row r="29535" spans="1:5" x14ac:dyDescent="0.2">
      <c r="A29535" t="s">
        <v>2758</v>
      </c>
      <c r="B29535" t="s">
        <v>2759</v>
      </c>
      <c r="C29535">
        <v>20</v>
      </c>
      <c r="D29535" t="s">
        <v>2760</v>
      </c>
    </row>
    <row r="29536" spans="1:5" x14ac:dyDescent="0.2">
      <c r="A29536" t="s">
        <v>2761</v>
      </c>
      <c r="B29536">
        <v>0.4</v>
      </c>
      <c r="C29536">
        <v>-0.1</v>
      </c>
      <c r="D29536" t="s">
        <v>2709</v>
      </c>
    </row>
    <row r="29537" spans="1:4" x14ac:dyDescent="0.2">
      <c r="A29537" t="s">
        <v>2762</v>
      </c>
      <c r="B29537">
        <v>0.4</v>
      </c>
      <c r="C29537" t="s">
        <v>1580</v>
      </c>
      <c r="D29537" t="s">
        <v>2709</v>
      </c>
    </row>
    <row r="29538" spans="1:4" x14ac:dyDescent="0.2">
      <c r="A29538" t="s">
        <v>2758</v>
      </c>
      <c r="B29538" t="s">
        <v>2759</v>
      </c>
      <c r="C29538">
        <v>15</v>
      </c>
      <c r="D29538" t="s">
        <v>2763</v>
      </c>
    </row>
    <row r="29539" spans="1:4" x14ac:dyDescent="0.2">
      <c r="A29539" t="s">
        <v>2764</v>
      </c>
      <c r="B29539" t="s">
        <v>2759</v>
      </c>
      <c r="C29539">
        <v>20</v>
      </c>
      <c r="D29539" t="s">
        <v>2763</v>
      </c>
    </row>
    <row r="29540" spans="1:4" x14ac:dyDescent="0.2">
      <c r="A29540" t="s">
        <v>2765</v>
      </c>
      <c r="B29540" t="s">
        <v>2759</v>
      </c>
      <c r="C29540">
        <v>20</v>
      </c>
      <c r="D29540" t="s">
        <v>2763</v>
      </c>
    </row>
    <row r="29541" spans="1:4" x14ac:dyDescent="0.2">
      <c r="A29541" t="s">
        <v>2766</v>
      </c>
      <c r="B29541">
        <v>0.2</v>
      </c>
      <c r="C29541" t="s">
        <v>1667</v>
      </c>
      <c r="D29541" t="s">
        <v>2763</v>
      </c>
    </row>
    <row r="29542" spans="1:4" x14ac:dyDescent="0.2">
      <c r="A29542" t="s">
        <v>2767</v>
      </c>
      <c r="B29542">
        <v>0.2</v>
      </c>
      <c r="C29542" t="s">
        <v>1667</v>
      </c>
      <c r="D29542" t="s">
        <v>2763</v>
      </c>
    </row>
    <row r="29543" spans="1:4" x14ac:dyDescent="0.2">
      <c r="A29543" t="s">
        <v>2768</v>
      </c>
      <c r="B29543">
        <v>0.2</v>
      </c>
      <c r="C29543" t="s">
        <v>1580</v>
      </c>
      <c r="D29543" t="s">
        <v>2763</v>
      </c>
    </row>
    <row r="29544" spans="1:4" x14ac:dyDescent="0.2">
      <c r="A29544" t="s">
        <v>2769</v>
      </c>
      <c r="B29544" t="s">
        <v>2770</v>
      </c>
      <c r="C29544" t="s">
        <v>2763</v>
      </c>
    </row>
    <row r="29545" spans="1:4" x14ac:dyDescent="0.2">
      <c r="A29545" t="s">
        <v>2771</v>
      </c>
      <c r="B29545" t="s">
        <v>2757</v>
      </c>
      <c r="C29545">
        <v>10</v>
      </c>
      <c r="D29545" t="s">
        <v>16</v>
      </c>
    </row>
    <row r="29546" spans="1:4" x14ac:dyDescent="0.2">
      <c r="A29546" t="s">
        <v>2772</v>
      </c>
      <c r="B29546" t="s">
        <v>2757</v>
      </c>
      <c r="C29546">
        <v>10</v>
      </c>
      <c r="D29546" t="s">
        <v>2773</v>
      </c>
    </row>
    <row r="29547" spans="1:4" x14ac:dyDescent="0.2">
      <c r="A29547" t="s">
        <v>2774</v>
      </c>
      <c r="B29547">
        <v>1.5</v>
      </c>
      <c r="C29547">
        <v>2</v>
      </c>
      <c r="D29547" t="s">
        <v>16</v>
      </c>
    </row>
    <row r="29548" spans="1:4" x14ac:dyDescent="0.2">
      <c r="A29548" t="s">
        <v>2775</v>
      </c>
      <c r="B29548">
        <v>1.5</v>
      </c>
      <c r="C29548">
        <v>2</v>
      </c>
      <c r="D29548" t="s">
        <v>2773</v>
      </c>
    </row>
    <row r="29549" spans="1:4" x14ac:dyDescent="0.2">
      <c r="A29549" t="s">
        <v>2776</v>
      </c>
      <c r="B29549" t="s">
        <v>2777</v>
      </c>
      <c r="C29549" t="s">
        <v>16</v>
      </c>
    </row>
    <row r="29550" spans="1:4" x14ac:dyDescent="0.2">
      <c r="A29550" t="s">
        <v>2778</v>
      </c>
      <c r="B29550" t="s">
        <v>2777</v>
      </c>
      <c r="C29550" t="s">
        <v>2773</v>
      </c>
    </row>
    <row r="29551" spans="1:4" x14ac:dyDescent="0.2">
      <c r="A29551" t="s">
        <v>2779</v>
      </c>
      <c r="B29551" t="s">
        <v>1754</v>
      </c>
      <c r="C29551" t="s">
        <v>16</v>
      </c>
    </row>
    <row r="29552" spans="1:4" x14ac:dyDescent="0.2">
      <c r="A29552" t="s">
        <v>2780</v>
      </c>
      <c r="B29552" t="s">
        <v>1754</v>
      </c>
      <c r="C29552" t="s">
        <v>2773</v>
      </c>
    </row>
    <row r="29553" spans="1:8" x14ac:dyDescent="0.2">
      <c r="A29553">
        <v>1</v>
      </c>
      <c r="B29553" t="s">
        <v>2616</v>
      </c>
      <c r="C29553" t="s">
        <v>1779</v>
      </c>
    </row>
    <row r="29554" spans="1:8" x14ac:dyDescent="0.2">
      <c r="A29554" t="s">
        <v>2781</v>
      </c>
      <c r="B29554" t="s">
        <v>2618</v>
      </c>
      <c r="C29554" t="s">
        <v>1921</v>
      </c>
      <c r="D29554" t="s">
        <v>2782</v>
      </c>
      <c r="E29554" t="s">
        <v>1548</v>
      </c>
      <c r="F29554" t="s">
        <v>1790</v>
      </c>
      <c r="G29554" t="s">
        <v>2782</v>
      </c>
      <c r="H29554" t="s">
        <v>2783</v>
      </c>
    </row>
    <row r="29555" spans="1:8" x14ac:dyDescent="0.2">
      <c r="A29555" t="s">
        <v>859</v>
      </c>
      <c r="B29555" t="s">
        <v>1553</v>
      </c>
      <c r="C29555" t="s">
        <v>1554</v>
      </c>
    </row>
    <row r="29556" spans="1:8" x14ac:dyDescent="0.2">
      <c r="A29556" t="s">
        <v>1549</v>
      </c>
      <c r="B29556" t="s">
        <v>1550</v>
      </c>
      <c r="C29556" t="s">
        <v>1551</v>
      </c>
      <c r="D29556" t="s">
        <v>1552</v>
      </c>
    </row>
    <row r="29557" spans="1:8" x14ac:dyDescent="0.2">
      <c r="A29557" t="s">
        <v>1569</v>
      </c>
      <c r="B29557" t="s">
        <v>1570</v>
      </c>
      <c r="C29557" t="s">
        <v>1571</v>
      </c>
    </row>
    <row r="29558" spans="1:8" x14ac:dyDescent="0.2">
      <c r="A29558" t="s">
        <v>1569</v>
      </c>
      <c r="B29558" t="s">
        <v>1572</v>
      </c>
      <c r="C29558" t="s">
        <v>1573</v>
      </c>
      <c r="D29558" t="s">
        <v>1571</v>
      </c>
    </row>
    <row r="29559" spans="1:8" x14ac:dyDescent="0.2">
      <c r="A29559">
        <v>1.75</v>
      </c>
      <c r="B29559" t="s">
        <v>1630</v>
      </c>
    </row>
    <row r="29560" spans="1:8" x14ac:dyDescent="0.2">
      <c r="A29560">
        <v>0.5</v>
      </c>
      <c r="B29560" t="s">
        <v>1630</v>
      </c>
    </row>
    <row r="29561" spans="1:8" x14ac:dyDescent="0.2">
      <c r="A29561">
        <v>1.2</v>
      </c>
      <c r="B29561">
        <v>-0.05</v>
      </c>
    </row>
    <row r="29562" spans="1:8" x14ac:dyDescent="0.2">
      <c r="A29562">
        <v>8.3000000000000007</v>
      </c>
      <c r="B29562" t="s">
        <v>2223</v>
      </c>
    </row>
    <row r="29563" spans="1:8" x14ac:dyDescent="0.2">
      <c r="A29563">
        <v>2.5</v>
      </c>
      <c r="B29563">
        <v>0.1</v>
      </c>
    </row>
    <row r="29564" spans="1:8" x14ac:dyDescent="0.2">
      <c r="A29564">
        <v>1.1000000000000001</v>
      </c>
      <c r="B29564">
        <v>0.05</v>
      </c>
    </row>
    <row r="29565" spans="1:8" x14ac:dyDescent="0.2">
      <c r="A29565">
        <v>5.45</v>
      </c>
      <c r="B29565" t="s">
        <v>1580</v>
      </c>
    </row>
    <row r="29566" spans="1:8" x14ac:dyDescent="0.2">
      <c r="A29566" t="s">
        <v>29</v>
      </c>
      <c r="B29566">
        <v>3.5</v>
      </c>
      <c r="C29566" t="s">
        <v>1580</v>
      </c>
    </row>
    <row r="29567" spans="1:8" x14ac:dyDescent="0.2">
      <c r="A29567" t="s">
        <v>3666</v>
      </c>
      <c r="B29567" t="s">
        <v>1580</v>
      </c>
    </row>
    <row r="29568" spans="1:8" x14ac:dyDescent="0.2">
      <c r="A29568" t="s">
        <v>2306</v>
      </c>
      <c r="B29568" t="s">
        <v>1580</v>
      </c>
    </row>
    <row r="29569" spans="1:4" x14ac:dyDescent="0.2">
      <c r="A29569" t="s">
        <v>3667</v>
      </c>
      <c r="B29569" t="s">
        <v>1616</v>
      </c>
    </row>
    <row r="29570" spans="1:4" x14ac:dyDescent="0.2">
      <c r="A29570" t="s">
        <v>1661</v>
      </c>
      <c r="B29570" t="s">
        <v>1580</v>
      </c>
    </row>
    <row r="29571" spans="1:4" x14ac:dyDescent="0.2">
      <c r="A29571" t="s">
        <v>3668</v>
      </c>
      <c r="B29571">
        <v>-0.05</v>
      </c>
    </row>
    <row r="29572" spans="1:4" x14ac:dyDescent="0.2">
      <c r="A29572" t="s">
        <v>2827</v>
      </c>
      <c r="B29572" t="s">
        <v>1630</v>
      </c>
    </row>
    <row r="29573" spans="1:4" x14ac:dyDescent="0.2">
      <c r="A29573" t="s">
        <v>2818</v>
      </c>
      <c r="B29573">
        <v>-0.08</v>
      </c>
    </row>
    <row r="29574" spans="1:4" x14ac:dyDescent="0.2">
      <c r="A29574" t="s">
        <v>3669</v>
      </c>
      <c r="B29574">
        <f>-0.01/-0.033</f>
        <v>0.30303030303030304</v>
      </c>
    </row>
    <row r="29575" spans="1:4" x14ac:dyDescent="0.2">
      <c r="A29575" t="s">
        <v>3669</v>
      </c>
      <c r="B29575">
        <f>-0.01/-0.033</f>
        <v>0.30303030303030304</v>
      </c>
    </row>
    <row r="29576" spans="1:4" x14ac:dyDescent="0.2">
      <c r="A29576" t="s">
        <v>3669</v>
      </c>
      <c r="B29576">
        <f>-0.01/-0.033</f>
        <v>0.30303030303030304</v>
      </c>
    </row>
    <row r="29577" spans="1:4" x14ac:dyDescent="0.2">
      <c r="A29577" t="s">
        <v>3670</v>
      </c>
      <c r="B29577">
        <v>0.05</v>
      </c>
    </row>
    <row r="29578" spans="1:4" x14ac:dyDescent="0.2">
      <c r="A29578" t="s">
        <v>3671</v>
      </c>
      <c r="B29578" t="s">
        <v>1545</v>
      </c>
      <c r="C29578">
        <v>0.02</v>
      </c>
    </row>
    <row r="29579" spans="1:4" x14ac:dyDescent="0.2">
      <c r="A29579" t="s">
        <v>1545</v>
      </c>
      <c r="B29579" t="s">
        <v>3672</v>
      </c>
    </row>
    <row r="29580" spans="1:4" x14ac:dyDescent="0.2">
      <c r="A29580" t="s">
        <v>1545</v>
      </c>
      <c r="B29580" t="s">
        <v>3673</v>
      </c>
    </row>
    <row r="29581" spans="1:4" x14ac:dyDescent="0.2">
      <c r="A29581" t="s">
        <v>186</v>
      </c>
      <c r="B29581" t="s">
        <v>3674</v>
      </c>
      <c r="C29581" t="s">
        <v>1809</v>
      </c>
      <c r="D29581" t="s">
        <v>3675</v>
      </c>
    </row>
    <row r="29582" spans="1:4" x14ac:dyDescent="0.2">
      <c r="A29582" t="s">
        <v>87</v>
      </c>
      <c r="B29582" t="s">
        <v>1698</v>
      </c>
    </row>
    <row r="29583" spans="1:4" x14ac:dyDescent="0.2">
      <c r="A29583" t="s">
        <v>1549</v>
      </c>
      <c r="B29583" t="s">
        <v>1550</v>
      </c>
      <c r="C29583" t="s">
        <v>1551</v>
      </c>
      <c r="D29583" t="s">
        <v>1552</v>
      </c>
    </row>
    <row r="29584" spans="1:4" x14ac:dyDescent="0.2">
      <c r="A29584" t="s">
        <v>859</v>
      </c>
      <c r="B29584" t="s">
        <v>1553</v>
      </c>
      <c r="C29584" t="s">
        <v>1554</v>
      </c>
    </row>
    <row r="29585" spans="1:2" x14ac:dyDescent="0.2">
      <c r="A29585" t="s">
        <v>29</v>
      </c>
    </row>
    <row r="29586" spans="1:2" x14ac:dyDescent="0.2">
      <c r="A29586" t="s">
        <v>29</v>
      </c>
    </row>
    <row r="29587" spans="1:2" x14ac:dyDescent="0.2">
      <c r="A29587" t="s">
        <v>29</v>
      </c>
    </row>
    <row r="29588" spans="1:2" x14ac:dyDescent="0.2">
      <c r="A29588" t="s">
        <v>29</v>
      </c>
    </row>
    <row r="29589" spans="1:2" x14ac:dyDescent="0.2">
      <c r="A29589" t="s">
        <v>34</v>
      </c>
    </row>
    <row r="29590" spans="1:2" x14ac:dyDescent="0.2">
      <c r="A29590" t="s">
        <v>34</v>
      </c>
    </row>
    <row r="29591" spans="1:2" x14ac:dyDescent="0.2">
      <c r="A29591" t="s">
        <v>184</v>
      </c>
    </row>
    <row r="29592" spans="1:2" x14ac:dyDescent="0.2">
      <c r="A29592" t="s">
        <v>184</v>
      </c>
    </row>
    <row r="29593" spans="1:2" x14ac:dyDescent="0.2">
      <c r="A29593" t="s">
        <v>34</v>
      </c>
    </row>
    <row r="29594" spans="1:2" x14ac:dyDescent="0.2">
      <c r="A29594" t="s">
        <v>96</v>
      </c>
      <c r="B29594" t="s">
        <v>3676</v>
      </c>
    </row>
    <row r="29595" spans="1:2" x14ac:dyDescent="0.2">
      <c r="A29595" t="s">
        <v>29</v>
      </c>
    </row>
    <row r="29596" spans="1:2" x14ac:dyDescent="0.2">
      <c r="A29596" t="s">
        <v>94</v>
      </c>
    </row>
    <row r="29597" spans="1:2" x14ac:dyDescent="0.2">
      <c r="A29597" t="s">
        <v>133</v>
      </c>
    </row>
    <row r="29598" spans="1:2" x14ac:dyDescent="0.2">
      <c r="A29598" t="s">
        <v>94</v>
      </c>
    </row>
    <row r="29599" spans="1:2" x14ac:dyDescent="0.2">
      <c r="A29599" t="s">
        <v>133</v>
      </c>
    </row>
    <row r="29600" spans="1:2" x14ac:dyDescent="0.2">
      <c r="A29600" t="s">
        <v>96</v>
      </c>
    </row>
    <row r="29601" spans="1:4" x14ac:dyDescent="0.2">
      <c r="A29601" t="s">
        <v>95</v>
      </c>
      <c r="B29601" t="s">
        <v>3672</v>
      </c>
    </row>
    <row r="29602" spans="1:4" x14ac:dyDescent="0.2">
      <c r="A29602" t="s">
        <v>95</v>
      </c>
      <c r="B29602" t="s">
        <v>3673</v>
      </c>
    </row>
    <row r="29603" spans="1:4" x14ac:dyDescent="0.2">
      <c r="A29603" t="s">
        <v>92</v>
      </c>
    </row>
    <row r="29604" spans="1:4" x14ac:dyDescent="0.2">
      <c r="A29604" t="s">
        <v>34</v>
      </c>
      <c r="B29604" t="s">
        <v>3677</v>
      </c>
      <c r="C29604" t="s">
        <v>3678</v>
      </c>
      <c r="D29604">
        <v>6.9</v>
      </c>
    </row>
    <row r="29605" spans="1:4" x14ac:dyDescent="0.2">
      <c r="A29605" t="s">
        <v>34</v>
      </c>
      <c r="B29605" t="s">
        <v>3677</v>
      </c>
      <c r="C29605" t="s">
        <v>3678</v>
      </c>
      <c r="D29605">
        <v>4.5</v>
      </c>
    </row>
    <row r="29606" spans="1:4" x14ac:dyDescent="0.2">
      <c r="A29606" t="s">
        <v>34</v>
      </c>
      <c r="B29606" t="s">
        <v>3677</v>
      </c>
      <c r="C29606" t="s">
        <v>3678</v>
      </c>
      <c r="D29606">
        <v>2.1</v>
      </c>
    </row>
    <row r="29607" spans="1:4" x14ac:dyDescent="0.2">
      <c r="A29607" t="s">
        <v>34</v>
      </c>
      <c r="B29607">
        <v>22.035</v>
      </c>
    </row>
    <row r="29608" spans="1:4" x14ac:dyDescent="0.2">
      <c r="A29608" t="s">
        <v>34</v>
      </c>
      <c r="B29608">
        <v>22.035</v>
      </c>
    </row>
    <row r="29609" spans="1:4" x14ac:dyDescent="0.2">
      <c r="A29609" t="s">
        <v>34</v>
      </c>
    </row>
    <row r="29610" spans="1:4" x14ac:dyDescent="0.2">
      <c r="A29610" t="s">
        <v>96</v>
      </c>
    </row>
    <row r="29611" spans="1:4" x14ac:dyDescent="0.2">
      <c r="A29611" t="s">
        <v>189</v>
      </c>
    </row>
    <row r="29612" spans="1:4" x14ac:dyDescent="0.2">
      <c r="A29612" t="s">
        <v>95</v>
      </c>
      <c r="B29612" t="s">
        <v>1715</v>
      </c>
    </row>
    <row r="29613" spans="1:4" x14ac:dyDescent="0.2">
      <c r="A29613" t="s">
        <v>96</v>
      </c>
    </row>
    <row r="29614" spans="1:4" x14ac:dyDescent="0.2">
      <c r="A29614" t="s">
        <v>186</v>
      </c>
    </row>
    <row r="29615" spans="1:4" x14ac:dyDescent="0.2">
      <c r="A29615" t="s">
        <v>92</v>
      </c>
    </row>
    <row r="29616" spans="1:4" x14ac:dyDescent="0.2">
      <c r="A29616" t="s">
        <v>92</v>
      </c>
    </row>
    <row r="29617" spans="1:3" x14ac:dyDescent="0.2">
      <c r="A29617" t="s">
        <v>95</v>
      </c>
      <c r="B29617" t="s">
        <v>1742</v>
      </c>
      <c r="C29617" t="s">
        <v>92</v>
      </c>
    </row>
    <row r="29618" spans="1:3" x14ac:dyDescent="0.2">
      <c r="A29618" t="s">
        <v>133</v>
      </c>
    </row>
    <row r="29619" spans="1:3" x14ac:dyDescent="0.2">
      <c r="A29619" t="s">
        <v>29</v>
      </c>
    </row>
    <row r="29620" spans="1:3" x14ac:dyDescent="0.2">
      <c r="A29620" t="s">
        <v>29</v>
      </c>
    </row>
    <row r="29621" spans="1:3" x14ac:dyDescent="0.2">
      <c r="A29621" t="s">
        <v>153</v>
      </c>
    </row>
    <row r="29622" spans="1:3" x14ac:dyDescent="0.2">
      <c r="A29622" t="s">
        <v>95</v>
      </c>
    </row>
    <row r="29623" spans="1:3" x14ac:dyDescent="0.2">
      <c r="A29623" t="s">
        <v>186</v>
      </c>
    </row>
    <row r="29624" spans="1:3" x14ac:dyDescent="0.2">
      <c r="A29624" t="s">
        <v>153</v>
      </c>
    </row>
    <row r="29625" spans="1:3" x14ac:dyDescent="0.2">
      <c r="A29625" t="s">
        <v>153</v>
      </c>
    </row>
    <row r="29626" spans="1:3" x14ac:dyDescent="0.2">
      <c r="A29626" t="s">
        <v>186</v>
      </c>
    </row>
    <row r="29627" spans="1:3" x14ac:dyDescent="0.2">
      <c r="A29627" t="s">
        <v>551</v>
      </c>
    </row>
    <row r="29628" spans="1:3" x14ac:dyDescent="0.2">
      <c r="A29628" t="s">
        <v>98</v>
      </c>
    </row>
    <row r="29629" spans="1:3" x14ac:dyDescent="0.2">
      <c r="A29629" t="s">
        <v>92</v>
      </c>
    </row>
    <row r="29630" spans="1:3" x14ac:dyDescent="0.2">
      <c r="A29630" t="s">
        <v>92</v>
      </c>
    </row>
    <row r="29631" spans="1:3" x14ac:dyDescent="0.2">
      <c r="A29631" t="s">
        <v>29</v>
      </c>
    </row>
    <row r="29632" spans="1:3" x14ac:dyDescent="0.2">
      <c r="A29632" t="s">
        <v>97</v>
      </c>
    </row>
    <row r="29633" spans="1:4" x14ac:dyDescent="0.2">
      <c r="A29633" t="s">
        <v>133</v>
      </c>
    </row>
    <row r="29634" spans="1:4" x14ac:dyDescent="0.2">
      <c r="A29634" t="s">
        <v>54</v>
      </c>
    </row>
    <row r="29635" spans="1:4" x14ac:dyDescent="0.2">
      <c r="A29635" t="s">
        <v>95</v>
      </c>
      <c r="B29635" t="s">
        <v>3679</v>
      </c>
    </row>
    <row r="29636" spans="1:4" x14ac:dyDescent="0.2">
      <c r="A29636" t="s">
        <v>95</v>
      </c>
      <c r="B29636" t="s">
        <v>3209</v>
      </c>
    </row>
    <row r="29637" spans="1:4" x14ac:dyDescent="0.2">
      <c r="A29637" t="s">
        <v>29</v>
      </c>
      <c r="B29637" t="s">
        <v>108</v>
      </c>
      <c r="C29637" t="s">
        <v>3680</v>
      </c>
    </row>
    <row r="29638" spans="1:4" x14ac:dyDescent="0.2">
      <c r="A29638" t="s">
        <v>29</v>
      </c>
      <c r="B29638" t="s">
        <v>177</v>
      </c>
      <c r="C29638" t="s">
        <v>1619</v>
      </c>
      <c r="D29638">
        <v>0.15</v>
      </c>
    </row>
    <row r="29639" spans="1:4" x14ac:dyDescent="0.2">
      <c r="A29639" t="s">
        <v>29</v>
      </c>
    </row>
    <row r="29640" spans="1:4" x14ac:dyDescent="0.2">
      <c r="A29640" t="s">
        <v>29</v>
      </c>
    </row>
    <row r="29641" spans="1:4" x14ac:dyDescent="0.2">
      <c r="A29641" t="s">
        <v>153</v>
      </c>
    </row>
    <row r="29642" spans="1:4" x14ac:dyDescent="0.2">
      <c r="A29642" t="s">
        <v>3309</v>
      </c>
      <c r="B29642" t="s">
        <v>2752</v>
      </c>
      <c r="C29642" t="s">
        <v>3310</v>
      </c>
      <c r="D29642" t="s">
        <v>3311</v>
      </c>
    </row>
    <row r="29643" spans="1:4" x14ac:dyDescent="0.2">
      <c r="A29643" t="s">
        <v>1549</v>
      </c>
      <c r="B29643" t="s">
        <v>1550</v>
      </c>
      <c r="C29643" t="s">
        <v>1551</v>
      </c>
      <c r="D29643" t="s">
        <v>1552</v>
      </c>
    </row>
    <row r="29644" spans="1:4" x14ac:dyDescent="0.2">
      <c r="A29644" t="s">
        <v>859</v>
      </c>
      <c r="B29644" t="s">
        <v>1553</v>
      </c>
      <c r="C29644" t="s">
        <v>1554</v>
      </c>
    </row>
    <row r="29645" spans="1:4" x14ac:dyDescent="0.2">
      <c r="A29645" t="s">
        <v>1569</v>
      </c>
      <c r="B29645" t="s">
        <v>1570</v>
      </c>
      <c r="C29645" t="s">
        <v>1571</v>
      </c>
    </row>
    <row r="29646" spans="1:4" x14ac:dyDescent="0.2">
      <c r="A29646" t="s">
        <v>1569</v>
      </c>
      <c r="B29646" t="s">
        <v>1572</v>
      </c>
      <c r="C29646" t="s">
        <v>1573</v>
      </c>
      <c r="D29646" t="s">
        <v>1571</v>
      </c>
    </row>
    <row r="29647" spans="1:4" x14ac:dyDescent="0.2">
      <c r="A29647" t="s">
        <v>3177</v>
      </c>
      <c r="B29647" t="s">
        <v>1562</v>
      </c>
      <c r="C29647">
        <v>0.02</v>
      </c>
    </row>
    <row r="29648" spans="1:4" x14ac:dyDescent="0.2">
      <c r="A29648" t="s">
        <v>3681</v>
      </c>
      <c r="B29648" t="s">
        <v>1613</v>
      </c>
      <c r="C29648">
        <v>0.03</v>
      </c>
    </row>
    <row r="29649" spans="1:4" x14ac:dyDescent="0.2">
      <c r="A29649" t="s">
        <v>2194</v>
      </c>
      <c r="B29649" t="s">
        <v>1613</v>
      </c>
      <c r="C29649">
        <v>0.2</v>
      </c>
    </row>
    <row r="29650" spans="1:4" x14ac:dyDescent="0.2">
      <c r="A29650" t="s">
        <v>3178</v>
      </c>
      <c r="B29650">
        <v>0.03</v>
      </c>
    </row>
    <row r="29651" spans="1:4" x14ac:dyDescent="0.2">
      <c r="A29651" t="s">
        <v>2893</v>
      </c>
      <c r="B29651" t="s">
        <v>1588</v>
      </c>
    </row>
    <row r="29652" spans="1:4" x14ac:dyDescent="0.2">
      <c r="A29652" t="s">
        <v>34</v>
      </c>
      <c r="B29652" t="s">
        <v>3682</v>
      </c>
    </row>
    <row r="29653" spans="1:4" x14ac:dyDescent="0.2">
      <c r="A29653" t="s">
        <v>49</v>
      </c>
      <c r="B29653" t="s">
        <v>1567</v>
      </c>
      <c r="C29653" t="s">
        <v>3620</v>
      </c>
      <c r="D29653" t="s">
        <v>3682</v>
      </c>
    </row>
    <row r="29654" spans="1:4" x14ac:dyDescent="0.2">
      <c r="A29654" t="s">
        <v>49</v>
      </c>
      <c r="B29654" t="s">
        <v>1567</v>
      </c>
      <c r="C29654" t="s">
        <v>2954</v>
      </c>
      <c r="D29654" t="s">
        <v>3683</v>
      </c>
    </row>
    <row r="29655" spans="1:4" x14ac:dyDescent="0.2">
      <c r="A29655" t="s">
        <v>27</v>
      </c>
      <c r="B29655">
        <v>9.6999999999999993</v>
      </c>
      <c r="C29655" t="s">
        <v>1608</v>
      </c>
      <c r="D29655">
        <v>0.03</v>
      </c>
    </row>
    <row r="29656" spans="1:4" x14ac:dyDescent="0.2">
      <c r="A29656" t="s">
        <v>48</v>
      </c>
      <c r="B29656">
        <v>1.9</v>
      </c>
      <c r="C29656" t="s">
        <v>1608</v>
      </c>
      <c r="D29656">
        <v>0.1</v>
      </c>
    </row>
    <row r="29657" spans="1:4" x14ac:dyDescent="0.2">
      <c r="A29657" t="s">
        <v>3684</v>
      </c>
      <c r="B29657">
        <v>0.1</v>
      </c>
    </row>
    <row r="29658" spans="1:4" x14ac:dyDescent="0.2">
      <c r="A29658" t="s">
        <v>29</v>
      </c>
      <c r="B29658">
        <v>4.3</v>
      </c>
      <c r="C29658" t="s">
        <v>1608</v>
      </c>
      <c r="D29658">
        <v>0.05</v>
      </c>
    </row>
    <row r="29659" spans="1:4" x14ac:dyDescent="0.2">
      <c r="A29659" t="s">
        <v>48</v>
      </c>
      <c r="B29659">
        <v>1</v>
      </c>
      <c r="C29659" t="s">
        <v>1608</v>
      </c>
      <c r="D29659">
        <v>0.02</v>
      </c>
    </row>
    <row r="29660" spans="1:4" x14ac:dyDescent="0.2">
      <c r="A29660" t="s">
        <v>48</v>
      </c>
      <c r="B29660">
        <v>4.9000000000000004</v>
      </c>
      <c r="C29660" t="s">
        <v>1608</v>
      </c>
      <c r="D29660">
        <v>0.1</v>
      </c>
    </row>
    <row r="29661" spans="1:4" x14ac:dyDescent="0.2">
      <c r="A29661" t="s">
        <v>48</v>
      </c>
      <c r="B29661">
        <v>3.6</v>
      </c>
      <c r="C29661" t="s">
        <v>1608</v>
      </c>
      <c r="D29661">
        <v>0.05</v>
      </c>
    </row>
    <row r="29662" spans="1:4" x14ac:dyDescent="0.2">
      <c r="A29662" t="s">
        <v>95</v>
      </c>
      <c r="B29662" t="s">
        <v>1584</v>
      </c>
      <c r="C29662">
        <v>6</v>
      </c>
    </row>
    <row r="29663" spans="1:4" x14ac:dyDescent="0.2">
      <c r="A29663" t="s">
        <v>95</v>
      </c>
      <c r="B29663" t="s">
        <v>1762</v>
      </c>
      <c r="C29663">
        <v>0.4</v>
      </c>
    </row>
    <row r="29664" spans="1:4" x14ac:dyDescent="0.2">
      <c r="A29664" t="s">
        <v>3182</v>
      </c>
      <c r="B29664" t="s">
        <v>1608</v>
      </c>
      <c r="C29664">
        <v>0.03</v>
      </c>
    </row>
    <row r="29665" spans="1:4" x14ac:dyDescent="0.2">
      <c r="A29665" t="s">
        <v>3183</v>
      </c>
      <c r="B29665" t="s">
        <v>1613</v>
      </c>
      <c r="C29665">
        <v>0.03</v>
      </c>
    </row>
    <row r="29666" spans="1:4" x14ac:dyDescent="0.2">
      <c r="A29666" t="s">
        <v>3184</v>
      </c>
      <c r="B29666" t="s">
        <v>1608</v>
      </c>
      <c r="C29666">
        <v>0.03</v>
      </c>
    </row>
    <row r="29667" spans="1:4" x14ac:dyDescent="0.2">
      <c r="A29667" t="s">
        <v>108</v>
      </c>
      <c r="B29667">
        <v>0.65</v>
      </c>
      <c r="C29667" t="s">
        <v>1608</v>
      </c>
      <c r="D29667">
        <v>0.03</v>
      </c>
    </row>
    <row r="29668" spans="1:4" x14ac:dyDescent="0.2">
      <c r="A29668" t="s">
        <v>29</v>
      </c>
      <c r="B29668" t="s">
        <v>3685</v>
      </c>
    </row>
    <row r="29669" spans="1:4" x14ac:dyDescent="0.2">
      <c r="A29669" t="s">
        <v>29</v>
      </c>
      <c r="B29669">
        <v>0.05</v>
      </c>
      <c r="C29669" t="s">
        <v>1608</v>
      </c>
      <c r="D29669">
        <v>0.01</v>
      </c>
    </row>
    <row r="29670" spans="1:4" x14ac:dyDescent="0.2">
      <c r="A29670" t="s">
        <v>29</v>
      </c>
      <c r="B29670">
        <v>0.9</v>
      </c>
      <c r="C29670">
        <v>0.1</v>
      </c>
    </row>
    <row r="29671" spans="1:4" x14ac:dyDescent="0.2">
      <c r="A29671" t="s">
        <v>97</v>
      </c>
      <c r="B29671" t="s">
        <v>1619</v>
      </c>
      <c r="C29671">
        <v>0.03</v>
      </c>
    </row>
    <row r="29672" spans="1:4" x14ac:dyDescent="0.2">
      <c r="A29672" t="s">
        <v>97</v>
      </c>
      <c r="B29672" t="s">
        <v>1619</v>
      </c>
      <c r="C29672">
        <v>0.04</v>
      </c>
    </row>
    <row r="29673" spans="1:4" x14ac:dyDescent="0.2">
      <c r="A29673" t="s">
        <v>1549</v>
      </c>
      <c r="B29673" t="s">
        <v>1550</v>
      </c>
      <c r="C29673" t="s">
        <v>1551</v>
      </c>
      <c r="D29673" t="s">
        <v>1552</v>
      </c>
    </row>
    <row r="29674" spans="1:4" x14ac:dyDescent="0.2">
      <c r="A29674" t="s">
        <v>859</v>
      </c>
      <c r="B29674" t="s">
        <v>1553</v>
      </c>
      <c r="C29674" t="s">
        <v>1554</v>
      </c>
    </row>
    <row r="29675" spans="1:4" x14ac:dyDescent="0.2">
      <c r="A29675" t="s">
        <v>3177</v>
      </c>
      <c r="B29675" t="s">
        <v>1562</v>
      </c>
      <c r="C29675">
        <v>0.02</v>
      </c>
    </row>
    <row r="29676" spans="1:4" x14ac:dyDescent="0.2">
      <c r="A29676" t="s">
        <v>3681</v>
      </c>
      <c r="B29676" t="s">
        <v>1613</v>
      </c>
      <c r="C29676">
        <v>0.03</v>
      </c>
    </row>
    <row r="29677" spans="1:4" x14ac:dyDescent="0.2">
      <c r="A29677" t="s">
        <v>2194</v>
      </c>
      <c r="B29677" t="s">
        <v>1613</v>
      </c>
      <c r="C29677">
        <v>0.2</v>
      </c>
    </row>
    <row r="29678" spans="1:4" x14ac:dyDescent="0.2">
      <c r="A29678" t="s">
        <v>3178</v>
      </c>
      <c r="B29678">
        <v>0.03</v>
      </c>
    </row>
    <row r="29679" spans="1:4" x14ac:dyDescent="0.2">
      <c r="A29679" t="s">
        <v>2893</v>
      </c>
      <c r="B29679" t="s">
        <v>1588</v>
      </c>
    </row>
    <row r="29680" spans="1:4" x14ac:dyDescent="0.2">
      <c r="A29680" t="s">
        <v>34</v>
      </c>
      <c r="B29680" t="s">
        <v>3682</v>
      </c>
    </row>
    <row r="29681" spans="1:4" x14ac:dyDescent="0.2">
      <c r="A29681" t="s">
        <v>49</v>
      </c>
      <c r="B29681" t="s">
        <v>1567</v>
      </c>
      <c r="C29681" t="s">
        <v>3620</v>
      </c>
      <c r="D29681" t="s">
        <v>3682</v>
      </c>
    </row>
    <row r="29682" spans="1:4" x14ac:dyDescent="0.2">
      <c r="A29682" t="s">
        <v>49</v>
      </c>
      <c r="B29682" t="s">
        <v>1567</v>
      </c>
      <c r="C29682" t="s">
        <v>2954</v>
      </c>
      <c r="D29682" t="s">
        <v>3683</v>
      </c>
    </row>
    <row r="29683" spans="1:4" x14ac:dyDescent="0.2">
      <c r="A29683" t="s">
        <v>27</v>
      </c>
      <c r="B29683">
        <v>9.6999999999999993</v>
      </c>
      <c r="C29683" t="s">
        <v>1608</v>
      </c>
      <c r="D29683">
        <v>0.03</v>
      </c>
    </row>
    <row r="29684" spans="1:4" x14ac:dyDescent="0.2">
      <c r="A29684" t="s">
        <v>48</v>
      </c>
      <c r="B29684">
        <v>1.9</v>
      </c>
      <c r="C29684" t="s">
        <v>1608</v>
      </c>
      <c r="D29684">
        <v>0.1</v>
      </c>
    </row>
    <row r="29685" spans="1:4" x14ac:dyDescent="0.2">
      <c r="A29685" t="s">
        <v>3684</v>
      </c>
      <c r="B29685">
        <v>0.1</v>
      </c>
    </row>
    <row r="29686" spans="1:4" x14ac:dyDescent="0.2">
      <c r="A29686" t="s">
        <v>29</v>
      </c>
      <c r="B29686">
        <v>4.3</v>
      </c>
      <c r="C29686" t="s">
        <v>1608</v>
      </c>
      <c r="D29686">
        <v>0.05</v>
      </c>
    </row>
    <row r="29687" spans="1:4" x14ac:dyDescent="0.2">
      <c r="A29687" t="s">
        <v>48</v>
      </c>
      <c r="B29687">
        <v>1</v>
      </c>
      <c r="C29687" t="s">
        <v>1608</v>
      </c>
      <c r="D29687">
        <v>0.02</v>
      </c>
    </row>
    <row r="29688" spans="1:4" x14ac:dyDescent="0.2">
      <c r="A29688" t="s">
        <v>48</v>
      </c>
      <c r="B29688">
        <v>4.9000000000000004</v>
      </c>
      <c r="C29688" t="s">
        <v>1608</v>
      </c>
      <c r="D29688">
        <v>0.1</v>
      </c>
    </row>
    <row r="29689" spans="1:4" x14ac:dyDescent="0.2">
      <c r="A29689" t="s">
        <v>48</v>
      </c>
      <c r="B29689">
        <v>3.6</v>
      </c>
      <c r="C29689" t="s">
        <v>1608</v>
      </c>
      <c r="D29689">
        <v>0.05</v>
      </c>
    </row>
    <row r="29690" spans="1:4" x14ac:dyDescent="0.2">
      <c r="A29690" t="s">
        <v>95</v>
      </c>
      <c r="B29690" t="s">
        <v>1584</v>
      </c>
      <c r="C29690">
        <v>6</v>
      </c>
    </row>
    <row r="29691" spans="1:4" x14ac:dyDescent="0.2">
      <c r="A29691" t="s">
        <v>95</v>
      </c>
      <c r="B29691" t="s">
        <v>1762</v>
      </c>
      <c r="C29691">
        <v>0.4</v>
      </c>
    </row>
    <row r="29692" spans="1:4" x14ac:dyDescent="0.2">
      <c r="A29692" t="s">
        <v>3182</v>
      </c>
      <c r="B29692" t="s">
        <v>1608</v>
      </c>
      <c r="C29692">
        <v>0.03</v>
      </c>
    </row>
    <row r="29693" spans="1:4" x14ac:dyDescent="0.2">
      <c r="A29693" t="s">
        <v>3183</v>
      </c>
      <c r="B29693" t="s">
        <v>1613</v>
      </c>
      <c r="C29693">
        <v>0.03</v>
      </c>
    </row>
    <row r="29694" spans="1:4" x14ac:dyDescent="0.2">
      <c r="A29694" t="s">
        <v>3184</v>
      </c>
      <c r="B29694" t="s">
        <v>1608</v>
      </c>
      <c r="C29694">
        <v>0.03</v>
      </c>
    </row>
    <row r="29695" spans="1:4" x14ac:dyDescent="0.2">
      <c r="A29695" t="s">
        <v>108</v>
      </c>
      <c r="B29695">
        <v>0.65</v>
      </c>
      <c r="C29695" t="s">
        <v>1608</v>
      </c>
      <c r="D29695">
        <v>0.03</v>
      </c>
    </row>
    <row r="29696" spans="1:4" x14ac:dyDescent="0.2">
      <c r="A29696" t="s">
        <v>29</v>
      </c>
      <c r="B29696" t="s">
        <v>3685</v>
      </c>
    </row>
    <row r="29697" spans="1:4" x14ac:dyDescent="0.2">
      <c r="A29697" t="s">
        <v>29</v>
      </c>
      <c r="B29697">
        <v>0.05</v>
      </c>
      <c r="C29697" t="s">
        <v>1608</v>
      </c>
      <c r="D29697">
        <v>0.01</v>
      </c>
    </row>
    <row r="29698" spans="1:4" x14ac:dyDescent="0.2">
      <c r="A29698" t="s">
        <v>29</v>
      </c>
      <c r="B29698">
        <v>0.9</v>
      </c>
      <c r="C29698">
        <v>0.1</v>
      </c>
    </row>
    <row r="29699" spans="1:4" x14ac:dyDescent="0.2">
      <c r="A29699" t="s">
        <v>97</v>
      </c>
      <c r="B29699" t="s">
        <v>1619</v>
      </c>
      <c r="C29699">
        <v>0.03</v>
      </c>
    </row>
    <row r="29700" spans="1:4" x14ac:dyDescent="0.2">
      <c r="A29700" t="s">
        <v>97</v>
      </c>
      <c r="B29700" t="s">
        <v>1619</v>
      </c>
      <c r="C29700">
        <v>0.04</v>
      </c>
    </row>
    <row r="29701" spans="1:4" x14ac:dyDescent="0.2">
      <c r="A29701" t="s">
        <v>3309</v>
      </c>
      <c r="B29701" t="s">
        <v>2752</v>
      </c>
      <c r="C29701" t="s">
        <v>3310</v>
      </c>
      <c r="D29701" t="s">
        <v>3311</v>
      </c>
    </row>
    <row r="29702" spans="1:4" x14ac:dyDescent="0.2">
      <c r="A29702" t="s">
        <v>1549</v>
      </c>
      <c r="B29702" t="s">
        <v>1550</v>
      </c>
      <c r="C29702" t="s">
        <v>1551</v>
      </c>
      <c r="D29702" t="s">
        <v>1552</v>
      </c>
    </row>
    <row r="29703" spans="1:4" x14ac:dyDescent="0.2">
      <c r="A29703" t="s">
        <v>859</v>
      </c>
      <c r="B29703" t="s">
        <v>1553</v>
      </c>
      <c r="C29703" t="s">
        <v>1554</v>
      </c>
    </row>
    <row r="29704" spans="1:4" x14ac:dyDescent="0.2">
      <c r="A29704" t="s">
        <v>1569</v>
      </c>
      <c r="B29704" t="s">
        <v>1570</v>
      </c>
      <c r="C29704" t="s">
        <v>1571</v>
      </c>
    </row>
    <row r="29705" spans="1:4" x14ac:dyDescent="0.2">
      <c r="A29705" t="s">
        <v>1569</v>
      </c>
      <c r="B29705" t="s">
        <v>1572</v>
      </c>
      <c r="C29705" t="s">
        <v>1573</v>
      </c>
      <c r="D29705" t="s">
        <v>1571</v>
      </c>
    </row>
    <row r="29706" spans="1:4" x14ac:dyDescent="0.2">
      <c r="A29706" t="s">
        <v>96</v>
      </c>
      <c r="B29706">
        <v>15</v>
      </c>
      <c r="C29706">
        <v>1.2E-2</v>
      </c>
    </row>
    <row r="29707" spans="1:4" x14ac:dyDescent="0.2">
      <c r="A29707" t="s">
        <v>96</v>
      </c>
      <c r="B29707">
        <v>18</v>
      </c>
      <c r="C29707">
        <v>1.2E-2</v>
      </c>
    </row>
    <row r="29708" spans="1:4" x14ac:dyDescent="0.2">
      <c r="A29708" t="s">
        <v>96</v>
      </c>
      <c r="B29708">
        <v>25</v>
      </c>
      <c r="C29708" t="s">
        <v>1635</v>
      </c>
      <c r="D29708">
        <v>2.1000000000000001E-2</v>
      </c>
    </row>
    <row r="29709" spans="1:4" x14ac:dyDescent="0.2">
      <c r="A29709" t="s">
        <v>96</v>
      </c>
      <c r="B29709">
        <v>25</v>
      </c>
      <c r="C29709" t="s">
        <v>1635</v>
      </c>
    </row>
    <row r="29710" spans="1:4" x14ac:dyDescent="0.2">
      <c r="A29710" t="s">
        <v>96</v>
      </c>
      <c r="B29710">
        <v>24.97</v>
      </c>
      <c r="C29710">
        <f>-0.005/0.02</f>
        <v>-0.25</v>
      </c>
    </row>
    <row r="29711" spans="1:4" x14ac:dyDescent="0.2">
      <c r="A29711" t="s">
        <v>34</v>
      </c>
      <c r="B29711">
        <v>34</v>
      </c>
      <c r="C29711" t="s">
        <v>1608</v>
      </c>
      <c r="D29711">
        <v>0.1</v>
      </c>
    </row>
    <row r="29712" spans="1:4" x14ac:dyDescent="0.2">
      <c r="A29712" t="s">
        <v>184</v>
      </c>
      <c r="B29712">
        <v>29.8</v>
      </c>
      <c r="C29712" t="s">
        <v>1608</v>
      </c>
      <c r="D29712">
        <v>0.1</v>
      </c>
    </row>
    <row r="29713" spans="1:4" x14ac:dyDescent="0.2">
      <c r="A29713" t="s">
        <v>34</v>
      </c>
      <c r="B29713">
        <v>34.5</v>
      </c>
      <c r="C29713" t="s">
        <v>1608</v>
      </c>
      <c r="D29713">
        <v>0.1</v>
      </c>
    </row>
    <row r="29714" spans="1:4" x14ac:dyDescent="0.2">
      <c r="A29714" t="s">
        <v>29</v>
      </c>
      <c r="B29714">
        <v>1.5</v>
      </c>
      <c r="C29714" t="s">
        <v>1608</v>
      </c>
      <c r="D29714">
        <v>0.1</v>
      </c>
    </row>
    <row r="29715" spans="1:4" x14ac:dyDescent="0.2">
      <c r="A29715" t="s">
        <v>48</v>
      </c>
      <c r="B29715" t="s">
        <v>3686</v>
      </c>
      <c r="C29715">
        <v>0.25</v>
      </c>
    </row>
    <row r="29716" spans="1:4" x14ac:dyDescent="0.2">
      <c r="A29716" t="s">
        <v>29</v>
      </c>
      <c r="B29716">
        <v>6.4</v>
      </c>
      <c r="C29716" t="s">
        <v>1608</v>
      </c>
      <c r="D29716">
        <v>0.15</v>
      </c>
    </row>
    <row r="29717" spans="1:4" x14ac:dyDescent="0.2">
      <c r="A29717" t="s">
        <v>29</v>
      </c>
      <c r="B29717">
        <v>4</v>
      </c>
      <c r="C29717" t="s">
        <v>1608</v>
      </c>
      <c r="D29717">
        <v>0.1</v>
      </c>
    </row>
    <row r="29718" spans="1:4" x14ac:dyDescent="0.2">
      <c r="A29718" t="s">
        <v>150</v>
      </c>
      <c r="B29718">
        <v>10.6</v>
      </c>
      <c r="C29718" t="s">
        <v>1608</v>
      </c>
      <c r="D29718">
        <v>0.1</v>
      </c>
    </row>
    <row r="29719" spans="1:4" x14ac:dyDescent="0.2">
      <c r="A29719" t="s">
        <v>150</v>
      </c>
      <c r="B29719">
        <v>17.2</v>
      </c>
      <c r="C29719" t="s">
        <v>1608</v>
      </c>
      <c r="D29719">
        <v>0.05</v>
      </c>
    </row>
    <row r="29720" spans="1:4" x14ac:dyDescent="0.2">
      <c r="A29720" t="s">
        <v>393</v>
      </c>
      <c r="B29720">
        <v>24.05</v>
      </c>
      <c r="C29720" t="s">
        <v>1608</v>
      </c>
      <c r="D29720">
        <v>0.15</v>
      </c>
    </row>
    <row r="29721" spans="1:4" x14ac:dyDescent="0.2">
      <c r="A29721" t="s">
        <v>29</v>
      </c>
      <c r="B29721">
        <v>18.850000000000001</v>
      </c>
      <c r="C29721" t="s">
        <v>1608</v>
      </c>
      <c r="D29721">
        <v>0.05</v>
      </c>
    </row>
    <row r="29722" spans="1:4" x14ac:dyDescent="0.2">
      <c r="A29722" t="s">
        <v>29</v>
      </c>
      <c r="B29722">
        <v>8.1</v>
      </c>
      <c r="C29722" t="s">
        <v>1608</v>
      </c>
      <c r="D29722">
        <v>0.1</v>
      </c>
    </row>
    <row r="29723" spans="1:4" x14ac:dyDescent="0.2">
      <c r="A29723" t="s">
        <v>48</v>
      </c>
      <c r="B29723">
        <v>11.6</v>
      </c>
      <c r="C29723" t="s">
        <v>1608</v>
      </c>
      <c r="D29723">
        <v>0.1</v>
      </c>
    </row>
    <row r="29724" spans="1:4" x14ac:dyDescent="0.2">
      <c r="A29724" t="s">
        <v>48</v>
      </c>
      <c r="B29724">
        <v>13.9</v>
      </c>
      <c r="C29724" t="s">
        <v>1608</v>
      </c>
      <c r="D29724">
        <v>0.1</v>
      </c>
    </row>
    <row r="29725" spans="1:4" x14ac:dyDescent="0.2">
      <c r="A29725" t="s">
        <v>189</v>
      </c>
      <c r="B29725">
        <v>0.05</v>
      </c>
      <c r="C29725" t="s">
        <v>1594</v>
      </c>
      <c r="D29725" t="s">
        <v>1633</v>
      </c>
    </row>
    <row r="29726" spans="1:4" x14ac:dyDescent="0.2">
      <c r="A29726" t="s">
        <v>133</v>
      </c>
      <c r="B29726">
        <v>0.05</v>
      </c>
    </row>
    <row r="29727" spans="1:4" x14ac:dyDescent="0.2">
      <c r="A29727" t="s">
        <v>47</v>
      </c>
      <c r="B29727">
        <v>2.5</v>
      </c>
      <c r="C29727" t="s">
        <v>1608</v>
      </c>
      <c r="D29727">
        <v>0.1</v>
      </c>
    </row>
    <row r="29728" spans="1:4" x14ac:dyDescent="0.2">
      <c r="A29728" t="s">
        <v>184</v>
      </c>
      <c r="B29728">
        <v>18.5</v>
      </c>
      <c r="C29728" t="s">
        <v>1608</v>
      </c>
      <c r="D29728">
        <v>0.15</v>
      </c>
    </row>
    <row r="29729" spans="1:4" x14ac:dyDescent="0.2">
      <c r="A29729" t="s">
        <v>36</v>
      </c>
      <c r="B29729" t="s">
        <v>3687</v>
      </c>
    </row>
    <row r="29730" spans="1:4" x14ac:dyDescent="0.2">
      <c r="A29730" t="s">
        <v>36</v>
      </c>
      <c r="B29730" t="s">
        <v>2890</v>
      </c>
    </row>
    <row r="29731" spans="1:4" x14ac:dyDescent="0.2">
      <c r="A29731" t="s">
        <v>36</v>
      </c>
      <c r="B29731" t="s">
        <v>3688</v>
      </c>
    </row>
    <row r="29732" spans="1:4" x14ac:dyDescent="0.2">
      <c r="A29732" t="s">
        <v>184</v>
      </c>
      <c r="B29732">
        <v>30</v>
      </c>
      <c r="C29732" t="s">
        <v>1608</v>
      </c>
      <c r="D29732">
        <v>0.2</v>
      </c>
    </row>
    <row r="29733" spans="1:4" x14ac:dyDescent="0.2">
      <c r="A29733" t="s">
        <v>48</v>
      </c>
      <c r="B29733">
        <v>18.149999999999999</v>
      </c>
      <c r="C29733" t="s">
        <v>1608</v>
      </c>
      <c r="D29733">
        <v>0.05</v>
      </c>
    </row>
    <row r="29734" spans="1:4" x14ac:dyDescent="0.2">
      <c r="A29734" t="s">
        <v>108</v>
      </c>
      <c r="B29734">
        <v>7.1</v>
      </c>
      <c r="C29734" t="s">
        <v>1608</v>
      </c>
      <c r="D29734">
        <v>0.1</v>
      </c>
    </row>
    <row r="29735" spans="1:4" x14ac:dyDescent="0.2">
      <c r="A29735" t="s">
        <v>47</v>
      </c>
      <c r="B29735">
        <v>5</v>
      </c>
      <c r="C29735">
        <f>0.2/-0.1</f>
        <v>-2</v>
      </c>
    </row>
    <row r="29736" spans="1:4" x14ac:dyDescent="0.2">
      <c r="A29736" t="s">
        <v>47</v>
      </c>
      <c r="B29736">
        <v>1</v>
      </c>
      <c r="C29736" t="s">
        <v>1608</v>
      </c>
      <c r="D29736">
        <v>0.02</v>
      </c>
    </row>
    <row r="29737" spans="1:4" x14ac:dyDescent="0.2">
      <c r="A29737" t="s">
        <v>1549</v>
      </c>
      <c r="B29737" t="s">
        <v>1550</v>
      </c>
      <c r="C29737" t="s">
        <v>1551</v>
      </c>
      <c r="D29737" t="s">
        <v>1552</v>
      </c>
    </row>
    <row r="29738" spans="1:4" x14ac:dyDescent="0.2">
      <c r="A29738" t="s">
        <v>859</v>
      </c>
      <c r="B29738" t="s">
        <v>1553</v>
      </c>
      <c r="C29738" t="s">
        <v>1554</v>
      </c>
    </row>
    <row r="29739" spans="1:4" x14ac:dyDescent="0.2">
      <c r="A29739" t="s">
        <v>1569</v>
      </c>
      <c r="B29739" t="s">
        <v>1570</v>
      </c>
      <c r="C29739" t="s">
        <v>1571</v>
      </c>
    </row>
    <row r="29740" spans="1:4" x14ac:dyDescent="0.2">
      <c r="A29740" t="s">
        <v>1569</v>
      </c>
      <c r="B29740" t="s">
        <v>1572</v>
      </c>
      <c r="C29740" t="s">
        <v>1573</v>
      </c>
      <c r="D29740" t="s">
        <v>1571</v>
      </c>
    </row>
    <row r="29741" spans="1:4" x14ac:dyDescent="0.2">
      <c r="A29741" t="s">
        <v>54</v>
      </c>
    </row>
    <row r="29742" spans="1:4" x14ac:dyDescent="0.2">
      <c r="A29742" t="s">
        <v>153</v>
      </c>
    </row>
    <row r="29743" spans="1:4" x14ac:dyDescent="0.2">
      <c r="A29743" t="s">
        <v>95</v>
      </c>
      <c r="B29743" t="s">
        <v>1584</v>
      </c>
      <c r="C29743">
        <v>4</v>
      </c>
      <c r="D29743" t="s">
        <v>2401</v>
      </c>
    </row>
    <row r="29744" spans="1:4" x14ac:dyDescent="0.2">
      <c r="A29744" t="s">
        <v>97</v>
      </c>
      <c r="B29744" t="s">
        <v>1567</v>
      </c>
      <c r="C29744" t="s">
        <v>1568</v>
      </c>
    </row>
    <row r="29745" spans="1:4" x14ac:dyDescent="0.2">
      <c r="A29745" t="s">
        <v>97</v>
      </c>
      <c r="B29745" t="s">
        <v>1567</v>
      </c>
      <c r="C29745" t="s">
        <v>1568</v>
      </c>
    </row>
    <row r="29746" spans="1:4" x14ac:dyDescent="0.2">
      <c r="A29746" t="s">
        <v>92</v>
      </c>
    </row>
    <row r="29747" spans="1:4" x14ac:dyDescent="0.2">
      <c r="A29747" t="s">
        <v>29</v>
      </c>
      <c r="B29747" t="s">
        <v>2789</v>
      </c>
      <c r="C29747">
        <v>3.2</v>
      </c>
      <c r="D29747">
        <v>0.02</v>
      </c>
    </row>
    <row r="29748" spans="1:4" x14ac:dyDescent="0.2">
      <c r="A29748" t="s">
        <v>49</v>
      </c>
    </row>
    <row r="29749" spans="1:4" x14ac:dyDescent="0.2">
      <c r="A29749" t="s">
        <v>54</v>
      </c>
    </row>
    <row r="29750" spans="1:4" x14ac:dyDescent="0.2">
      <c r="A29750" t="s">
        <v>29</v>
      </c>
    </row>
    <row r="29751" spans="1:4" x14ac:dyDescent="0.2">
      <c r="A29751" t="s">
        <v>29</v>
      </c>
    </row>
    <row r="29752" spans="1:4" x14ac:dyDescent="0.2">
      <c r="A29752" t="s">
        <v>153</v>
      </c>
    </row>
    <row r="29753" spans="1:4" x14ac:dyDescent="0.2">
      <c r="A29753" t="s">
        <v>153</v>
      </c>
    </row>
    <row r="29754" spans="1:4" x14ac:dyDescent="0.2">
      <c r="A29754" t="s">
        <v>153</v>
      </c>
    </row>
    <row r="29755" spans="1:4" x14ac:dyDescent="0.2">
      <c r="A29755" t="s">
        <v>153</v>
      </c>
    </row>
    <row r="29756" spans="1:4" x14ac:dyDescent="0.2">
      <c r="A29756" t="s">
        <v>49</v>
      </c>
    </row>
    <row r="29757" spans="1:4" x14ac:dyDescent="0.2">
      <c r="A29757" t="s">
        <v>54</v>
      </c>
    </row>
    <row r="29758" spans="1:4" x14ac:dyDescent="0.2">
      <c r="A29758" t="s">
        <v>153</v>
      </c>
    </row>
    <row r="29759" spans="1:4" x14ac:dyDescent="0.2">
      <c r="A29759" t="s">
        <v>54</v>
      </c>
    </row>
    <row r="29760" spans="1:4" x14ac:dyDescent="0.2">
      <c r="A29760" t="s">
        <v>54</v>
      </c>
    </row>
    <row r="29761" spans="1:1" x14ac:dyDescent="0.2">
      <c r="A29761" t="s">
        <v>29</v>
      </c>
    </row>
    <row r="29762" spans="1:1" x14ac:dyDescent="0.2">
      <c r="A29762" t="s">
        <v>29</v>
      </c>
    </row>
    <row r="29763" spans="1:1" x14ac:dyDescent="0.2">
      <c r="A29763" t="s">
        <v>29</v>
      </c>
    </row>
    <row r="29764" spans="1:1" x14ac:dyDescent="0.2">
      <c r="A29764" t="s">
        <v>153</v>
      </c>
    </row>
    <row r="29765" spans="1:1" x14ac:dyDescent="0.2">
      <c r="A29765" t="s">
        <v>49</v>
      </c>
    </row>
    <row r="29766" spans="1:1" x14ac:dyDescent="0.2">
      <c r="A29766" t="s">
        <v>54</v>
      </c>
    </row>
    <row r="29767" spans="1:1" x14ac:dyDescent="0.2">
      <c r="A29767" t="s">
        <v>153</v>
      </c>
    </row>
    <row r="29768" spans="1:1" x14ac:dyDescent="0.2">
      <c r="A29768" t="s">
        <v>29</v>
      </c>
    </row>
    <row r="29769" spans="1:1" x14ac:dyDescent="0.2">
      <c r="A29769" t="s">
        <v>153</v>
      </c>
    </row>
    <row r="29770" spans="1:1" x14ac:dyDescent="0.2">
      <c r="A29770" t="s">
        <v>153</v>
      </c>
    </row>
    <row r="29771" spans="1:1" x14ac:dyDescent="0.2">
      <c r="A29771" t="s">
        <v>29</v>
      </c>
    </row>
    <row r="29772" spans="1:1" x14ac:dyDescent="0.2">
      <c r="A29772" t="s">
        <v>97</v>
      </c>
    </row>
    <row r="29773" spans="1:1" x14ac:dyDescent="0.2">
      <c r="A29773" t="s">
        <v>133</v>
      </c>
    </row>
    <row r="29774" spans="1:1" x14ac:dyDescent="0.2">
      <c r="A29774" t="s">
        <v>29</v>
      </c>
    </row>
    <row r="29775" spans="1:1" x14ac:dyDescent="0.2">
      <c r="A29775" t="s">
        <v>29</v>
      </c>
    </row>
    <row r="29776" spans="1:1" x14ac:dyDescent="0.2">
      <c r="A29776" t="s">
        <v>29</v>
      </c>
    </row>
    <row r="29777" spans="1:2" x14ac:dyDescent="0.2">
      <c r="A29777" t="s">
        <v>29</v>
      </c>
    </row>
    <row r="29778" spans="1:2" x14ac:dyDescent="0.2">
      <c r="A29778" t="s">
        <v>29</v>
      </c>
    </row>
    <row r="29779" spans="1:2" x14ac:dyDescent="0.2">
      <c r="A29779" t="s">
        <v>153</v>
      </c>
      <c r="B29779" t="s">
        <v>3689</v>
      </c>
    </row>
    <row r="29780" spans="1:2" x14ac:dyDescent="0.2">
      <c r="A29780" t="s">
        <v>29</v>
      </c>
    </row>
    <row r="29781" spans="1:2" x14ac:dyDescent="0.2">
      <c r="A29781" t="s">
        <v>29</v>
      </c>
    </row>
    <row r="29782" spans="1:2" x14ac:dyDescent="0.2">
      <c r="A29782" t="s">
        <v>29</v>
      </c>
    </row>
    <row r="29783" spans="1:2" x14ac:dyDescent="0.2">
      <c r="A29783" t="s">
        <v>29</v>
      </c>
    </row>
    <row r="29784" spans="1:2" x14ac:dyDescent="0.2">
      <c r="A29784" t="s">
        <v>95</v>
      </c>
    </row>
    <row r="29785" spans="1:2" x14ac:dyDescent="0.2">
      <c r="A29785" t="s">
        <v>153</v>
      </c>
    </row>
    <row r="29786" spans="1:2" x14ac:dyDescent="0.2">
      <c r="A29786" t="s">
        <v>29</v>
      </c>
    </row>
    <row r="29787" spans="1:2" x14ac:dyDescent="0.2">
      <c r="A29787" t="s">
        <v>29</v>
      </c>
    </row>
    <row r="29788" spans="1:2" x14ac:dyDescent="0.2">
      <c r="A29788" t="s">
        <v>54</v>
      </c>
    </row>
    <row r="29789" spans="1:2" x14ac:dyDescent="0.2">
      <c r="A29789" t="s">
        <v>153</v>
      </c>
    </row>
    <row r="29790" spans="1:2" x14ac:dyDescent="0.2">
      <c r="A29790" t="s">
        <v>153</v>
      </c>
    </row>
    <row r="29791" spans="1:2" x14ac:dyDescent="0.2">
      <c r="A29791" t="s">
        <v>153</v>
      </c>
      <c r="B29791" t="s">
        <v>3608</v>
      </c>
    </row>
    <row r="29792" spans="1:2" x14ac:dyDescent="0.2">
      <c r="A29792" t="s">
        <v>153</v>
      </c>
    </row>
    <row r="29793" spans="1:3" x14ac:dyDescent="0.2">
      <c r="A29793" t="s">
        <v>54</v>
      </c>
      <c r="B29793" t="s">
        <v>3690</v>
      </c>
    </row>
    <row r="29794" spans="1:3" x14ac:dyDescent="0.2">
      <c r="A29794" t="s">
        <v>54</v>
      </c>
    </row>
    <row r="29795" spans="1:3" x14ac:dyDescent="0.2">
      <c r="A29795" t="s">
        <v>95</v>
      </c>
    </row>
    <row r="29796" spans="1:3" x14ac:dyDescent="0.2">
      <c r="A29796" t="s">
        <v>186</v>
      </c>
    </row>
    <row r="29797" spans="1:3" x14ac:dyDescent="0.2">
      <c r="A29797" t="s">
        <v>186</v>
      </c>
    </row>
    <row r="29798" spans="1:3" x14ac:dyDescent="0.2">
      <c r="A29798" t="s">
        <v>186</v>
      </c>
    </row>
    <row r="29799" spans="1:3" x14ac:dyDescent="0.2">
      <c r="A29799" t="s">
        <v>153</v>
      </c>
    </row>
    <row r="29800" spans="1:3" x14ac:dyDescent="0.2">
      <c r="A29800" t="s">
        <v>29</v>
      </c>
    </row>
    <row r="29801" spans="1:3" x14ac:dyDescent="0.2">
      <c r="A29801" t="s">
        <v>186</v>
      </c>
    </row>
    <row r="29802" spans="1:3" x14ac:dyDescent="0.2">
      <c r="A29802" t="s">
        <v>186</v>
      </c>
    </row>
    <row r="29803" spans="1:3" x14ac:dyDescent="0.2">
      <c r="A29803" t="s">
        <v>54</v>
      </c>
    </row>
    <row r="29804" spans="1:3" x14ac:dyDescent="0.2">
      <c r="A29804" t="s">
        <v>186</v>
      </c>
      <c r="B29804" t="s">
        <v>3691</v>
      </c>
      <c r="C29804">
        <f>0.05/-0.02</f>
        <v>-2.5</v>
      </c>
    </row>
    <row r="29805" spans="1:3" x14ac:dyDescent="0.2">
      <c r="A29805" t="s">
        <v>186</v>
      </c>
      <c r="B29805" t="s">
        <v>2476</v>
      </c>
      <c r="C29805">
        <v>0.5</v>
      </c>
    </row>
    <row r="29806" spans="1:3" x14ac:dyDescent="0.2">
      <c r="A29806" t="s">
        <v>97</v>
      </c>
    </row>
    <row r="29807" spans="1:3" x14ac:dyDescent="0.2">
      <c r="A29807" t="s">
        <v>153</v>
      </c>
    </row>
    <row r="29808" spans="1:3" x14ac:dyDescent="0.2">
      <c r="A29808" t="s">
        <v>95</v>
      </c>
      <c r="B29808" t="s">
        <v>2228</v>
      </c>
    </row>
    <row r="29809" spans="1:4" x14ac:dyDescent="0.2">
      <c r="A29809" t="s">
        <v>186</v>
      </c>
      <c r="B29809" t="s">
        <v>2228</v>
      </c>
      <c r="C29809" t="s">
        <v>2522</v>
      </c>
    </row>
    <row r="29810" spans="1:4" x14ac:dyDescent="0.2">
      <c r="A29810" t="s">
        <v>186</v>
      </c>
      <c r="B29810" t="s">
        <v>2228</v>
      </c>
      <c r="C29810" t="s">
        <v>3212</v>
      </c>
    </row>
    <row r="29811" spans="1:4" x14ac:dyDescent="0.2">
      <c r="A29811" t="s">
        <v>1549</v>
      </c>
      <c r="B29811" t="s">
        <v>1550</v>
      </c>
      <c r="C29811" t="s">
        <v>1551</v>
      </c>
      <c r="D29811" t="s">
        <v>1552</v>
      </c>
    </row>
    <row r="29812" spans="1:4" x14ac:dyDescent="0.2">
      <c r="A29812" t="s">
        <v>859</v>
      </c>
      <c r="B29812" t="s">
        <v>1553</v>
      </c>
      <c r="C29812" t="s">
        <v>1554</v>
      </c>
    </row>
    <row r="29813" spans="1:4" x14ac:dyDescent="0.2">
      <c r="A29813" t="s">
        <v>1569</v>
      </c>
      <c r="B29813" t="s">
        <v>1570</v>
      </c>
      <c r="C29813" t="s">
        <v>1571</v>
      </c>
    </row>
    <row r="29814" spans="1:4" x14ac:dyDescent="0.2">
      <c r="A29814" t="s">
        <v>1569</v>
      </c>
      <c r="B29814" t="s">
        <v>1572</v>
      </c>
      <c r="C29814" t="s">
        <v>1573</v>
      </c>
      <c r="D29814" t="s">
        <v>1571</v>
      </c>
    </row>
    <row r="29815" spans="1:4" x14ac:dyDescent="0.2">
      <c r="A29815" t="s">
        <v>54</v>
      </c>
    </row>
    <row r="29816" spans="1:4" x14ac:dyDescent="0.2">
      <c r="A29816" t="s">
        <v>153</v>
      </c>
    </row>
    <row r="29817" spans="1:4" x14ac:dyDescent="0.2">
      <c r="A29817" t="s">
        <v>95</v>
      </c>
      <c r="B29817" t="s">
        <v>2917</v>
      </c>
      <c r="C29817" t="s">
        <v>2401</v>
      </c>
    </row>
    <row r="29818" spans="1:4" x14ac:dyDescent="0.2">
      <c r="A29818" t="s">
        <v>97</v>
      </c>
      <c r="B29818" t="s">
        <v>1567</v>
      </c>
      <c r="C29818" t="s">
        <v>1568</v>
      </c>
    </row>
    <row r="29819" spans="1:4" x14ac:dyDescent="0.2">
      <c r="A29819" t="s">
        <v>97</v>
      </c>
      <c r="B29819" t="s">
        <v>1567</v>
      </c>
      <c r="C29819" t="s">
        <v>1568</v>
      </c>
    </row>
    <row r="29820" spans="1:4" x14ac:dyDescent="0.2">
      <c r="A29820" t="s">
        <v>92</v>
      </c>
    </row>
    <row r="29821" spans="1:4" x14ac:dyDescent="0.2">
      <c r="A29821" t="s">
        <v>29</v>
      </c>
      <c r="B29821" t="s">
        <v>2789</v>
      </c>
      <c r="C29821">
        <v>3.4</v>
      </c>
      <c r="D29821">
        <v>0.02</v>
      </c>
    </row>
    <row r="29822" spans="1:4" x14ac:dyDescent="0.2">
      <c r="A29822" t="s">
        <v>49</v>
      </c>
    </row>
    <row r="29823" spans="1:4" x14ac:dyDescent="0.2">
      <c r="A29823" t="s">
        <v>54</v>
      </c>
    </row>
    <row r="29824" spans="1:4" x14ac:dyDescent="0.2">
      <c r="A29824" t="s">
        <v>29</v>
      </c>
    </row>
    <row r="29825" spans="1:1" x14ac:dyDescent="0.2">
      <c r="A29825" t="s">
        <v>29</v>
      </c>
    </row>
    <row r="29826" spans="1:1" x14ac:dyDescent="0.2">
      <c r="A29826" t="s">
        <v>153</v>
      </c>
    </row>
    <row r="29827" spans="1:1" x14ac:dyDescent="0.2">
      <c r="A29827" t="s">
        <v>153</v>
      </c>
    </row>
    <row r="29828" spans="1:1" x14ac:dyDescent="0.2">
      <c r="A29828" t="s">
        <v>153</v>
      </c>
    </row>
    <row r="29829" spans="1:1" x14ac:dyDescent="0.2">
      <c r="A29829" t="s">
        <v>153</v>
      </c>
    </row>
    <row r="29830" spans="1:1" x14ac:dyDescent="0.2">
      <c r="A29830" t="s">
        <v>49</v>
      </c>
    </row>
    <row r="29831" spans="1:1" x14ac:dyDescent="0.2">
      <c r="A29831" t="s">
        <v>54</v>
      </c>
    </row>
    <row r="29832" spans="1:1" x14ac:dyDescent="0.2">
      <c r="A29832" t="s">
        <v>153</v>
      </c>
    </row>
    <row r="29833" spans="1:1" x14ac:dyDescent="0.2">
      <c r="A29833" t="s">
        <v>54</v>
      </c>
    </row>
    <row r="29834" spans="1:1" x14ac:dyDescent="0.2">
      <c r="A29834" t="s">
        <v>54</v>
      </c>
    </row>
    <row r="29835" spans="1:1" x14ac:dyDescent="0.2">
      <c r="A29835" t="s">
        <v>29</v>
      </c>
    </row>
    <row r="29836" spans="1:1" x14ac:dyDescent="0.2">
      <c r="A29836" t="s">
        <v>29</v>
      </c>
    </row>
    <row r="29837" spans="1:1" x14ac:dyDescent="0.2">
      <c r="A29837" t="s">
        <v>29</v>
      </c>
    </row>
    <row r="29838" spans="1:1" x14ac:dyDescent="0.2">
      <c r="A29838" t="s">
        <v>153</v>
      </c>
    </row>
    <row r="29839" spans="1:1" x14ac:dyDescent="0.2">
      <c r="A29839" t="s">
        <v>49</v>
      </c>
    </row>
    <row r="29840" spans="1:1" x14ac:dyDescent="0.2">
      <c r="A29840" t="s">
        <v>54</v>
      </c>
    </row>
    <row r="29841" spans="1:2" x14ac:dyDescent="0.2">
      <c r="A29841" t="s">
        <v>153</v>
      </c>
    </row>
    <row r="29842" spans="1:2" x14ac:dyDescent="0.2">
      <c r="A29842" t="s">
        <v>29</v>
      </c>
    </row>
    <row r="29843" spans="1:2" x14ac:dyDescent="0.2">
      <c r="A29843" t="s">
        <v>153</v>
      </c>
    </row>
    <row r="29844" spans="1:2" x14ac:dyDescent="0.2">
      <c r="A29844" t="s">
        <v>153</v>
      </c>
    </row>
    <row r="29845" spans="1:2" x14ac:dyDescent="0.2">
      <c r="A29845" t="s">
        <v>29</v>
      </c>
    </row>
    <row r="29846" spans="1:2" x14ac:dyDescent="0.2">
      <c r="A29846" t="s">
        <v>97</v>
      </c>
    </row>
    <row r="29847" spans="1:2" x14ac:dyDescent="0.2">
      <c r="A29847" t="s">
        <v>133</v>
      </c>
    </row>
    <row r="29848" spans="1:2" x14ac:dyDescent="0.2">
      <c r="A29848" t="s">
        <v>29</v>
      </c>
    </row>
    <row r="29849" spans="1:2" x14ac:dyDescent="0.2">
      <c r="A29849" t="s">
        <v>29</v>
      </c>
    </row>
    <row r="29850" spans="1:2" x14ac:dyDescent="0.2">
      <c r="A29850" t="s">
        <v>29</v>
      </c>
    </row>
    <row r="29851" spans="1:2" x14ac:dyDescent="0.2">
      <c r="A29851" t="s">
        <v>29</v>
      </c>
    </row>
    <row r="29852" spans="1:2" x14ac:dyDescent="0.2">
      <c r="A29852" t="s">
        <v>29</v>
      </c>
    </row>
    <row r="29853" spans="1:2" x14ac:dyDescent="0.2">
      <c r="A29853" t="s">
        <v>153</v>
      </c>
      <c r="B29853" t="s">
        <v>3689</v>
      </c>
    </row>
    <row r="29854" spans="1:2" x14ac:dyDescent="0.2">
      <c r="A29854" t="s">
        <v>29</v>
      </c>
    </row>
    <row r="29855" spans="1:2" x14ac:dyDescent="0.2">
      <c r="A29855" t="s">
        <v>29</v>
      </c>
    </row>
    <row r="29856" spans="1:2" x14ac:dyDescent="0.2">
      <c r="A29856" t="s">
        <v>29</v>
      </c>
    </row>
    <row r="29857" spans="1:2" x14ac:dyDescent="0.2">
      <c r="A29857" t="s">
        <v>29</v>
      </c>
    </row>
    <row r="29858" spans="1:2" x14ac:dyDescent="0.2">
      <c r="A29858" t="s">
        <v>95</v>
      </c>
    </row>
    <row r="29859" spans="1:2" x14ac:dyDescent="0.2">
      <c r="A29859" t="s">
        <v>153</v>
      </c>
    </row>
    <row r="29860" spans="1:2" x14ac:dyDescent="0.2">
      <c r="A29860" t="s">
        <v>29</v>
      </c>
    </row>
    <row r="29861" spans="1:2" x14ac:dyDescent="0.2">
      <c r="A29861" t="s">
        <v>29</v>
      </c>
    </row>
    <row r="29862" spans="1:2" x14ac:dyDescent="0.2">
      <c r="A29862" t="s">
        <v>54</v>
      </c>
    </row>
    <row r="29863" spans="1:2" x14ac:dyDescent="0.2">
      <c r="A29863" t="s">
        <v>153</v>
      </c>
    </row>
    <row r="29864" spans="1:2" x14ac:dyDescent="0.2">
      <c r="A29864" t="s">
        <v>153</v>
      </c>
    </row>
    <row r="29865" spans="1:2" x14ac:dyDescent="0.2">
      <c r="A29865" t="s">
        <v>153</v>
      </c>
      <c r="B29865" t="s">
        <v>3608</v>
      </c>
    </row>
    <row r="29866" spans="1:2" x14ac:dyDescent="0.2">
      <c r="A29866" t="s">
        <v>153</v>
      </c>
    </row>
    <row r="29867" spans="1:2" x14ac:dyDescent="0.2">
      <c r="A29867" t="s">
        <v>54</v>
      </c>
      <c r="B29867" t="s">
        <v>3690</v>
      </c>
    </row>
    <row r="29868" spans="1:2" x14ac:dyDescent="0.2">
      <c r="A29868" t="s">
        <v>54</v>
      </c>
    </row>
    <row r="29869" spans="1:2" x14ac:dyDescent="0.2">
      <c r="A29869" t="s">
        <v>95</v>
      </c>
    </row>
    <row r="29870" spans="1:2" x14ac:dyDescent="0.2">
      <c r="A29870" t="s">
        <v>186</v>
      </c>
    </row>
    <row r="29871" spans="1:2" x14ac:dyDescent="0.2">
      <c r="A29871" t="s">
        <v>186</v>
      </c>
    </row>
    <row r="29872" spans="1:2" x14ac:dyDescent="0.2">
      <c r="A29872" t="s">
        <v>186</v>
      </c>
    </row>
    <row r="29873" spans="1:4" x14ac:dyDescent="0.2">
      <c r="A29873" t="s">
        <v>153</v>
      </c>
    </row>
    <row r="29874" spans="1:4" x14ac:dyDescent="0.2">
      <c r="A29874" t="s">
        <v>29</v>
      </c>
    </row>
    <row r="29875" spans="1:4" x14ac:dyDescent="0.2">
      <c r="A29875" t="s">
        <v>186</v>
      </c>
    </row>
    <row r="29876" spans="1:4" x14ac:dyDescent="0.2">
      <c r="A29876" t="s">
        <v>186</v>
      </c>
    </row>
    <row r="29877" spans="1:4" x14ac:dyDescent="0.2">
      <c r="A29877" t="s">
        <v>54</v>
      </c>
    </row>
    <row r="29878" spans="1:4" x14ac:dyDescent="0.2">
      <c r="A29878" t="s">
        <v>186</v>
      </c>
      <c r="B29878" t="s">
        <v>3691</v>
      </c>
      <c r="C29878">
        <f>0.05/-0.02</f>
        <v>-2.5</v>
      </c>
    </row>
    <row r="29879" spans="1:4" x14ac:dyDescent="0.2">
      <c r="A29879" t="s">
        <v>186</v>
      </c>
      <c r="B29879" t="s">
        <v>2476</v>
      </c>
      <c r="C29879">
        <v>0.5</v>
      </c>
    </row>
    <row r="29880" spans="1:4" x14ac:dyDescent="0.2">
      <c r="A29880" t="s">
        <v>97</v>
      </c>
    </row>
    <row r="29881" spans="1:4" x14ac:dyDescent="0.2">
      <c r="A29881" t="s">
        <v>153</v>
      </c>
    </row>
    <row r="29882" spans="1:4" x14ac:dyDescent="0.2">
      <c r="A29882" t="s">
        <v>95</v>
      </c>
      <c r="B29882" t="s">
        <v>2228</v>
      </c>
    </row>
    <row r="29883" spans="1:4" x14ac:dyDescent="0.2">
      <c r="A29883" t="s">
        <v>186</v>
      </c>
      <c r="B29883" t="s">
        <v>2228</v>
      </c>
      <c r="C29883" t="s">
        <v>2522</v>
      </c>
    </row>
    <row r="29884" spans="1:4" x14ac:dyDescent="0.2">
      <c r="A29884" t="s">
        <v>186</v>
      </c>
      <c r="B29884" t="s">
        <v>2228</v>
      </c>
      <c r="C29884" t="s">
        <v>3212</v>
      </c>
    </row>
    <row r="29885" spans="1:4" x14ac:dyDescent="0.2">
      <c r="A29885" t="s">
        <v>1549</v>
      </c>
      <c r="B29885" t="s">
        <v>1550</v>
      </c>
      <c r="C29885" t="s">
        <v>1551</v>
      </c>
      <c r="D29885" t="s">
        <v>1552</v>
      </c>
    </row>
    <row r="29886" spans="1:4" x14ac:dyDescent="0.2">
      <c r="A29886" t="s">
        <v>859</v>
      </c>
      <c r="B29886" t="s">
        <v>1553</v>
      </c>
      <c r="C29886" t="s">
        <v>1554</v>
      </c>
    </row>
    <row r="29887" spans="1:4" x14ac:dyDescent="0.2">
      <c r="A29887" t="s">
        <v>153</v>
      </c>
      <c r="B29887">
        <v>10</v>
      </c>
      <c r="C29887" t="s">
        <v>1578</v>
      </c>
    </row>
    <row r="29888" spans="1:4" x14ac:dyDescent="0.2">
      <c r="A29888" t="s">
        <v>27</v>
      </c>
      <c r="B29888">
        <v>15</v>
      </c>
      <c r="C29888" t="s">
        <v>1608</v>
      </c>
      <c r="D29888">
        <v>0.05</v>
      </c>
    </row>
    <row r="29889" spans="1:5" x14ac:dyDescent="0.2">
      <c r="A29889" t="s">
        <v>29</v>
      </c>
      <c r="B29889">
        <v>6.7</v>
      </c>
      <c r="C29889" t="s">
        <v>1608</v>
      </c>
      <c r="D29889">
        <v>0.05</v>
      </c>
    </row>
    <row r="29890" spans="1:5" x14ac:dyDescent="0.2">
      <c r="A29890" t="s">
        <v>1579</v>
      </c>
      <c r="B29890">
        <v>10.8</v>
      </c>
      <c r="C29890" t="s">
        <v>1608</v>
      </c>
      <c r="D29890">
        <v>0.2</v>
      </c>
    </row>
    <row r="29891" spans="1:5" x14ac:dyDescent="0.2">
      <c r="A29891" t="s">
        <v>1579</v>
      </c>
      <c r="B29891">
        <v>7.7</v>
      </c>
      <c r="C29891" t="s">
        <v>1608</v>
      </c>
      <c r="D29891">
        <v>0.1</v>
      </c>
    </row>
    <row r="29892" spans="1:5" x14ac:dyDescent="0.2">
      <c r="A29892" t="s">
        <v>1579</v>
      </c>
      <c r="B29892">
        <v>3.4</v>
      </c>
      <c r="C29892" t="s">
        <v>1608</v>
      </c>
      <c r="D29892">
        <v>0.05</v>
      </c>
    </row>
    <row r="29893" spans="1:5" x14ac:dyDescent="0.2">
      <c r="A29893" t="s">
        <v>3692</v>
      </c>
      <c r="B29893" t="s">
        <v>1608</v>
      </c>
      <c r="C29893">
        <v>0.2</v>
      </c>
    </row>
    <row r="29894" spans="1:5" x14ac:dyDescent="0.2">
      <c r="A29894" t="s">
        <v>29</v>
      </c>
      <c r="B29894">
        <v>10.5</v>
      </c>
      <c r="C29894" t="s">
        <v>1608</v>
      </c>
      <c r="D29894">
        <v>0.05</v>
      </c>
    </row>
    <row r="29895" spans="1:5" x14ac:dyDescent="0.2">
      <c r="A29895" t="s">
        <v>1662</v>
      </c>
      <c r="B29895">
        <v>15</v>
      </c>
      <c r="C29895" t="s">
        <v>1608</v>
      </c>
      <c r="D29895">
        <v>0.02</v>
      </c>
    </row>
    <row r="29896" spans="1:5" x14ac:dyDescent="0.2">
      <c r="A29896" t="s">
        <v>184</v>
      </c>
      <c r="B29896">
        <v>14.7</v>
      </c>
      <c r="C29896">
        <v>-0.2</v>
      </c>
    </row>
    <row r="29897" spans="1:5" x14ac:dyDescent="0.2">
      <c r="A29897" t="s">
        <v>34</v>
      </c>
      <c r="B29897">
        <v>21.02</v>
      </c>
      <c r="C29897">
        <v>0.03</v>
      </c>
    </row>
    <row r="29898" spans="1:5" x14ac:dyDescent="0.2">
      <c r="A29898" t="s">
        <v>34</v>
      </c>
      <c r="B29898">
        <v>15.02</v>
      </c>
      <c r="C29898">
        <v>0.03</v>
      </c>
    </row>
    <row r="29899" spans="1:5" x14ac:dyDescent="0.2">
      <c r="A29899" t="s">
        <v>1693</v>
      </c>
      <c r="B29899" t="s">
        <v>1562</v>
      </c>
      <c r="C29899" t="s">
        <v>3133</v>
      </c>
      <c r="D29899" t="s">
        <v>1608</v>
      </c>
      <c r="E29899">
        <v>0.1</v>
      </c>
    </row>
    <row r="29900" spans="1:5" x14ac:dyDescent="0.2">
      <c r="A29900" t="s">
        <v>2062</v>
      </c>
      <c r="B29900" t="s">
        <v>3155</v>
      </c>
      <c r="C29900" t="s">
        <v>3156</v>
      </c>
    </row>
    <row r="29901" spans="1:5" x14ac:dyDescent="0.2">
      <c r="A29901" t="s">
        <v>150</v>
      </c>
      <c r="B29901">
        <v>9.25</v>
      </c>
      <c r="C29901" t="s">
        <v>1608</v>
      </c>
      <c r="D29901">
        <v>0.15</v>
      </c>
    </row>
    <row r="29902" spans="1:5" x14ac:dyDescent="0.2">
      <c r="A29902" t="s">
        <v>2925</v>
      </c>
      <c r="B29902" t="s">
        <v>1608</v>
      </c>
      <c r="C29902">
        <v>0.03</v>
      </c>
    </row>
    <row r="29903" spans="1:5" x14ac:dyDescent="0.2">
      <c r="A29903" t="s">
        <v>47</v>
      </c>
      <c r="B29903">
        <v>2</v>
      </c>
      <c r="C29903" t="s">
        <v>1580</v>
      </c>
    </row>
    <row r="29904" spans="1:5" x14ac:dyDescent="0.2">
      <c r="A29904" t="s">
        <v>1684</v>
      </c>
      <c r="B29904">
        <v>7</v>
      </c>
      <c r="C29904" t="s">
        <v>1608</v>
      </c>
      <c r="D29904">
        <v>0.2</v>
      </c>
    </row>
    <row r="29905" spans="1:5" x14ac:dyDescent="0.2">
      <c r="A29905" t="s">
        <v>49</v>
      </c>
      <c r="B29905">
        <v>0.23</v>
      </c>
      <c r="C29905" t="s">
        <v>1589</v>
      </c>
    </row>
    <row r="29906" spans="1:5" x14ac:dyDescent="0.2">
      <c r="A29906" t="s">
        <v>49</v>
      </c>
      <c r="B29906">
        <v>0.26</v>
      </c>
      <c r="C29906" t="s">
        <v>1580</v>
      </c>
    </row>
    <row r="29907" spans="1:5" x14ac:dyDescent="0.2">
      <c r="A29907" t="s">
        <v>97</v>
      </c>
      <c r="B29907">
        <v>0.1</v>
      </c>
      <c r="C29907" t="s">
        <v>1567</v>
      </c>
      <c r="D29907" t="s">
        <v>1568</v>
      </c>
    </row>
    <row r="29908" spans="1:5" x14ac:dyDescent="0.2">
      <c r="A29908" t="s">
        <v>29</v>
      </c>
      <c r="B29908">
        <v>4.5</v>
      </c>
      <c r="C29908" t="s">
        <v>1580</v>
      </c>
    </row>
    <row r="29909" spans="1:5" x14ac:dyDescent="0.2">
      <c r="A29909" t="s">
        <v>2909</v>
      </c>
      <c r="B29909">
        <f>+-0.05</f>
        <v>-0.05</v>
      </c>
    </row>
    <row r="29910" spans="1:5" x14ac:dyDescent="0.2">
      <c r="A29910" t="s">
        <v>2911</v>
      </c>
      <c r="B29910" t="s">
        <v>1608</v>
      </c>
      <c r="C29910">
        <v>0.1</v>
      </c>
    </row>
    <row r="29911" spans="1:5" x14ac:dyDescent="0.2">
      <c r="A29911" t="s">
        <v>94</v>
      </c>
      <c r="B29911">
        <v>0.02</v>
      </c>
      <c r="C29911" t="s">
        <v>1567</v>
      </c>
      <c r="D29911" t="s">
        <v>1568</v>
      </c>
    </row>
    <row r="29912" spans="1:5" x14ac:dyDescent="0.2">
      <c r="A29912" t="s">
        <v>133</v>
      </c>
      <c r="B29912">
        <v>5.0000000000000001E-3</v>
      </c>
    </row>
    <row r="29913" spans="1:5" x14ac:dyDescent="0.2">
      <c r="A29913" t="s">
        <v>1704</v>
      </c>
      <c r="B29913">
        <v>0.1</v>
      </c>
      <c r="C29913">
        <f>0.05/-0.02</f>
        <v>-2.5</v>
      </c>
    </row>
    <row r="29914" spans="1:5" x14ac:dyDescent="0.2">
      <c r="A29914" t="s">
        <v>97</v>
      </c>
      <c r="B29914">
        <v>0.05</v>
      </c>
      <c r="C29914" t="s">
        <v>1567</v>
      </c>
      <c r="D29914" t="s">
        <v>1568</v>
      </c>
    </row>
    <row r="29915" spans="1:5" x14ac:dyDescent="0.2">
      <c r="A29915" t="s">
        <v>3132</v>
      </c>
      <c r="B29915">
        <v>0.02</v>
      </c>
    </row>
    <row r="29916" spans="1:5" x14ac:dyDescent="0.2">
      <c r="A29916" t="s">
        <v>47</v>
      </c>
      <c r="B29916" t="s">
        <v>3150</v>
      </c>
    </row>
    <row r="29917" spans="1:5" x14ac:dyDescent="0.2">
      <c r="A29917" t="s">
        <v>29</v>
      </c>
      <c r="B29917">
        <v>11</v>
      </c>
      <c r="C29917">
        <v>0.2</v>
      </c>
    </row>
    <row r="29918" spans="1:5" x14ac:dyDescent="0.2">
      <c r="A29918" t="s">
        <v>97</v>
      </c>
      <c r="B29918" t="s">
        <v>1545</v>
      </c>
      <c r="C29918">
        <v>0.03</v>
      </c>
      <c r="D29918" t="s">
        <v>2922</v>
      </c>
      <c r="E29918" t="s">
        <v>1568</v>
      </c>
    </row>
    <row r="29919" spans="1:5" x14ac:dyDescent="0.2">
      <c r="A29919" t="s">
        <v>92</v>
      </c>
      <c r="B29919">
        <v>0.05</v>
      </c>
      <c r="C29919" t="s">
        <v>1613</v>
      </c>
      <c r="D29919">
        <v>0.1</v>
      </c>
    </row>
    <row r="29920" spans="1:5" x14ac:dyDescent="0.2">
      <c r="A29920" t="s">
        <v>869</v>
      </c>
    </row>
    <row r="29921" spans="1:4" x14ac:dyDescent="0.2">
      <c r="A29921" t="s">
        <v>154</v>
      </c>
      <c r="B29921">
        <v>0.2</v>
      </c>
      <c r="C29921" t="s">
        <v>1613</v>
      </c>
      <c r="D29921">
        <v>0.1</v>
      </c>
    </row>
    <row r="29922" spans="1:4" x14ac:dyDescent="0.2">
      <c r="A29922" t="s">
        <v>1051</v>
      </c>
    </row>
    <row r="29923" spans="1:4" x14ac:dyDescent="0.2">
      <c r="A29923" t="s">
        <v>146</v>
      </c>
    </row>
    <row r="29924" spans="1:4" x14ac:dyDescent="0.2">
      <c r="A29924" t="s">
        <v>87</v>
      </c>
    </row>
    <row r="29925" spans="1:4" x14ac:dyDescent="0.2">
      <c r="A29925" t="s">
        <v>1549</v>
      </c>
      <c r="B29925" t="s">
        <v>1550</v>
      </c>
      <c r="C29925" t="s">
        <v>1551</v>
      </c>
      <c r="D29925" t="s">
        <v>1552</v>
      </c>
    </row>
    <row r="29926" spans="1:4" x14ac:dyDescent="0.2">
      <c r="A29926" t="s">
        <v>859</v>
      </c>
      <c r="B29926" t="s">
        <v>1553</v>
      </c>
      <c r="C29926" t="s">
        <v>1554</v>
      </c>
    </row>
    <row r="29927" spans="1:4" x14ac:dyDescent="0.2">
      <c r="A29927" t="s">
        <v>1569</v>
      </c>
      <c r="B29927" t="s">
        <v>1570</v>
      </c>
      <c r="C29927" t="s">
        <v>1571</v>
      </c>
    </row>
    <row r="29928" spans="1:4" x14ac:dyDescent="0.2">
      <c r="A29928" t="s">
        <v>1569</v>
      </c>
      <c r="B29928" t="s">
        <v>1572</v>
      </c>
      <c r="C29928" t="s">
        <v>1573</v>
      </c>
      <c r="D29928" t="s">
        <v>1571</v>
      </c>
    </row>
    <row r="29929" spans="1:4" x14ac:dyDescent="0.2">
      <c r="A29929" t="s">
        <v>54</v>
      </c>
    </row>
    <row r="29930" spans="1:4" x14ac:dyDescent="0.2">
      <c r="A29930" t="s">
        <v>153</v>
      </c>
    </row>
    <row r="29931" spans="1:4" x14ac:dyDescent="0.2">
      <c r="A29931" t="s">
        <v>95</v>
      </c>
      <c r="B29931" t="s">
        <v>2917</v>
      </c>
      <c r="C29931" t="s">
        <v>2401</v>
      </c>
    </row>
    <row r="29932" spans="1:4" x14ac:dyDescent="0.2">
      <c r="A29932" t="s">
        <v>97</v>
      </c>
      <c r="B29932" t="s">
        <v>1567</v>
      </c>
      <c r="C29932" t="s">
        <v>1568</v>
      </c>
    </row>
    <row r="29933" spans="1:4" x14ac:dyDescent="0.2">
      <c r="A29933" t="s">
        <v>97</v>
      </c>
      <c r="B29933" t="s">
        <v>1567</v>
      </c>
      <c r="C29933" t="s">
        <v>1568</v>
      </c>
    </row>
    <row r="29934" spans="1:4" x14ac:dyDescent="0.2">
      <c r="A29934" t="s">
        <v>92</v>
      </c>
    </row>
    <row r="29935" spans="1:4" x14ac:dyDescent="0.2">
      <c r="A29935" t="s">
        <v>29</v>
      </c>
      <c r="B29935" t="s">
        <v>2789</v>
      </c>
      <c r="C29935">
        <v>4</v>
      </c>
      <c r="D29935">
        <v>0.02</v>
      </c>
    </row>
    <row r="29936" spans="1:4" x14ac:dyDescent="0.2">
      <c r="A29936" t="s">
        <v>49</v>
      </c>
    </row>
    <row r="29937" spans="1:4" x14ac:dyDescent="0.2">
      <c r="A29937" t="s">
        <v>54</v>
      </c>
    </row>
    <row r="29938" spans="1:4" x14ac:dyDescent="0.2">
      <c r="A29938" t="s">
        <v>29</v>
      </c>
    </row>
    <row r="29939" spans="1:4" x14ac:dyDescent="0.2">
      <c r="A29939" t="s">
        <v>29</v>
      </c>
    </row>
    <row r="29940" spans="1:4" x14ac:dyDescent="0.2">
      <c r="A29940" t="s">
        <v>153</v>
      </c>
    </row>
    <row r="29941" spans="1:4" x14ac:dyDescent="0.2">
      <c r="A29941" t="s">
        <v>153</v>
      </c>
    </row>
    <row r="29942" spans="1:4" x14ac:dyDescent="0.2">
      <c r="A29942" t="s">
        <v>153</v>
      </c>
    </row>
    <row r="29943" spans="1:4" x14ac:dyDescent="0.2">
      <c r="A29943" t="s">
        <v>153</v>
      </c>
    </row>
    <row r="29944" spans="1:4" x14ac:dyDescent="0.2">
      <c r="A29944" t="s">
        <v>49</v>
      </c>
    </row>
    <row r="29945" spans="1:4" x14ac:dyDescent="0.2">
      <c r="A29945" t="s">
        <v>54</v>
      </c>
    </row>
    <row r="29946" spans="1:4" x14ac:dyDescent="0.2">
      <c r="A29946" t="s">
        <v>153</v>
      </c>
    </row>
    <row r="29947" spans="1:4" x14ac:dyDescent="0.2">
      <c r="A29947" t="s">
        <v>54</v>
      </c>
      <c r="B29947" t="s">
        <v>3693</v>
      </c>
      <c r="C29947" t="s">
        <v>1608</v>
      </c>
      <c r="D29947" t="s">
        <v>1728</v>
      </c>
    </row>
    <row r="29948" spans="1:4" x14ac:dyDescent="0.2">
      <c r="A29948" t="s">
        <v>54</v>
      </c>
    </row>
    <row r="29949" spans="1:4" x14ac:dyDescent="0.2">
      <c r="A29949" t="s">
        <v>29</v>
      </c>
    </row>
    <row r="29950" spans="1:4" x14ac:dyDescent="0.2">
      <c r="A29950" t="s">
        <v>29</v>
      </c>
    </row>
    <row r="29951" spans="1:4" x14ac:dyDescent="0.2">
      <c r="A29951" t="s">
        <v>29</v>
      </c>
    </row>
    <row r="29952" spans="1:4" x14ac:dyDescent="0.2">
      <c r="A29952" t="s">
        <v>153</v>
      </c>
    </row>
    <row r="29953" spans="1:2" x14ac:dyDescent="0.2">
      <c r="A29953" t="s">
        <v>49</v>
      </c>
    </row>
    <row r="29954" spans="1:2" x14ac:dyDescent="0.2">
      <c r="A29954" t="s">
        <v>54</v>
      </c>
    </row>
    <row r="29955" spans="1:2" x14ac:dyDescent="0.2">
      <c r="A29955" t="s">
        <v>153</v>
      </c>
    </row>
    <row r="29956" spans="1:2" x14ac:dyDescent="0.2">
      <c r="A29956" t="s">
        <v>29</v>
      </c>
    </row>
    <row r="29957" spans="1:2" x14ac:dyDescent="0.2">
      <c r="A29957" t="s">
        <v>153</v>
      </c>
    </row>
    <row r="29958" spans="1:2" x14ac:dyDescent="0.2">
      <c r="A29958" t="s">
        <v>153</v>
      </c>
    </row>
    <row r="29959" spans="1:2" x14ac:dyDescent="0.2">
      <c r="A29959" t="s">
        <v>29</v>
      </c>
    </row>
    <row r="29960" spans="1:2" x14ac:dyDescent="0.2">
      <c r="A29960" t="s">
        <v>97</v>
      </c>
    </row>
    <row r="29961" spans="1:2" x14ac:dyDescent="0.2">
      <c r="A29961" t="s">
        <v>133</v>
      </c>
    </row>
    <row r="29962" spans="1:2" x14ac:dyDescent="0.2">
      <c r="A29962" t="s">
        <v>29</v>
      </c>
    </row>
    <row r="29963" spans="1:2" x14ac:dyDescent="0.2">
      <c r="A29963" t="s">
        <v>29</v>
      </c>
    </row>
    <row r="29964" spans="1:2" x14ac:dyDescent="0.2">
      <c r="A29964" t="s">
        <v>29</v>
      </c>
    </row>
    <row r="29965" spans="1:2" x14ac:dyDescent="0.2">
      <c r="A29965" t="s">
        <v>29</v>
      </c>
    </row>
    <row r="29966" spans="1:2" x14ac:dyDescent="0.2">
      <c r="A29966" t="s">
        <v>29</v>
      </c>
    </row>
    <row r="29967" spans="1:2" x14ac:dyDescent="0.2">
      <c r="A29967" t="s">
        <v>153</v>
      </c>
      <c r="B29967" t="s">
        <v>3689</v>
      </c>
    </row>
    <row r="29968" spans="1:2" x14ac:dyDescent="0.2">
      <c r="A29968" t="s">
        <v>29</v>
      </c>
    </row>
    <row r="29969" spans="1:2" x14ac:dyDescent="0.2">
      <c r="A29969" t="s">
        <v>29</v>
      </c>
    </row>
    <row r="29970" spans="1:2" x14ac:dyDescent="0.2">
      <c r="A29970" t="s">
        <v>29</v>
      </c>
    </row>
    <row r="29971" spans="1:2" x14ac:dyDescent="0.2">
      <c r="A29971" t="s">
        <v>29</v>
      </c>
    </row>
    <row r="29972" spans="1:2" x14ac:dyDescent="0.2">
      <c r="A29972" t="s">
        <v>95</v>
      </c>
    </row>
    <row r="29973" spans="1:2" x14ac:dyDescent="0.2">
      <c r="A29973" t="s">
        <v>153</v>
      </c>
    </row>
    <row r="29974" spans="1:2" x14ac:dyDescent="0.2">
      <c r="A29974" t="s">
        <v>29</v>
      </c>
    </row>
    <row r="29975" spans="1:2" x14ac:dyDescent="0.2">
      <c r="A29975" t="s">
        <v>29</v>
      </c>
    </row>
    <row r="29976" spans="1:2" x14ac:dyDescent="0.2">
      <c r="A29976" t="s">
        <v>54</v>
      </c>
    </row>
    <row r="29977" spans="1:2" x14ac:dyDescent="0.2">
      <c r="A29977" t="s">
        <v>153</v>
      </c>
    </row>
    <row r="29978" spans="1:2" x14ac:dyDescent="0.2">
      <c r="A29978" t="s">
        <v>153</v>
      </c>
    </row>
    <row r="29979" spans="1:2" x14ac:dyDescent="0.2">
      <c r="A29979" t="s">
        <v>153</v>
      </c>
      <c r="B29979" t="s">
        <v>3608</v>
      </c>
    </row>
    <row r="29980" spans="1:2" x14ac:dyDescent="0.2">
      <c r="A29980" t="s">
        <v>153</v>
      </c>
    </row>
    <row r="29981" spans="1:2" x14ac:dyDescent="0.2">
      <c r="A29981" t="s">
        <v>54</v>
      </c>
      <c r="B29981" t="s">
        <v>3690</v>
      </c>
    </row>
    <row r="29982" spans="1:2" x14ac:dyDescent="0.2">
      <c r="A29982" t="s">
        <v>54</v>
      </c>
    </row>
    <row r="29983" spans="1:2" x14ac:dyDescent="0.2">
      <c r="A29983" t="s">
        <v>95</v>
      </c>
    </row>
    <row r="29984" spans="1:2" x14ac:dyDescent="0.2">
      <c r="A29984" t="s">
        <v>186</v>
      </c>
    </row>
    <row r="29985" spans="1:4" x14ac:dyDescent="0.2">
      <c r="A29985" t="s">
        <v>186</v>
      </c>
    </row>
    <row r="29986" spans="1:4" x14ac:dyDescent="0.2">
      <c r="A29986" t="s">
        <v>186</v>
      </c>
    </row>
    <row r="29987" spans="1:4" x14ac:dyDescent="0.2">
      <c r="A29987" t="s">
        <v>153</v>
      </c>
    </row>
    <row r="29988" spans="1:4" x14ac:dyDescent="0.2">
      <c r="A29988" t="s">
        <v>29</v>
      </c>
    </row>
    <row r="29989" spans="1:4" x14ac:dyDescent="0.2">
      <c r="A29989" t="s">
        <v>186</v>
      </c>
    </row>
    <row r="29990" spans="1:4" x14ac:dyDescent="0.2">
      <c r="A29990" t="s">
        <v>186</v>
      </c>
    </row>
    <row r="29991" spans="1:4" x14ac:dyDescent="0.2">
      <c r="A29991" t="s">
        <v>54</v>
      </c>
    </row>
    <row r="29992" spans="1:4" x14ac:dyDescent="0.2">
      <c r="A29992" t="s">
        <v>186</v>
      </c>
      <c r="B29992" t="s">
        <v>3691</v>
      </c>
      <c r="C29992">
        <f>0.05/-0.02</f>
        <v>-2.5</v>
      </c>
    </row>
    <row r="29993" spans="1:4" x14ac:dyDescent="0.2">
      <c r="A29993" t="s">
        <v>186</v>
      </c>
      <c r="B29993" t="s">
        <v>2476</v>
      </c>
      <c r="C29993">
        <v>0.5</v>
      </c>
    </row>
    <row r="29994" spans="1:4" x14ac:dyDescent="0.2">
      <c r="A29994" t="s">
        <v>97</v>
      </c>
    </row>
    <row r="29995" spans="1:4" x14ac:dyDescent="0.2">
      <c r="A29995" t="s">
        <v>153</v>
      </c>
    </row>
    <row r="29996" spans="1:4" x14ac:dyDescent="0.2">
      <c r="A29996" t="s">
        <v>95</v>
      </c>
      <c r="B29996" t="s">
        <v>2228</v>
      </c>
    </row>
    <row r="29997" spans="1:4" x14ac:dyDescent="0.2">
      <c r="A29997" t="s">
        <v>186</v>
      </c>
      <c r="B29997" t="s">
        <v>2228</v>
      </c>
      <c r="C29997" t="s">
        <v>2522</v>
      </c>
    </row>
    <row r="29998" spans="1:4" x14ac:dyDescent="0.2">
      <c r="A29998" t="s">
        <v>186</v>
      </c>
      <c r="B29998" t="s">
        <v>2228</v>
      </c>
      <c r="C29998" t="s">
        <v>3212</v>
      </c>
    </row>
    <row r="29999" spans="1:4" x14ac:dyDescent="0.2">
      <c r="A29999" t="s">
        <v>1549</v>
      </c>
      <c r="B29999" t="s">
        <v>1550</v>
      </c>
      <c r="C29999" t="s">
        <v>1551</v>
      </c>
      <c r="D29999" t="s">
        <v>1552</v>
      </c>
    </row>
    <row r="30000" spans="1:4" x14ac:dyDescent="0.2">
      <c r="A30000" t="s">
        <v>859</v>
      </c>
      <c r="B30000" t="s">
        <v>1553</v>
      </c>
      <c r="C30000" t="s">
        <v>1554</v>
      </c>
    </row>
    <row r="30001" spans="1:4" x14ac:dyDescent="0.2">
      <c r="A30001" t="s">
        <v>54</v>
      </c>
    </row>
    <row r="30002" spans="1:4" x14ac:dyDescent="0.2">
      <c r="A30002" t="s">
        <v>153</v>
      </c>
    </row>
    <row r="30003" spans="1:4" x14ac:dyDescent="0.2">
      <c r="A30003" t="s">
        <v>95</v>
      </c>
      <c r="B30003" t="s">
        <v>2917</v>
      </c>
      <c r="C30003" t="s">
        <v>2401</v>
      </c>
    </row>
    <row r="30004" spans="1:4" x14ac:dyDescent="0.2">
      <c r="A30004" t="s">
        <v>97</v>
      </c>
      <c r="B30004" t="s">
        <v>1567</v>
      </c>
      <c r="C30004" t="s">
        <v>1568</v>
      </c>
    </row>
    <row r="30005" spans="1:4" x14ac:dyDescent="0.2">
      <c r="A30005" t="s">
        <v>97</v>
      </c>
      <c r="B30005" t="s">
        <v>1567</v>
      </c>
      <c r="C30005" t="s">
        <v>1568</v>
      </c>
    </row>
    <row r="30006" spans="1:4" x14ac:dyDescent="0.2">
      <c r="A30006" t="s">
        <v>92</v>
      </c>
    </row>
    <row r="30007" spans="1:4" x14ac:dyDescent="0.2">
      <c r="A30007" t="s">
        <v>29</v>
      </c>
      <c r="B30007" t="s">
        <v>2789</v>
      </c>
      <c r="C30007">
        <v>4.3</v>
      </c>
      <c r="D30007">
        <v>0.02</v>
      </c>
    </row>
    <row r="30008" spans="1:4" x14ac:dyDescent="0.2">
      <c r="A30008" t="s">
        <v>49</v>
      </c>
    </row>
    <row r="30009" spans="1:4" x14ac:dyDescent="0.2">
      <c r="A30009" t="s">
        <v>54</v>
      </c>
    </row>
    <row r="30010" spans="1:4" x14ac:dyDescent="0.2">
      <c r="A30010" t="s">
        <v>29</v>
      </c>
    </row>
    <row r="30011" spans="1:4" x14ac:dyDescent="0.2">
      <c r="A30011" t="s">
        <v>29</v>
      </c>
    </row>
    <row r="30012" spans="1:4" x14ac:dyDescent="0.2">
      <c r="A30012" t="s">
        <v>153</v>
      </c>
    </row>
    <row r="30013" spans="1:4" x14ac:dyDescent="0.2">
      <c r="A30013" t="s">
        <v>153</v>
      </c>
    </row>
    <row r="30014" spans="1:4" x14ac:dyDescent="0.2">
      <c r="A30014" t="s">
        <v>153</v>
      </c>
    </row>
    <row r="30015" spans="1:4" x14ac:dyDescent="0.2">
      <c r="A30015" t="s">
        <v>153</v>
      </c>
    </row>
    <row r="30016" spans="1:4" x14ac:dyDescent="0.2">
      <c r="A30016" t="s">
        <v>49</v>
      </c>
    </row>
    <row r="30017" spans="1:4" x14ac:dyDescent="0.2">
      <c r="A30017" t="s">
        <v>54</v>
      </c>
    </row>
    <row r="30018" spans="1:4" x14ac:dyDescent="0.2">
      <c r="A30018" t="s">
        <v>153</v>
      </c>
    </row>
    <row r="30019" spans="1:4" x14ac:dyDescent="0.2">
      <c r="A30019" t="s">
        <v>54</v>
      </c>
      <c r="B30019" t="s">
        <v>3693</v>
      </c>
      <c r="C30019" t="s">
        <v>1608</v>
      </c>
      <c r="D30019" t="s">
        <v>1728</v>
      </c>
    </row>
    <row r="30020" spans="1:4" x14ac:dyDescent="0.2">
      <c r="A30020" t="s">
        <v>54</v>
      </c>
    </row>
    <row r="30021" spans="1:4" x14ac:dyDescent="0.2">
      <c r="A30021" t="s">
        <v>29</v>
      </c>
    </row>
    <row r="30022" spans="1:4" x14ac:dyDescent="0.2">
      <c r="A30022" t="s">
        <v>29</v>
      </c>
    </row>
    <row r="30023" spans="1:4" x14ac:dyDescent="0.2">
      <c r="A30023" t="s">
        <v>29</v>
      </c>
    </row>
    <row r="30024" spans="1:4" x14ac:dyDescent="0.2">
      <c r="A30024" t="s">
        <v>153</v>
      </c>
    </row>
    <row r="30025" spans="1:4" x14ac:dyDescent="0.2">
      <c r="A30025" t="s">
        <v>49</v>
      </c>
    </row>
    <row r="30026" spans="1:4" x14ac:dyDescent="0.2">
      <c r="A30026" t="s">
        <v>54</v>
      </c>
    </row>
    <row r="30027" spans="1:4" x14ac:dyDescent="0.2">
      <c r="A30027" t="s">
        <v>153</v>
      </c>
    </row>
    <row r="30028" spans="1:4" x14ac:dyDescent="0.2">
      <c r="A30028" t="s">
        <v>29</v>
      </c>
    </row>
    <row r="30029" spans="1:4" x14ac:dyDescent="0.2">
      <c r="A30029" t="s">
        <v>153</v>
      </c>
    </row>
    <row r="30030" spans="1:4" x14ac:dyDescent="0.2">
      <c r="A30030" t="s">
        <v>153</v>
      </c>
    </row>
    <row r="30031" spans="1:4" x14ac:dyDescent="0.2">
      <c r="A30031" t="s">
        <v>29</v>
      </c>
    </row>
    <row r="30032" spans="1:4" x14ac:dyDescent="0.2">
      <c r="A30032" t="s">
        <v>97</v>
      </c>
    </row>
    <row r="30033" spans="1:2" x14ac:dyDescent="0.2">
      <c r="A30033" t="s">
        <v>133</v>
      </c>
    </row>
    <row r="30034" spans="1:2" x14ac:dyDescent="0.2">
      <c r="A30034" t="s">
        <v>29</v>
      </c>
    </row>
    <row r="30035" spans="1:2" x14ac:dyDescent="0.2">
      <c r="A30035" t="s">
        <v>29</v>
      </c>
    </row>
    <row r="30036" spans="1:2" x14ac:dyDescent="0.2">
      <c r="A30036" t="s">
        <v>29</v>
      </c>
    </row>
    <row r="30037" spans="1:2" x14ac:dyDescent="0.2">
      <c r="A30037" t="s">
        <v>29</v>
      </c>
    </row>
    <row r="30038" spans="1:2" x14ac:dyDescent="0.2">
      <c r="A30038" t="s">
        <v>29</v>
      </c>
    </row>
    <row r="30039" spans="1:2" x14ac:dyDescent="0.2">
      <c r="A30039" t="s">
        <v>153</v>
      </c>
      <c r="B30039" t="s">
        <v>3689</v>
      </c>
    </row>
    <row r="30040" spans="1:2" x14ac:dyDescent="0.2">
      <c r="A30040" t="s">
        <v>29</v>
      </c>
    </row>
    <row r="30041" spans="1:2" x14ac:dyDescent="0.2">
      <c r="A30041" t="s">
        <v>29</v>
      </c>
    </row>
    <row r="30042" spans="1:2" x14ac:dyDescent="0.2">
      <c r="A30042" t="s">
        <v>29</v>
      </c>
    </row>
    <row r="30043" spans="1:2" x14ac:dyDescent="0.2">
      <c r="A30043" t="s">
        <v>29</v>
      </c>
    </row>
    <row r="30044" spans="1:2" x14ac:dyDescent="0.2">
      <c r="A30044" t="s">
        <v>95</v>
      </c>
    </row>
    <row r="30045" spans="1:2" x14ac:dyDescent="0.2">
      <c r="A30045" t="s">
        <v>153</v>
      </c>
    </row>
    <row r="30046" spans="1:2" x14ac:dyDescent="0.2">
      <c r="A30046" t="s">
        <v>29</v>
      </c>
    </row>
    <row r="30047" spans="1:2" x14ac:dyDescent="0.2">
      <c r="A30047" t="s">
        <v>29</v>
      </c>
    </row>
    <row r="30048" spans="1:2" x14ac:dyDescent="0.2">
      <c r="A30048" t="s">
        <v>54</v>
      </c>
    </row>
    <row r="30049" spans="1:3" x14ac:dyDescent="0.2">
      <c r="A30049" t="s">
        <v>153</v>
      </c>
    </row>
    <row r="30050" spans="1:3" x14ac:dyDescent="0.2">
      <c r="A30050" t="s">
        <v>153</v>
      </c>
    </row>
    <row r="30051" spans="1:3" x14ac:dyDescent="0.2">
      <c r="A30051" t="s">
        <v>153</v>
      </c>
      <c r="B30051" t="s">
        <v>3608</v>
      </c>
    </row>
    <row r="30052" spans="1:3" x14ac:dyDescent="0.2">
      <c r="A30052" t="s">
        <v>153</v>
      </c>
    </row>
    <row r="30053" spans="1:3" x14ac:dyDescent="0.2">
      <c r="A30053" t="s">
        <v>54</v>
      </c>
      <c r="B30053" t="s">
        <v>3690</v>
      </c>
    </row>
    <row r="30054" spans="1:3" x14ac:dyDescent="0.2">
      <c r="A30054" t="s">
        <v>54</v>
      </c>
    </row>
    <row r="30055" spans="1:3" x14ac:dyDescent="0.2">
      <c r="A30055" t="s">
        <v>95</v>
      </c>
    </row>
    <row r="30056" spans="1:3" x14ac:dyDescent="0.2">
      <c r="A30056" t="s">
        <v>186</v>
      </c>
    </row>
    <row r="30057" spans="1:3" x14ac:dyDescent="0.2">
      <c r="A30057" t="s">
        <v>186</v>
      </c>
    </row>
    <row r="30058" spans="1:3" x14ac:dyDescent="0.2">
      <c r="A30058" t="s">
        <v>186</v>
      </c>
    </row>
    <row r="30059" spans="1:3" x14ac:dyDescent="0.2">
      <c r="A30059" t="s">
        <v>153</v>
      </c>
    </row>
    <row r="30060" spans="1:3" x14ac:dyDescent="0.2">
      <c r="A30060" t="s">
        <v>29</v>
      </c>
    </row>
    <row r="30061" spans="1:3" x14ac:dyDescent="0.2">
      <c r="A30061" t="s">
        <v>186</v>
      </c>
    </row>
    <row r="30062" spans="1:3" x14ac:dyDescent="0.2">
      <c r="A30062" t="s">
        <v>186</v>
      </c>
    </row>
    <row r="30063" spans="1:3" x14ac:dyDescent="0.2">
      <c r="A30063" t="s">
        <v>54</v>
      </c>
    </row>
    <row r="30064" spans="1:3" x14ac:dyDescent="0.2">
      <c r="A30064" t="s">
        <v>186</v>
      </c>
      <c r="B30064" t="s">
        <v>3691</v>
      </c>
      <c r="C30064">
        <f>0.05/-0.02</f>
        <v>-2.5</v>
      </c>
    </row>
    <row r="30065" spans="1:4" x14ac:dyDescent="0.2">
      <c r="A30065" t="s">
        <v>186</v>
      </c>
      <c r="B30065" t="s">
        <v>2476</v>
      </c>
      <c r="C30065">
        <v>0.5</v>
      </c>
    </row>
    <row r="30066" spans="1:4" x14ac:dyDescent="0.2">
      <c r="A30066" t="s">
        <v>97</v>
      </c>
    </row>
    <row r="30067" spans="1:4" x14ac:dyDescent="0.2">
      <c r="A30067" t="s">
        <v>153</v>
      </c>
    </row>
    <row r="30068" spans="1:4" x14ac:dyDescent="0.2">
      <c r="A30068" t="s">
        <v>95</v>
      </c>
      <c r="B30068" t="s">
        <v>2228</v>
      </c>
    </row>
    <row r="30069" spans="1:4" x14ac:dyDescent="0.2">
      <c r="A30069" t="s">
        <v>186</v>
      </c>
      <c r="B30069" t="s">
        <v>2228</v>
      </c>
      <c r="C30069" t="s">
        <v>2522</v>
      </c>
    </row>
    <row r="30070" spans="1:4" x14ac:dyDescent="0.2">
      <c r="A30070" t="s">
        <v>186</v>
      </c>
      <c r="B30070" t="s">
        <v>2228</v>
      </c>
      <c r="C30070" t="s">
        <v>3212</v>
      </c>
    </row>
    <row r="30071" spans="1:4" x14ac:dyDescent="0.2">
      <c r="A30071" t="s">
        <v>1549</v>
      </c>
      <c r="B30071" t="s">
        <v>1550</v>
      </c>
      <c r="C30071" t="s">
        <v>1551</v>
      </c>
      <c r="D30071" t="s">
        <v>1552</v>
      </c>
    </row>
    <row r="30072" spans="1:4" x14ac:dyDescent="0.2">
      <c r="A30072" t="s">
        <v>859</v>
      </c>
      <c r="B30072" t="s">
        <v>1553</v>
      </c>
      <c r="C30072" t="s">
        <v>1554</v>
      </c>
    </row>
    <row r="30073" spans="1:4" x14ac:dyDescent="0.2">
      <c r="A30073" t="s">
        <v>1569</v>
      </c>
      <c r="B30073" t="s">
        <v>1570</v>
      </c>
      <c r="C30073" t="s">
        <v>1571</v>
      </c>
    </row>
    <row r="30074" spans="1:4" x14ac:dyDescent="0.2">
      <c r="A30074" t="s">
        <v>1569</v>
      </c>
      <c r="B30074" t="s">
        <v>1572</v>
      </c>
      <c r="C30074" t="s">
        <v>1573</v>
      </c>
      <c r="D30074" t="s">
        <v>1571</v>
      </c>
    </row>
    <row r="30075" spans="1:4" x14ac:dyDescent="0.2">
      <c r="A30075" t="s">
        <v>96</v>
      </c>
      <c r="B30075">
        <v>12</v>
      </c>
      <c r="C30075" t="s">
        <v>1635</v>
      </c>
      <c r="D30075">
        <v>1.7999999999999999E-2</v>
      </c>
    </row>
    <row r="30076" spans="1:4" x14ac:dyDescent="0.2">
      <c r="A30076" t="s">
        <v>96</v>
      </c>
      <c r="B30076">
        <v>11.2</v>
      </c>
      <c r="C30076">
        <v>0.05</v>
      </c>
    </row>
    <row r="30077" spans="1:4" x14ac:dyDescent="0.2">
      <c r="A30077" t="s">
        <v>96</v>
      </c>
      <c r="B30077">
        <v>9.6</v>
      </c>
      <c r="C30077">
        <f>0.07/0.09</f>
        <v>0.7777777777777779</v>
      </c>
    </row>
    <row r="30078" spans="1:4" x14ac:dyDescent="0.2">
      <c r="A30078" t="s">
        <v>96</v>
      </c>
      <c r="B30078">
        <v>8.6</v>
      </c>
      <c r="C30078" t="s">
        <v>1608</v>
      </c>
      <c r="D30078">
        <v>0.1</v>
      </c>
    </row>
    <row r="30079" spans="1:4" x14ac:dyDescent="0.2">
      <c r="A30079" t="s">
        <v>47</v>
      </c>
      <c r="B30079">
        <v>6</v>
      </c>
      <c r="C30079" t="s">
        <v>1608</v>
      </c>
      <c r="D30079">
        <v>0.2</v>
      </c>
    </row>
    <row r="30080" spans="1:4" x14ac:dyDescent="0.2">
      <c r="A30080" t="s">
        <v>48</v>
      </c>
      <c r="B30080">
        <v>5</v>
      </c>
      <c r="C30080" t="s">
        <v>1608</v>
      </c>
      <c r="D30080">
        <v>0.1</v>
      </c>
    </row>
    <row r="30081" spans="1:4" x14ac:dyDescent="0.2">
      <c r="A30081" t="s">
        <v>150</v>
      </c>
      <c r="B30081">
        <v>5.5</v>
      </c>
      <c r="C30081" t="s">
        <v>1608</v>
      </c>
      <c r="D30081">
        <v>0.1</v>
      </c>
    </row>
    <row r="30082" spans="1:4" x14ac:dyDescent="0.2">
      <c r="A30082" t="s">
        <v>48</v>
      </c>
      <c r="B30082">
        <v>25.8</v>
      </c>
      <c r="C30082">
        <v>0.2</v>
      </c>
    </row>
    <row r="30083" spans="1:4" x14ac:dyDescent="0.2">
      <c r="A30083" t="s">
        <v>48</v>
      </c>
      <c r="B30083">
        <v>16.8</v>
      </c>
      <c r="C30083">
        <v>0.2</v>
      </c>
    </row>
    <row r="30084" spans="1:4" x14ac:dyDescent="0.2">
      <c r="A30084" t="s">
        <v>48</v>
      </c>
      <c r="B30084">
        <v>1.3</v>
      </c>
      <c r="C30084">
        <v>0.05</v>
      </c>
    </row>
    <row r="30085" spans="1:4" x14ac:dyDescent="0.2">
      <c r="A30085" t="s">
        <v>29</v>
      </c>
      <c r="B30085">
        <v>4.3</v>
      </c>
      <c r="C30085">
        <v>0.1</v>
      </c>
    </row>
    <row r="30086" spans="1:4" x14ac:dyDescent="0.2">
      <c r="A30086" t="s">
        <v>29</v>
      </c>
      <c r="B30086">
        <v>0.5</v>
      </c>
      <c r="C30086" t="s">
        <v>1608</v>
      </c>
      <c r="D30086">
        <v>0.1</v>
      </c>
    </row>
    <row r="30087" spans="1:4" x14ac:dyDescent="0.2">
      <c r="A30087" t="s">
        <v>29</v>
      </c>
      <c r="B30087">
        <v>4</v>
      </c>
      <c r="C30087" t="s">
        <v>1608</v>
      </c>
      <c r="D30087">
        <v>0.1</v>
      </c>
    </row>
    <row r="30088" spans="1:4" x14ac:dyDescent="0.2">
      <c r="A30088" t="s">
        <v>29</v>
      </c>
      <c r="B30088">
        <v>11</v>
      </c>
      <c r="C30088">
        <f>-0.1/0.2</f>
        <v>-0.5</v>
      </c>
    </row>
    <row r="30089" spans="1:4" x14ac:dyDescent="0.2">
      <c r="A30089" t="s">
        <v>29</v>
      </c>
      <c r="B30089">
        <v>28</v>
      </c>
      <c r="C30089" t="s">
        <v>1608</v>
      </c>
      <c r="D30089">
        <v>0.1</v>
      </c>
    </row>
    <row r="30090" spans="1:4" x14ac:dyDescent="0.2">
      <c r="A30090" t="s">
        <v>29</v>
      </c>
      <c r="B30090">
        <v>31.3</v>
      </c>
      <c r="C30090">
        <f>-0.1/0.2</f>
        <v>-0.5</v>
      </c>
    </row>
    <row r="30091" spans="1:4" x14ac:dyDescent="0.2">
      <c r="A30091" t="s">
        <v>34</v>
      </c>
      <c r="B30091">
        <v>27.5</v>
      </c>
      <c r="C30091">
        <v>-0.1</v>
      </c>
    </row>
    <row r="30092" spans="1:4" x14ac:dyDescent="0.2">
      <c r="A30092" t="s">
        <v>34</v>
      </c>
      <c r="B30092">
        <v>22.2</v>
      </c>
      <c r="C30092">
        <v>-0.1</v>
      </c>
    </row>
    <row r="30093" spans="1:4" x14ac:dyDescent="0.2">
      <c r="A30093" t="s">
        <v>34</v>
      </c>
      <c r="B30093">
        <v>27.5</v>
      </c>
      <c r="C30093" t="s">
        <v>1608</v>
      </c>
      <c r="D30093">
        <v>0.1</v>
      </c>
    </row>
    <row r="30094" spans="1:4" x14ac:dyDescent="0.2">
      <c r="A30094" t="s">
        <v>34</v>
      </c>
      <c r="B30094">
        <v>40</v>
      </c>
      <c r="C30094" t="s">
        <v>1608</v>
      </c>
      <c r="D30094">
        <v>0.3</v>
      </c>
    </row>
    <row r="30095" spans="1:4" x14ac:dyDescent="0.2">
      <c r="A30095" t="s">
        <v>393</v>
      </c>
      <c r="B30095">
        <v>51.3</v>
      </c>
      <c r="C30095" t="s">
        <v>1608</v>
      </c>
      <c r="D30095">
        <v>0.1</v>
      </c>
    </row>
    <row r="30096" spans="1:4" x14ac:dyDescent="0.2">
      <c r="A30096" t="s">
        <v>1055</v>
      </c>
      <c r="B30096">
        <v>5.5</v>
      </c>
      <c r="C30096" t="s">
        <v>1608</v>
      </c>
      <c r="D30096">
        <v>0.1</v>
      </c>
    </row>
    <row r="30097" spans="1:6" x14ac:dyDescent="0.2">
      <c r="A30097" t="s">
        <v>205</v>
      </c>
      <c r="B30097">
        <v>4</v>
      </c>
      <c r="C30097">
        <v>0.2</v>
      </c>
    </row>
    <row r="30098" spans="1:6" x14ac:dyDescent="0.2">
      <c r="A30098" t="s">
        <v>205</v>
      </c>
      <c r="B30098">
        <v>3</v>
      </c>
      <c r="C30098" t="s">
        <v>1608</v>
      </c>
      <c r="D30098">
        <v>0.1</v>
      </c>
    </row>
    <row r="30099" spans="1:6" x14ac:dyDescent="0.2">
      <c r="A30099" t="s">
        <v>3694</v>
      </c>
      <c r="B30099">
        <v>26.32</v>
      </c>
      <c r="C30099" t="s">
        <v>1100</v>
      </c>
      <c r="D30099">
        <v>4</v>
      </c>
      <c r="E30099">
        <v>-0.1</v>
      </c>
    </row>
    <row r="30100" spans="1:6" x14ac:dyDescent="0.2">
      <c r="A30100" t="s">
        <v>36</v>
      </c>
      <c r="B30100" t="s">
        <v>3695</v>
      </c>
      <c r="C30100" t="s">
        <v>1100</v>
      </c>
      <c r="D30100" t="s">
        <v>3696</v>
      </c>
    </row>
    <row r="30101" spans="1:6" x14ac:dyDescent="0.2">
      <c r="A30101" t="s">
        <v>34</v>
      </c>
      <c r="B30101" t="s">
        <v>3694</v>
      </c>
      <c r="C30101">
        <v>26.32</v>
      </c>
      <c r="D30101" t="s">
        <v>1100</v>
      </c>
      <c r="E30101">
        <v>4</v>
      </c>
      <c r="F30101">
        <v>-0.1</v>
      </c>
    </row>
    <row r="30102" spans="1:6" x14ac:dyDescent="0.2">
      <c r="A30102" t="s">
        <v>34</v>
      </c>
      <c r="B30102" t="s">
        <v>36</v>
      </c>
      <c r="C30102" t="s">
        <v>3695</v>
      </c>
      <c r="D30102" t="s">
        <v>1100</v>
      </c>
      <c r="E30102" t="s">
        <v>3696</v>
      </c>
    </row>
    <row r="30103" spans="1:6" x14ac:dyDescent="0.2">
      <c r="A30103" t="s">
        <v>38</v>
      </c>
      <c r="B30103" t="s">
        <v>3643</v>
      </c>
    </row>
    <row r="30104" spans="1:6" x14ac:dyDescent="0.2">
      <c r="A30104" t="s">
        <v>38</v>
      </c>
      <c r="B30104" t="s">
        <v>2887</v>
      </c>
      <c r="C30104" t="s">
        <v>1568</v>
      </c>
    </row>
    <row r="30105" spans="1:6" x14ac:dyDescent="0.2">
      <c r="A30105" t="s">
        <v>1549</v>
      </c>
      <c r="B30105" t="s">
        <v>1550</v>
      </c>
      <c r="C30105" t="s">
        <v>1551</v>
      </c>
      <c r="D30105" t="s">
        <v>1552</v>
      </c>
    </row>
    <row r="30106" spans="1:6" x14ac:dyDescent="0.2">
      <c r="A30106" t="s">
        <v>859</v>
      </c>
      <c r="B30106" t="s">
        <v>1553</v>
      </c>
      <c r="C30106" t="s">
        <v>1554</v>
      </c>
    </row>
    <row r="30107" spans="1:6" x14ac:dyDescent="0.2">
      <c r="A30107" t="s">
        <v>1569</v>
      </c>
      <c r="B30107" t="s">
        <v>1570</v>
      </c>
      <c r="C30107" t="s">
        <v>1571</v>
      </c>
    </row>
    <row r="30108" spans="1:6" x14ac:dyDescent="0.2">
      <c r="A30108" t="s">
        <v>1569</v>
      </c>
      <c r="B30108" t="s">
        <v>1572</v>
      </c>
      <c r="C30108" t="s">
        <v>1573</v>
      </c>
      <c r="D30108" t="s">
        <v>1571</v>
      </c>
    </row>
    <row r="30109" spans="1:6" x14ac:dyDescent="0.2">
      <c r="A30109" t="s">
        <v>34</v>
      </c>
    </row>
    <row r="30110" spans="1:6" x14ac:dyDescent="0.2">
      <c r="A30110" t="s">
        <v>47</v>
      </c>
    </row>
    <row r="30111" spans="1:6" x14ac:dyDescent="0.2">
      <c r="A30111" t="s">
        <v>47</v>
      </c>
    </row>
    <row r="30112" spans="1:6" x14ac:dyDescent="0.2">
      <c r="A30112" t="s">
        <v>97</v>
      </c>
    </row>
    <row r="30113" spans="1:2" x14ac:dyDescent="0.2">
      <c r="A30113" t="s">
        <v>95</v>
      </c>
      <c r="B30113" t="s">
        <v>2610</v>
      </c>
    </row>
    <row r="30114" spans="1:2" x14ac:dyDescent="0.2">
      <c r="A30114" t="s">
        <v>48</v>
      </c>
    </row>
    <row r="30115" spans="1:2" x14ac:dyDescent="0.2">
      <c r="A30115" t="s">
        <v>29</v>
      </c>
    </row>
    <row r="30116" spans="1:2" x14ac:dyDescent="0.2">
      <c r="A30116" t="s">
        <v>393</v>
      </c>
    </row>
    <row r="30117" spans="1:2" x14ac:dyDescent="0.2">
      <c r="A30117" t="s">
        <v>54</v>
      </c>
    </row>
    <row r="30118" spans="1:2" x14ac:dyDescent="0.2">
      <c r="A30118" t="s">
        <v>54</v>
      </c>
    </row>
    <row r="30119" spans="1:2" x14ac:dyDescent="0.2">
      <c r="A30119" t="s">
        <v>47</v>
      </c>
    </row>
    <row r="30120" spans="1:2" x14ac:dyDescent="0.2">
      <c r="A30120" t="s">
        <v>47</v>
      </c>
    </row>
    <row r="30121" spans="1:2" x14ac:dyDescent="0.2">
      <c r="A30121" t="s">
        <v>34</v>
      </c>
    </row>
    <row r="30122" spans="1:2" x14ac:dyDescent="0.2">
      <c r="A30122" t="s">
        <v>97</v>
      </c>
      <c r="B30122" t="s">
        <v>3697</v>
      </c>
    </row>
    <row r="30123" spans="1:2" x14ac:dyDescent="0.2">
      <c r="A30123" t="s">
        <v>49</v>
      </c>
    </row>
    <row r="30124" spans="1:2" x14ac:dyDescent="0.2">
      <c r="A30124" t="s">
        <v>49</v>
      </c>
      <c r="B30124" t="s">
        <v>3698</v>
      </c>
    </row>
    <row r="30125" spans="1:2" x14ac:dyDescent="0.2">
      <c r="A30125" t="s">
        <v>49</v>
      </c>
      <c r="B30125" t="s">
        <v>3698</v>
      </c>
    </row>
    <row r="30126" spans="1:2" x14ac:dyDescent="0.2">
      <c r="A30126" t="s">
        <v>49</v>
      </c>
      <c r="B30126" t="s">
        <v>3698</v>
      </c>
    </row>
    <row r="30127" spans="1:2" x14ac:dyDescent="0.2">
      <c r="A30127" t="s">
        <v>49</v>
      </c>
      <c r="B30127" t="s">
        <v>3698</v>
      </c>
    </row>
    <row r="30128" spans="1:2" x14ac:dyDescent="0.2">
      <c r="A30128" t="s">
        <v>49</v>
      </c>
      <c r="B30128" t="s">
        <v>3698</v>
      </c>
    </row>
    <row r="30129" spans="1:4" x14ac:dyDescent="0.2">
      <c r="A30129" t="s">
        <v>49</v>
      </c>
      <c r="B30129" t="s">
        <v>3698</v>
      </c>
    </row>
    <row r="30130" spans="1:4" x14ac:dyDescent="0.2">
      <c r="A30130" t="s">
        <v>92</v>
      </c>
    </row>
    <row r="30131" spans="1:4" x14ac:dyDescent="0.2">
      <c r="A30131" t="s">
        <v>49</v>
      </c>
    </row>
    <row r="30132" spans="1:4" x14ac:dyDescent="0.2">
      <c r="A30132" t="s">
        <v>92</v>
      </c>
      <c r="B30132" t="s">
        <v>3699</v>
      </c>
    </row>
    <row r="30133" spans="1:4" x14ac:dyDescent="0.2">
      <c r="A30133" t="s">
        <v>153</v>
      </c>
      <c r="B30133" t="s">
        <v>3700</v>
      </c>
    </row>
    <row r="30134" spans="1:4" x14ac:dyDescent="0.2">
      <c r="A30134" t="s">
        <v>153</v>
      </c>
      <c r="B30134" t="s">
        <v>3700</v>
      </c>
    </row>
    <row r="30135" spans="1:4" x14ac:dyDescent="0.2">
      <c r="A30135" t="s">
        <v>29</v>
      </c>
    </row>
    <row r="30136" spans="1:4" x14ac:dyDescent="0.2">
      <c r="A30136" t="s">
        <v>29</v>
      </c>
    </row>
    <row r="30137" spans="1:4" x14ac:dyDescent="0.2">
      <c r="A30137" t="s">
        <v>49</v>
      </c>
    </row>
    <row r="30138" spans="1:4" x14ac:dyDescent="0.2">
      <c r="A30138" t="s">
        <v>92</v>
      </c>
    </row>
    <row r="30139" spans="1:4" x14ac:dyDescent="0.2">
      <c r="A30139" t="s">
        <v>49</v>
      </c>
    </row>
    <row r="30140" spans="1:4" x14ac:dyDescent="0.2">
      <c r="A30140" t="s">
        <v>95</v>
      </c>
      <c r="B30140" t="s">
        <v>1762</v>
      </c>
      <c r="C30140">
        <v>0.4</v>
      </c>
    </row>
    <row r="30141" spans="1:4" x14ac:dyDescent="0.2">
      <c r="A30141" t="s">
        <v>95</v>
      </c>
      <c r="B30141" t="s">
        <v>1629</v>
      </c>
      <c r="C30141">
        <v>16</v>
      </c>
      <c r="D30141" t="s">
        <v>2228</v>
      </c>
    </row>
    <row r="30142" spans="1:4" x14ac:dyDescent="0.2">
      <c r="A30142" t="s">
        <v>49</v>
      </c>
      <c r="B30142" t="s">
        <v>2228</v>
      </c>
    </row>
    <row r="30143" spans="1:4" x14ac:dyDescent="0.2">
      <c r="A30143" t="s">
        <v>92</v>
      </c>
      <c r="B30143" t="s">
        <v>2522</v>
      </c>
      <c r="C30143" t="s">
        <v>2228</v>
      </c>
    </row>
    <row r="30144" spans="1:4" x14ac:dyDescent="0.2">
      <c r="A30144" t="s">
        <v>87</v>
      </c>
      <c r="B30144" t="s">
        <v>2228</v>
      </c>
    </row>
    <row r="30145" spans="1:4" x14ac:dyDescent="0.2">
      <c r="A30145" t="s">
        <v>859</v>
      </c>
      <c r="B30145" t="s">
        <v>1553</v>
      </c>
      <c r="C30145" t="s">
        <v>1554</v>
      </c>
    </row>
    <row r="30146" spans="1:4" x14ac:dyDescent="0.2">
      <c r="A30146" t="s">
        <v>1549</v>
      </c>
      <c r="B30146" t="s">
        <v>1550</v>
      </c>
      <c r="C30146" t="s">
        <v>1551</v>
      </c>
      <c r="D30146" t="s">
        <v>1552</v>
      </c>
    </row>
    <row r="30147" spans="1:4" x14ac:dyDescent="0.2">
      <c r="A30147" t="s">
        <v>1569</v>
      </c>
      <c r="B30147" t="s">
        <v>1570</v>
      </c>
      <c r="C30147" t="s">
        <v>1571</v>
      </c>
    </row>
    <row r="30148" spans="1:4" x14ac:dyDescent="0.2">
      <c r="A30148" t="s">
        <v>1569</v>
      </c>
      <c r="B30148" t="s">
        <v>1572</v>
      </c>
      <c r="C30148" t="s">
        <v>1573</v>
      </c>
      <c r="D30148" t="s">
        <v>1571</v>
      </c>
    </row>
    <row r="30149" spans="1:4" x14ac:dyDescent="0.2">
      <c r="A30149" t="s">
        <v>393</v>
      </c>
      <c r="B30149">
        <v>42.65</v>
      </c>
      <c r="C30149" t="s">
        <v>1630</v>
      </c>
    </row>
    <row r="30150" spans="1:4" x14ac:dyDescent="0.2">
      <c r="A30150" t="s">
        <v>3092</v>
      </c>
      <c r="B30150" t="s">
        <v>1580</v>
      </c>
    </row>
    <row r="30151" spans="1:4" x14ac:dyDescent="0.2">
      <c r="A30151" t="s">
        <v>556</v>
      </c>
      <c r="B30151">
        <v>33.5</v>
      </c>
      <c r="C30151">
        <v>-0.2</v>
      </c>
    </row>
    <row r="30152" spans="1:4" x14ac:dyDescent="0.2">
      <c r="A30152" t="s">
        <v>1741</v>
      </c>
      <c r="B30152" t="s">
        <v>1630</v>
      </c>
    </row>
    <row r="30153" spans="1:4" x14ac:dyDescent="0.2">
      <c r="A30153" t="s">
        <v>56</v>
      </c>
      <c r="B30153" t="s">
        <v>3105</v>
      </c>
      <c r="C30153" t="s">
        <v>1630</v>
      </c>
    </row>
    <row r="30154" spans="1:4" x14ac:dyDescent="0.2">
      <c r="A30154" t="s">
        <v>29</v>
      </c>
      <c r="B30154">
        <v>35.6</v>
      </c>
      <c r="C30154">
        <v>0.1</v>
      </c>
    </row>
    <row r="30155" spans="1:4" x14ac:dyDescent="0.2">
      <c r="A30155" t="s">
        <v>29</v>
      </c>
      <c r="B30155">
        <v>33</v>
      </c>
      <c r="C30155" t="s">
        <v>1580</v>
      </c>
    </row>
    <row r="30156" spans="1:4" x14ac:dyDescent="0.2">
      <c r="A30156" t="s">
        <v>3117</v>
      </c>
      <c r="B30156">
        <v>-0.04</v>
      </c>
    </row>
    <row r="30157" spans="1:4" x14ac:dyDescent="0.2">
      <c r="A30157" t="s">
        <v>36</v>
      </c>
      <c r="B30157" t="s">
        <v>3094</v>
      </c>
      <c r="C30157" t="s">
        <v>1562</v>
      </c>
      <c r="D30157" t="s">
        <v>1563</v>
      </c>
    </row>
    <row r="30158" spans="1:4" x14ac:dyDescent="0.2">
      <c r="A30158" t="s">
        <v>3095</v>
      </c>
      <c r="B30158" t="s">
        <v>1613</v>
      </c>
      <c r="C30158">
        <v>0.1</v>
      </c>
    </row>
    <row r="30159" spans="1:4" x14ac:dyDescent="0.2">
      <c r="A30159" t="s">
        <v>3096</v>
      </c>
      <c r="B30159">
        <v>0.1</v>
      </c>
    </row>
    <row r="30160" spans="1:4" x14ac:dyDescent="0.2">
      <c r="A30160" t="s">
        <v>3097</v>
      </c>
      <c r="B30160">
        <v>0.1</v>
      </c>
    </row>
    <row r="30161" spans="1:6" x14ac:dyDescent="0.2">
      <c r="A30161" t="s">
        <v>36</v>
      </c>
      <c r="B30161" t="s">
        <v>3098</v>
      </c>
      <c r="C30161" t="s">
        <v>1562</v>
      </c>
      <c r="D30161" t="s">
        <v>1563</v>
      </c>
    </row>
    <row r="30162" spans="1:6" x14ac:dyDescent="0.2">
      <c r="A30162" t="s">
        <v>36</v>
      </c>
      <c r="B30162" t="s">
        <v>3099</v>
      </c>
      <c r="C30162" t="s">
        <v>1562</v>
      </c>
      <c r="D30162" t="s">
        <v>1782</v>
      </c>
    </row>
    <row r="30163" spans="1:6" x14ac:dyDescent="0.2">
      <c r="A30163" t="s">
        <v>29</v>
      </c>
      <c r="B30163">
        <v>10.3</v>
      </c>
      <c r="C30163" t="s">
        <v>1608</v>
      </c>
      <c r="D30163">
        <v>0.15</v>
      </c>
    </row>
    <row r="30164" spans="1:6" x14ac:dyDescent="0.2">
      <c r="A30164" t="s">
        <v>29</v>
      </c>
      <c r="B30164">
        <v>2.2999999999999998</v>
      </c>
      <c r="C30164">
        <v>0.1</v>
      </c>
    </row>
    <row r="30165" spans="1:6" x14ac:dyDescent="0.2">
      <c r="A30165" t="s">
        <v>3100</v>
      </c>
      <c r="B30165" t="s">
        <v>1580</v>
      </c>
    </row>
    <row r="30166" spans="1:6" x14ac:dyDescent="0.2">
      <c r="A30166" t="s">
        <v>29</v>
      </c>
      <c r="B30166">
        <v>0.5</v>
      </c>
      <c r="C30166" t="s">
        <v>1580</v>
      </c>
    </row>
    <row r="30167" spans="1:6" x14ac:dyDescent="0.2">
      <c r="A30167" t="s">
        <v>95</v>
      </c>
      <c r="B30167" t="s">
        <v>1619</v>
      </c>
      <c r="C30167" t="s">
        <v>1715</v>
      </c>
      <c r="D30167" t="s">
        <v>1809</v>
      </c>
      <c r="E30167" t="s">
        <v>3106</v>
      </c>
      <c r="F30167" t="s">
        <v>1630</v>
      </c>
    </row>
    <row r="30168" spans="1:6" x14ac:dyDescent="0.2">
      <c r="A30168" t="s">
        <v>96</v>
      </c>
      <c r="B30168" t="s">
        <v>3101</v>
      </c>
      <c r="C30168" t="s">
        <v>2352</v>
      </c>
    </row>
    <row r="30169" spans="1:6" x14ac:dyDescent="0.2">
      <c r="A30169" t="s">
        <v>29</v>
      </c>
      <c r="B30169">
        <v>4.7</v>
      </c>
      <c r="C30169" t="s">
        <v>1580</v>
      </c>
    </row>
    <row r="30170" spans="1:6" x14ac:dyDescent="0.2">
      <c r="A30170" t="s">
        <v>29</v>
      </c>
      <c r="B30170">
        <v>5</v>
      </c>
      <c r="C30170">
        <v>-0.1</v>
      </c>
    </row>
    <row r="30171" spans="1:6" x14ac:dyDescent="0.2">
      <c r="A30171" t="s">
        <v>3107</v>
      </c>
      <c r="B30171">
        <v>30.55</v>
      </c>
      <c r="C30171">
        <v>-0.2</v>
      </c>
    </row>
    <row r="30172" spans="1:6" x14ac:dyDescent="0.2">
      <c r="A30172" t="s">
        <v>3108</v>
      </c>
      <c r="B30172" t="s">
        <v>1608</v>
      </c>
      <c r="C30172">
        <v>0.2</v>
      </c>
    </row>
    <row r="30173" spans="1:6" x14ac:dyDescent="0.2">
      <c r="A30173" t="s">
        <v>95</v>
      </c>
      <c r="B30173" t="s">
        <v>1619</v>
      </c>
      <c r="C30173" t="s">
        <v>2373</v>
      </c>
      <c r="D30173" t="s">
        <v>3109</v>
      </c>
    </row>
    <row r="30174" spans="1:6" x14ac:dyDescent="0.2">
      <c r="A30174" t="s">
        <v>3701</v>
      </c>
      <c r="B30174">
        <v>0.2</v>
      </c>
    </row>
    <row r="30175" spans="1:6" x14ac:dyDescent="0.2">
      <c r="A30175" t="s">
        <v>97</v>
      </c>
      <c r="B30175" t="s">
        <v>1545</v>
      </c>
      <c r="C30175">
        <v>0.1</v>
      </c>
      <c r="D30175" t="s">
        <v>1742</v>
      </c>
      <c r="E30175" t="s">
        <v>36</v>
      </c>
    </row>
    <row r="30176" spans="1:6" x14ac:dyDescent="0.2">
      <c r="A30176" t="s">
        <v>29</v>
      </c>
      <c r="B30176">
        <v>0.4</v>
      </c>
      <c r="C30176" t="s">
        <v>1562</v>
      </c>
      <c r="D30176">
        <v>0.1</v>
      </c>
    </row>
    <row r="30177" spans="1:9" x14ac:dyDescent="0.2">
      <c r="A30177" t="s">
        <v>133</v>
      </c>
      <c r="B30177" t="s">
        <v>1619</v>
      </c>
      <c r="C30177">
        <v>0.03</v>
      </c>
      <c r="D30177" t="s">
        <v>1809</v>
      </c>
      <c r="E30177" t="s">
        <v>3106</v>
      </c>
      <c r="F30177" t="s">
        <v>1630</v>
      </c>
    </row>
    <row r="30178" spans="1:9" x14ac:dyDescent="0.2">
      <c r="A30178" t="s">
        <v>32</v>
      </c>
      <c r="B30178" t="s">
        <v>3017</v>
      </c>
      <c r="C30178">
        <v>8.5</v>
      </c>
      <c r="D30178" t="s">
        <v>3119</v>
      </c>
    </row>
    <row r="30179" spans="1:9" x14ac:dyDescent="0.2">
      <c r="A30179" t="s">
        <v>94</v>
      </c>
      <c r="B30179" t="s">
        <v>1619</v>
      </c>
      <c r="C30179">
        <v>0.03</v>
      </c>
      <c r="D30179" t="s">
        <v>1567</v>
      </c>
      <c r="E30179" t="s">
        <v>1568</v>
      </c>
      <c r="F30179" t="s">
        <v>1809</v>
      </c>
      <c r="G30179" t="s">
        <v>3112</v>
      </c>
      <c r="H30179">
        <v>-0.2</v>
      </c>
    </row>
    <row r="30180" spans="1:9" x14ac:dyDescent="0.2">
      <c r="A30180" t="s">
        <v>32</v>
      </c>
      <c r="B30180">
        <v>11</v>
      </c>
      <c r="C30180" t="s">
        <v>1608</v>
      </c>
      <c r="D30180">
        <v>0.2</v>
      </c>
      <c r="E30180" t="s">
        <v>3118</v>
      </c>
    </row>
    <row r="30181" spans="1:9" x14ac:dyDescent="0.2">
      <c r="A30181" t="s">
        <v>97</v>
      </c>
      <c r="B30181" t="s">
        <v>1545</v>
      </c>
      <c r="C30181">
        <v>0.03</v>
      </c>
      <c r="D30181" t="s">
        <v>1567</v>
      </c>
      <c r="E30181" t="s">
        <v>1568</v>
      </c>
      <c r="F30181" t="s">
        <v>1603</v>
      </c>
      <c r="G30181" t="s">
        <v>2350</v>
      </c>
      <c r="H30181" t="s">
        <v>3113</v>
      </c>
      <c r="I30181" t="s">
        <v>1635</v>
      </c>
    </row>
    <row r="30182" spans="1:9" x14ac:dyDescent="0.2">
      <c r="A30182" t="s">
        <v>97</v>
      </c>
      <c r="B30182" t="s">
        <v>1545</v>
      </c>
      <c r="C30182">
        <v>0.03</v>
      </c>
      <c r="D30182" t="s">
        <v>1567</v>
      </c>
      <c r="E30182" t="s">
        <v>1568</v>
      </c>
      <c r="F30182" t="s">
        <v>3114</v>
      </c>
    </row>
    <row r="30183" spans="1:9" x14ac:dyDescent="0.2">
      <c r="A30183" t="s">
        <v>174</v>
      </c>
      <c r="B30183" t="s">
        <v>1545</v>
      </c>
      <c r="C30183">
        <v>0.6</v>
      </c>
      <c r="D30183" t="s">
        <v>1809</v>
      </c>
      <c r="E30183" t="s">
        <v>1622</v>
      </c>
    </row>
    <row r="30184" spans="1:9" x14ac:dyDescent="0.2">
      <c r="A30184" t="s">
        <v>3115</v>
      </c>
      <c r="B30184" t="s">
        <v>1550</v>
      </c>
      <c r="C30184" t="s">
        <v>3116</v>
      </c>
      <c r="D30184" s="10">
        <v>42675</v>
      </c>
    </row>
    <row r="30185" spans="1:9" x14ac:dyDescent="0.2">
      <c r="A30185" t="s">
        <v>87</v>
      </c>
      <c r="B30185" t="s">
        <v>1698</v>
      </c>
    </row>
    <row r="30186" spans="1:9" x14ac:dyDescent="0.2">
      <c r="A30186" t="s">
        <v>87</v>
      </c>
    </row>
    <row r="30187" spans="1:9" x14ac:dyDescent="0.2">
      <c r="A30187" t="s">
        <v>1549</v>
      </c>
      <c r="B30187" t="s">
        <v>1550</v>
      </c>
      <c r="C30187" t="s">
        <v>1551</v>
      </c>
      <c r="D30187" t="s">
        <v>1552</v>
      </c>
    </row>
    <row r="30188" spans="1:9" x14ac:dyDescent="0.2">
      <c r="A30188" t="s">
        <v>859</v>
      </c>
      <c r="B30188" t="s">
        <v>1553</v>
      </c>
      <c r="C30188" t="s">
        <v>1554</v>
      </c>
    </row>
    <row r="30189" spans="1:9" x14ac:dyDescent="0.2">
      <c r="A30189" t="s">
        <v>1569</v>
      </c>
      <c r="B30189" t="s">
        <v>1570</v>
      </c>
      <c r="C30189" t="s">
        <v>1571</v>
      </c>
    </row>
    <row r="30190" spans="1:9" x14ac:dyDescent="0.2">
      <c r="A30190" t="s">
        <v>1569</v>
      </c>
      <c r="B30190" t="s">
        <v>1572</v>
      </c>
      <c r="C30190" t="s">
        <v>1573</v>
      </c>
      <c r="D30190" t="s">
        <v>1571</v>
      </c>
    </row>
    <row r="30191" spans="1:9" x14ac:dyDescent="0.2">
      <c r="A30191" t="s">
        <v>34</v>
      </c>
      <c r="B30191">
        <v>32.299999999999997</v>
      </c>
      <c r="C30191" t="s">
        <v>1608</v>
      </c>
      <c r="D30191">
        <v>0.15</v>
      </c>
    </row>
    <row r="30192" spans="1:9" x14ac:dyDescent="0.2">
      <c r="A30192" t="s">
        <v>3554</v>
      </c>
      <c r="B30192">
        <f>0.4/0.2</f>
        <v>2</v>
      </c>
    </row>
    <row r="30193" spans="1:4" x14ac:dyDescent="0.2">
      <c r="A30193" t="s">
        <v>393</v>
      </c>
      <c r="B30193">
        <v>68</v>
      </c>
      <c r="C30193" t="s">
        <v>1700</v>
      </c>
    </row>
    <row r="30194" spans="1:4" x14ac:dyDescent="0.2">
      <c r="A30194" t="s">
        <v>48</v>
      </c>
      <c r="B30194">
        <v>51</v>
      </c>
      <c r="C30194">
        <v>-1</v>
      </c>
    </row>
    <row r="30195" spans="1:4" x14ac:dyDescent="0.2">
      <c r="A30195" t="s">
        <v>32</v>
      </c>
      <c r="B30195" s="10">
        <v>41944</v>
      </c>
    </row>
    <row r="30196" spans="1:4" x14ac:dyDescent="0.2">
      <c r="A30196" t="s">
        <v>48</v>
      </c>
      <c r="B30196">
        <v>16</v>
      </c>
      <c r="C30196">
        <v>-0.3</v>
      </c>
    </row>
    <row r="30197" spans="1:4" x14ac:dyDescent="0.2">
      <c r="A30197" t="s">
        <v>96</v>
      </c>
      <c r="B30197">
        <v>52.9</v>
      </c>
      <c r="C30197">
        <v>-0.05</v>
      </c>
    </row>
    <row r="30198" spans="1:4" x14ac:dyDescent="0.2">
      <c r="A30198" t="s">
        <v>96</v>
      </c>
      <c r="B30198">
        <v>40</v>
      </c>
      <c r="C30198">
        <f>0.17/0.22</f>
        <v>0.77272727272727282</v>
      </c>
    </row>
    <row r="30199" spans="1:4" x14ac:dyDescent="0.2">
      <c r="A30199" t="s">
        <v>96</v>
      </c>
      <c r="B30199">
        <v>19.5</v>
      </c>
      <c r="C30199">
        <v>-0.05</v>
      </c>
    </row>
    <row r="30200" spans="1:4" x14ac:dyDescent="0.2">
      <c r="A30200" t="s">
        <v>3087</v>
      </c>
      <c r="B30200" t="s">
        <v>3552</v>
      </c>
    </row>
    <row r="30201" spans="1:4" x14ac:dyDescent="0.2">
      <c r="A30201" t="s">
        <v>3553</v>
      </c>
      <c r="B30201" t="s">
        <v>1925</v>
      </c>
    </row>
    <row r="30202" spans="1:4" x14ac:dyDescent="0.2">
      <c r="A30202" t="s">
        <v>1549</v>
      </c>
      <c r="B30202" t="s">
        <v>1550</v>
      </c>
      <c r="C30202" t="s">
        <v>1551</v>
      </c>
      <c r="D30202" t="s">
        <v>1552</v>
      </c>
    </row>
    <row r="30203" spans="1:4" x14ac:dyDescent="0.2">
      <c r="A30203" t="s">
        <v>859</v>
      </c>
      <c r="B30203" t="s">
        <v>1553</v>
      </c>
      <c r="C30203" t="s">
        <v>1554</v>
      </c>
    </row>
    <row r="30204" spans="1:4" x14ac:dyDescent="0.2">
      <c r="A30204" t="s">
        <v>1569</v>
      </c>
      <c r="B30204" t="s">
        <v>1570</v>
      </c>
      <c r="C30204" t="s">
        <v>1571</v>
      </c>
    </row>
    <row r="30205" spans="1:4" x14ac:dyDescent="0.2">
      <c r="A30205" t="s">
        <v>1569</v>
      </c>
      <c r="B30205" t="s">
        <v>1572</v>
      </c>
      <c r="C30205" t="s">
        <v>1573</v>
      </c>
      <c r="D30205" t="s">
        <v>1571</v>
      </c>
    </row>
    <row r="30206" spans="1:4" x14ac:dyDescent="0.2">
      <c r="A30206" t="s">
        <v>34</v>
      </c>
      <c r="B30206">
        <v>32.299999999999997</v>
      </c>
      <c r="C30206" t="s">
        <v>1608</v>
      </c>
      <c r="D30206">
        <v>0.15</v>
      </c>
    </row>
    <row r="30207" spans="1:4" x14ac:dyDescent="0.2">
      <c r="A30207" t="s">
        <v>3554</v>
      </c>
      <c r="B30207">
        <f>0.4/0.2</f>
        <v>2</v>
      </c>
    </row>
    <row r="30208" spans="1:4" x14ac:dyDescent="0.2">
      <c r="A30208" t="s">
        <v>393</v>
      </c>
      <c r="B30208">
        <v>68</v>
      </c>
      <c r="C30208" t="s">
        <v>1608</v>
      </c>
      <c r="D30208">
        <v>0.3</v>
      </c>
    </row>
    <row r="30209" spans="1:4" x14ac:dyDescent="0.2">
      <c r="A30209" t="s">
        <v>48</v>
      </c>
      <c r="B30209">
        <v>51</v>
      </c>
      <c r="C30209">
        <v>-1</v>
      </c>
    </row>
    <row r="30210" spans="1:4" x14ac:dyDescent="0.2">
      <c r="A30210" t="s">
        <v>32</v>
      </c>
      <c r="B30210" s="10">
        <v>41944</v>
      </c>
    </row>
    <row r="30211" spans="1:4" x14ac:dyDescent="0.2">
      <c r="A30211" t="s">
        <v>48</v>
      </c>
      <c r="B30211">
        <v>16</v>
      </c>
      <c r="C30211">
        <v>-0.3</v>
      </c>
    </row>
    <row r="30212" spans="1:4" x14ac:dyDescent="0.2">
      <c r="A30212" t="s">
        <v>96</v>
      </c>
      <c r="B30212">
        <v>52.9</v>
      </c>
      <c r="C30212">
        <v>-0.05</v>
      </c>
    </row>
    <row r="30213" spans="1:4" x14ac:dyDescent="0.2">
      <c r="A30213" t="s">
        <v>96</v>
      </c>
      <c r="B30213">
        <v>40</v>
      </c>
      <c r="C30213">
        <f>0.17/0.22</f>
        <v>0.77272727272727282</v>
      </c>
    </row>
    <row r="30214" spans="1:4" x14ac:dyDescent="0.2">
      <c r="A30214" t="s">
        <v>96</v>
      </c>
      <c r="B30214">
        <v>19.5</v>
      </c>
      <c r="C30214">
        <v>-0.05</v>
      </c>
    </row>
    <row r="30215" spans="1:4" x14ac:dyDescent="0.2">
      <c r="A30215" t="s">
        <v>3087</v>
      </c>
      <c r="B30215" t="s">
        <v>3552</v>
      </c>
    </row>
    <row r="30216" spans="1:4" x14ac:dyDescent="0.2">
      <c r="A30216" t="s">
        <v>3553</v>
      </c>
      <c r="B30216" t="s">
        <v>1925</v>
      </c>
    </row>
    <row r="30217" spans="1:4" x14ac:dyDescent="0.2">
      <c r="A30217" t="s">
        <v>1549</v>
      </c>
      <c r="B30217" t="s">
        <v>1550</v>
      </c>
      <c r="C30217" t="s">
        <v>1551</v>
      </c>
      <c r="D30217" t="s">
        <v>1552</v>
      </c>
    </row>
    <row r="30218" spans="1:4" x14ac:dyDescent="0.2">
      <c r="A30218" t="s">
        <v>859</v>
      </c>
      <c r="B30218" t="s">
        <v>1553</v>
      </c>
      <c r="C30218" t="s">
        <v>1554</v>
      </c>
    </row>
    <row r="30219" spans="1:4" x14ac:dyDescent="0.2">
      <c r="A30219" t="s">
        <v>1569</v>
      </c>
      <c r="B30219" t="s">
        <v>1570</v>
      </c>
      <c r="C30219" t="s">
        <v>1571</v>
      </c>
    </row>
    <row r="30220" spans="1:4" x14ac:dyDescent="0.2">
      <c r="A30220" t="s">
        <v>1569</v>
      </c>
      <c r="B30220" t="s">
        <v>1572</v>
      </c>
      <c r="C30220" t="s">
        <v>1573</v>
      </c>
      <c r="D30220" t="s">
        <v>1571</v>
      </c>
    </row>
    <row r="30221" spans="1:4" x14ac:dyDescent="0.2">
      <c r="A30221" t="s">
        <v>3279</v>
      </c>
      <c r="B30221">
        <v>0.05</v>
      </c>
    </row>
    <row r="30222" spans="1:4" x14ac:dyDescent="0.2">
      <c r="A30222" t="s">
        <v>3280</v>
      </c>
      <c r="B30222">
        <v>0.05</v>
      </c>
    </row>
    <row r="30223" spans="1:4" x14ac:dyDescent="0.2">
      <c r="A30223" t="s">
        <v>29</v>
      </c>
      <c r="B30223" t="s">
        <v>3281</v>
      </c>
    </row>
    <row r="30224" spans="1:4" x14ac:dyDescent="0.2">
      <c r="A30224" t="s">
        <v>177</v>
      </c>
      <c r="B30224">
        <v>0.47499999999999998</v>
      </c>
      <c r="C30224" t="s">
        <v>1608</v>
      </c>
      <c r="D30224">
        <v>7.4999999999999997E-2</v>
      </c>
    </row>
    <row r="30225" spans="1:6" x14ac:dyDescent="0.2">
      <c r="A30225" t="s">
        <v>3282</v>
      </c>
      <c r="B30225">
        <f>0.1/-0.05</f>
        <v>-2</v>
      </c>
    </row>
    <row r="30226" spans="1:6" x14ac:dyDescent="0.2">
      <c r="A30226" t="s">
        <v>3283</v>
      </c>
      <c r="B30226" t="s">
        <v>3702</v>
      </c>
      <c r="C30226" t="s">
        <v>3703</v>
      </c>
    </row>
    <row r="30227" spans="1:6" x14ac:dyDescent="0.2">
      <c r="A30227" t="s">
        <v>47</v>
      </c>
      <c r="B30227" t="s">
        <v>3704</v>
      </c>
      <c r="C30227" t="s">
        <v>3340</v>
      </c>
    </row>
    <row r="30228" spans="1:6" x14ac:dyDescent="0.2">
      <c r="A30228" t="s">
        <v>3284</v>
      </c>
      <c r="B30228">
        <f>0.1/-0.05</f>
        <v>-2</v>
      </c>
    </row>
    <row r="30229" spans="1:6" x14ac:dyDescent="0.2">
      <c r="A30229" t="s">
        <v>557</v>
      </c>
      <c r="B30229">
        <v>17.3</v>
      </c>
      <c r="C30229" t="s">
        <v>1608</v>
      </c>
      <c r="D30229">
        <v>0.05</v>
      </c>
    </row>
    <row r="30230" spans="1:6" x14ac:dyDescent="0.2">
      <c r="A30230" t="s">
        <v>95</v>
      </c>
      <c r="B30230" t="s">
        <v>3705</v>
      </c>
    </row>
    <row r="30231" spans="1:6" x14ac:dyDescent="0.2">
      <c r="A30231" t="s">
        <v>174</v>
      </c>
      <c r="B30231">
        <v>0.1</v>
      </c>
    </row>
    <row r="30232" spans="1:6" x14ac:dyDescent="0.2">
      <c r="A30232" t="s">
        <v>1944</v>
      </c>
      <c r="B30232">
        <v>11.782</v>
      </c>
      <c r="C30232">
        <f>0.01/-0.03</f>
        <v>-0.33333333333333337</v>
      </c>
    </row>
    <row r="30233" spans="1:6" x14ac:dyDescent="0.2">
      <c r="A30233" t="s">
        <v>153</v>
      </c>
      <c r="B30233" t="s">
        <v>3071</v>
      </c>
      <c r="C30233" t="s">
        <v>1608</v>
      </c>
      <c r="D30233">
        <v>0.02</v>
      </c>
    </row>
    <row r="30234" spans="1:6" x14ac:dyDescent="0.2">
      <c r="A30234" t="s">
        <v>29</v>
      </c>
      <c r="B30234">
        <v>15.9</v>
      </c>
      <c r="C30234" t="s">
        <v>1608</v>
      </c>
      <c r="D30234">
        <v>0.1</v>
      </c>
    </row>
    <row r="30235" spans="1:6" x14ac:dyDescent="0.2">
      <c r="A30235" t="s">
        <v>3706</v>
      </c>
      <c r="B30235">
        <v>0.1</v>
      </c>
    </row>
    <row r="30236" spans="1:6" x14ac:dyDescent="0.2">
      <c r="A30236" t="s">
        <v>664</v>
      </c>
      <c r="B30236">
        <v>0.2</v>
      </c>
      <c r="C30236" t="s">
        <v>1567</v>
      </c>
      <c r="D30236" t="s">
        <v>2513</v>
      </c>
      <c r="E30236" t="s">
        <v>1809</v>
      </c>
      <c r="F30236" t="s">
        <v>2818</v>
      </c>
    </row>
    <row r="30237" spans="1:6" x14ac:dyDescent="0.2">
      <c r="A30237" t="s">
        <v>29</v>
      </c>
      <c r="B30237">
        <v>15</v>
      </c>
      <c r="C30237" t="s">
        <v>1608</v>
      </c>
      <c r="D30237">
        <v>2.5000000000000001E-2</v>
      </c>
    </row>
    <row r="30238" spans="1:6" x14ac:dyDescent="0.2">
      <c r="A30238" t="s">
        <v>29</v>
      </c>
      <c r="B30238">
        <v>17.559999999999999</v>
      </c>
      <c r="C30238" t="s">
        <v>1608</v>
      </c>
      <c r="D30238">
        <v>0.05</v>
      </c>
    </row>
    <row r="30239" spans="1:6" x14ac:dyDescent="0.2">
      <c r="A30239" t="s">
        <v>48</v>
      </c>
      <c r="B30239">
        <v>19</v>
      </c>
      <c r="C30239" t="s">
        <v>1608</v>
      </c>
      <c r="D30239">
        <v>0.1</v>
      </c>
    </row>
    <row r="30240" spans="1:6" x14ac:dyDescent="0.2">
      <c r="A30240" t="s">
        <v>174</v>
      </c>
      <c r="B30240">
        <v>0.05</v>
      </c>
      <c r="C30240" t="s">
        <v>1568</v>
      </c>
      <c r="D30240" t="s">
        <v>1809</v>
      </c>
      <c r="E30240" t="s">
        <v>3071</v>
      </c>
    </row>
    <row r="30241" spans="1:6" x14ac:dyDescent="0.2">
      <c r="A30241" t="s">
        <v>153</v>
      </c>
      <c r="B30241" s="9">
        <v>45433</v>
      </c>
    </row>
    <row r="30242" spans="1:6" x14ac:dyDescent="0.2">
      <c r="A30242" t="s">
        <v>174</v>
      </c>
      <c r="B30242">
        <v>0.05</v>
      </c>
      <c r="C30242" t="s">
        <v>1567</v>
      </c>
      <c r="D30242" t="s">
        <v>1568</v>
      </c>
      <c r="E30242" t="s">
        <v>3288</v>
      </c>
      <c r="F30242" t="s">
        <v>3289</v>
      </c>
    </row>
    <row r="30243" spans="1:6" x14ac:dyDescent="0.2">
      <c r="A30243" t="s">
        <v>67</v>
      </c>
      <c r="B30243" t="s">
        <v>3707</v>
      </c>
    </row>
    <row r="30244" spans="1:6" x14ac:dyDescent="0.2">
      <c r="A30244" t="s">
        <v>1933</v>
      </c>
      <c r="B30244">
        <v>14.9</v>
      </c>
      <c r="C30244" t="s">
        <v>1608</v>
      </c>
      <c r="D30244">
        <v>0.1</v>
      </c>
    </row>
    <row r="30245" spans="1:6" x14ac:dyDescent="0.2">
      <c r="A30245" t="s">
        <v>189</v>
      </c>
      <c r="B30245">
        <v>0.05</v>
      </c>
      <c r="C30245" t="s">
        <v>3291</v>
      </c>
    </row>
    <row r="30246" spans="1:6" x14ac:dyDescent="0.2">
      <c r="A30246" t="s">
        <v>29</v>
      </c>
      <c r="B30246">
        <v>5.5</v>
      </c>
      <c r="C30246" t="s">
        <v>1608</v>
      </c>
      <c r="D30246">
        <v>0.2</v>
      </c>
    </row>
    <row r="30247" spans="1:6" x14ac:dyDescent="0.2">
      <c r="A30247" t="s">
        <v>551</v>
      </c>
      <c r="B30247">
        <v>0.05</v>
      </c>
      <c r="C30247" t="s">
        <v>1567</v>
      </c>
      <c r="D30247" t="s">
        <v>1633</v>
      </c>
    </row>
    <row r="30248" spans="1:6" x14ac:dyDescent="0.2">
      <c r="A30248" t="s">
        <v>133</v>
      </c>
    </row>
    <row r="30249" spans="1:6" x14ac:dyDescent="0.2">
      <c r="A30249" t="s">
        <v>29</v>
      </c>
      <c r="B30249">
        <v>11.5</v>
      </c>
      <c r="C30249" t="s">
        <v>1608</v>
      </c>
      <c r="D30249">
        <v>0.05</v>
      </c>
    </row>
    <row r="30250" spans="1:6" x14ac:dyDescent="0.2">
      <c r="A30250" t="s">
        <v>29</v>
      </c>
      <c r="B30250">
        <v>4.08</v>
      </c>
      <c r="C30250" t="s">
        <v>1580</v>
      </c>
    </row>
    <row r="30251" spans="1:6" x14ac:dyDescent="0.2">
      <c r="A30251" t="s">
        <v>186</v>
      </c>
      <c r="B30251">
        <v>-111</v>
      </c>
    </row>
    <row r="30252" spans="1:6" x14ac:dyDescent="0.2">
      <c r="A30252" t="s">
        <v>186</v>
      </c>
      <c r="B30252">
        <v>-120</v>
      </c>
    </row>
    <row r="30253" spans="1:6" x14ac:dyDescent="0.2">
      <c r="A30253" t="s">
        <v>29</v>
      </c>
      <c r="B30253">
        <v>3.8</v>
      </c>
      <c r="C30253">
        <f>+-0.2</f>
        <v>-0.2</v>
      </c>
    </row>
    <row r="30254" spans="1:6" x14ac:dyDescent="0.2">
      <c r="A30254" t="s">
        <v>3292</v>
      </c>
      <c r="B30254">
        <v>0.02</v>
      </c>
    </row>
    <row r="30255" spans="1:6" x14ac:dyDescent="0.2">
      <c r="A30255" t="s">
        <v>3293</v>
      </c>
      <c r="B30255">
        <v>0.1</v>
      </c>
      <c r="C30255" t="s">
        <v>1568</v>
      </c>
    </row>
    <row r="30256" spans="1:6" x14ac:dyDescent="0.2">
      <c r="A30256" t="s">
        <v>95</v>
      </c>
      <c r="B30256" t="e">
        <f>-0.8/Rz</f>
        <v>#NAME?</v>
      </c>
      <c r="C30256" t="s">
        <v>3294</v>
      </c>
    </row>
    <row r="30257" spans="1:4" x14ac:dyDescent="0.2">
      <c r="A30257" t="s">
        <v>92</v>
      </c>
      <c r="B30257" t="s">
        <v>2633</v>
      </c>
      <c r="C30257" t="s">
        <v>1580</v>
      </c>
      <c r="D30257" t="s">
        <v>2401</v>
      </c>
    </row>
    <row r="30258" spans="1:4" x14ac:dyDescent="0.2">
      <c r="A30258" t="s">
        <v>87</v>
      </c>
      <c r="B30258" t="s">
        <v>1682</v>
      </c>
      <c r="C30258" t="s">
        <v>3037</v>
      </c>
    </row>
    <row r="30259" spans="1:4" x14ac:dyDescent="0.2">
      <c r="A30259" t="s">
        <v>87</v>
      </c>
      <c r="B30259" t="s">
        <v>1682</v>
      </c>
      <c r="C30259" t="s">
        <v>3080</v>
      </c>
    </row>
    <row r="30260" spans="1:4" x14ac:dyDescent="0.2">
      <c r="A30260" t="s">
        <v>1549</v>
      </c>
      <c r="B30260" t="s">
        <v>1550</v>
      </c>
      <c r="C30260" t="s">
        <v>1551</v>
      </c>
      <c r="D30260" t="s">
        <v>1552</v>
      </c>
    </row>
    <row r="30261" spans="1:4" x14ac:dyDescent="0.2">
      <c r="A30261" t="s">
        <v>859</v>
      </c>
      <c r="B30261" t="s">
        <v>1553</v>
      </c>
      <c r="C30261" t="s">
        <v>1554</v>
      </c>
    </row>
    <row r="30262" spans="1:4" x14ac:dyDescent="0.2">
      <c r="A30262" t="s">
        <v>3279</v>
      </c>
      <c r="B30262">
        <v>0.05</v>
      </c>
    </row>
    <row r="30263" spans="1:4" x14ac:dyDescent="0.2">
      <c r="A30263" t="s">
        <v>3280</v>
      </c>
      <c r="B30263">
        <v>0.05</v>
      </c>
    </row>
    <row r="30264" spans="1:4" x14ac:dyDescent="0.2">
      <c r="A30264" t="s">
        <v>29</v>
      </c>
      <c r="B30264" t="s">
        <v>3281</v>
      </c>
    </row>
    <row r="30265" spans="1:4" x14ac:dyDescent="0.2">
      <c r="A30265" t="s">
        <v>177</v>
      </c>
      <c r="B30265">
        <v>0.47499999999999998</v>
      </c>
      <c r="C30265" t="s">
        <v>1608</v>
      </c>
      <c r="D30265">
        <v>7.4999999999999997E-2</v>
      </c>
    </row>
    <row r="30266" spans="1:4" x14ac:dyDescent="0.2">
      <c r="A30266" t="s">
        <v>3282</v>
      </c>
      <c r="B30266">
        <f>0.1/-0.05</f>
        <v>-2</v>
      </c>
    </row>
    <row r="30267" spans="1:4" x14ac:dyDescent="0.2">
      <c r="A30267" t="s">
        <v>3283</v>
      </c>
      <c r="B30267">
        <v>0.05</v>
      </c>
      <c r="C30267" t="s">
        <v>3703</v>
      </c>
    </row>
    <row r="30268" spans="1:4" x14ac:dyDescent="0.2">
      <c r="A30268" t="s">
        <v>47</v>
      </c>
      <c r="B30268">
        <v>24.05</v>
      </c>
      <c r="C30268">
        <v>0.05</v>
      </c>
      <c r="D30268" t="s">
        <v>3340</v>
      </c>
    </row>
    <row r="30269" spans="1:4" x14ac:dyDescent="0.2">
      <c r="A30269" t="s">
        <v>3284</v>
      </c>
      <c r="B30269">
        <f>0.1/-0.05</f>
        <v>-2</v>
      </c>
    </row>
    <row r="30270" spans="1:4" x14ac:dyDescent="0.2">
      <c r="A30270" t="s">
        <v>557</v>
      </c>
      <c r="B30270">
        <v>17.3</v>
      </c>
      <c r="C30270" t="s">
        <v>1608</v>
      </c>
      <c r="D30270">
        <v>0.05</v>
      </c>
    </row>
    <row r="30271" spans="1:4" x14ac:dyDescent="0.2">
      <c r="A30271" t="s">
        <v>95</v>
      </c>
      <c r="B30271" t="s">
        <v>3705</v>
      </c>
    </row>
    <row r="30272" spans="1:4" x14ac:dyDescent="0.2">
      <c r="A30272" t="s">
        <v>174</v>
      </c>
      <c r="B30272">
        <v>0.1</v>
      </c>
    </row>
    <row r="30273" spans="1:6" x14ac:dyDescent="0.2">
      <c r="A30273" t="s">
        <v>1944</v>
      </c>
      <c r="B30273">
        <v>11.782</v>
      </c>
      <c r="C30273">
        <f>0.01/-0.03</f>
        <v>-0.33333333333333337</v>
      </c>
    </row>
    <row r="30274" spans="1:6" x14ac:dyDescent="0.2">
      <c r="A30274" t="s">
        <v>153</v>
      </c>
      <c r="B30274" t="s">
        <v>3708</v>
      </c>
      <c r="C30274" t="s">
        <v>1608</v>
      </c>
      <c r="D30274">
        <v>0.02</v>
      </c>
    </row>
    <row r="30275" spans="1:6" x14ac:dyDescent="0.2">
      <c r="A30275" t="s">
        <v>29</v>
      </c>
      <c r="B30275">
        <v>15.9</v>
      </c>
      <c r="C30275" t="s">
        <v>1608</v>
      </c>
      <c r="D30275">
        <v>0.1</v>
      </c>
    </row>
    <row r="30276" spans="1:6" x14ac:dyDescent="0.2">
      <c r="A30276" t="s">
        <v>3706</v>
      </c>
      <c r="B30276">
        <v>0.1</v>
      </c>
    </row>
    <row r="30277" spans="1:6" x14ac:dyDescent="0.2">
      <c r="A30277" t="s">
        <v>664</v>
      </c>
      <c r="B30277">
        <v>0.2</v>
      </c>
      <c r="C30277" t="s">
        <v>1567</v>
      </c>
      <c r="D30277" t="s">
        <v>2513</v>
      </c>
      <c r="E30277" t="s">
        <v>1809</v>
      </c>
      <c r="F30277" t="s">
        <v>2818</v>
      </c>
    </row>
    <row r="30278" spans="1:6" x14ac:dyDescent="0.2">
      <c r="A30278" t="s">
        <v>29</v>
      </c>
      <c r="B30278">
        <v>15</v>
      </c>
      <c r="C30278" t="s">
        <v>1608</v>
      </c>
      <c r="D30278">
        <v>2.5000000000000001E-2</v>
      </c>
    </row>
    <row r="30279" spans="1:6" x14ac:dyDescent="0.2">
      <c r="A30279" t="s">
        <v>48</v>
      </c>
      <c r="B30279">
        <v>19</v>
      </c>
      <c r="C30279" t="s">
        <v>1608</v>
      </c>
      <c r="D30279">
        <v>0.1</v>
      </c>
    </row>
    <row r="30280" spans="1:6" x14ac:dyDescent="0.2">
      <c r="A30280" t="s">
        <v>174</v>
      </c>
      <c r="B30280">
        <v>2.5000000000000001E-2</v>
      </c>
      <c r="C30280" t="s">
        <v>1568</v>
      </c>
      <c r="D30280" t="s">
        <v>1809</v>
      </c>
      <c r="E30280" t="s">
        <v>3708</v>
      </c>
    </row>
    <row r="30281" spans="1:6" x14ac:dyDescent="0.2">
      <c r="A30281" t="s">
        <v>153</v>
      </c>
      <c r="B30281" s="9">
        <v>45433</v>
      </c>
    </row>
    <row r="30282" spans="1:6" x14ac:dyDescent="0.2">
      <c r="A30282" t="s">
        <v>174</v>
      </c>
      <c r="B30282">
        <v>0.05</v>
      </c>
      <c r="C30282" t="s">
        <v>1567</v>
      </c>
      <c r="D30282" t="s">
        <v>1568</v>
      </c>
      <c r="E30282" t="s">
        <v>3288</v>
      </c>
      <c r="F30282" t="s">
        <v>3289</v>
      </c>
    </row>
    <row r="30283" spans="1:6" x14ac:dyDescent="0.2">
      <c r="A30283" t="s">
        <v>67</v>
      </c>
      <c r="B30283" t="s">
        <v>3707</v>
      </c>
    </row>
    <row r="30284" spans="1:6" x14ac:dyDescent="0.2">
      <c r="A30284" t="s">
        <v>1933</v>
      </c>
      <c r="B30284">
        <v>14.9</v>
      </c>
      <c r="C30284" t="s">
        <v>1608</v>
      </c>
      <c r="D30284">
        <v>0.1</v>
      </c>
    </row>
    <row r="30285" spans="1:6" x14ac:dyDescent="0.2">
      <c r="A30285" t="s">
        <v>189</v>
      </c>
      <c r="B30285">
        <v>0.05</v>
      </c>
      <c r="C30285" t="s">
        <v>3291</v>
      </c>
    </row>
    <row r="30286" spans="1:6" x14ac:dyDescent="0.2">
      <c r="A30286" t="s">
        <v>29</v>
      </c>
      <c r="B30286">
        <v>5.5</v>
      </c>
      <c r="C30286" t="s">
        <v>1608</v>
      </c>
      <c r="D30286">
        <v>0.2</v>
      </c>
    </row>
    <row r="30287" spans="1:6" x14ac:dyDescent="0.2">
      <c r="A30287" t="s">
        <v>29</v>
      </c>
      <c r="B30287" t="s">
        <v>3709</v>
      </c>
    </row>
    <row r="30288" spans="1:6" x14ac:dyDescent="0.2">
      <c r="A30288" t="s">
        <v>551</v>
      </c>
      <c r="B30288">
        <v>2.5000000000000001E-2</v>
      </c>
      <c r="C30288" t="s">
        <v>1567</v>
      </c>
      <c r="D30288" t="s">
        <v>1633</v>
      </c>
      <c r="E30288" t="s">
        <v>2401</v>
      </c>
    </row>
    <row r="30289" spans="1:6" x14ac:dyDescent="0.2">
      <c r="A30289" t="s">
        <v>133</v>
      </c>
      <c r="B30289" t="s">
        <v>2401</v>
      </c>
    </row>
    <row r="30290" spans="1:6" x14ac:dyDescent="0.2">
      <c r="A30290" t="s">
        <v>29</v>
      </c>
      <c r="B30290">
        <v>11.5</v>
      </c>
      <c r="C30290" t="s">
        <v>1608</v>
      </c>
      <c r="D30290">
        <v>0.05</v>
      </c>
    </row>
    <row r="30291" spans="1:6" x14ac:dyDescent="0.2">
      <c r="A30291" t="s">
        <v>186</v>
      </c>
      <c r="B30291">
        <v>-111</v>
      </c>
    </row>
    <row r="30292" spans="1:6" x14ac:dyDescent="0.2">
      <c r="A30292" t="s">
        <v>186</v>
      </c>
      <c r="B30292">
        <v>-121</v>
      </c>
    </row>
    <row r="30293" spans="1:6" x14ac:dyDescent="0.2">
      <c r="A30293" t="s">
        <v>29</v>
      </c>
      <c r="B30293" t="s">
        <v>3710</v>
      </c>
    </row>
    <row r="30294" spans="1:6" x14ac:dyDescent="0.2">
      <c r="A30294" t="s">
        <v>3292</v>
      </c>
      <c r="B30294">
        <v>0.02</v>
      </c>
    </row>
    <row r="30295" spans="1:6" x14ac:dyDescent="0.2">
      <c r="A30295" t="s">
        <v>3293</v>
      </c>
      <c r="B30295">
        <v>0.1</v>
      </c>
      <c r="C30295" t="s">
        <v>1568</v>
      </c>
    </row>
    <row r="30296" spans="1:6" x14ac:dyDescent="0.2">
      <c r="A30296" t="s">
        <v>95</v>
      </c>
      <c r="B30296" t="e">
        <f>-0.8/Rz</f>
        <v>#NAME?</v>
      </c>
      <c r="C30296" t="s">
        <v>3294</v>
      </c>
    </row>
    <row r="30297" spans="1:6" x14ac:dyDescent="0.2">
      <c r="A30297" t="s">
        <v>92</v>
      </c>
      <c r="B30297" t="s">
        <v>3711</v>
      </c>
      <c r="C30297" t="s">
        <v>1580</v>
      </c>
      <c r="D30297" t="s">
        <v>3712</v>
      </c>
      <c r="E30297" t="s">
        <v>3713</v>
      </c>
    </row>
    <row r="30298" spans="1:6" x14ac:dyDescent="0.2">
      <c r="A30298" t="s">
        <v>92</v>
      </c>
      <c r="B30298" t="s">
        <v>3711</v>
      </c>
      <c r="C30298" t="s">
        <v>1580</v>
      </c>
      <c r="D30298" t="s">
        <v>3712</v>
      </c>
      <c r="E30298" t="s">
        <v>3714</v>
      </c>
    </row>
    <row r="30299" spans="1:6" x14ac:dyDescent="0.2">
      <c r="A30299" t="s">
        <v>54</v>
      </c>
      <c r="B30299" t="s">
        <v>3655</v>
      </c>
      <c r="C30299" t="s">
        <v>2526</v>
      </c>
      <c r="D30299" t="s">
        <v>3712</v>
      </c>
      <c r="E30299" t="s">
        <v>3715</v>
      </c>
    </row>
    <row r="30300" spans="1:6" x14ac:dyDescent="0.2">
      <c r="A30300" t="s">
        <v>174</v>
      </c>
      <c r="B30300" t="s">
        <v>1545</v>
      </c>
      <c r="C30300">
        <v>2.5000000000000001E-2</v>
      </c>
      <c r="D30300" t="s">
        <v>1567</v>
      </c>
      <c r="E30300" t="s">
        <v>1568</v>
      </c>
      <c r="F30300" t="s">
        <v>3716</v>
      </c>
    </row>
    <row r="30301" spans="1:6" x14ac:dyDescent="0.2">
      <c r="A30301" t="s">
        <v>29</v>
      </c>
      <c r="B30301">
        <v>4.08</v>
      </c>
      <c r="C30301" t="s">
        <v>1580</v>
      </c>
    </row>
    <row r="30302" spans="1:6" x14ac:dyDescent="0.2">
      <c r="A30302" t="s">
        <v>54</v>
      </c>
      <c r="B30302" t="s">
        <v>3717</v>
      </c>
    </row>
    <row r="30303" spans="1:6" x14ac:dyDescent="0.2">
      <c r="A30303" t="s">
        <v>153</v>
      </c>
      <c r="B30303">
        <v>26.6</v>
      </c>
      <c r="C30303" t="s">
        <v>1578</v>
      </c>
    </row>
    <row r="30304" spans="1:6" x14ac:dyDescent="0.2">
      <c r="A30304" t="s">
        <v>974</v>
      </c>
      <c r="B30304">
        <v>0.1</v>
      </c>
      <c r="C30304" t="s">
        <v>1567</v>
      </c>
      <c r="D30304" t="s">
        <v>1568</v>
      </c>
    </row>
    <row r="30305" spans="1:5" x14ac:dyDescent="0.2">
      <c r="A30305" t="s">
        <v>95</v>
      </c>
      <c r="B30305" t="s">
        <v>3718</v>
      </c>
    </row>
    <row r="30306" spans="1:5" x14ac:dyDescent="0.2">
      <c r="A30306" t="s">
        <v>95</v>
      </c>
      <c r="B30306" t="s">
        <v>3719</v>
      </c>
      <c r="C30306" t="s">
        <v>2401</v>
      </c>
    </row>
    <row r="30307" spans="1:5" x14ac:dyDescent="0.2">
      <c r="A30307" t="s">
        <v>54</v>
      </c>
      <c r="B30307" t="s">
        <v>1754</v>
      </c>
      <c r="C30307" t="s">
        <v>2526</v>
      </c>
    </row>
    <row r="30308" spans="1:5" x14ac:dyDescent="0.2">
      <c r="A30308" t="s">
        <v>54</v>
      </c>
      <c r="B30308" t="s">
        <v>1723</v>
      </c>
      <c r="C30308" t="s">
        <v>2526</v>
      </c>
    </row>
    <row r="30309" spans="1:5" x14ac:dyDescent="0.2">
      <c r="A30309" t="s">
        <v>29</v>
      </c>
      <c r="B30309">
        <v>0.63600000000000001</v>
      </c>
      <c r="C30309" t="s">
        <v>1637</v>
      </c>
    </row>
    <row r="30310" spans="1:5" x14ac:dyDescent="0.2">
      <c r="A30310" t="s">
        <v>29</v>
      </c>
      <c r="B30310" t="s">
        <v>2276</v>
      </c>
    </row>
    <row r="30311" spans="1:5" x14ac:dyDescent="0.2">
      <c r="A30311" t="s">
        <v>95</v>
      </c>
      <c r="B30311" t="s">
        <v>3720</v>
      </c>
      <c r="C30311" t="s">
        <v>2401</v>
      </c>
    </row>
    <row r="30312" spans="1:5" x14ac:dyDescent="0.2">
      <c r="A30312" t="s">
        <v>153</v>
      </c>
      <c r="B30312" t="s">
        <v>3721</v>
      </c>
      <c r="C30312" t="s">
        <v>3073</v>
      </c>
    </row>
    <row r="30313" spans="1:5" x14ac:dyDescent="0.2">
      <c r="A30313" t="s">
        <v>29</v>
      </c>
      <c r="B30313">
        <v>3.7</v>
      </c>
      <c r="C30313" t="s">
        <v>1578</v>
      </c>
    </row>
    <row r="30314" spans="1:5" x14ac:dyDescent="0.2">
      <c r="A30314" t="s">
        <v>29</v>
      </c>
      <c r="B30314">
        <v>11.4</v>
      </c>
      <c r="C30314" t="s">
        <v>2209</v>
      </c>
    </row>
    <row r="30315" spans="1:5" x14ac:dyDescent="0.2">
      <c r="A30315" t="s">
        <v>153</v>
      </c>
      <c r="B30315" t="s">
        <v>3722</v>
      </c>
      <c r="C30315" t="s">
        <v>1578</v>
      </c>
      <c r="D30315" t="s">
        <v>2401</v>
      </c>
    </row>
    <row r="30316" spans="1:5" x14ac:dyDescent="0.2">
      <c r="A30316" t="s">
        <v>29</v>
      </c>
      <c r="B30316">
        <v>10</v>
      </c>
      <c r="C30316">
        <v>-0.5</v>
      </c>
    </row>
    <row r="30317" spans="1:5" x14ac:dyDescent="0.2">
      <c r="A30317" t="s">
        <v>54</v>
      </c>
      <c r="B30317" t="s">
        <v>1723</v>
      </c>
      <c r="C30317" t="s">
        <v>2526</v>
      </c>
      <c r="D30317" t="s">
        <v>2401</v>
      </c>
    </row>
    <row r="30318" spans="1:5" x14ac:dyDescent="0.2">
      <c r="A30318" t="s">
        <v>186</v>
      </c>
      <c r="B30318">
        <v>-0.05</v>
      </c>
      <c r="C30318" t="s">
        <v>2521</v>
      </c>
      <c r="D30318">
        <v>-0.2</v>
      </c>
      <c r="E30318" t="s">
        <v>2401</v>
      </c>
    </row>
    <row r="30319" spans="1:5" x14ac:dyDescent="0.2">
      <c r="A30319" t="s">
        <v>92</v>
      </c>
      <c r="B30319" t="s">
        <v>2786</v>
      </c>
      <c r="C30319" t="s">
        <v>3073</v>
      </c>
      <c r="D30319" t="s">
        <v>3723</v>
      </c>
    </row>
    <row r="30320" spans="1:5" x14ac:dyDescent="0.2">
      <c r="A30320" t="s">
        <v>29</v>
      </c>
      <c r="B30320">
        <v>3.8</v>
      </c>
      <c r="C30320" t="s">
        <v>1578</v>
      </c>
    </row>
    <row r="30321" spans="1:5" x14ac:dyDescent="0.2">
      <c r="A30321" t="s">
        <v>92</v>
      </c>
      <c r="B30321" t="s">
        <v>3724</v>
      </c>
      <c r="C30321" t="s">
        <v>1580</v>
      </c>
    </row>
    <row r="30322" spans="1:5" x14ac:dyDescent="0.2">
      <c r="A30322" t="s">
        <v>29</v>
      </c>
      <c r="B30322">
        <v>2.59</v>
      </c>
      <c r="C30322" t="s">
        <v>1580</v>
      </c>
    </row>
    <row r="30323" spans="1:5" x14ac:dyDescent="0.2">
      <c r="A30323" t="s">
        <v>2543</v>
      </c>
      <c r="B30323" t="s">
        <v>2424</v>
      </c>
      <c r="C30323" t="s">
        <v>3725</v>
      </c>
      <c r="D30323" t="s">
        <v>3726</v>
      </c>
      <c r="E30323" t="s">
        <v>1697</v>
      </c>
    </row>
    <row r="30324" spans="1:5" x14ac:dyDescent="0.2">
      <c r="A30324" t="s">
        <v>29</v>
      </c>
      <c r="B30324">
        <v>0.6</v>
      </c>
      <c r="C30324" t="s">
        <v>1580</v>
      </c>
    </row>
    <row r="30325" spans="1:5" x14ac:dyDescent="0.2">
      <c r="A30325" t="s">
        <v>29</v>
      </c>
      <c r="B30325">
        <v>0.66</v>
      </c>
      <c r="C30325" t="s">
        <v>1630</v>
      </c>
    </row>
    <row r="30326" spans="1:5" x14ac:dyDescent="0.2">
      <c r="A30326" t="s">
        <v>54</v>
      </c>
      <c r="B30326" t="s">
        <v>1636</v>
      </c>
      <c r="C30326" t="s">
        <v>2526</v>
      </c>
    </row>
    <row r="30327" spans="1:5" x14ac:dyDescent="0.2">
      <c r="A30327" t="s">
        <v>153</v>
      </c>
      <c r="B30327">
        <v>21.45</v>
      </c>
      <c r="C30327" t="s">
        <v>1578</v>
      </c>
    </row>
    <row r="30328" spans="1:5" x14ac:dyDescent="0.2">
      <c r="A30328" t="s">
        <v>54</v>
      </c>
      <c r="B30328" t="s">
        <v>3727</v>
      </c>
      <c r="C30328" t="s">
        <v>2596</v>
      </c>
    </row>
    <row r="30329" spans="1:5" x14ac:dyDescent="0.2">
      <c r="A30329" t="s">
        <v>92</v>
      </c>
      <c r="B30329">
        <v>0.5</v>
      </c>
      <c r="C30329">
        <v>-147</v>
      </c>
    </row>
    <row r="30330" spans="1:5" x14ac:dyDescent="0.2">
      <c r="A30330" t="s">
        <v>92</v>
      </c>
      <c r="B30330" t="s">
        <v>3728</v>
      </c>
      <c r="C30330">
        <v>-146</v>
      </c>
    </row>
    <row r="30331" spans="1:5" x14ac:dyDescent="0.2">
      <c r="A30331" t="s">
        <v>1549</v>
      </c>
      <c r="B30331" t="s">
        <v>1550</v>
      </c>
      <c r="C30331" t="s">
        <v>1551</v>
      </c>
      <c r="D30331" t="s">
        <v>1552</v>
      </c>
    </row>
    <row r="30332" spans="1:5" x14ac:dyDescent="0.2">
      <c r="A30332" t="s">
        <v>859</v>
      </c>
      <c r="B30332" t="s">
        <v>1553</v>
      </c>
      <c r="C30332" t="s">
        <v>1554</v>
      </c>
    </row>
    <row r="30333" spans="1:5" x14ac:dyDescent="0.2">
      <c r="A30333" t="s">
        <v>1569</v>
      </c>
      <c r="B30333" t="s">
        <v>1570</v>
      </c>
      <c r="C30333" t="s">
        <v>1571</v>
      </c>
    </row>
    <row r="30334" spans="1:5" x14ac:dyDescent="0.2">
      <c r="A30334" t="s">
        <v>1569</v>
      </c>
      <c r="B30334" t="s">
        <v>1572</v>
      </c>
      <c r="C30334" t="s">
        <v>1573</v>
      </c>
      <c r="D30334" t="s">
        <v>1571</v>
      </c>
    </row>
    <row r="30335" spans="1:5" x14ac:dyDescent="0.2">
      <c r="A30335" t="s">
        <v>29</v>
      </c>
      <c r="B30335">
        <v>-103</v>
      </c>
    </row>
    <row r="30336" spans="1:5" x14ac:dyDescent="0.2">
      <c r="A30336" t="s">
        <v>29</v>
      </c>
      <c r="B30336">
        <v>-104</v>
      </c>
    </row>
    <row r="30337" spans="1:4" x14ac:dyDescent="0.2">
      <c r="A30337" t="s">
        <v>29</v>
      </c>
      <c r="B30337">
        <v>-105</v>
      </c>
    </row>
    <row r="30338" spans="1:4" x14ac:dyDescent="0.2">
      <c r="A30338" t="s">
        <v>29</v>
      </c>
      <c r="B30338">
        <v>-106</v>
      </c>
    </row>
    <row r="30339" spans="1:4" x14ac:dyDescent="0.2">
      <c r="A30339" t="s">
        <v>29</v>
      </c>
      <c r="B30339">
        <v>-108</v>
      </c>
    </row>
    <row r="30340" spans="1:4" x14ac:dyDescent="0.2">
      <c r="A30340" t="s">
        <v>29</v>
      </c>
      <c r="B30340">
        <v>-109</v>
      </c>
    </row>
    <row r="30341" spans="1:4" x14ac:dyDescent="0.2">
      <c r="A30341" t="s">
        <v>1061</v>
      </c>
      <c r="B30341" t="s">
        <v>1548</v>
      </c>
      <c r="C30341" t="s">
        <v>3729</v>
      </c>
      <c r="D30341" t="s">
        <v>3084</v>
      </c>
    </row>
    <row r="30342" spans="1:4" x14ac:dyDescent="0.2">
      <c r="A30342" t="s">
        <v>1569</v>
      </c>
      <c r="B30342" t="s">
        <v>1570</v>
      </c>
      <c r="C30342" t="s">
        <v>1571</v>
      </c>
    </row>
    <row r="30343" spans="1:4" x14ac:dyDescent="0.2">
      <c r="A30343" t="s">
        <v>1569</v>
      </c>
      <c r="B30343" t="s">
        <v>1572</v>
      </c>
      <c r="C30343" t="s">
        <v>1573</v>
      </c>
      <c r="D30343" t="s">
        <v>1571</v>
      </c>
    </row>
    <row r="30344" spans="1:4" x14ac:dyDescent="0.2">
      <c r="A30344" t="s">
        <v>3279</v>
      </c>
      <c r="B30344">
        <v>0.05</v>
      </c>
    </row>
    <row r="30345" spans="1:4" x14ac:dyDescent="0.2">
      <c r="A30345" t="s">
        <v>3280</v>
      </c>
      <c r="B30345">
        <v>0.05</v>
      </c>
    </row>
    <row r="30346" spans="1:4" x14ac:dyDescent="0.2">
      <c r="A30346" t="s">
        <v>29</v>
      </c>
      <c r="B30346" t="s">
        <v>3730</v>
      </c>
    </row>
    <row r="30347" spans="1:4" x14ac:dyDescent="0.2">
      <c r="A30347" t="s">
        <v>177</v>
      </c>
      <c r="B30347">
        <v>0.47499999999999998</v>
      </c>
      <c r="C30347" t="s">
        <v>1608</v>
      </c>
      <c r="D30347">
        <v>7.4999999999999997E-2</v>
      </c>
    </row>
    <row r="30348" spans="1:4" x14ac:dyDescent="0.2">
      <c r="A30348" t="s">
        <v>3282</v>
      </c>
      <c r="B30348">
        <f>0.1/-0.05</f>
        <v>-2</v>
      </c>
    </row>
    <row r="30349" spans="1:4" x14ac:dyDescent="0.2">
      <c r="A30349" t="s">
        <v>3283</v>
      </c>
      <c r="B30349">
        <v>0.05</v>
      </c>
      <c r="C30349" t="s">
        <v>3703</v>
      </c>
    </row>
    <row r="30350" spans="1:4" x14ac:dyDescent="0.2">
      <c r="A30350" t="s">
        <v>47</v>
      </c>
      <c r="B30350">
        <v>24.05</v>
      </c>
      <c r="C30350">
        <v>0.05</v>
      </c>
      <c r="D30350" t="s">
        <v>3340</v>
      </c>
    </row>
    <row r="30351" spans="1:4" x14ac:dyDescent="0.2">
      <c r="A30351" t="s">
        <v>3284</v>
      </c>
      <c r="B30351">
        <f>0.1/-0.05</f>
        <v>-2</v>
      </c>
    </row>
    <row r="30352" spans="1:4" x14ac:dyDescent="0.2">
      <c r="A30352" t="s">
        <v>557</v>
      </c>
      <c r="B30352">
        <v>17.3</v>
      </c>
      <c r="C30352" t="s">
        <v>1608</v>
      </c>
      <c r="D30352">
        <v>0.05</v>
      </c>
    </row>
    <row r="30353" spans="1:6" x14ac:dyDescent="0.2">
      <c r="A30353" t="s">
        <v>95</v>
      </c>
      <c r="B30353" t="s">
        <v>3705</v>
      </c>
      <c r="C30353" t="s">
        <v>2401</v>
      </c>
    </row>
    <row r="30354" spans="1:6" x14ac:dyDescent="0.2">
      <c r="A30354" t="s">
        <v>174</v>
      </c>
      <c r="B30354">
        <v>0.1</v>
      </c>
    </row>
    <row r="30355" spans="1:6" x14ac:dyDescent="0.2">
      <c r="A30355" t="s">
        <v>1944</v>
      </c>
      <c r="B30355">
        <v>11.782</v>
      </c>
      <c r="C30355">
        <f>0.01/-0.03</f>
        <v>-0.33333333333333337</v>
      </c>
    </row>
    <row r="30356" spans="1:6" x14ac:dyDescent="0.2">
      <c r="A30356" t="s">
        <v>153</v>
      </c>
      <c r="B30356" t="s">
        <v>3708</v>
      </c>
      <c r="C30356">
        <f>0.01/-0.02</f>
        <v>-0.5</v>
      </c>
    </row>
    <row r="30357" spans="1:6" x14ac:dyDescent="0.2">
      <c r="A30357" t="s">
        <v>29</v>
      </c>
      <c r="B30357">
        <v>15.9</v>
      </c>
      <c r="C30357" t="s">
        <v>1608</v>
      </c>
      <c r="D30357">
        <v>0.1</v>
      </c>
    </row>
    <row r="30358" spans="1:6" x14ac:dyDescent="0.2">
      <c r="A30358" t="s">
        <v>3706</v>
      </c>
      <c r="B30358">
        <v>0.05</v>
      </c>
    </row>
    <row r="30359" spans="1:6" x14ac:dyDescent="0.2">
      <c r="A30359" t="s">
        <v>664</v>
      </c>
      <c r="B30359">
        <v>0.2</v>
      </c>
      <c r="C30359" t="s">
        <v>1567</v>
      </c>
      <c r="D30359" t="s">
        <v>2513</v>
      </c>
      <c r="E30359" t="s">
        <v>1809</v>
      </c>
      <c r="F30359" t="s">
        <v>2818</v>
      </c>
    </row>
    <row r="30360" spans="1:6" x14ac:dyDescent="0.2">
      <c r="A30360" t="s">
        <v>29</v>
      </c>
      <c r="B30360">
        <v>15</v>
      </c>
      <c r="C30360" t="s">
        <v>1608</v>
      </c>
      <c r="D30360">
        <v>2.5000000000000001E-2</v>
      </c>
    </row>
    <row r="30361" spans="1:6" x14ac:dyDescent="0.2">
      <c r="A30361" t="s">
        <v>48</v>
      </c>
      <c r="B30361">
        <v>19</v>
      </c>
      <c r="C30361" t="s">
        <v>1608</v>
      </c>
      <c r="D30361">
        <v>0.1</v>
      </c>
    </row>
    <row r="30362" spans="1:6" x14ac:dyDescent="0.2">
      <c r="A30362" t="s">
        <v>174</v>
      </c>
      <c r="B30362">
        <v>2.5000000000000001E-2</v>
      </c>
      <c r="C30362" t="s">
        <v>1568</v>
      </c>
      <c r="D30362" t="s">
        <v>1809</v>
      </c>
      <c r="E30362" t="s">
        <v>3708</v>
      </c>
    </row>
    <row r="30363" spans="1:6" x14ac:dyDescent="0.2">
      <c r="A30363" t="s">
        <v>153</v>
      </c>
      <c r="B30363" s="9">
        <v>45433</v>
      </c>
      <c r="C30363">
        <f>+-0.05</f>
        <v>-0.05</v>
      </c>
    </row>
    <row r="30364" spans="1:6" x14ac:dyDescent="0.2">
      <c r="A30364" t="s">
        <v>174</v>
      </c>
      <c r="B30364">
        <v>0.05</v>
      </c>
      <c r="C30364" t="s">
        <v>1567</v>
      </c>
      <c r="D30364" t="s">
        <v>1568</v>
      </c>
      <c r="E30364" t="s">
        <v>3288</v>
      </c>
      <c r="F30364" t="s">
        <v>3289</v>
      </c>
    </row>
    <row r="30365" spans="1:6" x14ac:dyDescent="0.2">
      <c r="A30365" t="s">
        <v>67</v>
      </c>
      <c r="B30365" t="s">
        <v>3731</v>
      </c>
    </row>
    <row r="30366" spans="1:6" x14ac:dyDescent="0.2">
      <c r="A30366" t="s">
        <v>1933</v>
      </c>
      <c r="B30366">
        <v>14.9</v>
      </c>
      <c r="C30366">
        <f>0.1/-0.05</f>
        <v>-2</v>
      </c>
    </row>
    <row r="30367" spans="1:6" x14ac:dyDescent="0.2">
      <c r="A30367" t="s">
        <v>189</v>
      </c>
      <c r="B30367">
        <v>0.05</v>
      </c>
      <c r="C30367" t="s">
        <v>3291</v>
      </c>
    </row>
    <row r="30368" spans="1:6" x14ac:dyDescent="0.2">
      <c r="A30368" t="s">
        <v>29</v>
      </c>
      <c r="B30368">
        <v>5.5</v>
      </c>
      <c r="C30368" t="s">
        <v>1608</v>
      </c>
      <c r="D30368">
        <v>0.2</v>
      </c>
    </row>
    <row r="30369" spans="1:6" x14ac:dyDescent="0.2">
      <c r="A30369" t="s">
        <v>29</v>
      </c>
      <c r="B30369" t="s">
        <v>3709</v>
      </c>
    </row>
    <row r="30370" spans="1:6" x14ac:dyDescent="0.2">
      <c r="A30370" t="s">
        <v>551</v>
      </c>
      <c r="B30370">
        <v>2.5000000000000001E-2</v>
      </c>
      <c r="C30370" t="s">
        <v>1567</v>
      </c>
      <c r="D30370" t="s">
        <v>1633</v>
      </c>
      <c r="E30370" t="s">
        <v>2401</v>
      </c>
    </row>
    <row r="30371" spans="1:6" x14ac:dyDescent="0.2">
      <c r="A30371" t="s">
        <v>133</v>
      </c>
      <c r="B30371" t="s">
        <v>2401</v>
      </c>
    </row>
    <row r="30372" spans="1:6" x14ac:dyDescent="0.2">
      <c r="A30372" t="s">
        <v>29</v>
      </c>
      <c r="B30372">
        <v>11.5</v>
      </c>
      <c r="C30372" t="s">
        <v>1608</v>
      </c>
      <c r="D30372">
        <v>0.05</v>
      </c>
    </row>
    <row r="30373" spans="1:6" x14ac:dyDescent="0.2">
      <c r="A30373" t="s">
        <v>186</v>
      </c>
      <c r="B30373">
        <v>-111</v>
      </c>
    </row>
    <row r="30374" spans="1:6" x14ac:dyDescent="0.2">
      <c r="A30374" t="s">
        <v>186</v>
      </c>
      <c r="B30374">
        <v>-121</v>
      </c>
    </row>
    <row r="30375" spans="1:6" x14ac:dyDescent="0.2">
      <c r="A30375" t="s">
        <v>29</v>
      </c>
      <c r="B30375" t="s">
        <v>3710</v>
      </c>
    </row>
    <row r="30376" spans="1:6" x14ac:dyDescent="0.2">
      <c r="A30376" t="s">
        <v>3292</v>
      </c>
      <c r="B30376">
        <v>0.02</v>
      </c>
    </row>
    <row r="30377" spans="1:6" x14ac:dyDescent="0.2">
      <c r="A30377" t="s">
        <v>3293</v>
      </c>
      <c r="B30377">
        <v>0.1</v>
      </c>
      <c r="C30377" t="s">
        <v>1568</v>
      </c>
    </row>
    <row r="30378" spans="1:6" x14ac:dyDescent="0.2">
      <c r="A30378" t="s">
        <v>95</v>
      </c>
      <c r="B30378" t="e">
        <f>-0.8/Rz</f>
        <v>#NAME?</v>
      </c>
      <c r="C30378" t="s">
        <v>3294</v>
      </c>
    </row>
    <row r="30379" spans="1:6" x14ac:dyDescent="0.2">
      <c r="A30379" t="s">
        <v>92</v>
      </c>
      <c r="B30379" t="s">
        <v>3711</v>
      </c>
      <c r="C30379" t="s">
        <v>1580</v>
      </c>
      <c r="D30379" t="s">
        <v>3712</v>
      </c>
      <c r="E30379" t="s">
        <v>3713</v>
      </c>
    </row>
    <row r="30380" spans="1:6" x14ac:dyDescent="0.2">
      <c r="A30380" t="s">
        <v>92</v>
      </c>
      <c r="B30380" t="s">
        <v>3711</v>
      </c>
      <c r="C30380" t="s">
        <v>1580</v>
      </c>
      <c r="D30380" t="s">
        <v>3712</v>
      </c>
      <c r="E30380" t="s">
        <v>3714</v>
      </c>
    </row>
    <row r="30381" spans="1:6" x14ac:dyDescent="0.2">
      <c r="A30381" t="s">
        <v>54</v>
      </c>
      <c r="B30381" t="s">
        <v>3655</v>
      </c>
      <c r="C30381" t="s">
        <v>2526</v>
      </c>
      <c r="D30381" t="s">
        <v>3712</v>
      </c>
      <c r="E30381" t="s">
        <v>3715</v>
      </c>
    </row>
    <row r="30382" spans="1:6" x14ac:dyDescent="0.2">
      <c r="A30382" t="s">
        <v>174</v>
      </c>
      <c r="B30382" t="s">
        <v>1545</v>
      </c>
      <c r="C30382">
        <v>2.5000000000000001E-2</v>
      </c>
      <c r="D30382" t="s">
        <v>1567</v>
      </c>
      <c r="E30382" t="s">
        <v>1568</v>
      </c>
      <c r="F30382" t="s">
        <v>3716</v>
      </c>
    </row>
    <row r="30383" spans="1:6" x14ac:dyDescent="0.2">
      <c r="A30383" t="s">
        <v>54</v>
      </c>
      <c r="B30383" t="s">
        <v>3717</v>
      </c>
    </row>
    <row r="30384" spans="1:6" x14ac:dyDescent="0.2">
      <c r="A30384" t="s">
        <v>153</v>
      </c>
      <c r="B30384">
        <v>26.6</v>
      </c>
      <c r="C30384" t="s">
        <v>1578</v>
      </c>
    </row>
    <row r="30385" spans="1:4" x14ac:dyDescent="0.2">
      <c r="A30385" t="s">
        <v>974</v>
      </c>
      <c r="B30385">
        <v>0.1</v>
      </c>
      <c r="C30385" t="s">
        <v>1567</v>
      </c>
      <c r="D30385" t="s">
        <v>1568</v>
      </c>
    </row>
    <row r="30386" spans="1:4" x14ac:dyDescent="0.2">
      <c r="A30386" t="s">
        <v>95</v>
      </c>
      <c r="B30386" t="s">
        <v>3718</v>
      </c>
    </row>
    <row r="30387" spans="1:4" x14ac:dyDescent="0.2">
      <c r="A30387" t="s">
        <v>95</v>
      </c>
      <c r="B30387" t="s">
        <v>3719</v>
      </c>
      <c r="C30387" t="s">
        <v>2401</v>
      </c>
    </row>
    <row r="30388" spans="1:4" x14ac:dyDescent="0.2">
      <c r="A30388" t="s">
        <v>54</v>
      </c>
      <c r="B30388" t="s">
        <v>1754</v>
      </c>
      <c r="C30388" t="s">
        <v>2526</v>
      </c>
    </row>
    <row r="30389" spans="1:4" x14ac:dyDescent="0.2">
      <c r="A30389" t="s">
        <v>54</v>
      </c>
      <c r="B30389" t="s">
        <v>1723</v>
      </c>
      <c r="C30389" t="s">
        <v>2526</v>
      </c>
    </row>
    <row r="30390" spans="1:4" x14ac:dyDescent="0.2">
      <c r="A30390" t="s">
        <v>29</v>
      </c>
      <c r="B30390">
        <v>0.63600000000000001</v>
      </c>
      <c r="C30390" t="s">
        <v>1637</v>
      </c>
    </row>
    <row r="30391" spans="1:4" x14ac:dyDescent="0.2">
      <c r="A30391" t="s">
        <v>29</v>
      </c>
      <c r="B30391" t="s">
        <v>2276</v>
      </c>
    </row>
    <row r="30392" spans="1:4" x14ac:dyDescent="0.2">
      <c r="A30392" t="s">
        <v>95</v>
      </c>
      <c r="B30392" t="s">
        <v>3720</v>
      </c>
      <c r="C30392" t="s">
        <v>2401</v>
      </c>
    </row>
    <row r="30393" spans="1:4" x14ac:dyDescent="0.2">
      <c r="A30393" t="s">
        <v>153</v>
      </c>
      <c r="B30393" t="s">
        <v>3721</v>
      </c>
      <c r="C30393" t="s">
        <v>3073</v>
      </c>
    </row>
    <row r="30394" spans="1:4" x14ac:dyDescent="0.2">
      <c r="A30394" t="s">
        <v>29</v>
      </c>
      <c r="B30394">
        <v>3.7</v>
      </c>
      <c r="C30394" t="s">
        <v>1578</v>
      </c>
    </row>
    <row r="30395" spans="1:4" x14ac:dyDescent="0.2">
      <c r="A30395" t="s">
        <v>29</v>
      </c>
      <c r="B30395">
        <v>11.4</v>
      </c>
      <c r="C30395" t="s">
        <v>2209</v>
      </c>
    </row>
    <row r="30396" spans="1:4" x14ac:dyDescent="0.2">
      <c r="A30396" t="s">
        <v>153</v>
      </c>
      <c r="B30396" t="s">
        <v>3722</v>
      </c>
      <c r="C30396" t="s">
        <v>1578</v>
      </c>
      <c r="D30396" t="s">
        <v>2401</v>
      </c>
    </row>
    <row r="30397" spans="1:4" x14ac:dyDescent="0.2">
      <c r="A30397" t="s">
        <v>29</v>
      </c>
      <c r="B30397">
        <v>10</v>
      </c>
      <c r="C30397">
        <v>-0.5</v>
      </c>
    </row>
    <row r="30398" spans="1:4" x14ac:dyDescent="0.2">
      <c r="A30398" t="s">
        <v>54</v>
      </c>
      <c r="B30398" t="s">
        <v>1723</v>
      </c>
      <c r="C30398" t="s">
        <v>2526</v>
      </c>
      <c r="D30398" t="s">
        <v>2401</v>
      </c>
    </row>
    <row r="30399" spans="1:4" x14ac:dyDescent="0.2">
      <c r="A30399" t="s">
        <v>92</v>
      </c>
      <c r="B30399" t="s">
        <v>3724</v>
      </c>
      <c r="C30399" t="s">
        <v>1580</v>
      </c>
    </row>
    <row r="30400" spans="1:4" x14ac:dyDescent="0.2">
      <c r="A30400" t="s">
        <v>29</v>
      </c>
      <c r="B30400">
        <v>2.59</v>
      </c>
      <c r="C30400" t="s">
        <v>1580</v>
      </c>
    </row>
    <row r="30401" spans="1:5" x14ac:dyDescent="0.2">
      <c r="A30401" t="s">
        <v>2543</v>
      </c>
      <c r="B30401" t="s">
        <v>2424</v>
      </c>
      <c r="C30401" t="s">
        <v>3725</v>
      </c>
      <c r="D30401" t="s">
        <v>3726</v>
      </c>
      <c r="E30401" t="s">
        <v>1697</v>
      </c>
    </row>
    <row r="30402" spans="1:5" x14ac:dyDescent="0.2">
      <c r="A30402" t="s">
        <v>29</v>
      </c>
      <c r="B30402">
        <v>0.6</v>
      </c>
      <c r="C30402" t="s">
        <v>1580</v>
      </c>
    </row>
    <row r="30403" spans="1:5" x14ac:dyDescent="0.2">
      <c r="A30403" t="s">
        <v>29</v>
      </c>
      <c r="B30403">
        <v>0.66</v>
      </c>
      <c r="C30403" t="s">
        <v>1630</v>
      </c>
    </row>
    <row r="30404" spans="1:5" x14ac:dyDescent="0.2">
      <c r="A30404" t="s">
        <v>54</v>
      </c>
      <c r="B30404" t="s">
        <v>1636</v>
      </c>
      <c r="C30404" t="s">
        <v>2526</v>
      </c>
    </row>
    <row r="30405" spans="1:5" x14ac:dyDescent="0.2">
      <c r="A30405" t="s">
        <v>153</v>
      </c>
      <c r="B30405">
        <v>21.45</v>
      </c>
      <c r="C30405" t="s">
        <v>1578</v>
      </c>
    </row>
    <row r="30406" spans="1:5" x14ac:dyDescent="0.2">
      <c r="A30406" t="s">
        <v>54</v>
      </c>
      <c r="B30406" t="s">
        <v>3727</v>
      </c>
      <c r="C30406" t="s">
        <v>2596</v>
      </c>
    </row>
    <row r="30407" spans="1:5" x14ac:dyDescent="0.2">
      <c r="A30407" t="s">
        <v>92</v>
      </c>
      <c r="B30407">
        <v>0.5</v>
      </c>
      <c r="C30407">
        <v>-147</v>
      </c>
    </row>
    <row r="30408" spans="1:5" x14ac:dyDescent="0.2">
      <c r="A30408" t="s">
        <v>92</v>
      </c>
      <c r="B30408" t="s">
        <v>3728</v>
      </c>
      <c r="C30408">
        <v>-146</v>
      </c>
    </row>
    <row r="30409" spans="1:5" x14ac:dyDescent="0.2">
      <c r="A30409" t="s">
        <v>153</v>
      </c>
      <c r="B30409" t="s">
        <v>3732</v>
      </c>
    </row>
    <row r="30410" spans="1:5" x14ac:dyDescent="0.2">
      <c r="A30410" t="s">
        <v>54</v>
      </c>
      <c r="B30410" t="s">
        <v>3733</v>
      </c>
      <c r="C30410" t="s">
        <v>2401</v>
      </c>
    </row>
    <row r="30411" spans="1:5" x14ac:dyDescent="0.2">
      <c r="A30411" t="s">
        <v>1549</v>
      </c>
      <c r="B30411" t="s">
        <v>1550</v>
      </c>
      <c r="C30411" t="s">
        <v>1551</v>
      </c>
      <c r="D30411" t="s">
        <v>1552</v>
      </c>
    </row>
    <row r="30412" spans="1:5" x14ac:dyDescent="0.2">
      <c r="A30412" t="s">
        <v>859</v>
      </c>
      <c r="B30412" t="s">
        <v>1553</v>
      </c>
      <c r="C30412" t="s">
        <v>1554</v>
      </c>
    </row>
    <row r="30413" spans="1:5" x14ac:dyDescent="0.2">
      <c r="A30413" t="s">
        <v>1569</v>
      </c>
      <c r="B30413" t="s">
        <v>1570</v>
      </c>
      <c r="C30413" t="s">
        <v>1571</v>
      </c>
    </row>
    <row r="30414" spans="1:5" x14ac:dyDescent="0.2">
      <c r="A30414" t="s">
        <v>1569</v>
      </c>
      <c r="B30414" t="s">
        <v>1572</v>
      </c>
      <c r="C30414" t="s">
        <v>1573</v>
      </c>
      <c r="D30414" t="s">
        <v>1571</v>
      </c>
    </row>
    <row r="30415" spans="1:5" x14ac:dyDescent="0.2">
      <c r="A30415" t="s">
        <v>29</v>
      </c>
      <c r="B30415">
        <v>-103</v>
      </c>
    </row>
    <row r="30416" spans="1:5" x14ac:dyDescent="0.2">
      <c r="A30416" t="s">
        <v>29</v>
      </c>
      <c r="B30416">
        <v>-104</v>
      </c>
    </row>
    <row r="30417" spans="1:4" x14ac:dyDescent="0.2">
      <c r="A30417" t="s">
        <v>29</v>
      </c>
      <c r="B30417">
        <v>-105</v>
      </c>
    </row>
    <row r="30418" spans="1:4" x14ac:dyDescent="0.2">
      <c r="A30418" t="s">
        <v>29</v>
      </c>
      <c r="B30418">
        <v>-106</v>
      </c>
    </row>
    <row r="30419" spans="1:4" x14ac:dyDescent="0.2">
      <c r="A30419" t="s">
        <v>29</v>
      </c>
      <c r="B30419">
        <v>-108</v>
      </c>
    </row>
    <row r="30420" spans="1:4" x14ac:dyDescent="0.2">
      <c r="A30420" t="s">
        <v>29</v>
      </c>
      <c r="B30420">
        <v>-109</v>
      </c>
    </row>
    <row r="30421" spans="1:4" x14ac:dyDescent="0.2">
      <c r="A30421" t="s">
        <v>1061</v>
      </c>
      <c r="B30421" t="s">
        <v>1548</v>
      </c>
      <c r="C30421" t="s">
        <v>3729</v>
      </c>
      <c r="D30421" t="s">
        <v>3084</v>
      </c>
    </row>
    <row r="30422" spans="1:4" x14ac:dyDescent="0.2">
      <c r="A30422" t="s">
        <v>1569</v>
      </c>
      <c r="B30422" t="s">
        <v>1570</v>
      </c>
      <c r="C30422" t="s">
        <v>1571</v>
      </c>
    </row>
    <row r="30423" spans="1:4" x14ac:dyDescent="0.2">
      <c r="A30423" t="s">
        <v>1569</v>
      </c>
      <c r="B30423" t="s">
        <v>1572</v>
      </c>
      <c r="C30423" t="s">
        <v>1573</v>
      </c>
      <c r="D30423" t="s">
        <v>1571</v>
      </c>
    </row>
    <row r="30424" spans="1:4" x14ac:dyDescent="0.2">
      <c r="A30424" t="s">
        <v>3279</v>
      </c>
      <c r="B30424">
        <v>0.05</v>
      </c>
    </row>
    <row r="30425" spans="1:4" x14ac:dyDescent="0.2">
      <c r="A30425" t="s">
        <v>3280</v>
      </c>
      <c r="B30425">
        <v>0.05</v>
      </c>
    </row>
    <row r="30426" spans="1:4" x14ac:dyDescent="0.2">
      <c r="A30426" t="s">
        <v>29</v>
      </c>
      <c r="B30426" t="s">
        <v>3730</v>
      </c>
    </row>
    <row r="30427" spans="1:4" x14ac:dyDescent="0.2">
      <c r="A30427" t="s">
        <v>177</v>
      </c>
      <c r="B30427">
        <v>0.47499999999999998</v>
      </c>
      <c r="C30427" t="s">
        <v>1608</v>
      </c>
      <c r="D30427">
        <v>7.4999999999999997E-2</v>
      </c>
    </row>
    <row r="30428" spans="1:4" x14ac:dyDescent="0.2">
      <c r="A30428" t="s">
        <v>3282</v>
      </c>
      <c r="B30428">
        <f>0.1/-0.05</f>
        <v>-2</v>
      </c>
    </row>
    <row r="30429" spans="1:4" x14ac:dyDescent="0.2">
      <c r="A30429" t="s">
        <v>3283</v>
      </c>
      <c r="B30429">
        <v>0.05</v>
      </c>
      <c r="C30429" t="s">
        <v>3703</v>
      </c>
    </row>
    <row r="30430" spans="1:4" x14ac:dyDescent="0.2">
      <c r="A30430" t="s">
        <v>47</v>
      </c>
      <c r="B30430">
        <v>24.05</v>
      </c>
      <c r="C30430">
        <v>0.05</v>
      </c>
      <c r="D30430" t="s">
        <v>3340</v>
      </c>
    </row>
    <row r="30431" spans="1:4" x14ac:dyDescent="0.2">
      <c r="A30431" t="s">
        <v>3284</v>
      </c>
      <c r="B30431">
        <f>0.1/-0.05</f>
        <v>-2</v>
      </c>
    </row>
    <row r="30432" spans="1:4" x14ac:dyDescent="0.2">
      <c r="A30432" t="s">
        <v>557</v>
      </c>
      <c r="B30432">
        <v>17.3</v>
      </c>
      <c r="C30432" t="s">
        <v>1608</v>
      </c>
      <c r="D30432">
        <v>0.05</v>
      </c>
    </row>
    <row r="30433" spans="1:6" x14ac:dyDescent="0.2">
      <c r="A30433" t="s">
        <v>95</v>
      </c>
      <c r="B30433" t="s">
        <v>3705</v>
      </c>
      <c r="C30433" t="s">
        <v>2401</v>
      </c>
    </row>
    <row r="30434" spans="1:6" x14ac:dyDescent="0.2">
      <c r="A30434" t="s">
        <v>174</v>
      </c>
      <c r="B30434">
        <v>0.1</v>
      </c>
    </row>
    <row r="30435" spans="1:6" x14ac:dyDescent="0.2">
      <c r="A30435" t="s">
        <v>1944</v>
      </c>
      <c r="B30435">
        <v>11.782</v>
      </c>
      <c r="C30435">
        <f>0.01/-0.03</f>
        <v>-0.33333333333333337</v>
      </c>
    </row>
    <row r="30436" spans="1:6" x14ac:dyDescent="0.2">
      <c r="A30436" t="s">
        <v>153</v>
      </c>
      <c r="B30436" t="s">
        <v>3708</v>
      </c>
      <c r="C30436">
        <f>0.01/-0.02</f>
        <v>-0.5</v>
      </c>
    </row>
    <row r="30437" spans="1:6" x14ac:dyDescent="0.2">
      <c r="A30437" t="s">
        <v>29</v>
      </c>
      <c r="B30437">
        <v>15.9</v>
      </c>
      <c r="C30437" t="s">
        <v>1608</v>
      </c>
      <c r="D30437">
        <v>0.1</v>
      </c>
    </row>
    <row r="30438" spans="1:6" x14ac:dyDescent="0.2">
      <c r="A30438" t="s">
        <v>3706</v>
      </c>
      <c r="B30438">
        <v>0.05</v>
      </c>
    </row>
    <row r="30439" spans="1:6" x14ac:dyDescent="0.2">
      <c r="A30439" t="s">
        <v>664</v>
      </c>
      <c r="B30439">
        <v>0.2</v>
      </c>
      <c r="C30439" t="s">
        <v>1567</v>
      </c>
      <c r="D30439" t="s">
        <v>2513</v>
      </c>
      <c r="E30439" t="s">
        <v>1809</v>
      </c>
      <c r="F30439" t="s">
        <v>2818</v>
      </c>
    </row>
    <row r="30440" spans="1:6" x14ac:dyDescent="0.2">
      <c r="A30440" t="s">
        <v>29</v>
      </c>
      <c r="B30440">
        <v>15</v>
      </c>
      <c r="C30440" t="s">
        <v>1608</v>
      </c>
      <c r="D30440">
        <v>2.5000000000000001E-2</v>
      </c>
    </row>
    <row r="30441" spans="1:6" x14ac:dyDescent="0.2">
      <c r="A30441" t="s">
        <v>48</v>
      </c>
      <c r="B30441">
        <v>19</v>
      </c>
      <c r="C30441" t="s">
        <v>1608</v>
      </c>
      <c r="D30441">
        <v>0.1</v>
      </c>
    </row>
    <row r="30442" spans="1:6" x14ac:dyDescent="0.2">
      <c r="A30442" t="s">
        <v>174</v>
      </c>
      <c r="B30442">
        <v>2.5000000000000001E-2</v>
      </c>
      <c r="C30442" t="s">
        <v>1568</v>
      </c>
      <c r="D30442" t="s">
        <v>1809</v>
      </c>
      <c r="E30442" t="s">
        <v>3708</v>
      </c>
    </row>
    <row r="30443" spans="1:6" x14ac:dyDescent="0.2">
      <c r="A30443" t="s">
        <v>153</v>
      </c>
      <c r="B30443" s="9">
        <v>45433</v>
      </c>
      <c r="C30443">
        <f>+-0.05</f>
        <v>-0.05</v>
      </c>
    </row>
    <row r="30444" spans="1:6" x14ac:dyDescent="0.2">
      <c r="A30444" t="s">
        <v>174</v>
      </c>
      <c r="B30444">
        <v>0.05</v>
      </c>
      <c r="C30444" t="s">
        <v>1567</v>
      </c>
      <c r="D30444" t="s">
        <v>1568</v>
      </c>
      <c r="E30444" t="s">
        <v>3288</v>
      </c>
      <c r="F30444" t="s">
        <v>3289</v>
      </c>
    </row>
    <row r="30445" spans="1:6" x14ac:dyDescent="0.2">
      <c r="A30445" t="s">
        <v>67</v>
      </c>
      <c r="B30445" t="s">
        <v>3731</v>
      </c>
    </row>
    <row r="30446" spans="1:6" x14ac:dyDescent="0.2">
      <c r="A30446" t="s">
        <v>1933</v>
      </c>
      <c r="B30446">
        <v>14.9</v>
      </c>
      <c r="C30446">
        <f>0.1/-0.05</f>
        <v>-2</v>
      </c>
    </row>
    <row r="30447" spans="1:6" x14ac:dyDescent="0.2">
      <c r="A30447" t="s">
        <v>189</v>
      </c>
      <c r="B30447">
        <v>0.05</v>
      </c>
      <c r="C30447" t="s">
        <v>3291</v>
      </c>
    </row>
    <row r="30448" spans="1:6" x14ac:dyDescent="0.2">
      <c r="A30448" t="s">
        <v>29</v>
      </c>
      <c r="B30448">
        <v>5.5</v>
      </c>
      <c r="C30448" t="s">
        <v>1608</v>
      </c>
      <c r="D30448">
        <v>0.2</v>
      </c>
    </row>
    <row r="30449" spans="1:6" x14ac:dyDescent="0.2">
      <c r="A30449" t="s">
        <v>29</v>
      </c>
      <c r="B30449" t="s">
        <v>3709</v>
      </c>
    </row>
    <row r="30450" spans="1:6" x14ac:dyDescent="0.2">
      <c r="A30450" t="s">
        <v>551</v>
      </c>
      <c r="B30450">
        <v>2.5000000000000001E-2</v>
      </c>
      <c r="C30450" t="s">
        <v>1567</v>
      </c>
      <c r="D30450" t="s">
        <v>1633</v>
      </c>
      <c r="E30450" t="s">
        <v>2401</v>
      </c>
    </row>
    <row r="30451" spans="1:6" x14ac:dyDescent="0.2">
      <c r="A30451" t="s">
        <v>133</v>
      </c>
      <c r="B30451" t="s">
        <v>2401</v>
      </c>
    </row>
    <row r="30452" spans="1:6" x14ac:dyDescent="0.2">
      <c r="A30452" t="s">
        <v>29</v>
      </c>
      <c r="B30452">
        <v>11.5</v>
      </c>
      <c r="C30452" t="s">
        <v>1608</v>
      </c>
      <c r="D30452">
        <v>0.05</v>
      </c>
    </row>
    <row r="30453" spans="1:6" x14ac:dyDescent="0.2">
      <c r="A30453" t="s">
        <v>186</v>
      </c>
      <c r="B30453">
        <v>-111</v>
      </c>
    </row>
    <row r="30454" spans="1:6" x14ac:dyDescent="0.2">
      <c r="A30454" t="s">
        <v>186</v>
      </c>
      <c r="B30454">
        <v>-121</v>
      </c>
    </row>
    <row r="30455" spans="1:6" x14ac:dyDescent="0.2">
      <c r="A30455" t="s">
        <v>29</v>
      </c>
      <c r="B30455" t="s">
        <v>3710</v>
      </c>
    </row>
    <row r="30456" spans="1:6" x14ac:dyDescent="0.2">
      <c r="A30456" t="s">
        <v>3292</v>
      </c>
      <c r="B30456">
        <v>0.02</v>
      </c>
    </row>
    <row r="30457" spans="1:6" x14ac:dyDescent="0.2">
      <c r="A30457" t="s">
        <v>3293</v>
      </c>
      <c r="B30457">
        <v>0.1</v>
      </c>
      <c r="C30457" t="s">
        <v>1568</v>
      </c>
    </row>
    <row r="30458" spans="1:6" x14ac:dyDescent="0.2">
      <c r="A30458" t="s">
        <v>95</v>
      </c>
      <c r="B30458" t="e">
        <f>-0.8/Rz</f>
        <v>#NAME?</v>
      </c>
      <c r="C30458" t="s">
        <v>3294</v>
      </c>
    </row>
    <row r="30459" spans="1:6" x14ac:dyDescent="0.2">
      <c r="A30459" t="s">
        <v>92</v>
      </c>
      <c r="B30459" t="s">
        <v>3711</v>
      </c>
      <c r="C30459" t="s">
        <v>1580</v>
      </c>
      <c r="D30459" t="s">
        <v>3712</v>
      </c>
      <c r="E30459" t="s">
        <v>3713</v>
      </c>
    </row>
    <row r="30460" spans="1:6" x14ac:dyDescent="0.2">
      <c r="A30460" t="s">
        <v>92</v>
      </c>
      <c r="B30460" t="s">
        <v>3711</v>
      </c>
      <c r="C30460" t="s">
        <v>1580</v>
      </c>
      <c r="D30460" t="s">
        <v>3712</v>
      </c>
      <c r="E30460" t="s">
        <v>3714</v>
      </c>
    </row>
    <row r="30461" spans="1:6" x14ac:dyDescent="0.2">
      <c r="A30461" t="s">
        <v>54</v>
      </c>
      <c r="B30461" t="s">
        <v>3655</v>
      </c>
      <c r="C30461" t="s">
        <v>2526</v>
      </c>
      <c r="D30461" t="s">
        <v>3712</v>
      </c>
      <c r="E30461" t="s">
        <v>3715</v>
      </c>
    </row>
    <row r="30462" spans="1:6" x14ac:dyDescent="0.2">
      <c r="A30462" t="s">
        <v>174</v>
      </c>
      <c r="B30462" t="s">
        <v>1545</v>
      </c>
      <c r="C30462">
        <v>2.5000000000000001E-2</v>
      </c>
      <c r="D30462" t="s">
        <v>1567</v>
      </c>
      <c r="E30462" t="s">
        <v>1568</v>
      </c>
      <c r="F30462" t="s">
        <v>3716</v>
      </c>
    </row>
    <row r="30463" spans="1:6" x14ac:dyDescent="0.2">
      <c r="A30463" t="s">
        <v>54</v>
      </c>
      <c r="B30463" t="s">
        <v>3717</v>
      </c>
    </row>
    <row r="30464" spans="1:6" x14ac:dyDescent="0.2">
      <c r="A30464" t="s">
        <v>153</v>
      </c>
      <c r="B30464">
        <v>26.6</v>
      </c>
      <c r="C30464" t="s">
        <v>1578</v>
      </c>
    </row>
    <row r="30465" spans="1:4" x14ac:dyDescent="0.2">
      <c r="A30465" t="s">
        <v>974</v>
      </c>
      <c r="B30465">
        <v>0.1</v>
      </c>
      <c r="C30465" t="s">
        <v>1567</v>
      </c>
      <c r="D30465" t="s">
        <v>1568</v>
      </c>
    </row>
    <row r="30466" spans="1:4" x14ac:dyDescent="0.2">
      <c r="A30466" t="s">
        <v>95</v>
      </c>
      <c r="B30466" t="s">
        <v>3718</v>
      </c>
    </row>
    <row r="30467" spans="1:4" x14ac:dyDescent="0.2">
      <c r="A30467" t="s">
        <v>95</v>
      </c>
      <c r="B30467" t="s">
        <v>3719</v>
      </c>
      <c r="C30467" t="s">
        <v>2401</v>
      </c>
    </row>
    <row r="30468" spans="1:4" x14ac:dyDescent="0.2">
      <c r="A30468" t="s">
        <v>54</v>
      </c>
      <c r="B30468" t="s">
        <v>1754</v>
      </c>
      <c r="C30468" t="s">
        <v>2526</v>
      </c>
    </row>
    <row r="30469" spans="1:4" x14ac:dyDescent="0.2">
      <c r="A30469" t="s">
        <v>54</v>
      </c>
      <c r="B30469" t="s">
        <v>1723</v>
      </c>
      <c r="C30469" t="s">
        <v>2526</v>
      </c>
    </row>
    <row r="30470" spans="1:4" x14ac:dyDescent="0.2">
      <c r="A30470" t="s">
        <v>29</v>
      </c>
      <c r="B30470">
        <v>0.63600000000000001</v>
      </c>
      <c r="C30470" t="s">
        <v>1637</v>
      </c>
    </row>
    <row r="30471" spans="1:4" x14ac:dyDescent="0.2">
      <c r="A30471" t="s">
        <v>29</v>
      </c>
      <c r="B30471" t="s">
        <v>2276</v>
      </c>
    </row>
    <row r="30472" spans="1:4" x14ac:dyDescent="0.2">
      <c r="A30472" t="s">
        <v>95</v>
      </c>
      <c r="B30472" t="s">
        <v>3720</v>
      </c>
      <c r="C30472" t="s">
        <v>2401</v>
      </c>
    </row>
    <row r="30473" spans="1:4" x14ac:dyDescent="0.2">
      <c r="A30473" t="s">
        <v>153</v>
      </c>
      <c r="B30473" t="s">
        <v>3721</v>
      </c>
      <c r="C30473" t="s">
        <v>3073</v>
      </c>
    </row>
    <row r="30474" spans="1:4" x14ac:dyDescent="0.2">
      <c r="A30474" t="s">
        <v>29</v>
      </c>
      <c r="B30474">
        <v>3.7</v>
      </c>
      <c r="C30474" t="s">
        <v>1578</v>
      </c>
    </row>
    <row r="30475" spans="1:4" x14ac:dyDescent="0.2">
      <c r="A30475" t="s">
        <v>29</v>
      </c>
      <c r="B30475">
        <v>11.4</v>
      </c>
      <c r="C30475" t="s">
        <v>2209</v>
      </c>
    </row>
    <row r="30476" spans="1:4" x14ac:dyDescent="0.2">
      <c r="A30476" t="s">
        <v>153</v>
      </c>
      <c r="B30476" t="s">
        <v>3722</v>
      </c>
      <c r="C30476" t="s">
        <v>1578</v>
      </c>
      <c r="D30476" t="s">
        <v>2401</v>
      </c>
    </row>
    <row r="30477" spans="1:4" x14ac:dyDescent="0.2">
      <c r="A30477" t="s">
        <v>29</v>
      </c>
      <c r="B30477">
        <v>10</v>
      </c>
      <c r="C30477">
        <v>-0.5</v>
      </c>
    </row>
    <row r="30478" spans="1:4" x14ac:dyDescent="0.2">
      <c r="A30478" t="s">
        <v>54</v>
      </c>
      <c r="B30478" t="s">
        <v>1723</v>
      </c>
      <c r="C30478" t="s">
        <v>2526</v>
      </c>
      <c r="D30478" t="s">
        <v>2401</v>
      </c>
    </row>
    <row r="30479" spans="1:4" x14ac:dyDescent="0.2">
      <c r="A30479" t="s">
        <v>92</v>
      </c>
      <c r="B30479" t="s">
        <v>3724</v>
      </c>
      <c r="C30479" t="s">
        <v>1580</v>
      </c>
    </row>
    <row r="30480" spans="1:4" x14ac:dyDescent="0.2">
      <c r="A30480" t="s">
        <v>29</v>
      </c>
      <c r="B30480">
        <v>2.59</v>
      </c>
      <c r="C30480" t="s">
        <v>1580</v>
      </c>
    </row>
    <row r="30481" spans="1:5" x14ac:dyDescent="0.2">
      <c r="A30481" t="s">
        <v>2543</v>
      </c>
      <c r="B30481" t="s">
        <v>2424</v>
      </c>
      <c r="C30481" t="s">
        <v>3725</v>
      </c>
      <c r="D30481" t="s">
        <v>3726</v>
      </c>
      <c r="E30481" t="s">
        <v>1697</v>
      </c>
    </row>
    <row r="30482" spans="1:5" x14ac:dyDescent="0.2">
      <c r="A30482" t="s">
        <v>29</v>
      </c>
      <c r="B30482">
        <v>0.6</v>
      </c>
      <c r="C30482" t="s">
        <v>1580</v>
      </c>
    </row>
    <row r="30483" spans="1:5" x14ac:dyDescent="0.2">
      <c r="A30483" t="s">
        <v>29</v>
      </c>
      <c r="B30483">
        <v>0.66</v>
      </c>
      <c r="C30483" t="s">
        <v>1630</v>
      </c>
    </row>
    <row r="30484" spans="1:5" x14ac:dyDescent="0.2">
      <c r="A30484" t="s">
        <v>54</v>
      </c>
      <c r="B30484" t="s">
        <v>1636</v>
      </c>
      <c r="C30484" t="s">
        <v>2526</v>
      </c>
    </row>
    <row r="30485" spans="1:5" x14ac:dyDescent="0.2">
      <c r="A30485" t="s">
        <v>153</v>
      </c>
      <c r="B30485">
        <v>21.45</v>
      </c>
      <c r="C30485" t="s">
        <v>1578</v>
      </c>
    </row>
    <row r="30486" spans="1:5" x14ac:dyDescent="0.2">
      <c r="A30486" t="s">
        <v>54</v>
      </c>
      <c r="B30486" t="s">
        <v>3727</v>
      </c>
      <c r="C30486" t="s">
        <v>2596</v>
      </c>
    </row>
    <row r="30487" spans="1:5" x14ac:dyDescent="0.2">
      <c r="A30487" t="s">
        <v>92</v>
      </c>
      <c r="B30487">
        <v>0.5</v>
      </c>
      <c r="C30487">
        <v>-147</v>
      </c>
    </row>
    <row r="30488" spans="1:5" x14ac:dyDescent="0.2">
      <c r="A30488" t="s">
        <v>92</v>
      </c>
      <c r="B30488" t="s">
        <v>3728</v>
      </c>
      <c r="C30488">
        <v>-146</v>
      </c>
    </row>
    <row r="30489" spans="1:5" x14ac:dyDescent="0.2">
      <c r="A30489" t="s">
        <v>153</v>
      </c>
      <c r="B30489" t="s">
        <v>3732</v>
      </c>
    </row>
    <row r="30490" spans="1:5" x14ac:dyDescent="0.2">
      <c r="A30490" t="s">
        <v>54</v>
      </c>
      <c r="B30490" t="s">
        <v>3733</v>
      </c>
      <c r="C30490" t="s">
        <v>2401</v>
      </c>
    </row>
    <row r="30491" spans="1:5" x14ac:dyDescent="0.2">
      <c r="A30491" t="s">
        <v>1549</v>
      </c>
      <c r="B30491" t="s">
        <v>1550</v>
      </c>
      <c r="C30491" t="s">
        <v>1551</v>
      </c>
      <c r="D30491" t="s">
        <v>1552</v>
      </c>
    </row>
    <row r="30492" spans="1:5" x14ac:dyDescent="0.2">
      <c r="A30492" t="s">
        <v>859</v>
      </c>
      <c r="B30492" t="s">
        <v>1553</v>
      </c>
      <c r="C30492" t="s">
        <v>1554</v>
      </c>
    </row>
    <row r="30493" spans="1:5" x14ac:dyDescent="0.2">
      <c r="A30493" t="s">
        <v>1569</v>
      </c>
      <c r="B30493" t="s">
        <v>1570</v>
      </c>
      <c r="C30493" t="s">
        <v>1571</v>
      </c>
    </row>
    <row r="30494" spans="1:5" x14ac:dyDescent="0.2">
      <c r="A30494" t="s">
        <v>1569</v>
      </c>
      <c r="B30494" t="s">
        <v>1572</v>
      </c>
      <c r="C30494" t="s">
        <v>1573</v>
      </c>
      <c r="D30494" t="s">
        <v>1571</v>
      </c>
    </row>
    <row r="30495" spans="1:5" x14ac:dyDescent="0.2">
      <c r="A30495" t="s">
        <v>29</v>
      </c>
      <c r="B30495">
        <v>-103</v>
      </c>
    </row>
    <row r="30496" spans="1:5" x14ac:dyDescent="0.2">
      <c r="A30496" t="s">
        <v>29</v>
      </c>
      <c r="B30496">
        <v>-104</v>
      </c>
    </row>
    <row r="30497" spans="1:4" x14ac:dyDescent="0.2">
      <c r="A30497" t="s">
        <v>29</v>
      </c>
      <c r="B30497">
        <v>-105</v>
      </c>
    </row>
    <row r="30498" spans="1:4" x14ac:dyDescent="0.2">
      <c r="A30498" t="s">
        <v>29</v>
      </c>
      <c r="B30498">
        <v>-106</v>
      </c>
    </row>
    <row r="30499" spans="1:4" x14ac:dyDescent="0.2">
      <c r="A30499" t="s">
        <v>29</v>
      </c>
      <c r="B30499">
        <v>-108</v>
      </c>
    </row>
    <row r="30500" spans="1:4" x14ac:dyDescent="0.2">
      <c r="A30500" t="s">
        <v>29</v>
      </c>
      <c r="B30500">
        <v>-109</v>
      </c>
    </row>
    <row r="30501" spans="1:4" x14ac:dyDescent="0.2">
      <c r="A30501" t="s">
        <v>1061</v>
      </c>
      <c r="B30501" t="s">
        <v>1548</v>
      </c>
      <c r="C30501" t="s">
        <v>3729</v>
      </c>
      <c r="D30501" t="s">
        <v>3084</v>
      </c>
    </row>
    <row r="30502" spans="1:4" x14ac:dyDescent="0.2">
      <c r="A30502" t="s">
        <v>1569</v>
      </c>
      <c r="B30502" t="s">
        <v>1570</v>
      </c>
      <c r="C30502" t="s">
        <v>1571</v>
      </c>
    </row>
    <row r="30503" spans="1:4" x14ac:dyDescent="0.2">
      <c r="A30503" t="s">
        <v>1569</v>
      </c>
      <c r="B30503" t="s">
        <v>1572</v>
      </c>
      <c r="C30503" t="s">
        <v>1573</v>
      </c>
      <c r="D30503" t="s">
        <v>1571</v>
      </c>
    </row>
    <row r="30504" spans="1:4" x14ac:dyDescent="0.2">
      <c r="A30504" t="s">
        <v>1569</v>
      </c>
      <c r="B30504" t="s">
        <v>1570</v>
      </c>
      <c r="C30504" t="s">
        <v>1571</v>
      </c>
    </row>
    <row r="30505" spans="1:4" x14ac:dyDescent="0.2">
      <c r="A30505" t="s">
        <v>1569</v>
      </c>
      <c r="B30505" t="s">
        <v>1572</v>
      </c>
      <c r="C30505" t="s">
        <v>1573</v>
      </c>
      <c r="D30505" t="s">
        <v>1571</v>
      </c>
    </row>
    <row r="30506" spans="1:4" x14ac:dyDescent="0.2">
      <c r="A30506" t="s">
        <v>29</v>
      </c>
    </row>
    <row r="30507" spans="1:4" x14ac:dyDescent="0.2">
      <c r="A30507" t="s">
        <v>54</v>
      </c>
    </row>
    <row r="30508" spans="1:4" x14ac:dyDescent="0.2">
      <c r="A30508" t="s">
        <v>29</v>
      </c>
    </row>
    <row r="30509" spans="1:4" x14ac:dyDescent="0.2">
      <c r="A30509" t="s">
        <v>36</v>
      </c>
      <c r="B30509" t="s">
        <v>3434</v>
      </c>
    </row>
    <row r="30510" spans="1:4" x14ac:dyDescent="0.2">
      <c r="A30510" t="s">
        <v>34</v>
      </c>
      <c r="B30510" t="s">
        <v>36</v>
      </c>
    </row>
    <row r="30511" spans="1:4" x14ac:dyDescent="0.2">
      <c r="A30511" t="s">
        <v>153</v>
      </c>
      <c r="B30511" t="s">
        <v>3435</v>
      </c>
    </row>
    <row r="30512" spans="1:4" x14ac:dyDescent="0.2">
      <c r="A30512" t="s">
        <v>153</v>
      </c>
    </row>
    <row r="30513" spans="1:3" x14ac:dyDescent="0.2">
      <c r="A30513" t="s">
        <v>32</v>
      </c>
    </row>
    <row r="30514" spans="1:3" x14ac:dyDescent="0.2">
      <c r="A30514" t="s">
        <v>29</v>
      </c>
      <c r="B30514" t="s">
        <v>3436</v>
      </c>
    </row>
    <row r="30515" spans="1:3" x14ac:dyDescent="0.2">
      <c r="A30515" t="s">
        <v>153</v>
      </c>
    </row>
    <row r="30516" spans="1:3" x14ac:dyDescent="0.2">
      <c r="A30516" t="s">
        <v>974</v>
      </c>
      <c r="B30516" t="s">
        <v>3437</v>
      </c>
    </row>
    <row r="30517" spans="1:3" x14ac:dyDescent="0.2">
      <c r="A30517" t="s">
        <v>153</v>
      </c>
      <c r="B30517" t="s">
        <v>3437</v>
      </c>
    </row>
    <row r="30518" spans="1:3" x14ac:dyDescent="0.2">
      <c r="A30518" t="s">
        <v>96</v>
      </c>
      <c r="B30518">
        <v>9.6</v>
      </c>
    </row>
    <row r="30519" spans="1:3" x14ac:dyDescent="0.2">
      <c r="A30519" t="s">
        <v>974</v>
      </c>
    </row>
    <row r="30520" spans="1:3" x14ac:dyDescent="0.2">
      <c r="A30520" t="s">
        <v>95</v>
      </c>
      <c r="B30520" t="s">
        <v>1593</v>
      </c>
      <c r="C30520">
        <v>0.8</v>
      </c>
    </row>
    <row r="30521" spans="1:3" x14ac:dyDescent="0.2">
      <c r="A30521" t="s">
        <v>48</v>
      </c>
    </row>
    <row r="30522" spans="1:3" x14ac:dyDescent="0.2">
      <c r="A30522" t="s">
        <v>48</v>
      </c>
    </row>
    <row r="30523" spans="1:3" x14ac:dyDescent="0.2">
      <c r="A30523" t="s">
        <v>54</v>
      </c>
    </row>
    <row r="30524" spans="1:3" x14ac:dyDescent="0.2">
      <c r="A30524" t="s">
        <v>48</v>
      </c>
    </row>
    <row r="30525" spans="1:3" x14ac:dyDescent="0.2">
      <c r="A30525" t="s">
        <v>29</v>
      </c>
    </row>
    <row r="30526" spans="1:3" x14ac:dyDescent="0.2">
      <c r="A30526" t="s">
        <v>29</v>
      </c>
    </row>
    <row r="30527" spans="1:3" x14ac:dyDescent="0.2">
      <c r="A30527" t="s">
        <v>29</v>
      </c>
    </row>
    <row r="30528" spans="1:3" x14ac:dyDescent="0.2">
      <c r="A30528" t="s">
        <v>95</v>
      </c>
      <c r="B30528" t="s">
        <v>1593</v>
      </c>
      <c r="C30528">
        <v>0.8</v>
      </c>
    </row>
    <row r="30529" spans="1:2" x14ac:dyDescent="0.2">
      <c r="A30529" t="s">
        <v>54</v>
      </c>
    </row>
    <row r="30530" spans="1:2" x14ac:dyDescent="0.2">
      <c r="A30530" t="s">
        <v>36</v>
      </c>
      <c r="B30530" t="s">
        <v>3438</v>
      </c>
    </row>
    <row r="30531" spans="1:2" x14ac:dyDescent="0.2">
      <c r="A30531" t="s">
        <v>153</v>
      </c>
    </row>
    <row r="30532" spans="1:2" x14ac:dyDescent="0.2">
      <c r="A30532" t="s">
        <v>153</v>
      </c>
      <c r="B30532" t="s">
        <v>3435</v>
      </c>
    </row>
    <row r="30533" spans="1:2" x14ac:dyDescent="0.2">
      <c r="A30533" t="s">
        <v>153</v>
      </c>
      <c r="B30533" t="s">
        <v>3439</v>
      </c>
    </row>
    <row r="30534" spans="1:2" x14ac:dyDescent="0.2">
      <c r="A30534" t="s">
        <v>48</v>
      </c>
    </row>
    <row r="30535" spans="1:2" x14ac:dyDescent="0.2">
      <c r="A30535" t="s">
        <v>153</v>
      </c>
    </row>
    <row r="30536" spans="1:2" x14ac:dyDescent="0.2">
      <c r="A30536" t="s">
        <v>56</v>
      </c>
    </row>
    <row r="30537" spans="1:2" x14ac:dyDescent="0.2">
      <c r="A30537" t="s">
        <v>974</v>
      </c>
    </row>
    <row r="30538" spans="1:2" x14ac:dyDescent="0.2">
      <c r="A30538" t="s">
        <v>153</v>
      </c>
    </row>
    <row r="30539" spans="1:2" x14ac:dyDescent="0.2">
      <c r="A30539" t="s">
        <v>96</v>
      </c>
      <c r="B30539">
        <v>9.6</v>
      </c>
    </row>
    <row r="30540" spans="1:2" x14ac:dyDescent="0.2">
      <c r="A30540" t="s">
        <v>153</v>
      </c>
    </row>
    <row r="30541" spans="1:2" x14ac:dyDescent="0.2">
      <c r="A30541" t="s">
        <v>96</v>
      </c>
      <c r="B30541">
        <v>8.6</v>
      </c>
    </row>
    <row r="30542" spans="1:2" x14ac:dyDescent="0.2">
      <c r="A30542" t="s">
        <v>29</v>
      </c>
    </row>
    <row r="30543" spans="1:2" x14ac:dyDescent="0.2">
      <c r="A30543" t="s">
        <v>29</v>
      </c>
    </row>
    <row r="30544" spans="1:2" x14ac:dyDescent="0.2">
      <c r="A30544" t="s">
        <v>153</v>
      </c>
    </row>
    <row r="30545" spans="1:4" x14ac:dyDescent="0.2">
      <c r="A30545" t="s">
        <v>153</v>
      </c>
    </row>
    <row r="30546" spans="1:4" x14ac:dyDescent="0.2">
      <c r="A30546" t="s">
        <v>54</v>
      </c>
    </row>
    <row r="30547" spans="1:4" x14ac:dyDescent="0.2">
      <c r="A30547" t="s">
        <v>29</v>
      </c>
    </row>
    <row r="30548" spans="1:4" x14ac:dyDescent="0.2">
      <c r="A30548" t="s">
        <v>29</v>
      </c>
    </row>
    <row r="30549" spans="1:4" x14ac:dyDescent="0.2">
      <c r="A30549" t="s">
        <v>29</v>
      </c>
    </row>
    <row r="30550" spans="1:4" x14ac:dyDescent="0.2">
      <c r="A30550" t="s">
        <v>29</v>
      </c>
    </row>
    <row r="30551" spans="1:4" x14ac:dyDescent="0.2">
      <c r="A30551" t="s">
        <v>29</v>
      </c>
    </row>
    <row r="30552" spans="1:4" x14ac:dyDescent="0.2">
      <c r="A30552" t="s">
        <v>54</v>
      </c>
    </row>
    <row r="30553" spans="1:4" x14ac:dyDescent="0.2">
      <c r="A30553" t="s">
        <v>29</v>
      </c>
    </row>
    <row r="30554" spans="1:4" x14ac:dyDescent="0.2">
      <c r="A30554" t="s">
        <v>29</v>
      </c>
    </row>
    <row r="30555" spans="1:4" x14ac:dyDescent="0.2">
      <c r="A30555" t="s">
        <v>153</v>
      </c>
    </row>
    <row r="30556" spans="1:4" x14ac:dyDescent="0.2">
      <c r="A30556" t="s">
        <v>153</v>
      </c>
      <c r="B30556" t="s">
        <v>3440</v>
      </c>
    </row>
    <row r="30557" spans="1:4" x14ac:dyDescent="0.2">
      <c r="A30557" t="s">
        <v>54</v>
      </c>
    </row>
    <row r="30558" spans="1:4" x14ac:dyDescent="0.2">
      <c r="A30558" t="s">
        <v>29</v>
      </c>
    </row>
    <row r="30559" spans="1:4" x14ac:dyDescent="0.2">
      <c r="A30559" t="s">
        <v>29</v>
      </c>
      <c r="B30559">
        <v>3</v>
      </c>
      <c r="C30559" t="s">
        <v>3441</v>
      </c>
      <c r="D30559" t="s">
        <v>3442</v>
      </c>
    </row>
    <row r="30560" spans="1:4" x14ac:dyDescent="0.2">
      <c r="A30560" t="s">
        <v>153</v>
      </c>
      <c r="B30560" t="s">
        <v>3440</v>
      </c>
    </row>
    <row r="30561" spans="1:4" x14ac:dyDescent="0.2">
      <c r="A30561" t="s">
        <v>54</v>
      </c>
    </row>
    <row r="30562" spans="1:4" x14ac:dyDescent="0.2">
      <c r="A30562" t="s">
        <v>29</v>
      </c>
    </row>
    <row r="30563" spans="1:4" x14ac:dyDescent="0.2">
      <c r="A30563" t="s">
        <v>29</v>
      </c>
      <c r="B30563">
        <v>4</v>
      </c>
      <c r="C30563" t="s">
        <v>3437</v>
      </c>
    </row>
    <row r="30564" spans="1:4" x14ac:dyDescent="0.2">
      <c r="A30564" t="s">
        <v>95</v>
      </c>
      <c r="B30564" t="s">
        <v>1593</v>
      </c>
      <c r="C30564">
        <v>3.2</v>
      </c>
      <c r="D30564" t="s">
        <v>2228</v>
      </c>
    </row>
    <row r="30565" spans="1:4" x14ac:dyDescent="0.2">
      <c r="A30565" t="s">
        <v>1549</v>
      </c>
      <c r="B30565" t="s">
        <v>1550</v>
      </c>
      <c r="C30565" t="s">
        <v>1551</v>
      </c>
      <c r="D30565" t="s">
        <v>1552</v>
      </c>
    </row>
    <row r="30566" spans="1:4" x14ac:dyDescent="0.2">
      <c r="A30566" t="s">
        <v>859</v>
      </c>
      <c r="B30566" t="s">
        <v>1553</v>
      </c>
      <c r="C30566" t="s">
        <v>1554</v>
      </c>
    </row>
    <row r="30567" spans="1:4" x14ac:dyDescent="0.2">
      <c r="A30567" t="s">
        <v>1569</v>
      </c>
      <c r="B30567" t="s">
        <v>1570</v>
      </c>
      <c r="C30567" t="s">
        <v>1571</v>
      </c>
    </row>
    <row r="30568" spans="1:4" x14ac:dyDescent="0.2">
      <c r="A30568" t="s">
        <v>1569</v>
      </c>
      <c r="B30568" t="s">
        <v>1572</v>
      </c>
      <c r="C30568" t="s">
        <v>1573</v>
      </c>
      <c r="D30568" t="s">
        <v>1571</v>
      </c>
    </row>
    <row r="30569" spans="1:4" x14ac:dyDescent="0.2">
      <c r="A30569" t="s">
        <v>34</v>
      </c>
    </row>
    <row r="30570" spans="1:4" x14ac:dyDescent="0.2">
      <c r="A30570" t="s">
        <v>34</v>
      </c>
    </row>
    <row r="30571" spans="1:4" x14ac:dyDescent="0.2">
      <c r="A30571" t="s">
        <v>153</v>
      </c>
    </row>
    <row r="30572" spans="1:4" x14ac:dyDescent="0.2">
      <c r="A30572" t="s">
        <v>153</v>
      </c>
    </row>
    <row r="30573" spans="1:4" x14ac:dyDescent="0.2">
      <c r="A30573" t="s">
        <v>153</v>
      </c>
    </row>
    <row r="30574" spans="1:4" x14ac:dyDescent="0.2">
      <c r="A30574" t="s">
        <v>153</v>
      </c>
    </row>
    <row r="30575" spans="1:4" x14ac:dyDescent="0.2">
      <c r="A30575" t="s">
        <v>153</v>
      </c>
    </row>
    <row r="30576" spans="1:4" x14ac:dyDescent="0.2">
      <c r="A30576" t="s">
        <v>153</v>
      </c>
    </row>
    <row r="30577" spans="1:4" x14ac:dyDescent="0.2">
      <c r="A30577" t="s">
        <v>153</v>
      </c>
    </row>
    <row r="30578" spans="1:4" x14ac:dyDescent="0.2">
      <c r="A30578" t="s">
        <v>29</v>
      </c>
    </row>
    <row r="30579" spans="1:4" x14ac:dyDescent="0.2">
      <c r="A30579" t="s">
        <v>29</v>
      </c>
    </row>
    <row r="30580" spans="1:4" x14ac:dyDescent="0.2">
      <c r="A30580" t="s">
        <v>29</v>
      </c>
    </row>
    <row r="30581" spans="1:4" x14ac:dyDescent="0.2">
      <c r="A30581" t="s">
        <v>29</v>
      </c>
    </row>
    <row r="30582" spans="1:4" x14ac:dyDescent="0.2">
      <c r="A30582" t="s">
        <v>29</v>
      </c>
    </row>
    <row r="30583" spans="1:4" x14ac:dyDescent="0.2">
      <c r="A30583" t="s">
        <v>859</v>
      </c>
      <c r="B30583" t="s">
        <v>1553</v>
      </c>
      <c r="C30583" t="s">
        <v>1554</v>
      </c>
    </row>
    <row r="30584" spans="1:4" x14ac:dyDescent="0.2">
      <c r="A30584" t="s">
        <v>1549</v>
      </c>
      <c r="B30584" t="s">
        <v>1550</v>
      </c>
      <c r="C30584" t="s">
        <v>1551</v>
      </c>
      <c r="D30584" t="s">
        <v>1552</v>
      </c>
    </row>
    <row r="30585" spans="1:4" x14ac:dyDescent="0.2">
      <c r="A30585" t="s">
        <v>1569</v>
      </c>
      <c r="B30585" t="s">
        <v>1570</v>
      </c>
      <c r="C30585" t="s">
        <v>1571</v>
      </c>
    </row>
    <row r="30586" spans="1:4" x14ac:dyDescent="0.2">
      <c r="A30586" t="s">
        <v>1569</v>
      </c>
      <c r="B30586" t="s">
        <v>1572</v>
      </c>
      <c r="C30586" t="s">
        <v>1573</v>
      </c>
      <c r="D30586" t="s">
        <v>1571</v>
      </c>
    </row>
    <row r="30587" spans="1:4" x14ac:dyDescent="0.2">
      <c r="A30587" t="s">
        <v>153</v>
      </c>
    </row>
    <row r="30588" spans="1:4" x14ac:dyDescent="0.2">
      <c r="A30588" t="s">
        <v>1066</v>
      </c>
    </row>
    <row r="30589" spans="1:4" x14ac:dyDescent="0.2">
      <c r="A30589" t="s">
        <v>54</v>
      </c>
    </row>
    <row r="30590" spans="1:4" x14ac:dyDescent="0.2">
      <c r="A30590" t="s">
        <v>29</v>
      </c>
    </row>
    <row r="30591" spans="1:4" x14ac:dyDescent="0.2">
      <c r="A30591" t="s">
        <v>174</v>
      </c>
      <c r="B30591">
        <v>-19.5</v>
      </c>
    </row>
    <row r="30592" spans="1:4" x14ac:dyDescent="0.2">
      <c r="A30592" t="s">
        <v>551</v>
      </c>
    </row>
    <row r="30593" spans="1:2" x14ac:dyDescent="0.2">
      <c r="A30593" t="s">
        <v>174</v>
      </c>
    </row>
    <row r="30594" spans="1:2" x14ac:dyDescent="0.2">
      <c r="A30594" t="s">
        <v>186</v>
      </c>
    </row>
    <row r="30595" spans="1:2" x14ac:dyDescent="0.2">
      <c r="A30595" t="s">
        <v>29</v>
      </c>
    </row>
    <row r="30596" spans="1:2" x14ac:dyDescent="0.2">
      <c r="A30596" t="s">
        <v>29</v>
      </c>
    </row>
    <row r="30597" spans="1:2" x14ac:dyDescent="0.2">
      <c r="A30597" t="s">
        <v>92</v>
      </c>
      <c r="B30597" t="s">
        <v>3073</v>
      </c>
    </row>
    <row r="30598" spans="1:2" x14ac:dyDescent="0.2">
      <c r="A30598" t="s">
        <v>29</v>
      </c>
    </row>
    <row r="30599" spans="1:2" x14ac:dyDescent="0.2">
      <c r="A30599" t="s">
        <v>29</v>
      </c>
    </row>
    <row r="30600" spans="1:2" x14ac:dyDescent="0.2">
      <c r="A30600" t="s">
        <v>186</v>
      </c>
    </row>
    <row r="30601" spans="1:2" x14ac:dyDescent="0.2">
      <c r="A30601" t="s">
        <v>186</v>
      </c>
    </row>
    <row r="30602" spans="1:2" x14ac:dyDescent="0.2">
      <c r="A30602" t="s">
        <v>29</v>
      </c>
    </row>
    <row r="30603" spans="1:2" x14ac:dyDescent="0.2">
      <c r="A30603" t="s">
        <v>153</v>
      </c>
    </row>
    <row r="30604" spans="1:2" x14ac:dyDescent="0.2">
      <c r="A30604" t="s">
        <v>664</v>
      </c>
      <c r="B30604" t="s">
        <v>2401</v>
      </c>
    </row>
    <row r="30605" spans="1:2" x14ac:dyDescent="0.2">
      <c r="A30605" t="s">
        <v>153</v>
      </c>
    </row>
    <row r="30606" spans="1:2" x14ac:dyDescent="0.2">
      <c r="A30606" t="s">
        <v>54</v>
      </c>
      <c r="B30606" t="s">
        <v>3734</v>
      </c>
    </row>
    <row r="30607" spans="1:2" x14ac:dyDescent="0.2">
      <c r="A30607" t="s">
        <v>54</v>
      </c>
      <c r="B30607" t="s">
        <v>3735</v>
      </c>
    </row>
    <row r="30608" spans="1:2" x14ac:dyDescent="0.2">
      <c r="A30608" t="s">
        <v>153</v>
      </c>
      <c r="B30608" t="s">
        <v>3735</v>
      </c>
    </row>
    <row r="30609" spans="1:3" x14ac:dyDescent="0.2">
      <c r="A30609" t="s">
        <v>29</v>
      </c>
    </row>
    <row r="30610" spans="1:3" x14ac:dyDescent="0.2">
      <c r="A30610" t="s">
        <v>54</v>
      </c>
    </row>
    <row r="30611" spans="1:3" x14ac:dyDescent="0.2">
      <c r="A30611" t="s">
        <v>92</v>
      </c>
      <c r="B30611" t="s">
        <v>2401</v>
      </c>
    </row>
    <row r="30612" spans="1:3" x14ac:dyDescent="0.2">
      <c r="A30612" t="s">
        <v>29</v>
      </c>
    </row>
    <row r="30613" spans="1:3" x14ac:dyDescent="0.2">
      <c r="A30613" t="s">
        <v>54</v>
      </c>
    </row>
    <row r="30614" spans="1:3" x14ac:dyDescent="0.2">
      <c r="A30614" t="s">
        <v>186</v>
      </c>
      <c r="B30614" t="s">
        <v>2228</v>
      </c>
      <c r="C30614" t="s">
        <v>3212</v>
      </c>
    </row>
    <row r="30615" spans="1:3" x14ac:dyDescent="0.2">
      <c r="A30615" t="s">
        <v>186</v>
      </c>
      <c r="B30615" t="s">
        <v>2228</v>
      </c>
      <c r="C30615" t="s">
        <v>2522</v>
      </c>
    </row>
    <row r="30616" spans="1:3" x14ac:dyDescent="0.2">
      <c r="A30616" t="s">
        <v>95</v>
      </c>
      <c r="B30616" t="s">
        <v>2228</v>
      </c>
    </row>
    <row r="30617" spans="1:3" x14ac:dyDescent="0.2">
      <c r="A30617" t="s">
        <v>153</v>
      </c>
    </row>
    <row r="30618" spans="1:3" x14ac:dyDescent="0.2">
      <c r="A30618" t="s">
        <v>29</v>
      </c>
    </row>
    <row r="30619" spans="1:3" x14ac:dyDescent="0.2">
      <c r="A30619" t="s">
        <v>54</v>
      </c>
    </row>
    <row r="30620" spans="1:3" x14ac:dyDescent="0.2">
      <c r="A30620" t="s">
        <v>29</v>
      </c>
    </row>
    <row r="30621" spans="1:3" x14ac:dyDescent="0.2">
      <c r="A30621" t="s">
        <v>92</v>
      </c>
    </row>
    <row r="30622" spans="1:3" x14ac:dyDescent="0.2">
      <c r="A30622" t="s">
        <v>153</v>
      </c>
    </row>
    <row r="30623" spans="1:3" x14ac:dyDescent="0.2">
      <c r="A30623" t="s">
        <v>153</v>
      </c>
    </row>
    <row r="30624" spans="1:3" x14ac:dyDescent="0.2">
      <c r="A30624" t="s">
        <v>153</v>
      </c>
    </row>
    <row r="30625" spans="1:3" x14ac:dyDescent="0.2">
      <c r="A30625" t="s">
        <v>974</v>
      </c>
      <c r="B30625" t="s">
        <v>1567</v>
      </c>
      <c r="C30625" t="s">
        <v>1568</v>
      </c>
    </row>
    <row r="30626" spans="1:3" x14ac:dyDescent="0.2">
      <c r="A30626" t="s">
        <v>153</v>
      </c>
    </row>
    <row r="30627" spans="1:3" x14ac:dyDescent="0.2">
      <c r="A30627" t="s">
        <v>153</v>
      </c>
    </row>
    <row r="30628" spans="1:3" x14ac:dyDescent="0.2">
      <c r="A30628" t="s">
        <v>186</v>
      </c>
    </row>
    <row r="30629" spans="1:3" x14ac:dyDescent="0.2">
      <c r="A30629" t="s">
        <v>95</v>
      </c>
      <c r="B30629" t="s">
        <v>3736</v>
      </c>
    </row>
    <row r="30630" spans="1:3" x14ac:dyDescent="0.2">
      <c r="A30630" t="s">
        <v>29</v>
      </c>
    </row>
    <row r="30631" spans="1:3" x14ac:dyDescent="0.2">
      <c r="A30631" t="s">
        <v>174</v>
      </c>
    </row>
    <row r="30632" spans="1:3" x14ac:dyDescent="0.2">
      <c r="A30632" t="s">
        <v>29</v>
      </c>
    </row>
    <row r="30633" spans="1:3" x14ac:dyDescent="0.2">
      <c r="A30633" t="s">
        <v>29</v>
      </c>
      <c r="B30633" t="s">
        <v>2401</v>
      </c>
    </row>
    <row r="30634" spans="1:3" x14ac:dyDescent="0.2">
      <c r="A30634" t="s">
        <v>29</v>
      </c>
      <c r="B30634" t="s">
        <v>2401</v>
      </c>
    </row>
    <row r="30635" spans="1:3" x14ac:dyDescent="0.2">
      <c r="A30635" t="s">
        <v>54</v>
      </c>
      <c r="B30635" t="s">
        <v>2401</v>
      </c>
    </row>
    <row r="30636" spans="1:3" x14ac:dyDescent="0.2">
      <c r="A30636" t="s">
        <v>92</v>
      </c>
      <c r="B30636" t="s">
        <v>2401</v>
      </c>
    </row>
    <row r="30637" spans="1:3" x14ac:dyDescent="0.2">
      <c r="A30637" t="s">
        <v>621</v>
      </c>
    </row>
    <row r="30638" spans="1:3" x14ac:dyDescent="0.2">
      <c r="A30638" t="s">
        <v>551</v>
      </c>
    </row>
    <row r="30639" spans="1:3" x14ac:dyDescent="0.2">
      <c r="A30639" t="s">
        <v>133</v>
      </c>
    </row>
    <row r="30640" spans="1:3" x14ac:dyDescent="0.2">
      <c r="A30640" t="s">
        <v>95</v>
      </c>
      <c r="B30640" t="s">
        <v>3737</v>
      </c>
    </row>
    <row r="30641" spans="1:1" x14ac:dyDescent="0.2">
      <c r="A30641" t="s">
        <v>29</v>
      </c>
    </row>
    <row r="30642" spans="1:1" x14ac:dyDescent="0.2">
      <c r="A30642" t="s">
        <v>29</v>
      </c>
    </row>
    <row r="30643" spans="1:1" x14ac:dyDescent="0.2">
      <c r="A30643" t="s">
        <v>29</v>
      </c>
    </row>
    <row r="30644" spans="1:1" x14ac:dyDescent="0.2">
      <c r="A30644" t="s">
        <v>92</v>
      </c>
    </row>
    <row r="30645" spans="1:1" x14ac:dyDescent="0.2">
      <c r="A30645" t="s">
        <v>664</v>
      </c>
    </row>
    <row r="30646" spans="1:1" x14ac:dyDescent="0.2">
      <c r="A30646" t="s">
        <v>664</v>
      </c>
    </row>
    <row r="30647" spans="1:1" x14ac:dyDescent="0.2">
      <c r="A30647" t="s">
        <v>664</v>
      </c>
    </row>
    <row r="30648" spans="1:1" x14ac:dyDescent="0.2">
      <c r="A30648" t="s">
        <v>664</v>
      </c>
    </row>
    <row r="30649" spans="1:1" x14ac:dyDescent="0.2">
      <c r="A30649" t="s">
        <v>29</v>
      </c>
    </row>
    <row r="30650" spans="1:1" x14ac:dyDescent="0.2">
      <c r="A30650" t="s">
        <v>29</v>
      </c>
    </row>
    <row r="30651" spans="1:1" x14ac:dyDescent="0.2">
      <c r="A30651" t="s">
        <v>29</v>
      </c>
    </row>
    <row r="30652" spans="1:1" x14ac:dyDescent="0.2">
      <c r="A30652" t="s">
        <v>29</v>
      </c>
    </row>
    <row r="30653" spans="1:1" x14ac:dyDescent="0.2">
      <c r="A30653" t="s">
        <v>97</v>
      </c>
    </row>
    <row r="30654" spans="1:1" x14ac:dyDescent="0.2">
      <c r="A30654" t="s">
        <v>174</v>
      </c>
    </row>
    <row r="30655" spans="1:1" x14ac:dyDescent="0.2">
      <c r="A30655" t="s">
        <v>153</v>
      </c>
    </row>
    <row r="30656" spans="1:1" x14ac:dyDescent="0.2">
      <c r="A30656" t="s">
        <v>92</v>
      </c>
    </row>
    <row r="30657" spans="1:1" x14ac:dyDescent="0.2">
      <c r="A30657" t="s">
        <v>92</v>
      </c>
    </row>
    <row r="30658" spans="1:1" x14ac:dyDescent="0.2">
      <c r="A30658" t="s">
        <v>92</v>
      </c>
    </row>
    <row r="30659" spans="1:1" x14ac:dyDescent="0.2">
      <c r="A30659" t="s">
        <v>92</v>
      </c>
    </row>
    <row r="30660" spans="1:1" x14ac:dyDescent="0.2">
      <c r="A30660" t="s">
        <v>54</v>
      </c>
    </row>
    <row r="30661" spans="1:1" x14ac:dyDescent="0.2">
      <c r="A30661" t="s">
        <v>29</v>
      </c>
    </row>
    <row r="30662" spans="1:1" x14ac:dyDescent="0.2">
      <c r="A30662" t="s">
        <v>29</v>
      </c>
    </row>
    <row r="30663" spans="1:1" x14ac:dyDescent="0.2">
      <c r="A30663" t="s">
        <v>29</v>
      </c>
    </row>
    <row r="30664" spans="1:1" x14ac:dyDescent="0.2">
      <c r="A30664" t="s">
        <v>54</v>
      </c>
    </row>
    <row r="30665" spans="1:1" x14ac:dyDescent="0.2">
      <c r="A30665" t="s">
        <v>29</v>
      </c>
    </row>
    <row r="30666" spans="1:1" x14ac:dyDescent="0.2">
      <c r="A30666" t="s">
        <v>29</v>
      </c>
    </row>
    <row r="30667" spans="1:1" x14ac:dyDescent="0.2">
      <c r="A30667" t="s">
        <v>54</v>
      </c>
    </row>
    <row r="30668" spans="1:1" x14ac:dyDescent="0.2">
      <c r="A30668" t="s">
        <v>29</v>
      </c>
    </row>
    <row r="30669" spans="1:1" x14ac:dyDescent="0.2">
      <c r="A30669" t="s">
        <v>29</v>
      </c>
    </row>
    <row r="30670" spans="1:1" x14ac:dyDescent="0.2">
      <c r="A30670" t="s">
        <v>29</v>
      </c>
    </row>
    <row r="30671" spans="1:1" x14ac:dyDescent="0.2">
      <c r="A30671" t="s">
        <v>54</v>
      </c>
    </row>
    <row r="30672" spans="1:1" x14ac:dyDescent="0.2">
      <c r="A30672" t="s">
        <v>29</v>
      </c>
    </row>
    <row r="30673" spans="1:4" x14ac:dyDescent="0.2">
      <c r="A30673" t="s">
        <v>29</v>
      </c>
    </row>
    <row r="30674" spans="1:4" x14ac:dyDescent="0.2">
      <c r="A30674" t="s">
        <v>29</v>
      </c>
    </row>
    <row r="30675" spans="1:4" x14ac:dyDescent="0.2">
      <c r="A30675" t="s">
        <v>54</v>
      </c>
    </row>
    <row r="30676" spans="1:4" x14ac:dyDescent="0.2">
      <c r="A30676" t="s">
        <v>29</v>
      </c>
    </row>
    <row r="30677" spans="1:4" x14ac:dyDescent="0.2">
      <c r="A30677" t="s">
        <v>54</v>
      </c>
    </row>
    <row r="30678" spans="1:4" x14ac:dyDescent="0.2">
      <c r="A30678" t="s">
        <v>92</v>
      </c>
      <c r="B30678" t="s">
        <v>2401</v>
      </c>
    </row>
    <row r="30679" spans="1:4" x14ac:dyDescent="0.2">
      <c r="A30679" t="s">
        <v>54</v>
      </c>
    </row>
    <row r="30680" spans="1:4" x14ac:dyDescent="0.2">
      <c r="A30680" t="s">
        <v>54</v>
      </c>
    </row>
    <row r="30681" spans="1:4" x14ac:dyDescent="0.2">
      <c r="A30681" t="s">
        <v>92</v>
      </c>
    </row>
    <row r="30682" spans="1:4" x14ac:dyDescent="0.2">
      <c r="A30682" t="s">
        <v>29</v>
      </c>
    </row>
    <row r="30683" spans="1:4" x14ac:dyDescent="0.2">
      <c r="A30683" t="s">
        <v>29</v>
      </c>
    </row>
    <row r="30684" spans="1:4" x14ac:dyDescent="0.2">
      <c r="A30684" t="s">
        <v>1549</v>
      </c>
      <c r="B30684" t="s">
        <v>1550</v>
      </c>
      <c r="C30684" t="s">
        <v>1551</v>
      </c>
      <c r="D30684" t="s">
        <v>1552</v>
      </c>
    </row>
    <row r="30685" spans="1:4" x14ac:dyDescent="0.2">
      <c r="A30685" t="s">
        <v>859</v>
      </c>
      <c r="B30685" t="s">
        <v>1553</v>
      </c>
      <c r="C30685" t="s">
        <v>1554</v>
      </c>
    </row>
    <row r="30686" spans="1:4" x14ac:dyDescent="0.2">
      <c r="A30686" t="s">
        <v>1569</v>
      </c>
      <c r="B30686" t="s">
        <v>1570</v>
      </c>
      <c r="C30686" t="s">
        <v>1571</v>
      </c>
    </row>
    <row r="30687" spans="1:4" x14ac:dyDescent="0.2">
      <c r="A30687" t="s">
        <v>1569</v>
      </c>
      <c r="B30687" t="s">
        <v>1572</v>
      </c>
      <c r="C30687" t="s">
        <v>1573</v>
      </c>
      <c r="D30687" t="s">
        <v>1571</v>
      </c>
    </row>
    <row r="30688" spans="1:4" x14ac:dyDescent="0.2">
      <c r="A30688" t="s">
        <v>655</v>
      </c>
      <c r="B30688" t="s">
        <v>3083</v>
      </c>
      <c r="C30688" t="s">
        <v>3084</v>
      </c>
    </row>
    <row r="30689" spans="1:4" x14ac:dyDescent="0.2">
      <c r="A30689" t="s">
        <v>29</v>
      </c>
    </row>
    <row r="30690" spans="1:4" x14ac:dyDescent="0.2">
      <c r="A30690" t="s">
        <v>29</v>
      </c>
    </row>
    <row r="30691" spans="1:4" x14ac:dyDescent="0.2">
      <c r="A30691" t="s">
        <v>29</v>
      </c>
    </row>
    <row r="30692" spans="1:4" x14ac:dyDescent="0.2">
      <c r="A30692" t="s">
        <v>29</v>
      </c>
    </row>
    <row r="30693" spans="1:4" x14ac:dyDescent="0.2">
      <c r="A30693" t="s">
        <v>29</v>
      </c>
    </row>
    <row r="30694" spans="1:4" x14ac:dyDescent="0.2">
      <c r="A30694" t="s">
        <v>29</v>
      </c>
    </row>
    <row r="30695" spans="1:4" x14ac:dyDescent="0.2">
      <c r="A30695" t="s">
        <v>1549</v>
      </c>
      <c r="B30695" t="s">
        <v>1550</v>
      </c>
      <c r="C30695" t="s">
        <v>1551</v>
      </c>
      <c r="D30695" t="s">
        <v>1552</v>
      </c>
    </row>
    <row r="30696" spans="1:4" x14ac:dyDescent="0.2">
      <c r="A30696" t="s">
        <v>859</v>
      </c>
      <c r="B30696" t="s">
        <v>1553</v>
      </c>
      <c r="C30696" t="s">
        <v>1554</v>
      </c>
    </row>
    <row r="30697" spans="1:4" x14ac:dyDescent="0.2">
      <c r="A30697" t="s">
        <v>1569</v>
      </c>
      <c r="B30697" t="s">
        <v>1570</v>
      </c>
      <c r="C30697" t="s">
        <v>1571</v>
      </c>
    </row>
    <row r="30698" spans="1:4" x14ac:dyDescent="0.2">
      <c r="A30698" t="s">
        <v>1569</v>
      </c>
      <c r="B30698" t="s">
        <v>1572</v>
      </c>
      <c r="C30698" t="s">
        <v>1573</v>
      </c>
      <c r="D30698" t="s">
        <v>1571</v>
      </c>
    </row>
    <row r="30699" spans="1:4" x14ac:dyDescent="0.2">
      <c r="A30699" t="s">
        <v>1569</v>
      </c>
      <c r="B30699" t="s">
        <v>1570</v>
      </c>
      <c r="C30699" t="s">
        <v>1571</v>
      </c>
    </row>
    <row r="30700" spans="1:4" x14ac:dyDescent="0.2">
      <c r="A30700" t="s">
        <v>1569</v>
      </c>
      <c r="B30700" t="s">
        <v>1572</v>
      </c>
      <c r="C30700" t="s">
        <v>1573</v>
      </c>
      <c r="D30700" t="s">
        <v>1571</v>
      </c>
    </row>
    <row r="30701" spans="1:4" x14ac:dyDescent="0.2">
      <c r="A30701">
        <v>54</v>
      </c>
      <c r="B30701" t="s">
        <v>1580</v>
      </c>
    </row>
    <row r="30702" spans="1:4" x14ac:dyDescent="0.2">
      <c r="A30702">
        <v>5.5</v>
      </c>
      <c r="B30702" t="s">
        <v>1580</v>
      </c>
    </row>
    <row r="30703" spans="1:4" x14ac:dyDescent="0.2">
      <c r="A30703">
        <v>8.5</v>
      </c>
      <c r="B30703" t="s">
        <v>1580</v>
      </c>
    </row>
    <row r="30704" spans="1:4" x14ac:dyDescent="0.2">
      <c r="A30704">
        <v>28.9</v>
      </c>
      <c r="B30704" t="s">
        <v>1578</v>
      </c>
    </row>
    <row r="30705" spans="1:5" x14ac:dyDescent="0.2">
      <c r="A30705">
        <v>30.5</v>
      </c>
      <c r="B30705" t="s">
        <v>1700</v>
      </c>
    </row>
    <row r="30706" spans="1:5" x14ac:dyDescent="0.2">
      <c r="A30706">
        <v>43.5</v>
      </c>
      <c r="B30706" t="s">
        <v>1592</v>
      </c>
    </row>
    <row r="30707" spans="1:5" x14ac:dyDescent="0.2">
      <c r="A30707">
        <v>48.5</v>
      </c>
      <c r="B30707" t="s">
        <v>1580</v>
      </c>
    </row>
    <row r="30708" spans="1:5" x14ac:dyDescent="0.2">
      <c r="A30708" t="s">
        <v>2865</v>
      </c>
      <c r="B30708">
        <v>0.3</v>
      </c>
      <c r="C30708">
        <v>0.05</v>
      </c>
    </row>
    <row r="30709" spans="1:5" x14ac:dyDescent="0.2">
      <c r="A30709">
        <v>5</v>
      </c>
      <c r="B30709" t="s">
        <v>2223</v>
      </c>
    </row>
    <row r="30710" spans="1:5" x14ac:dyDescent="0.2">
      <c r="A30710" t="s">
        <v>2866</v>
      </c>
      <c r="B30710">
        <v>0.05</v>
      </c>
    </row>
    <row r="30711" spans="1:5" x14ac:dyDescent="0.2">
      <c r="A30711" t="s">
        <v>2796</v>
      </c>
      <c r="B30711">
        <v>-0.05</v>
      </c>
    </row>
    <row r="30712" spans="1:5" x14ac:dyDescent="0.2">
      <c r="A30712" t="s">
        <v>2797</v>
      </c>
      <c r="B30712">
        <v>0.1</v>
      </c>
    </row>
    <row r="30713" spans="1:5" x14ac:dyDescent="0.2">
      <c r="A30713" t="s">
        <v>2867</v>
      </c>
      <c r="B30713">
        <f>0.005/0.025</f>
        <v>0.19999999999999998</v>
      </c>
    </row>
    <row r="30714" spans="1:5" x14ac:dyDescent="0.2">
      <c r="A30714" t="s">
        <v>2868</v>
      </c>
      <c r="B30714" t="s">
        <v>2869</v>
      </c>
    </row>
    <row r="30715" spans="1:5" x14ac:dyDescent="0.2">
      <c r="A30715" s="8">
        <v>1</v>
      </c>
      <c r="B30715" t="s">
        <v>87</v>
      </c>
      <c r="C30715" t="s">
        <v>2476</v>
      </c>
      <c r="D30715" t="s">
        <v>2868</v>
      </c>
    </row>
    <row r="30716" spans="1:5" x14ac:dyDescent="0.2">
      <c r="A30716" t="s">
        <v>2870</v>
      </c>
      <c r="B30716" t="s">
        <v>2871</v>
      </c>
      <c r="C30716">
        <v>0.1</v>
      </c>
    </row>
    <row r="30717" spans="1:5" x14ac:dyDescent="0.2">
      <c r="A30717" t="s">
        <v>36</v>
      </c>
      <c r="B30717" t="s">
        <v>2801</v>
      </c>
    </row>
    <row r="30718" spans="1:5" x14ac:dyDescent="0.2">
      <c r="A30718" t="s">
        <v>97</v>
      </c>
      <c r="B30718" t="s">
        <v>1545</v>
      </c>
      <c r="C30718" t="s">
        <v>2872</v>
      </c>
      <c r="D30718" t="s">
        <v>1568</v>
      </c>
    </row>
    <row r="30719" spans="1:5" x14ac:dyDescent="0.2">
      <c r="A30719" t="s">
        <v>94</v>
      </c>
      <c r="B30719" t="s">
        <v>1545</v>
      </c>
      <c r="C30719">
        <v>0.03</v>
      </c>
      <c r="D30719" t="s">
        <v>1567</v>
      </c>
      <c r="E30719" t="s">
        <v>1633</v>
      </c>
    </row>
    <row r="30720" spans="1:5" x14ac:dyDescent="0.2">
      <c r="A30720" t="s">
        <v>133</v>
      </c>
      <c r="B30720" t="s">
        <v>1545</v>
      </c>
      <c r="C30720">
        <v>0.03</v>
      </c>
    </row>
    <row r="30721" spans="1:5" x14ac:dyDescent="0.2">
      <c r="A30721" t="s">
        <v>95</v>
      </c>
      <c r="B30721" t="s">
        <v>2802</v>
      </c>
    </row>
    <row r="30722" spans="1:5" x14ac:dyDescent="0.2">
      <c r="A30722" t="s">
        <v>95</v>
      </c>
      <c r="B30722" t="s">
        <v>2873</v>
      </c>
    </row>
    <row r="30723" spans="1:5" x14ac:dyDescent="0.2">
      <c r="A30723" t="s">
        <v>95</v>
      </c>
      <c r="B30723" t="s">
        <v>2803</v>
      </c>
    </row>
    <row r="30724" spans="1:5" x14ac:dyDescent="0.2">
      <c r="A30724" t="s">
        <v>95</v>
      </c>
      <c r="B30724" t="s">
        <v>2233</v>
      </c>
    </row>
    <row r="30725" spans="1:5" x14ac:dyDescent="0.2">
      <c r="A30725" t="s">
        <v>95</v>
      </c>
      <c r="B30725" t="s">
        <v>2804</v>
      </c>
    </row>
    <row r="30726" spans="1:5" x14ac:dyDescent="0.2">
      <c r="A30726" t="s">
        <v>95</v>
      </c>
      <c r="B30726" t="s">
        <v>2012</v>
      </c>
    </row>
    <row r="30727" spans="1:5" x14ac:dyDescent="0.2">
      <c r="A30727" t="s">
        <v>87</v>
      </c>
      <c r="B30727" t="s">
        <v>1546</v>
      </c>
      <c r="C30727" t="s">
        <v>1547</v>
      </c>
    </row>
    <row r="30728" spans="1:5" x14ac:dyDescent="0.2">
      <c r="A30728" t="s">
        <v>1569</v>
      </c>
      <c r="B30728" t="s">
        <v>1570</v>
      </c>
      <c r="C30728" t="s">
        <v>1571</v>
      </c>
    </row>
    <row r="30729" spans="1:5" x14ac:dyDescent="0.2">
      <c r="A30729" t="s">
        <v>1569</v>
      </c>
      <c r="B30729" t="s">
        <v>1572</v>
      </c>
      <c r="C30729" t="s">
        <v>1573</v>
      </c>
      <c r="D30729" t="s">
        <v>1571</v>
      </c>
    </row>
    <row r="30730" spans="1:5" x14ac:dyDescent="0.2">
      <c r="A30730" t="s">
        <v>27</v>
      </c>
      <c r="B30730">
        <v>28.5</v>
      </c>
      <c r="C30730">
        <v>-0.216</v>
      </c>
      <c r="D30730" t="s">
        <v>1594</v>
      </c>
      <c r="E30730">
        <v>0.16800000000000001</v>
      </c>
    </row>
    <row r="30731" spans="1:5" x14ac:dyDescent="0.2">
      <c r="A30731" t="s">
        <v>27</v>
      </c>
      <c r="B30731" t="s">
        <v>3649</v>
      </c>
      <c r="C30731" t="s">
        <v>3015</v>
      </c>
      <c r="D30731">
        <v>0.11600000000000001</v>
      </c>
    </row>
    <row r="30732" spans="1:5" x14ac:dyDescent="0.2">
      <c r="A30732" t="s">
        <v>108</v>
      </c>
      <c r="B30732">
        <v>2.8</v>
      </c>
      <c r="C30732">
        <v>3.2000000000000001E-2</v>
      </c>
      <c r="D30732">
        <v>0.216</v>
      </c>
    </row>
    <row r="30733" spans="1:5" x14ac:dyDescent="0.2">
      <c r="A30733" t="s">
        <v>92</v>
      </c>
      <c r="B30733">
        <v>0.3</v>
      </c>
      <c r="C30733" t="s">
        <v>2401</v>
      </c>
    </row>
    <row r="30734" spans="1:5" x14ac:dyDescent="0.2">
      <c r="A30734" t="s">
        <v>27</v>
      </c>
      <c r="B30734">
        <v>2</v>
      </c>
      <c r="C30734">
        <v>8.4000000000000005E-2</v>
      </c>
    </row>
    <row r="30735" spans="1:5" x14ac:dyDescent="0.2">
      <c r="A30735" t="s">
        <v>3651</v>
      </c>
      <c r="B30735">
        <v>-3.2000000000000001E-2</v>
      </c>
      <c r="C30735" t="s">
        <v>1594</v>
      </c>
      <c r="D30735">
        <v>-5.8999999999999997E-2</v>
      </c>
    </row>
    <row r="30736" spans="1:5" x14ac:dyDescent="0.2">
      <c r="A30736" t="s">
        <v>3653</v>
      </c>
      <c r="B30736">
        <v>-1.6E-2</v>
      </c>
      <c r="C30736" t="s">
        <v>1594</v>
      </c>
      <c r="D30736">
        <v>0.16800000000000001</v>
      </c>
    </row>
    <row r="30737" spans="1:4" x14ac:dyDescent="0.2">
      <c r="A30737" t="s">
        <v>34</v>
      </c>
      <c r="B30737" t="s">
        <v>1975</v>
      </c>
    </row>
    <row r="30738" spans="1:4" x14ac:dyDescent="0.2">
      <c r="A30738" t="s">
        <v>29</v>
      </c>
      <c r="B30738" t="s">
        <v>3268</v>
      </c>
    </row>
    <row r="30739" spans="1:4" x14ac:dyDescent="0.2">
      <c r="A30739" t="s">
        <v>184</v>
      </c>
      <c r="B30739">
        <v>11.9</v>
      </c>
      <c r="C30739" t="s">
        <v>3654</v>
      </c>
      <c r="D30739">
        <v>-0.11600000000000001</v>
      </c>
    </row>
    <row r="30740" spans="1:4" x14ac:dyDescent="0.2">
      <c r="A30740" t="s">
        <v>54</v>
      </c>
      <c r="B30740" t="s">
        <v>1867</v>
      </c>
    </row>
    <row r="30741" spans="1:4" x14ac:dyDescent="0.2">
      <c r="A30741" t="s">
        <v>29</v>
      </c>
      <c r="B30741" t="s">
        <v>3738</v>
      </c>
    </row>
    <row r="30742" spans="1:4" x14ac:dyDescent="0.2">
      <c r="A30742" t="s">
        <v>29</v>
      </c>
      <c r="B30742">
        <v>4.5</v>
      </c>
      <c r="C30742" t="s">
        <v>1613</v>
      </c>
      <c r="D30742">
        <v>0.1</v>
      </c>
    </row>
    <row r="30743" spans="1:4" x14ac:dyDescent="0.2">
      <c r="A30743" t="s">
        <v>54</v>
      </c>
    </row>
    <row r="30744" spans="1:4" x14ac:dyDescent="0.2">
      <c r="A30744" t="s">
        <v>92</v>
      </c>
      <c r="B30744">
        <v>0.4</v>
      </c>
    </row>
    <row r="30745" spans="1:4" x14ac:dyDescent="0.2">
      <c r="A30745" t="s">
        <v>186</v>
      </c>
      <c r="B30745" t="s">
        <v>3739</v>
      </c>
    </row>
    <row r="30746" spans="1:4" x14ac:dyDescent="0.2">
      <c r="A30746" t="s">
        <v>92</v>
      </c>
      <c r="B30746" t="s">
        <v>1808</v>
      </c>
    </row>
    <row r="30747" spans="1:4" x14ac:dyDescent="0.2">
      <c r="A30747" t="s">
        <v>153</v>
      </c>
      <c r="B30747" t="s">
        <v>3740</v>
      </c>
    </row>
    <row r="30748" spans="1:4" x14ac:dyDescent="0.2">
      <c r="A30748" t="s">
        <v>153</v>
      </c>
      <c r="B30748" t="s">
        <v>36</v>
      </c>
      <c r="C30748" t="s">
        <v>3212</v>
      </c>
    </row>
    <row r="30749" spans="1:4" x14ac:dyDescent="0.2">
      <c r="A30749" t="s">
        <v>36</v>
      </c>
    </row>
    <row r="30750" spans="1:4" x14ac:dyDescent="0.2">
      <c r="A30750" t="s">
        <v>29</v>
      </c>
      <c r="B30750">
        <v>1.6</v>
      </c>
      <c r="C30750" t="s">
        <v>1608</v>
      </c>
      <c r="D30750">
        <v>0.1</v>
      </c>
    </row>
    <row r="30751" spans="1:4" x14ac:dyDescent="0.2">
      <c r="A30751" t="s">
        <v>29</v>
      </c>
      <c r="B30751">
        <v>5</v>
      </c>
      <c r="C30751" t="s">
        <v>1613</v>
      </c>
      <c r="D30751">
        <v>0.5</v>
      </c>
    </row>
    <row r="30752" spans="1:4" x14ac:dyDescent="0.2">
      <c r="A30752" t="s">
        <v>29</v>
      </c>
      <c r="B30752" t="s">
        <v>1545</v>
      </c>
      <c r="C30752">
        <v>8</v>
      </c>
    </row>
    <row r="30753" spans="1:7" x14ac:dyDescent="0.2">
      <c r="A30753" t="s">
        <v>34</v>
      </c>
      <c r="B30753">
        <v>16</v>
      </c>
      <c r="C30753">
        <v>-7.4999999999999997E-2</v>
      </c>
      <c r="D30753" t="s">
        <v>1594</v>
      </c>
      <c r="E30753">
        <v>-4.8000000000000001E-2</v>
      </c>
    </row>
    <row r="30754" spans="1:7" x14ac:dyDescent="0.2">
      <c r="A30754" t="s">
        <v>3656</v>
      </c>
      <c r="B30754">
        <v>-0.11600000000000001</v>
      </c>
      <c r="C30754" t="s">
        <v>1594</v>
      </c>
      <c r="D30754">
        <v>6.8000000000000005E-2</v>
      </c>
    </row>
    <row r="30755" spans="1:7" x14ac:dyDescent="0.2">
      <c r="A30755" t="s">
        <v>34</v>
      </c>
      <c r="B30755">
        <v>14.2</v>
      </c>
      <c r="C30755">
        <v>-0.11600000000000001</v>
      </c>
      <c r="D30755" t="s">
        <v>1594</v>
      </c>
      <c r="E30755">
        <v>-3.2000000000000001E-2</v>
      </c>
    </row>
    <row r="30756" spans="1:7" x14ac:dyDescent="0.2">
      <c r="A30756" t="s">
        <v>186</v>
      </c>
      <c r="B30756" t="s">
        <v>3657</v>
      </c>
    </row>
    <row r="30757" spans="1:7" x14ac:dyDescent="0.2">
      <c r="A30757" t="s">
        <v>153</v>
      </c>
      <c r="B30757" t="s">
        <v>1618</v>
      </c>
      <c r="C30757">
        <v>7.8</v>
      </c>
      <c r="D30757">
        <v>-0.46800000000000003</v>
      </c>
      <c r="E30757" t="s">
        <v>1594</v>
      </c>
      <c r="F30757" t="s">
        <v>1613</v>
      </c>
      <c r="G30757">
        <v>0.51600000000000001</v>
      </c>
    </row>
    <row r="30758" spans="1:7" x14ac:dyDescent="0.2">
      <c r="A30758" t="s">
        <v>54</v>
      </c>
      <c r="B30758" t="s">
        <v>3658</v>
      </c>
    </row>
    <row r="30759" spans="1:7" x14ac:dyDescent="0.2">
      <c r="A30759" t="s">
        <v>95</v>
      </c>
      <c r="B30759">
        <v>6.3</v>
      </c>
      <c r="C30759" t="s">
        <v>3660</v>
      </c>
      <c r="D30759" t="s">
        <v>3661</v>
      </c>
    </row>
    <row r="30760" spans="1:7" x14ac:dyDescent="0.2">
      <c r="A30760" t="s">
        <v>97</v>
      </c>
      <c r="B30760" t="s">
        <v>1619</v>
      </c>
      <c r="C30760">
        <v>0.05</v>
      </c>
      <c r="D30760" t="s">
        <v>4</v>
      </c>
    </row>
    <row r="30761" spans="1:7" x14ac:dyDescent="0.2">
      <c r="A30761" t="s">
        <v>38</v>
      </c>
      <c r="B30761" t="s">
        <v>1619</v>
      </c>
      <c r="C30761">
        <v>0.02</v>
      </c>
      <c r="D30761" t="s">
        <v>4</v>
      </c>
    </row>
    <row r="30762" spans="1:7" x14ac:dyDescent="0.2">
      <c r="A30762" t="s">
        <v>96</v>
      </c>
      <c r="B30762" t="s">
        <v>3543</v>
      </c>
      <c r="C30762" t="s">
        <v>3662</v>
      </c>
    </row>
    <row r="30763" spans="1:7" x14ac:dyDescent="0.2">
      <c r="A30763" t="s">
        <v>96</v>
      </c>
      <c r="B30763" t="s">
        <v>3663</v>
      </c>
      <c r="C30763" t="s">
        <v>3664</v>
      </c>
    </row>
    <row r="30764" spans="1:7" x14ac:dyDescent="0.2">
      <c r="A30764" t="s">
        <v>1549</v>
      </c>
      <c r="B30764" t="s">
        <v>1550</v>
      </c>
      <c r="C30764" t="s">
        <v>1551</v>
      </c>
      <c r="D30764" t="s">
        <v>1552</v>
      </c>
    </row>
    <row r="30765" spans="1:7" x14ac:dyDescent="0.2">
      <c r="A30765" t="s">
        <v>859</v>
      </c>
      <c r="B30765" t="s">
        <v>1553</v>
      </c>
      <c r="C30765" t="s">
        <v>1554</v>
      </c>
    </row>
    <row r="30766" spans="1:7" x14ac:dyDescent="0.2">
      <c r="A30766" t="s">
        <v>1569</v>
      </c>
      <c r="B30766" t="s">
        <v>1570</v>
      </c>
      <c r="C30766" t="s">
        <v>1571</v>
      </c>
    </row>
    <row r="30767" spans="1:7" x14ac:dyDescent="0.2">
      <c r="A30767" t="s">
        <v>1569</v>
      </c>
      <c r="B30767" t="s">
        <v>1572</v>
      </c>
      <c r="C30767" t="s">
        <v>1573</v>
      </c>
      <c r="D30767" t="s">
        <v>1571</v>
      </c>
    </row>
    <row r="30768" spans="1:7" x14ac:dyDescent="0.2">
      <c r="A30768">
        <v>1.75</v>
      </c>
      <c r="B30768" t="s">
        <v>1630</v>
      </c>
    </row>
    <row r="30769" spans="1:3" x14ac:dyDescent="0.2">
      <c r="A30769">
        <v>0.5</v>
      </c>
      <c r="B30769" t="s">
        <v>1630</v>
      </c>
    </row>
    <row r="30770" spans="1:3" x14ac:dyDescent="0.2">
      <c r="A30770">
        <v>1.2</v>
      </c>
      <c r="B30770">
        <v>-0.05</v>
      </c>
    </row>
    <row r="30771" spans="1:3" x14ac:dyDescent="0.2">
      <c r="A30771">
        <v>8.3000000000000007</v>
      </c>
      <c r="B30771" t="s">
        <v>2223</v>
      </c>
    </row>
    <row r="30772" spans="1:3" x14ac:dyDescent="0.2">
      <c r="A30772">
        <v>2.5</v>
      </c>
      <c r="B30772">
        <v>0.1</v>
      </c>
    </row>
    <row r="30773" spans="1:3" x14ac:dyDescent="0.2">
      <c r="A30773">
        <v>1.1000000000000001</v>
      </c>
      <c r="B30773">
        <v>0.05</v>
      </c>
    </row>
    <row r="30774" spans="1:3" x14ac:dyDescent="0.2">
      <c r="A30774">
        <v>5.45</v>
      </c>
      <c r="B30774" t="s">
        <v>1580</v>
      </c>
    </row>
    <row r="30775" spans="1:3" x14ac:dyDescent="0.2">
      <c r="A30775" t="s">
        <v>29</v>
      </c>
      <c r="B30775">
        <v>3.5</v>
      </c>
      <c r="C30775" t="s">
        <v>1580</v>
      </c>
    </row>
    <row r="30776" spans="1:3" x14ac:dyDescent="0.2">
      <c r="A30776" t="s">
        <v>3666</v>
      </c>
      <c r="B30776" t="s">
        <v>1580</v>
      </c>
    </row>
    <row r="30777" spans="1:3" x14ac:dyDescent="0.2">
      <c r="A30777" t="s">
        <v>2306</v>
      </c>
      <c r="B30777" t="s">
        <v>1580</v>
      </c>
    </row>
    <row r="30778" spans="1:3" x14ac:dyDescent="0.2">
      <c r="A30778" t="s">
        <v>3667</v>
      </c>
      <c r="B30778" t="s">
        <v>1616</v>
      </c>
    </row>
    <row r="30779" spans="1:3" x14ac:dyDescent="0.2">
      <c r="A30779" t="s">
        <v>1661</v>
      </c>
      <c r="B30779" t="s">
        <v>1580</v>
      </c>
    </row>
    <row r="30780" spans="1:3" x14ac:dyDescent="0.2">
      <c r="A30780" t="s">
        <v>3668</v>
      </c>
      <c r="B30780">
        <v>-0.05</v>
      </c>
    </row>
    <row r="30781" spans="1:3" x14ac:dyDescent="0.2">
      <c r="A30781" t="s">
        <v>2827</v>
      </c>
      <c r="B30781" t="s">
        <v>1630</v>
      </c>
    </row>
    <row r="30782" spans="1:3" x14ac:dyDescent="0.2">
      <c r="A30782" t="s">
        <v>2818</v>
      </c>
      <c r="B30782">
        <v>-0.08</v>
      </c>
    </row>
    <row r="30783" spans="1:3" x14ac:dyDescent="0.2">
      <c r="A30783" t="s">
        <v>3669</v>
      </c>
      <c r="B30783">
        <f>-0.01/-0.023</f>
        <v>0.43478260869565222</v>
      </c>
    </row>
    <row r="30784" spans="1:3" x14ac:dyDescent="0.2">
      <c r="A30784" t="s">
        <v>3670</v>
      </c>
      <c r="B30784">
        <v>0.05</v>
      </c>
    </row>
    <row r="30785" spans="1:4" x14ac:dyDescent="0.2">
      <c r="A30785" t="s">
        <v>3671</v>
      </c>
      <c r="B30785" t="s">
        <v>1545</v>
      </c>
      <c r="C30785">
        <v>0.02</v>
      </c>
    </row>
    <row r="30786" spans="1:4" x14ac:dyDescent="0.2">
      <c r="A30786" t="s">
        <v>1545</v>
      </c>
      <c r="B30786" t="s">
        <v>3672</v>
      </c>
    </row>
    <row r="30787" spans="1:4" x14ac:dyDescent="0.2">
      <c r="A30787" t="s">
        <v>1545</v>
      </c>
      <c r="B30787" t="s">
        <v>3673</v>
      </c>
    </row>
    <row r="30788" spans="1:4" x14ac:dyDescent="0.2">
      <c r="A30788" t="s">
        <v>186</v>
      </c>
      <c r="B30788" t="s">
        <v>3674</v>
      </c>
      <c r="C30788" t="s">
        <v>1809</v>
      </c>
      <c r="D30788" t="s">
        <v>3675</v>
      </c>
    </row>
    <row r="30789" spans="1:4" x14ac:dyDescent="0.2">
      <c r="A30789" t="s">
        <v>1549</v>
      </c>
      <c r="B30789" t="s">
        <v>1550</v>
      </c>
      <c r="C30789" t="s">
        <v>1551</v>
      </c>
      <c r="D30789" t="s">
        <v>1552</v>
      </c>
    </row>
    <row r="30790" spans="1:4" x14ac:dyDescent="0.2">
      <c r="A30790" t="s">
        <v>859</v>
      </c>
      <c r="B30790" t="s">
        <v>1553</v>
      </c>
      <c r="C30790" t="s">
        <v>1554</v>
      </c>
    </row>
    <row r="30791" spans="1:4" x14ac:dyDescent="0.2">
      <c r="A30791" t="s">
        <v>1569</v>
      </c>
      <c r="B30791" t="s">
        <v>1570</v>
      </c>
      <c r="C30791" t="s">
        <v>1571</v>
      </c>
    </row>
    <row r="30792" spans="1:4" x14ac:dyDescent="0.2">
      <c r="A30792" t="s">
        <v>1569</v>
      </c>
      <c r="B30792" t="s">
        <v>1572</v>
      </c>
      <c r="C30792" t="s">
        <v>1573</v>
      </c>
      <c r="D30792" t="s">
        <v>1571</v>
      </c>
    </row>
    <row r="30793" spans="1:4" x14ac:dyDescent="0.2">
      <c r="A30793" t="s">
        <v>29</v>
      </c>
    </row>
    <row r="30794" spans="1:4" x14ac:dyDescent="0.2">
      <c r="A30794" t="s">
        <v>29</v>
      </c>
    </row>
    <row r="30795" spans="1:4" x14ac:dyDescent="0.2">
      <c r="A30795" t="s">
        <v>29</v>
      </c>
    </row>
    <row r="30796" spans="1:4" x14ac:dyDescent="0.2">
      <c r="A30796" t="s">
        <v>29</v>
      </c>
    </row>
    <row r="30797" spans="1:4" x14ac:dyDescent="0.2">
      <c r="A30797" t="s">
        <v>29</v>
      </c>
      <c r="B30797" t="s">
        <v>1749</v>
      </c>
    </row>
    <row r="30798" spans="1:4" x14ac:dyDescent="0.2">
      <c r="A30798" t="s">
        <v>29</v>
      </c>
      <c r="B30798" t="s">
        <v>1749</v>
      </c>
    </row>
    <row r="30799" spans="1:4" x14ac:dyDescent="0.2">
      <c r="A30799" t="s">
        <v>34</v>
      </c>
    </row>
    <row r="30800" spans="1:4" x14ac:dyDescent="0.2">
      <c r="A30800" t="s">
        <v>34</v>
      </c>
    </row>
    <row r="30801" spans="1:2" x14ac:dyDescent="0.2">
      <c r="A30801" t="s">
        <v>34</v>
      </c>
    </row>
    <row r="30802" spans="1:2" x14ac:dyDescent="0.2">
      <c r="A30802" t="s">
        <v>184</v>
      </c>
    </row>
    <row r="30803" spans="1:2" x14ac:dyDescent="0.2">
      <c r="A30803" t="s">
        <v>184</v>
      </c>
    </row>
    <row r="30804" spans="1:2" x14ac:dyDescent="0.2">
      <c r="A30804" t="s">
        <v>34</v>
      </c>
    </row>
    <row r="30805" spans="1:2" x14ac:dyDescent="0.2">
      <c r="A30805" t="s">
        <v>96</v>
      </c>
    </row>
    <row r="30806" spans="1:2" x14ac:dyDescent="0.2">
      <c r="A30806" t="s">
        <v>29</v>
      </c>
    </row>
    <row r="30807" spans="1:2" x14ac:dyDescent="0.2">
      <c r="A30807" t="s">
        <v>94</v>
      </c>
    </row>
    <row r="30808" spans="1:2" x14ac:dyDescent="0.2">
      <c r="A30808" t="s">
        <v>133</v>
      </c>
    </row>
    <row r="30809" spans="1:2" x14ac:dyDescent="0.2">
      <c r="A30809" t="s">
        <v>94</v>
      </c>
    </row>
    <row r="30810" spans="1:2" x14ac:dyDescent="0.2">
      <c r="A30810" t="s">
        <v>133</v>
      </c>
    </row>
    <row r="30811" spans="1:2" x14ac:dyDescent="0.2">
      <c r="A30811" t="s">
        <v>34</v>
      </c>
      <c r="B30811" t="s">
        <v>3676</v>
      </c>
    </row>
    <row r="30812" spans="1:2" x14ac:dyDescent="0.2">
      <c r="A30812" t="s">
        <v>95</v>
      </c>
      <c r="B30812" t="s">
        <v>3672</v>
      </c>
    </row>
    <row r="30813" spans="1:2" x14ac:dyDescent="0.2">
      <c r="A30813" t="s">
        <v>95</v>
      </c>
      <c r="B30813" t="s">
        <v>3673</v>
      </c>
    </row>
    <row r="30814" spans="1:2" x14ac:dyDescent="0.2">
      <c r="A30814" t="s">
        <v>92</v>
      </c>
    </row>
    <row r="30815" spans="1:2" x14ac:dyDescent="0.2">
      <c r="A30815" t="s">
        <v>34</v>
      </c>
    </row>
    <row r="30816" spans="1:2" x14ac:dyDescent="0.2">
      <c r="A30816" t="s">
        <v>34</v>
      </c>
    </row>
    <row r="30817" spans="1:4" x14ac:dyDescent="0.2">
      <c r="A30817" t="s">
        <v>34</v>
      </c>
    </row>
    <row r="30818" spans="1:4" x14ac:dyDescent="0.2">
      <c r="A30818" t="s">
        <v>34</v>
      </c>
    </row>
    <row r="30819" spans="1:4" x14ac:dyDescent="0.2">
      <c r="A30819" t="s">
        <v>96</v>
      </c>
    </row>
    <row r="30820" spans="1:4" x14ac:dyDescent="0.2">
      <c r="A30820" t="s">
        <v>189</v>
      </c>
    </row>
    <row r="30821" spans="1:4" x14ac:dyDescent="0.2">
      <c r="A30821" t="s">
        <v>95</v>
      </c>
      <c r="B30821" t="s">
        <v>1715</v>
      </c>
    </row>
    <row r="30822" spans="1:4" x14ac:dyDescent="0.2">
      <c r="A30822" t="s">
        <v>153</v>
      </c>
    </row>
    <row r="30823" spans="1:4" x14ac:dyDescent="0.2">
      <c r="A30823" t="s">
        <v>186</v>
      </c>
    </row>
    <row r="30824" spans="1:4" x14ac:dyDescent="0.2">
      <c r="A30824" t="s">
        <v>92</v>
      </c>
    </row>
    <row r="30825" spans="1:4" x14ac:dyDescent="0.2">
      <c r="A30825" t="s">
        <v>92</v>
      </c>
    </row>
    <row r="30826" spans="1:4" x14ac:dyDescent="0.2">
      <c r="A30826" t="s">
        <v>95</v>
      </c>
      <c r="B30826" t="s">
        <v>1623</v>
      </c>
      <c r="C30826" t="s">
        <v>1546</v>
      </c>
      <c r="D30826" t="s">
        <v>2337</v>
      </c>
    </row>
    <row r="30827" spans="1:4" x14ac:dyDescent="0.2">
      <c r="A30827" t="s">
        <v>133</v>
      </c>
    </row>
    <row r="30828" spans="1:4" x14ac:dyDescent="0.2">
      <c r="A30828" t="s">
        <v>29</v>
      </c>
    </row>
    <row r="30829" spans="1:4" x14ac:dyDescent="0.2">
      <c r="A30829" t="s">
        <v>29</v>
      </c>
    </row>
    <row r="30830" spans="1:4" x14ac:dyDescent="0.2">
      <c r="A30830" t="s">
        <v>153</v>
      </c>
    </row>
    <row r="30831" spans="1:4" x14ac:dyDescent="0.2">
      <c r="A30831" t="s">
        <v>95</v>
      </c>
    </row>
    <row r="30832" spans="1:4" x14ac:dyDescent="0.2">
      <c r="A30832" t="s">
        <v>186</v>
      </c>
    </row>
    <row r="30833" spans="1:4" x14ac:dyDescent="0.2">
      <c r="A30833" t="s">
        <v>153</v>
      </c>
    </row>
    <row r="30834" spans="1:4" x14ac:dyDescent="0.2">
      <c r="A30834" t="s">
        <v>153</v>
      </c>
    </row>
    <row r="30835" spans="1:4" x14ac:dyDescent="0.2">
      <c r="A30835" t="s">
        <v>186</v>
      </c>
    </row>
    <row r="30836" spans="1:4" x14ac:dyDescent="0.2">
      <c r="A30836" t="s">
        <v>186</v>
      </c>
    </row>
    <row r="30837" spans="1:4" x14ac:dyDescent="0.2">
      <c r="A30837" t="s">
        <v>551</v>
      </c>
    </row>
    <row r="30838" spans="1:4" x14ac:dyDescent="0.2">
      <c r="A30838" t="s">
        <v>98</v>
      </c>
    </row>
    <row r="30839" spans="1:4" x14ac:dyDescent="0.2">
      <c r="A30839" t="s">
        <v>92</v>
      </c>
    </row>
    <row r="30840" spans="1:4" x14ac:dyDescent="0.2">
      <c r="A30840" t="s">
        <v>92</v>
      </c>
    </row>
    <row r="30841" spans="1:4" x14ac:dyDescent="0.2">
      <c r="A30841" t="s">
        <v>29</v>
      </c>
    </row>
    <row r="30842" spans="1:4" x14ac:dyDescent="0.2">
      <c r="A30842" t="s">
        <v>97</v>
      </c>
    </row>
    <row r="30843" spans="1:4" x14ac:dyDescent="0.2">
      <c r="A30843" t="s">
        <v>133</v>
      </c>
    </row>
    <row r="30844" spans="1:4" x14ac:dyDescent="0.2">
      <c r="A30844" t="s">
        <v>54</v>
      </c>
    </row>
    <row r="30845" spans="1:4" x14ac:dyDescent="0.2">
      <c r="A30845" t="s">
        <v>95</v>
      </c>
      <c r="B30845" t="s">
        <v>3679</v>
      </c>
    </row>
    <row r="30846" spans="1:4" x14ac:dyDescent="0.2">
      <c r="A30846" t="s">
        <v>95</v>
      </c>
      <c r="B30846" t="s">
        <v>3209</v>
      </c>
    </row>
    <row r="30847" spans="1:4" x14ac:dyDescent="0.2">
      <c r="A30847" t="s">
        <v>29</v>
      </c>
      <c r="B30847" t="s">
        <v>108</v>
      </c>
      <c r="C30847" t="s">
        <v>3680</v>
      </c>
    </row>
    <row r="30848" spans="1:4" x14ac:dyDescent="0.2">
      <c r="A30848" t="s">
        <v>29</v>
      </c>
      <c r="B30848" t="s">
        <v>177</v>
      </c>
      <c r="C30848" t="s">
        <v>1619</v>
      </c>
      <c r="D30848">
        <v>0.15</v>
      </c>
    </row>
    <row r="30849" spans="1:4" x14ac:dyDescent="0.2">
      <c r="A30849" t="s">
        <v>29</v>
      </c>
    </row>
    <row r="30850" spans="1:4" x14ac:dyDescent="0.2">
      <c r="A30850" t="s">
        <v>29</v>
      </c>
    </row>
    <row r="30851" spans="1:4" x14ac:dyDescent="0.2">
      <c r="A30851" t="s">
        <v>153</v>
      </c>
    </row>
    <row r="30852" spans="1:4" x14ac:dyDescent="0.2">
      <c r="A30852" t="s">
        <v>3309</v>
      </c>
      <c r="B30852" t="s">
        <v>2752</v>
      </c>
      <c r="C30852" t="s">
        <v>3310</v>
      </c>
      <c r="D30852" t="s">
        <v>3311</v>
      </c>
    </row>
    <row r="30853" spans="1:4" x14ac:dyDescent="0.2">
      <c r="A30853" t="s">
        <v>1549</v>
      </c>
      <c r="B30853" t="s">
        <v>1550</v>
      </c>
      <c r="C30853" t="s">
        <v>1551</v>
      </c>
      <c r="D30853" t="s">
        <v>1552</v>
      </c>
    </row>
    <row r="30854" spans="1:4" x14ac:dyDescent="0.2">
      <c r="A30854" t="s">
        <v>859</v>
      </c>
      <c r="B30854" t="s">
        <v>1553</v>
      </c>
      <c r="C30854" t="s">
        <v>1554</v>
      </c>
    </row>
    <row r="30855" spans="1:4" x14ac:dyDescent="0.2">
      <c r="A30855" t="s">
        <v>1569</v>
      </c>
      <c r="B30855" t="s">
        <v>1570</v>
      </c>
      <c r="C30855" t="s">
        <v>1571</v>
      </c>
    </row>
    <row r="30856" spans="1:4" x14ac:dyDescent="0.2">
      <c r="A30856" t="s">
        <v>1569</v>
      </c>
      <c r="B30856" t="s">
        <v>1572</v>
      </c>
      <c r="C30856" t="s">
        <v>1573</v>
      </c>
      <c r="D30856" t="s">
        <v>1571</v>
      </c>
    </row>
    <row r="30857" spans="1:4" x14ac:dyDescent="0.2">
      <c r="A30857" t="s">
        <v>29</v>
      </c>
    </row>
    <row r="30858" spans="1:4" x14ac:dyDescent="0.2">
      <c r="A30858" t="s">
        <v>29</v>
      </c>
    </row>
    <row r="30859" spans="1:4" x14ac:dyDescent="0.2">
      <c r="A30859" t="s">
        <v>29</v>
      </c>
    </row>
    <row r="30860" spans="1:4" x14ac:dyDescent="0.2">
      <c r="A30860" t="s">
        <v>29</v>
      </c>
    </row>
    <row r="30861" spans="1:4" x14ac:dyDescent="0.2">
      <c r="A30861" t="s">
        <v>29</v>
      </c>
      <c r="B30861" t="s">
        <v>1749</v>
      </c>
    </row>
    <row r="30862" spans="1:4" x14ac:dyDescent="0.2">
      <c r="A30862" t="s">
        <v>29</v>
      </c>
      <c r="B30862" t="s">
        <v>1749</v>
      </c>
    </row>
    <row r="30863" spans="1:4" x14ac:dyDescent="0.2">
      <c r="A30863" t="s">
        <v>34</v>
      </c>
    </row>
    <row r="30864" spans="1:4" x14ac:dyDescent="0.2">
      <c r="A30864" t="s">
        <v>34</v>
      </c>
    </row>
    <row r="30865" spans="1:2" x14ac:dyDescent="0.2">
      <c r="A30865" t="s">
        <v>34</v>
      </c>
    </row>
    <row r="30866" spans="1:2" x14ac:dyDescent="0.2">
      <c r="A30866" t="s">
        <v>184</v>
      </c>
    </row>
    <row r="30867" spans="1:2" x14ac:dyDescent="0.2">
      <c r="A30867" t="s">
        <v>184</v>
      </c>
    </row>
    <row r="30868" spans="1:2" x14ac:dyDescent="0.2">
      <c r="A30868" t="s">
        <v>34</v>
      </c>
    </row>
    <row r="30869" spans="1:2" x14ac:dyDescent="0.2">
      <c r="A30869" t="s">
        <v>96</v>
      </c>
    </row>
    <row r="30870" spans="1:2" x14ac:dyDescent="0.2">
      <c r="A30870" t="s">
        <v>29</v>
      </c>
    </row>
    <row r="30871" spans="1:2" x14ac:dyDescent="0.2">
      <c r="A30871" t="s">
        <v>94</v>
      </c>
    </row>
    <row r="30872" spans="1:2" x14ac:dyDescent="0.2">
      <c r="A30872" t="s">
        <v>133</v>
      </c>
    </row>
    <row r="30873" spans="1:2" x14ac:dyDescent="0.2">
      <c r="A30873" t="s">
        <v>94</v>
      </c>
    </row>
    <row r="30874" spans="1:2" x14ac:dyDescent="0.2">
      <c r="A30874" t="s">
        <v>133</v>
      </c>
    </row>
    <row r="30875" spans="1:2" x14ac:dyDescent="0.2">
      <c r="A30875" t="s">
        <v>34</v>
      </c>
      <c r="B30875" t="s">
        <v>3676</v>
      </c>
    </row>
    <row r="30876" spans="1:2" x14ac:dyDescent="0.2">
      <c r="A30876" t="s">
        <v>95</v>
      </c>
      <c r="B30876" t="s">
        <v>3672</v>
      </c>
    </row>
    <row r="30877" spans="1:2" x14ac:dyDescent="0.2">
      <c r="A30877" t="s">
        <v>95</v>
      </c>
      <c r="B30877" t="s">
        <v>3673</v>
      </c>
    </row>
    <row r="30878" spans="1:2" x14ac:dyDescent="0.2">
      <c r="A30878" t="s">
        <v>92</v>
      </c>
    </row>
    <row r="30879" spans="1:2" x14ac:dyDescent="0.2">
      <c r="A30879" t="s">
        <v>34</v>
      </c>
    </row>
    <row r="30880" spans="1:2" x14ac:dyDescent="0.2">
      <c r="A30880" t="s">
        <v>34</v>
      </c>
    </row>
    <row r="30881" spans="1:4" x14ac:dyDescent="0.2">
      <c r="A30881" t="s">
        <v>34</v>
      </c>
    </row>
    <row r="30882" spans="1:4" x14ac:dyDescent="0.2">
      <c r="A30882" t="s">
        <v>34</v>
      </c>
    </row>
    <row r="30883" spans="1:4" x14ac:dyDescent="0.2">
      <c r="A30883" t="s">
        <v>96</v>
      </c>
    </row>
    <row r="30884" spans="1:4" x14ac:dyDescent="0.2">
      <c r="A30884" t="s">
        <v>189</v>
      </c>
    </row>
    <row r="30885" spans="1:4" x14ac:dyDescent="0.2">
      <c r="A30885" t="s">
        <v>95</v>
      </c>
      <c r="B30885" t="s">
        <v>1715</v>
      </c>
    </row>
    <row r="30886" spans="1:4" x14ac:dyDescent="0.2">
      <c r="A30886" t="s">
        <v>153</v>
      </c>
    </row>
    <row r="30887" spans="1:4" x14ac:dyDescent="0.2">
      <c r="A30887" t="s">
        <v>186</v>
      </c>
    </row>
    <row r="30888" spans="1:4" x14ac:dyDescent="0.2">
      <c r="A30888" t="s">
        <v>92</v>
      </c>
    </row>
    <row r="30889" spans="1:4" x14ac:dyDescent="0.2">
      <c r="A30889" t="s">
        <v>92</v>
      </c>
    </row>
    <row r="30890" spans="1:4" x14ac:dyDescent="0.2">
      <c r="A30890" t="s">
        <v>95</v>
      </c>
      <c r="B30890" t="s">
        <v>1623</v>
      </c>
      <c r="C30890" t="s">
        <v>1546</v>
      </c>
      <c r="D30890" t="s">
        <v>2337</v>
      </c>
    </row>
    <row r="30891" spans="1:4" x14ac:dyDescent="0.2">
      <c r="A30891" t="s">
        <v>133</v>
      </c>
    </row>
    <row r="30892" spans="1:4" x14ac:dyDescent="0.2">
      <c r="A30892" t="s">
        <v>29</v>
      </c>
    </row>
    <row r="30893" spans="1:4" x14ac:dyDescent="0.2">
      <c r="A30893" t="s">
        <v>29</v>
      </c>
    </row>
    <row r="30894" spans="1:4" x14ac:dyDescent="0.2">
      <c r="A30894" t="s">
        <v>153</v>
      </c>
    </row>
    <row r="30895" spans="1:4" x14ac:dyDescent="0.2">
      <c r="A30895" t="s">
        <v>95</v>
      </c>
    </row>
    <row r="30896" spans="1:4" x14ac:dyDescent="0.2">
      <c r="A30896" t="s">
        <v>186</v>
      </c>
    </row>
    <row r="30897" spans="1:4" x14ac:dyDescent="0.2">
      <c r="A30897" t="s">
        <v>153</v>
      </c>
    </row>
    <row r="30898" spans="1:4" x14ac:dyDescent="0.2">
      <c r="A30898" t="s">
        <v>153</v>
      </c>
    </row>
    <row r="30899" spans="1:4" x14ac:dyDescent="0.2">
      <c r="A30899" t="s">
        <v>186</v>
      </c>
    </row>
    <row r="30900" spans="1:4" x14ac:dyDescent="0.2">
      <c r="A30900" t="s">
        <v>186</v>
      </c>
    </row>
    <row r="30901" spans="1:4" x14ac:dyDescent="0.2">
      <c r="A30901" t="s">
        <v>551</v>
      </c>
    </row>
    <row r="30902" spans="1:4" x14ac:dyDescent="0.2">
      <c r="A30902" t="s">
        <v>98</v>
      </c>
    </row>
    <row r="30903" spans="1:4" x14ac:dyDescent="0.2">
      <c r="A30903" t="s">
        <v>92</v>
      </c>
    </row>
    <row r="30904" spans="1:4" x14ac:dyDescent="0.2">
      <c r="A30904" t="s">
        <v>92</v>
      </c>
    </row>
    <row r="30905" spans="1:4" x14ac:dyDescent="0.2">
      <c r="A30905" t="s">
        <v>29</v>
      </c>
    </row>
    <row r="30906" spans="1:4" x14ac:dyDescent="0.2">
      <c r="A30906" t="s">
        <v>97</v>
      </c>
    </row>
    <row r="30907" spans="1:4" x14ac:dyDescent="0.2">
      <c r="A30907" t="s">
        <v>133</v>
      </c>
    </row>
    <row r="30908" spans="1:4" x14ac:dyDescent="0.2">
      <c r="A30908" t="s">
        <v>54</v>
      </c>
    </row>
    <row r="30909" spans="1:4" x14ac:dyDescent="0.2">
      <c r="A30909" t="s">
        <v>95</v>
      </c>
      <c r="B30909" t="s">
        <v>3679</v>
      </c>
    </row>
    <row r="30910" spans="1:4" x14ac:dyDescent="0.2">
      <c r="A30910" t="s">
        <v>95</v>
      </c>
      <c r="B30910" t="s">
        <v>3209</v>
      </c>
    </row>
    <row r="30911" spans="1:4" x14ac:dyDescent="0.2">
      <c r="A30911" t="s">
        <v>29</v>
      </c>
      <c r="B30911" t="s">
        <v>108</v>
      </c>
      <c r="C30911" t="s">
        <v>3680</v>
      </c>
    </row>
    <row r="30912" spans="1:4" x14ac:dyDescent="0.2">
      <c r="A30912" t="s">
        <v>29</v>
      </c>
      <c r="B30912" t="s">
        <v>177</v>
      </c>
      <c r="C30912" t="s">
        <v>1619</v>
      </c>
      <c r="D30912">
        <v>0.15</v>
      </c>
    </row>
    <row r="30913" spans="1:5" x14ac:dyDescent="0.2">
      <c r="A30913" t="s">
        <v>29</v>
      </c>
    </row>
    <row r="30914" spans="1:5" x14ac:dyDescent="0.2">
      <c r="A30914" t="s">
        <v>29</v>
      </c>
    </row>
    <row r="30915" spans="1:5" x14ac:dyDescent="0.2">
      <c r="A30915" t="s">
        <v>153</v>
      </c>
    </row>
    <row r="30916" spans="1:5" x14ac:dyDescent="0.2">
      <c r="A30916" t="s">
        <v>3309</v>
      </c>
      <c r="B30916" t="s">
        <v>2752</v>
      </c>
      <c r="C30916" t="s">
        <v>3310</v>
      </c>
      <c r="D30916" t="s">
        <v>3311</v>
      </c>
    </row>
    <row r="30917" spans="1:5" x14ac:dyDescent="0.2">
      <c r="A30917" t="s">
        <v>1549</v>
      </c>
      <c r="B30917" t="s">
        <v>1550</v>
      </c>
      <c r="C30917" t="s">
        <v>1551</v>
      </c>
      <c r="D30917" t="s">
        <v>1552</v>
      </c>
    </row>
    <row r="30918" spans="1:5" x14ac:dyDescent="0.2">
      <c r="A30918" t="s">
        <v>859</v>
      </c>
      <c r="B30918" t="s">
        <v>1553</v>
      </c>
      <c r="C30918" t="s">
        <v>1554</v>
      </c>
    </row>
    <row r="30919" spans="1:5" x14ac:dyDescent="0.2">
      <c r="A30919" t="s">
        <v>1569</v>
      </c>
      <c r="B30919" t="s">
        <v>1570</v>
      </c>
      <c r="C30919" t="s">
        <v>1571</v>
      </c>
    </row>
    <row r="30920" spans="1:5" x14ac:dyDescent="0.2">
      <c r="A30920" t="s">
        <v>1569</v>
      </c>
      <c r="B30920" t="s">
        <v>1572</v>
      </c>
      <c r="C30920" t="s">
        <v>1573</v>
      </c>
      <c r="D30920" t="s">
        <v>1571</v>
      </c>
    </row>
    <row r="30921" spans="1:5" x14ac:dyDescent="0.2">
      <c r="A30921" t="s">
        <v>2590</v>
      </c>
      <c r="B30921" t="s">
        <v>1608</v>
      </c>
      <c r="C30921">
        <v>0.05</v>
      </c>
    </row>
    <row r="30922" spans="1:5" x14ac:dyDescent="0.2">
      <c r="A30922" t="s">
        <v>34</v>
      </c>
      <c r="B30922">
        <v>34.700000000000003</v>
      </c>
      <c r="C30922">
        <v>0.05</v>
      </c>
    </row>
    <row r="30923" spans="1:5" x14ac:dyDescent="0.2">
      <c r="A30923" t="s">
        <v>2957</v>
      </c>
      <c r="B30923" t="s">
        <v>1613</v>
      </c>
      <c r="C30923">
        <v>0.03</v>
      </c>
    </row>
    <row r="30924" spans="1:5" x14ac:dyDescent="0.2">
      <c r="A30924" t="s">
        <v>29</v>
      </c>
      <c r="B30924">
        <v>0.27</v>
      </c>
      <c r="C30924">
        <v>0.1</v>
      </c>
      <c r="D30924" t="s">
        <v>1809</v>
      </c>
      <c r="E30924" t="s">
        <v>2958</v>
      </c>
    </row>
    <row r="30925" spans="1:5" x14ac:dyDescent="0.2">
      <c r="A30925" t="s">
        <v>774</v>
      </c>
    </row>
    <row r="30926" spans="1:5" x14ac:dyDescent="0.2">
      <c r="A30926" t="s">
        <v>2959</v>
      </c>
      <c r="B30926">
        <v>0.15</v>
      </c>
    </row>
    <row r="30927" spans="1:5" x14ac:dyDescent="0.2">
      <c r="A30927" t="s">
        <v>27</v>
      </c>
      <c r="B30927">
        <v>11.25</v>
      </c>
      <c r="C30927" t="s">
        <v>1608</v>
      </c>
      <c r="D30927">
        <v>2.5000000000000001E-2</v>
      </c>
    </row>
    <row r="30928" spans="1:5" x14ac:dyDescent="0.2">
      <c r="A30928" t="s">
        <v>2960</v>
      </c>
      <c r="B30928" t="s">
        <v>1613</v>
      </c>
      <c r="C30928">
        <v>0.1</v>
      </c>
    </row>
    <row r="30929" spans="1:5" x14ac:dyDescent="0.2">
      <c r="A30929" t="s">
        <v>177</v>
      </c>
      <c r="B30929">
        <v>8.75</v>
      </c>
      <c r="C30929" t="s">
        <v>1608</v>
      </c>
      <c r="D30929">
        <v>0.1</v>
      </c>
    </row>
    <row r="30930" spans="1:5" x14ac:dyDescent="0.2">
      <c r="A30930" t="s">
        <v>29</v>
      </c>
      <c r="B30930">
        <v>6.85</v>
      </c>
      <c r="C30930" t="s">
        <v>1608</v>
      </c>
      <c r="D30930">
        <v>0.05</v>
      </c>
    </row>
    <row r="30931" spans="1:5" x14ac:dyDescent="0.2">
      <c r="A30931" t="s">
        <v>2961</v>
      </c>
      <c r="B30931">
        <v>-7.0000000000000007E-2</v>
      </c>
    </row>
    <row r="30932" spans="1:5" x14ac:dyDescent="0.2">
      <c r="A30932" t="s">
        <v>2962</v>
      </c>
      <c r="B30932">
        <v>-0.05</v>
      </c>
    </row>
    <row r="30933" spans="1:5" x14ac:dyDescent="0.2">
      <c r="A30933" t="s">
        <v>29</v>
      </c>
      <c r="B30933">
        <v>0.1</v>
      </c>
      <c r="C30933">
        <f>0.05/-0.1</f>
        <v>-0.5</v>
      </c>
    </row>
    <row r="30934" spans="1:5" x14ac:dyDescent="0.2">
      <c r="A30934" t="s">
        <v>2963</v>
      </c>
      <c r="B30934" t="s">
        <v>2964</v>
      </c>
      <c r="C30934" t="s">
        <v>2965</v>
      </c>
      <c r="D30934" t="s">
        <v>2966</v>
      </c>
    </row>
    <row r="30935" spans="1:5" x14ac:dyDescent="0.2">
      <c r="A30935" t="s">
        <v>95</v>
      </c>
      <c r="B30935" t="s">
        <v>1629</v>
      </c>
      <c r="C30935">
        <v>1</v>
      </c>
      <c r="D30935" t="s">
        <v>2967</v>
      </c>
      <c r="E30935" t="s">
        <v>2968</v>
      </c>
    </row>
    <row r="30936" spans="1:5" x14ac:dyDescent="0.2">
      <c r="A30936" t="s">
        <v>95</v>
      </c>
      <c r="B30936" t="s">
        <v>2508</v>
      </c>
      <c r="C30936">
        <v>1</v>
      </c>
      <c r="D30936" t="s">
        <v>2967</v>
      </c>
      <c r="E30936" t="s">
        <v>2968</v>
      </c>
    </row>
    <row r="30937" spans="1:5" x14ac:dyDescent="0.2">
      <c r="A30937" t="s">
        <v>95</v>
      </c>
      <c r="B30937" t="s">
        <v>2969</v>
      </c>
      <c r="C30937">
        <v>4</v>
      </c>
      <c r="D30937" t="s">
        <v>2967</v>
      </c>
      <c r="E30937" t="s">
        <v>2968</v>
      </c>
    </row>
    <row r="30938" spans="1:5" x14ac:dyDescent="0.2">
      <c r="A30938" t="s">
        <v>95</v>
      </c>
      <c r="B30938" t="s">
        <v>1629</v>
      </c>
      <c r="C30938">
        <v>1.5</v>
      </c>
      <c r="D30938" t="s">
        <v>2967</v>
      </c>
      <c r="E30938" t="s">
        <v>2970</v>
      </c>
    </row>
    <row r="30939" spans="1:5" x14ac:dyDescent="0.2">
      <c r="A30939" t="s">
        <v>95</v>
      </c>
      <c r="B30939" t="s">
        <v>1614</v>
      </c>
      <c r="C30939">
        <v>1</v>
      </c>
      <c r="D30939" t="s">
        <v>2967</v>
      </c>
      <c r="E30939" t="s">
        <v>2971</v>
      </c>
    </row>
    <row r="30940" spans="1:5" x14ac:dyDescent="0.2">
      <c r="A30940" t="s">
        <v>95</v>
      </c>
      <c r="B30940" t="s">
        <v>2969</v>
      </c>
      <c r="C30940">
        <v>6</v>
      </c>
      <c r="D30940" t="s">
        <v>2967</v>
      </c>
      <c r="E30940" t="s">
        <v>2971</v>
      </c>
    </row>
    <row r="30941" spans="1:5" x14ac:dyDescent="0.2">
      <c r="A30941" t="s">
        <v>95</v>
      </c>
      <c r="B30941" t="s">
        <v>1629</v>
      </c>
      <c r="C30941">
        <v>6.3</v>
      </c>
    </row>
    <row r="30942" spans="1:5" x14ac:dyDescent="0.2">
      <c r="A30942" t="s">
        <v>95</v>
      </c>
      <c r="B30942" t="s">
        <v>1715</v>
      </c>
    </row>
    <row r="30943" spans="1:5" x14ac:dyDescent="0.2">
      <c r="A30943" t="s">
        <v>95</v>
      </c>
      <c r="B30943" t="s">
        <v>1629</v>
      </c>
      <c r="C30943">
        <v>12</v>
      </c>
    </row>
    <row r="30944" spans="1:5" x14ac:dyDescent="0.2">
      <c r="A30944" t="s">
        <v>97</v>
      </c>
      <c r="B30944">
        <v>0.02</v>
      </c>
    </row>
    <row r="30945" spans="1:5" x14ac:dyDescent="0.2">
      <c r="A30945" t="s">
        <v>87</v>
      </c>
      <c r="B30945" t="s">
        <v>1698</v>
      </c>
    </row>
    <row r="30946" spans="1:5" x14ac:dyDescent="0.2">
      <c r="A30946" t="s">
        <v>2976</v>
      </c>
      <c r="B30946" t="s">
        <v>2228</v>
      </c>
    </row>
    <row r="30947" spans="1:5" x14ac:dyDescent="0.2">
      <c r="A30947" t="s">
        <v>1549</v>
      </c>
      <c r="B30947" t="s">
        <v>1550</v>
      </c>
      <c r="C30947" t="s">
        <v>1551</v>
      </c>
      <c r="D30947" t="s">
        <v>1552</v>
      </c>
    </row>
    <row r="30948" spans="1:5" x14ac:dyDescent="0.2">
      <c r="A30948" t="s">
        <v>859</v>
      </c>
      <c r="B30948" t="s">
        <v>1553</v>
      </c>
      <c r="C30948" t="s">
        <v>1554</v>
      </c>
    </row>
    <row r="30949" spans="1:5" x14ac:dyDescent="0.2">
      <c r="A30949" t="s">
        <v>2977</v>
      </c>
      <c r="B30949">
        <f>0.04/0.02</f>
        <v>2</v>
      </c>
    </row>
    <row r="30950" spans="1:5" x14ac:dyDescent="0.2">
      <c r="A30950" t="s">
        <v>2978</v>
      </c>
      <c r="B30950">
        <v>0.03</v>
      </c>
    </row>
    <row r="30951" spans="1:5" x14ac:dyDescent="0.2">
      <c r="A30951" t="s">
        <v>97</v>
      </c>
      <c r="B30951" t="s">
        <v>2603</v>
      </c>
      <c r="C30951" t="s">
        <v>2977</v>
      </c>
    </row>
    <row r="30952" spans="1:5" x14ac:dyDescent="0.2">
      <c r="A30952" t="s">
        <v>97</v>
      </c>
      <c r="B30952" t="s">
        <v>2603</v>
      </c>
      <c r="C30952" t="s">
        <v>2978</v>
      </c>
    </row>
    <row r="30953" spans="1:5" x14ac:dyDescent="0.2">
      <c r="A30953" t="s">
        <v>29</v>
      </c>
      <c r="B30953">
        <v>0.5</v>
      </c>
      <c r="C30953" t="s">
        <v>1630</v>
      </c>
    </row>
    <row r="30954" spans="1:5" x14ac:dyDescent="0.2">
      <c r="A30954" t="s">
        <v>2590</v>
      </c>
      <c r="B30954" t="s">
        <v>1608</v>
      </c>
      <c r="C30954">
        <v>0.05</v>
      </c>
    </row>
    <row r="30955" spans="1:5" x14ac:dyDescent="0.2">
      <c r="A30955" t="s">
        <v>34</v>
      </c>
      <c r="B30955">
        <v>34.700000000000003</v>
      </c>
      <c r="C30955">
        <v>0.05</v>
      </c>
    </row>
    <row r="30956" spans="1:5" x14ac:dyDescent="0.2">
      <c r="A30956" t="s">
        <v>2957</v>
      </c>
      <c r="B30956" t="s">
        <v>1613</v>
      </c>
      <c r="C30956">
        <v>0.03</v>
      </c>
    </row>
    <row r="30957" spans="1:5" x14ac:dyDescent="0.2">
      <c r="A30957" t="s">
        <v>29</v>
      </c>
      <c r="B30957">
        <v>0.27</v>
      </c>
      <c r="C30957">
        <v>0.1</v>
      </c>
      <c r="D30957" t="s">
        <v>1809</v>
      </c>
      <c r="E30957" t="s">
        <v>2958</v>
      </c>
    </row>
    <row r="30958" spans="1:5" x14ac:dyDescent="0.2">
      <c r="A30958" t="s">
        <v>774</v>
      </c>
    </row>
    <row r="30959" spans="1:5" x14ac:dyDescent="0.2">
      <c r="A30959" t="s">
        <v>2959</v>
      </c>
      <c r="B30959">
        <v>0.15</v>
      </c>
    </row>
    <row r="30960" spans="1:5" x14ac:dyDescent="0.2">
      <c r="A30960" t="s">
        <v>27</v>
      </c>
      <c r="B30960">
        <v>11.25</v>
      </c>
      <c r="C30960" t="s">
        <v>1608</v>
      </c>
      <c r="D30960">
        <v>2.5000000000000001E-2</v>
      </c>
    </row>
    <row r="30961" spans="1:5" x14ac:dyDescent="0.2">
      <c r="A30961" t="s">
        <v>2960</v>
      </c>
      <c r="B30961" t="s">
        <v>1613</v>
      </c>
      <c r="C30961">
        <v>0.1</v>
      </c>
    </row>
    <row r="30962" spans="1:5" x14ac:dyDescent="0.2">
      <c r="A30962" t="s">
        <v>177</v>
      </c>
      <c r="B30962">
        <v>8.75</v>
      </c>
      <c r="C30962" t="s">
        <v>1608</v>
      </c>
      <c r="D30962">
        <v>0.1</v>
      </c>
    </row>
    <row r="30963" spans="1:5" x14ac:dyDescent="0.2">
      <c r="A30963" t="s">
        <v>29</v>
      </c>
      <c r="B30963">
        <v>6.85</v>
      </c>
      <c r="C30963" t="s">
        <v>1608</v>
      </c>
      <c r="D30963">
        <v>0.05</v>
      </c>
    </row>
    <row r="30964" spans="1:5" x14ac:dyDescent="0.2">
      <c r="A30964" t="s">
        <v>2961</v>
      </c>
      <c r="B30964">
        <v>-7.0000000000000007E-2</v>
      </c>
    </row>
    <row r="30965" spans="1:5" x14ac:dyDescent="0.2">
      <c r="A30965" t="s">
        <v>2962</v>
      </c>
      <c r="B30965">
        <v>-0.05</v>
      </c>
    </row>
    <row r="30966" spans="1:5" x14ac:dyDescent="0.2">
      <c r="A30966" t="s">
        <v>29</v>
      </c>
      <c r="B30966">
        <v>0.1</v>
      </c>
      <c r="C30966">
        <f>0.05/-0.1</f>
        <v>-0.5</v>
      </c>
    </row>
    <row r="30967" spans="1:5" x14ac:dyDescent="0.2">
      <c r="A30967" t="s">
        <v>2963</v>
      </c>
      <c r="B30967" t="s">
        <v>2964</v>
      </c>
      <c r="C30967" t="s">
        <v>2965</v>
      </c>
      <c r="D30967" t="s">
        <v>2966</v>
      </c>
    </row>
    <row r="30968" spans="1:5" x14ac:dyDescent="0.2">
      <c r="A30968" t="s">
        <v>95</v>
      </c>
      <c r="B30968" t="s">
        <v>1629</v>
      </c>
      <c r="C30968">
        <v>1</v>
      </c>
      <c r="D30968" t="s">
        <v>2967</v>
      </c>
      <c r="E30968" t="s">
        <v>2968</v>
      </c>
    </row>
    <row r="30969" spans="1:5" x14ac:dyDescent="0.2">
      <c r="A30969" t="s">
        <v>95</v>
      </c>
      <c r="B30969" t="s">
        <v>2508</v>
      </c>
      <c r="C30969">
        <v>1</v>
      </c>
      <c r="D30969" t="s">
        <v>2967</v>
      </c>
      <c r="E30969" t="s">
        <v>2968</v>
      </c>
    </row>
    <row r="30970" spans="1:5" x14ac:dyDescent="0.2">
      <c r="A30970" t="s">
        <v>95</v>
      </c>
      <c r="B30970" t="s">
        <v>2969</v>
      </c>
      <c r="C30970">
        <v>4</v>
      </c>
      <c r="D30970" t="s">
        <v>2967</v>
      </c>
      <c r="E30970" t="s">
        <v>2968</v>
      </c>
    </row>
    <row r="30971" spans="1:5" x14ac:dyDescent="0.2">
      <c r="A30971" t="s">
        <v>95</v>
      </c>
      <c r="B30971" t="s">
        <v>1629</v>
      </c>
      <c r="C30971">
        <v>1.5</v>
      </c>
      <c r="D30971" t="s">
        <v>2967</v>
      </c>
      <c r="E30971" t="s">
        <v>2970</v>
      </c>
    </row>
    <row r="30972" spans="1:5" x14ac:dyDescent="0.2">
      <c r="A30972" t="s">
        <v>95</v>
      </c>
      <c r="B30972" t="s">
        <v>1614</v>
      </c>
      <c r="C30972">
        <v>1</v>
      </c>
      <c r="D30972" t="s">
        <v>2967</v>
      </c>
      <c r="E30972" t="s">
        <v>2971</v>
      </c>
    </row>
    <row r="30973" spans="1:5" x14ac:dyDescent="0.2">
      <c r="A30973" t="s">
        <v>95</v>
      </c>
      <c r="B30973" t="s">
        <v>2969</v>
      </c>
      <c r="C30973">
        <v>6</v>
      </c>
      <c r="D30973" t="s">
        <v>2967</v>
      </c>
      <c r="E30973" t="s">
        <v>2971</v>
      </c>
    </row>
    <row r="30974" spans="1:5" x14ac:dyDescent="0.2">
      <c r="A30974" t="s">
        <v>95</v>
      </c>
      <c r="B30974" t="s">
        <v>1629</v>
      </c>
      <c r="C30974">
        <v>6.3</v>
      </c>
    </row>
    <row r="30975" spans="1:5" x14ac:dyDescent="0.2">
      <c r="A30975" t="s">
        <v>95</v>
      </c>
      <c r="B30975" t="s">
        <v>1715</v>
      </c>
    </row>
    <row r="30976" spans="1:5" x14ac:dyDescent="0.2">
      <c r="A30976" t="s">
        <v>95</v>
      </c>
      <c r="B30976" t="s">
        <v>1629</v>
      </c>
      <c r="C30976">
        <v>12</v>
      </c>
    </row>
    <row r="30977" spans="1:4" x14ac:dyDescent="0.2">
      <c r="A30977" t="s">
        <v>97</v>
      </c>
      <c r="B30977">
        <v>0.02</v>
      </c>
    </row>
    <row r="30978" spans="1:4" x14ac:dyDescent="0.2">
      <c r="A30978" t="s">
        <v>87</v>
      </c>
      <c r="B30978" t="s">
        <v>1698</v>
      </c>
    </row>
    <row r="30979" spans="1:4" x14ac:dyDescent="0.2">
      <c r="A30979" t="s">
        <v>2976</v>
      </c>
      <c r="B30979" t="s">
        <v>2228</v>
      </c>
    </row>
    <row r="30980" spans="1:4" x14ac:dyDescent="0.2">
      <c r="A30980" t="s">
        <v>1549</v>
      </c>
      <c r="B30980" t="s">
        <v>1550</v>
      </c>
      <c r="C30980" t="s">
        <v>1551</v>
      </c>
      <c r="D30980" t="s">
        <v>1552</v>
      </c>
    </row>
    <row r="30981" spans="1:4" x14ac:dyDescent="0.2">
      <c r="A30981" t="s">
        <v>859</v>
      </c>
      <c r="B30981" t="s">
        <v>1553</v>
      </c>
      <c r="C30981" t="s">
        <v>1554</v>
      </c>
    </row>
    <row r="30982" spans="1:4" x14ac:dyDescent="0.2">
      <c r="A30982" t="s">
        <v>2977</v>
      </c>
      <c r="B30982">
        <f>0.04/0.02</f>
        <v>2</v>
      </c>
    </row>
    <row r="30983" spans="1:4" x14ac:dyDescent="0.2">
      <c r="A30983" t="s">
        <v>2978</v>
      </c>
      <c r="B30983">
        <v>0.03</v>
      </c>
    </row>
    <row r="30984" spans="1:4" x14ac:dyDescent="0.2">
      <c r="A30984" t="s">
        <v>97</v>
      </c>
      <c r="B30984" t="s">
        <v>2603</v>
      </c>
      <c r="C30984" t="s">
        <v>2977</v>
      </c>
    </row>
    <row r="30985" spans="1:4" x14ac:dyDescent="0.2">
      <c r="A30985" t="s">
        <v>97</v>
      </c>
      <c r="B30985" t="s">
        <v>2603</v>
      </c>
      <c r="C30985" t="s">
        <v>2978</v>
      </c>
    </row>
    <row r="30986" spans="1:4" x14ac:dyDescent="0.2">
      <c r="A30986" t="s">
        <v>29</v>
      </c>
      <c r="B30986">
        <v>0.5</v>
      </c>
      <c r="C30986" t="s">
        <v>1630</v>
      </c>
    </row>
    <row r="30987" spans="1:4" x14ac:dyDescent="0.2">
      <c r="A30987" t="s">
        <v>54</v>
      </c>
    </row>
    <row r="30988" spans="1:4" x14ac:dyDescent="0.2">
      <c r="A30988" t="s">
        <v>153</v>
      </c>
    </row>
    <row r="30989" spans="1:4" x14ac:dyDescent="0.2">
      <c r="A30989" t="s">
        <v>95</v>
      </c>
      <c r="B30989" t="s">
        <v>2917</v>
      </c>
      <c r="C30989" t="s">
        <v>2401</v>
      </c>
    </row>
    <row r="30990" spans="1:4" x14ac:dyDescent="0.2">
      <c r="A30990" t="s">
        <v>97</v>
      </c>
      <c r="B30990" t="s">
        <v>1567</v>
      </c>
      <c r="C30990" t="s">
        <v>1568</v>
      </c>
    </row>
    <row r="30991" spans="1:4" x14ac:dyDescent="0.2">
      <c r="A30991" t="s">
        <v>97</v>
      </c>
      <c r="B30991" t="s">
        <v>1567</v>
      </c>
      <c r="C30991" t="s">
        <v>1568</v>
      </c>
    </row>
    <row r="30992" spans="1:4" x14ac:dyDescent="0.2">
      <c r="A30992" t="s">
        <v>92</v>
      </c>
    </row>
    <row r="30993" spans="1:4" x14ac:dyDescent="0.2">
      <c r="A30993" t="s">
        <v>29</v>
      </c>
      <c r="B30993" t="s">
        <v>2789</v>
      </c>
      <c r="C30993">
        <v>2.5</v>
      </c>
      <c r="D30993">
        <v>0.02</v>
      </c>
    </row>
    <row r="30994" spans="1:4" x14ac:dyDescent="0.2">
      <c r="A30994" t="s">
        <v>49</v>
      </c>
    </row>
    <row r="30995" spans="1:4" x14ac:dyDescent="0.2">
      <c r="A30995" t="s">
        <v>54</v>
      </c>
    </row>
    <row r="30996" spans="1:4" x14ac:dyDescent="0.2">
      <c r="A30996" t="s">
        <v>29</v>
      </c>
    </row>
    <row r="30997" spans="1:4" x14ac:dyDescent="0.2">
      <c r="A30997" t="s">
        <v>29</v>
      </c>
    </row>
    <row r="30998" spans="1:4" x14ac:dyDescent="0.2">
      <c r="A30998" t="s">
        <v>153</v>
      </c>
    </row>
    <row r="30999" spans="1:4" x14ac:dyDescent="0.2">
      <c r="A30999" t="s">
        <v>153</v>
      </c>
    </row>
    <row r="31000" spans="1:4" x14ac:dyDescent="0.2">
      <c r="A31000" t="s">
        <v>153</v>
      </c>
    </row>
    <row r="31001" spans="1:4" x14ac:dyDescent="0.2">
      <c r="A31001" t="s">
        <v>153</v>
      </c>
    </row>
    <row r="31002" spans="1:4" x14ac:dyDescent="0.2">
      <c r="A31002" t="s">
        <v>49</v>
      </c>
    </row>
    <row r="31003" spans="1:4" x14ac:dyDescent="0.2">
      <c r="A31003" t="s">
        <v>54</v>
      </c>
    </row>
    <row r="31004" spans="1:4" x14ac:dyDescent="0.2">
      <c r="A31004" t="s">
        <v>153</v>
      </c>
    </row>
    <row r="31005" spans="1:4" x14ac:dyDescent="0.2">
      <c r="A31005" t="s">
        <v>54</v>
      </c>
      <c r="B31005" t="s">
        <v>3693</v>
      </c>
      <c r="C31005" t="s">
        <v>1608</v>
      </c>
      <c r="D31005" t="s">
        <v>1728</v>
      </c>
    </row>
    <row r="31006" spans="1:4" x14ac:dyDescent="0.2">
      <c r="A31006" t="s">
        <v>54</v>
      </c>
    </row>
    <row r="31007" spans="1:4" x14ac:dyDescent="0.2">
      <c r="A31007" t="s">
        <v>29</v>
      </c>
    </row>
    <row r="31008" spans="1:4" x14ac:dyDescent="0.2">
      <c r="A31008" t="s">
        <v>29</v>
      </c>
    </row>
    <row r="31009" spans="1:1" x14ac:dyDescent="0.2">
      <c r="A31009" t="s">
        <v>29</v>
      </c>
    </row>
    <row r="31010" spans="1:1" x14ac:dyDescent="0.2">
      <c r="A31010" t="s">
        <v>153</v>
      </c>
    </row>
    <row r="31011" spans="1:1" x14ac:dyDescent="0.2">
      <c r="A31011" t="s">
        <v>49</v>
      </c>
    </row>
    <row r="31012" spans="1:1" x14ac:dyDescent="0.2">
      <c r="A31012" t="s">
        <v>54</v>
      </c>
    </row>
    <row r="31013" spans="1:1" x14ac:dyDescent="0.2">
      <c r="A31013" t="s">
        <v>153</v>
      </c>
    </row>
    <row r="31014" spans="1:1" x14ac:dyDescent="0.2">
      <c r="A31014" t="s">
        <v>29</v>
      </c>
    </row>
    <row r="31015" spans="1:1" x14ac:dyDescent="0.2">
      <c r="A31015" t="s">
        <v>153</v>
      </c>
    </row>
    <row r="31016" spans="1:1" x14ac:dyDescent="0.2">
      <c r="A31016" t="s">
        <v>153</v>
      </c>
    </row>
    <row r="31017" spans="1:1" x14ac:dyDescent="0.2">
      <c r="A31017" t="s">
        <v>29</v>
      </c>
    </row>
    <row r="31018" spans="1:1" x14ac:dyDescent="0.2">
      <c r="A31018" t="s">
        <v>97</v>
      </c>
    </row>
    <row r="31019" spans="1:1" x14ac:dyDescent="0.2">
      <c r="A31019" t="s">
        <v>133</v>
      </c>
    </row>
    <row r="31020" spans="1:1" x14ac:dyDescent="0.2">
      <c r="A31020" t="s">
        <v>29</v>
      </c>
    </row>
    <row r="31021" spans="1:1" x14ac:dyDescent="0.2">
      <c r="A31021" t="s">
        <v>29</v>
      </c>
    </row>
    <row r="31022" spans="1:1" x14ac:dyDescent="0.2">
      <c r="A31022" t="s">
        <v>29</v>
      </c>
    </row>
    <row r="31023" spans="1:1" x14ac:dyDescent="0.2">
      <c r="A31023" t="s">
        <v>29</v>
      </c>
    </row>
    <row r="31024" spans="1:1" x14ac:dyDescent="0.2">
      <c r="A31024" t="s">
        <v>29</v>
      </c>
    </row>
    <row r="31025" spans="1:2" x14ac:dyDescent="0.2">
      <c r="A31025" t="s">
        <v>153</v>
      </c>
      <c r="B31025" t="s">
        <v>3689</v>
      </c>
    </row>
    <row r="31026" spans="1:2" x14ac:dyDescent="0.2">
      <c r="A31026" t="s">
        <v>29</v>
      </c>
    </row>
    <row r="31027" spans="1:2" x14ac:dyDescent="0.2">
      <c r="A31027" t="s">
        <v>29</v>
      </c>
    </row>
    <row r="31028" spans="1:2" x14ac:dyDescent="0.2">
      <c r="A31028" t="s">
        <v>29</v>
      </c>
    </row>
    <row r="31029" spans="1:2" x14ac:dyDescent="0.2">
      <c r="A31029" t="s">
        <v>29</v>
      </c>
    </row>
    <row r="31030" spans="1:2" x14ac:dyDescent="0.2">
      <c r="A31030" t="s">
        <v>95</v>
      </c>
    </row>
    <row r="31031" spans="1:2" x14ac:dyDescent="0.2">
      <c r="A31031" t="s">
        <v>153</v>
      </c>
    </row>
    <row r="31032" spans="1:2" x14ac:dyDescent="0.2">
      <c r="A31032" t="s">
        <v>29</v>
      </c>
    </row>
    <row r="31033" spans="1:2" x14ac:dyDescent="0.2">
      <c r="A31033" t="s">
        <v>29</v>
      </c>
    </row>
    <row r="31034" spans="1:2" x14ac:dyDescent="0.2">
      <c r="A31034" t="s">
        <v>54</v>
      </c>
    </row>
    <row r="31035" spans="1:2" x14ac:dyDescent="0.2">
      <c r="A31035" t="s">
        <v>153</v>
      </c>
    </row>
    <row r="31036" spans="1:2" x14ac:dyDescent="0.2">
      <c r="A31036" t="s">
        <v>153</v>
      </c>
    </row>
    <row r="31037" spans="1:2" x14ac:dyDescent="0.2">
      <c r="A31037" t="s">
        <v>153</v>
      </c>
      <c r="B31037" t="s">
        <v>3608</v>
      </c>
    </row>
    <row r="31038" spans="1:2" x14ac:dyDescent="0.2">
      <c r="A31038" t="s">
        <v>153</v>
      </c>
    </row>
    <row r="31039" spans="1:2" x14ac:dyDescent="0.2">
      <c r="A31039" t="s">
        <v>54</v>
      </c>
      <c r="B31039" t="s">
        <v>3690</v>
      </c>
    </row>
    <row r="31040" spans="1:2" x14ac:dyDescent="0.2">
      <c r="A31040" t="s">
        <v>54</v>
      </c>
    </row>
    <row r="31041" spans="1:3" x14ac:dyDescent="0.2">
      <c r="A31041" t="s">
        <v>95</v>
      </c>
    </row>
    <row r="31042" spans="1:3" x14ac:dyDescent="0.2">
      <c r="A31042" t="s">
        <v>186</v>
      </c>
    </row>
    <row r="31043" spans="1:3" x14ac:dyDescent="0.2">
      <c r="A31043" t="s">
        <v>186</v>
      </c>
    </row>
    <row r="31044" spans="1:3" x14ac:dyDescent="0.2">
      <c r="A31044" t="s">
        <v>186</v>
      </c>
    </row>
    <row r="31045" spans="1:3" x14ac:dyDescent="0.2">
      <c r="A31045" t="s">
        <v>153</v>
      </c>
    </row>
    <row r="31046" spans="1:3" x14ac:dyDescent="0.2">
      <c r="A31046" t="s">
        <v>29</v>
      </c>
    </row>
    <row r="31047" spans="1:3" x14ac:dyDescent="0.2">
      <c r="A31047" t="s">
        <v>186</v>
      </c>
    </row>
    <row r="31048" spans="1:3" x14ac:dyDescent="0.2">
      <c r="A31048" t="s">
        <v>186</v>
      </c>
    </row>
    <row r="31049" spans="1:3" x14ac:dyDescent="0.2">
      <c r="A31049" t="s">
        <v>54</v>
      </c>
    </row>
    <row r="31050" spans="1:3" x14ac:dyDescent="0.2">
      <c r="A31050" t="s">
        <v>186</v>
      </c>
      <c r="B31050" t="s">
        <v>3691</v>
      </c>
      <c r="C31050">
        <f>0.05/-0.02</f>
        <v>-2.5</v>
      </c>
    </row>
    <row r="31051" spans="1:3" x14ac:dyDescent="0.2">
      <c r="A31051" t="s">
        <v>186</v>
      </c>
      <c r="B31051" t="s">
        <v>2476</v>
      </c>
      <c r="C31051">
        <v>0.5</v>
      </c>
    </row>
    <row r="31052" spans="1:3" x14ac:dyDescent="0.2">
      <c r="A31052" t="s">
        <v>97</v>
      </c>
    </row>
    <row r="31053" spans="1:3" x14ac:dyDescent="0.2">
      <c r="A31053" t="s">
        <v>153</v>
      </c>
    </row>
    <row r="31054" spans="1:3" x14ac:dyDescent="0.2">
      <c r="A31054" t="s">
        <v>95</v>
      </c>
      <c r="B31054" t="s">
        <v>2228</v>
      </c>
    </row>
    <row r="31055" spans="1:3" x14ac:dyDescent="0.2">
      <c r="A31055" t="s">
        <v>186</v>
      </c>
      <c r="B31055" t="s">
        <v>2228</v>
      </c>
      <c r="C31055" t="s">
        <v>2522</v>
      </c>
    </row>
    <row r="31056" spans="1:3" x14ac:dyDescent="0.2">
      <c r="A31056" t="s">
        <v>186</v>
      </c>
      <c r="B31056" t="s">
        <v>2228</v>
      </c>
      <c r="C31056" t="s">
        <v>3212</v>
      </c>
    </row>
    <row r="31057" spans="1:4" x14ac:dyDescent="0.2">
      <c r="A31057" t="s">
        <v>1549</v>
      </c>
      <c r="B31057" t="s">
        <v>1550</v>
      </c>
      <c r="C31057" t="s">
        <v>1551</v>
      </c>
      <c r="D31057" t="s">
        <v>1552</v>
      </c>
    </row>
    <row r="31058" spans="1:4" x14ac:dyDescent="0.2">
      <c r="A31058" t="s">
        <v>859</v>
      </c>
      <c r="B31058" t="s">
        <v>1553</v>
      </c>
      <c r="C31058" t="s">
        <v>1554</v>
      </c>
    </row>
    <row r="31059" spans="1:4" x14ac:dyDescent="0.2">
      <c r="A31059" t="s">
        <v>54</v>
      </c>
    </row>
    <row r="31060" spans="1:4" x14ac:dyDescent="0.2">
      <c r="A31060" t="s">
        <v>153</v>
      </c>
    </row>
    <row r="31061" spans="1:4" x14ac:dyDescent="0.2">
      <c r="A31061" t="s">
        <v>95</v>
      </c>
      <c r="B31061" t="s">
        <v>2917</v>
      </c>
      <c r="C31061" t="s">
        <v>2401</v>
      </c>
    </row>
    <row r="31062" spans="1:4" x14ac:dyDescent="0.2">
      <c r="A31062" t="s">
        <v>97</v>
      </c>
      <c r="B31062" t="s">
        <v>1567</v>
      </c>
      <c r="C31062" t="s">
        <v>1568</v>
      </c>
    </row>
    <row r="31063" spans="1:4" x14ac:dyDescent="0.2">
      <c r="A31063" t="s">
        <v>97</v>
      </c>
      <c r="B31063" t="s">
        <v>1567</v>
      </c>
      <c r="C31063" t="s">
        <v>1568</v>
      </c>
    </row>
    <row r="31064" spans="1:4" x14ac:dyDescent="0.2">
      <c r="A31064" t="s">
        <v>92</v>
      </c>
    </row>
    <row r="31065" spans="1:4" x14ac:dyDescent="0.2">
      <c r="A31065" t="s">
        <v>29</v>
      </c>
      <c r="B31065" t="s">
        <v>2789</v>
      </c>
      <c r="C31065">
        <v>3</v>
      </c>
      <c r="D31065">
        <v>0.02</v>
      </c>
    </row>
    <row r="31066" spans="1:4" x14ac:dyDescent="0.2">
      <c r="A31066" t="s">
        <v>49</v>
      </c>
    </row>
    <row r="31067" spans="1:4" x14ac:dyDescent="0.2">
      <c r="A31067" t="s">
        <v>54</v>
      </c>
    </row>
    <row r="31068" spans="1:4" x14ac:dyDescent="0.2">
      <c r="A31068" t="s">
        <v>29</v>
      </c>
    </row>
    <row r="31069" spans="1:4" x14ac:dyDescent="0.2">
      <c r="A31069" t="s">
        <v>29</v>
      </c>
    </row>
    <row r="31070" spans="1:4" x14ac:dyDescent="0.2">
      <c r="A31070" t="s">
        <v>153</v>
      </c>
    </row>
    <row r="31071" spans="1:4" x14ac:dyDescent="0.2">
      <c r="A31071" t="s">
        <v>153</v>
      </c>
    </row>
    <row r="31072" spans="1:4" x14ac:dyDescent="0.2">
      <c r="A31072" t="s">
        <v>153</v>
      </c>
    </row>
    <row r="31073" spans="1:4" x14ac:dyDescent="0.2">
      <c r="A31073" t="s">
        <v>153</v>
      </c>
    </row>
    <row r="31074" spans="1:4" x14ac:dyDescent="0.2">
      <c r="A31074" t="s">
        <v>49</v>
      </c>
    </row>
    <row r="31075" spans="1:4" x14ac:dyDescent="0.2">
      <c r="A31075" t="s">
        <v>54</v>
      </c>
    </row>
    <row r="31076" spans="1:4" x14ac:dyDescent="0.2">
      <c r="A31076" t="s">
        <v>153</v>
      </c>
    </row>
    <row r="31077" spans="1:4" x14ac:dyDescent="0.2">
      <c r="A31077" t="s">
        <v>54</v>
      </c>
      <c r="B31077" t="s">
        <v>3693</v>
      </c>
      <c r="C31077" t="s">
        <v>1608</v>
      </c>
      <c r="D31077" t="s">
        <v>1728</v>
      </c>
    </row>
    <row r="31078" spans="1:4" x14ac:dyDescent="0.2">
      <c r="A31078" t="s">
        <v>54</v>
      </c>
    </row>
    <row r="31079" spans="1:4" x14ac:dyDescent="0.2">
      <c r="A31079" t="s">
        <v>29</v>
      </c>
    </row>
    <row r="31080" spans="1:4" x14ac:dyDescent="0.2">
      <c r="A31080" t="s">
        <v>29</v>
      </c>
    </row>
    <row r="31081" spans="1:4" x14ac:dyDescent="0.2">
      <c r="A31081" t="s">
        <v>29</v>
      </c>
    </row>
    <row r="31082" spans="1:4" x14ac:dyDescent="0.2">
      <c r="A31082" t="s">
        <v>153</v>
      </c>
    </row>
    <row r="31083" spans="1:4" x14ac:dyDescent="0.2">
      <c r="A31083" t="s">
        <v>49</v>
      </c>
    </row>
    <row r="31084" spans="1:4" x14ac:dyDescent="0.2">
      <c r="A31084" t="s">
        <v>54</v>
      </c>
    </row>
    <row r="31085" spans="1:4" x14ac:dyDescent="0.2">
      <c r="A31085" t="s">
        <v>153</v>
      </c>
    </row>
    <row r="31086" spans="1:4" x14ac:dyDescent="0.2">
      <c r="A31086" t="s">
        <v>29</v>
      </c>
    </row>
    <row r="31087" spans="1:4" x14ac:dyDescent="0.2">
      <c r="A31087" t="s">
        <v>153</v>
      </c>
    </row>
    <row r="31088" spans="1:4" x14ac:dyDescent="0.2">
      <c r="A31088" t="s">
        <v>153</v>
      </c>
    </row>
    <row r="31089" spans="1:2" x14ac:dyDescent="0.2">
      <c r="A31089" t="s">
        <v>29</v>
      </c>
    </row>
    <row r="31090" spans="1:2" x14ac:dyDescent="0.2">
      <c r="A31090" t="s">
        <v>97</v>
      </c>
    </row>
    <row r="31091" spans="1:2" x14ac:dyDescent="0.2">
      <c r="A31091" t="s">
        <v>133</v>
      </c>
    </row>
    <row r="31092" spans="1:2" x14ac:dyDescent="0.2">
      <c r="A31092" t="s">
        <v>29</v>
      </c>
    </row>
    <row r="31093" spans="1:2" x14ac:dyDescent="0.2">
      <c r="A31093" t="s">
        <v>29</v>
      </c>
    </row>
    <row r="31094" spans="1:2" x14ac:dyDescent="0.2">
      <c r="A31094" t="s">
        <v>29</v>
      </c>
    </row>
    <row r="31095" spans="1:2" x14ac:dyDescent="0.2">
      <c r="A31095" t="s">
        <v>29</v>
      </c>
    </row>
    <row r="31096" spans="1:2" x14ac:dyDescent="0.2">
      <c r="A31096" t="s">
        <v>29</v>
      </c>
    </row>
    <row r="31097" spans="1:2" x14ac:dyDescent="0.2">
      <c r="A31097" t="s">
        <v>153</v>
      </c>
      <c r="B31097" t="s">
        <v>3689</v>
      </c>
    </row>
    <row r="31098" spans="1:2" x14ac:dyDescent="0.2">
      <c r="A31098" t="s">
        <v>29</v>
      </c>
    </row>
    <row r="31099" spans="1:2" x14ac:dyDescent="0.2">
      <c r="A31099" t="s">
        <v>29</v>
      </c>
    </row>
    <row r="31100" spans="1:2" x14ac:dyDescent="0.2">
      <c r="A31100" t="s">
        <v>29</v>
      </c>
    </row>
    <row r="31101" spans="1:2" x14ac:dyDescent="0.2">
      <c r="A31101" t="s">
        <v>29</v>
      </c>
    </row>
    <row r="31102" spans="1:2" x14ac:dyDescent="0.2">
      <c r="A31102" t="s">
        <v>95</v>
      </c>
    </row>
    <row r="31103" spans="1:2" x14ac:dyDescent="0.2">
      <c r="A31103" t="s">
        <v>153</v>
      </c>
    </row>
    <row r="31104" spans="1:2" x14ac:dyDescent="0.2">
      <c r="A31104" t="s">
        <v>29</v>
      </c>
    </row>
    <row r="31105" spans="1:2" x14ac:dyDescent="0.2">
      <c r="A31105" t="s">
        <v>29</v>
      </c>
    </row>
    <row r="31106" spans="1:2" x14ac:dyDescent="0.2">
      <c r="A31106" t="s">
        <v>54</v>
      </c>
    </row>
    <row r="31107" spans="1:2" x14ac:dyDescent="0.2">
      <c r="A31107" t="s">
        <v>153</v>
      </c>
    </row>
    <row r="31108" spans="1:2" x14ac:dyDescent="0.2">
      <c r="A31108" t="s">
        <v>153</v>
      </c>
    </row>
    <row r="31109" spans="1:2" x14ac:dyDescent="0.2">
      <c r="A31109" t="s">
        <v>153</v>
      </c>
      <c r="B31109" t="s">
        <v>3608</v>
      </c>
    </row>
    <row r="31110" spans="1:2" x14ac:dyDescent="0.2">
      <c r="A31110" t="s">
        <v>153</v>
      </c>
    </row>
    <row r="31111" spans="1:2" x14ac:dyDescent="0.2">
      <c r="A31111" t="s">
        <v>54</v>
      </c>
      <c r="B31111" t="s">
        <v>3690</v>
      </c>
    </row>
    <row r="31112" spans="1:2" x14ac:dyDescent="0.2">
      <c r="A31112" t="s">
        <v>54</v>
      </c>
    </row>
    <row r="31113" spans="1:2" x14ac:dyDescent="0.2">
      <c r="A31113" t="s">
        <v>95</v>
      </c>
    </row>
    <row r="31114" spans="1:2" x14ac:dyDescent="0.2">
      <c r="A31114" t="s">
        <v>186</v>
      </c>
    </row>
    <row r="31115" spans="1:2" x14ac:dyDescent="0.2">
      <c r="A31115" t="s">
        <v>186</v>
      </c>
    </row>
    <row r="31116" spans="1:2" x14ac:dyDescent="0.2">
      <c r="A31116" t="s">
        <v>186</v>
      </c>
    </row>
    <row r="31117" spans="1:2" x14ac:dyDescent="0.2">
      <c r="A31117" t="s">
        <v>153</v>
      </c>
    </row>
    <row r="31118" spans="1:2" x14ac:dyDescent="0.2">
      <c r="A31118" t="s">
        <v>29</v>
      </c>
    </row>
    <row r="31119" spans="1:2" x14ac:dyDescent="0.2">
      <c r="A31119" t="s">
        <v>186</v>
      </c>
    </row>
    <row r="31120" spans="1:2" x14ac:dyDescent="0.2">
      <c r="A31120" t="s">
        <v>186</v>
      </c>
    </row>
    <row r="31121" spans="1:4" x14ac:dyDescent="0.2">
      <c r="A31121" t="s">
        <v>54</v>
      </c>
    </row>
    <row r="31122" spans="1:4" x14ac:dyDescent="0.2">
      <c r="A31122" t="s">
        <v>186</v>
      </c>
      <c r="B31122" t="s">
        <v>3691</v>
      </c>
      <c r="C31122">
        <f>0.05/-0.02</f>
        <v>-2.5</v>
      </c>
    </row>
    <row r="31123" spans="1:4" x14ac:dyDescent="0.2">
      <c r="A31123" t="s">
        <v>186</v>
      </c>
      <c r="B31123" t="s">
        <v>2476</v>
      </c>
      <c r="C31123">
        <v>0.5</v>
      </c>
    </row>
    <row r="31124" spans="1:4" x14ac:dyDescent="0.2">
      <c r="A31124" t="s">
        <v>97</v>
      </c>
    </row>
    <row r="31125" spans="1:4" x14ac:dyDescent="0.2">
      <c r="A31125" t="s">
        <v>153</v>
      </c>
    </row>
    <row r="31126" spans="1:4" x14ac:dyDescent="0.2">
      <c r="A31126" t="s">
        <v>95</v>
      </c>
      <c r="B31126" t="s">
        <v>2228</v>
      </c>
    </row>
    <row r="31127" spans="1:4" x14ac:dyDescent="0.2">
      <c r="A31127" t="s">
        <v>186</v>
      </c>
      <c r="B31127" t="s">
        <v>2228</v>
      </c>
      <c r="C31127" t="s">
        <v>2522</v>
      </c>
    </row>
    <row r="31128" spans="1:4" x14ac:dyDescent="0.2">
      <c r="A31128" t="s">
        <v>186</v>
      </c>
      <c r="B31128" t="s">
        <v>2228</v>
      </c>
      <c r="C31128" t="s">
        <v>3212</v>
      </c>
    </row>
    <row r="31129" spans="1:4" x14ac:dyDescent="0.2">
      <c r="A31129" t="s">
        <v>1549</v>
      </c>
      <c r="B31129" t="s">
        <v>1550</v>
      </c>
      <c r="C31129" t="s">
        <v>1551</v>
      </c>
      <c r="D31129" t="s">
        <v>1552</v>
      </c>
    </row>
    <row r="31130" spans="1:4" x14ac:dyDescent="0.2">
      <c r="A31130" t="s">
        <v>859</v>
      </c>
      <c r="B31130" t="s">
        <v>1553</v>
      </c>
      <c r="C31130" t="s">
        <v>1554</v>
      </c>
    </row>
    <row r="31131" spans="1:4" x14ac:dyDescent="0.2">
      <c r="A31131" t="s">
        <v>54</v>
      </c>
    </row>
    <row r="31132" spans="1:4" x14ac:dyDescent="0.2">
      <c r="A31132" t="s">
        <v>153</v>
      </c>
    </row>
    <row r="31133" spans="1:4" x14ac:dyDescent="0.2">
      <c r="A31133" t="s">
        <v>95</v>
      </c>
      <c r="B31133" t="s">
        <v>2917</v>
      </c>
      <c r="C31133" t="s">
        <v>2401</v>
      </c>
    </row>
    <row r="31134" spans="1:4" x14ac:dyDescent="0.2">
      <c r="A31134" t="s">
        <v>97</v>
      </c>
      <c r="B31134" t="s">
        <v>1567</v>
      </c>
      <c r="C31134" t="s">
        <v>1568</v>
      </c>
    </row>
    <row r="31135" spans="1:4" x14ac:dyDescent="0.2">
      <c r="A31135" t="s">
        <v>97</v>
      </c>
      <c r="B31135" t="s">
        <v>1567</v>
      </c>
      <c r="C31135" t="s">
        <v>1568</v>
      </c>
    </row>
    <row r="31136" spans="1:4" x14ac:dyDescent="0.2">
      <c r="A31136" t="s">
        <v>92</v>
      </c>
    </row>
    <row r="31137" spans="1:4" x14ac:dyDescent="0.2">
      <c r="A31137" t="s">
        <v>29</v>
      </c>
      <c r="B31137" t="s">
        <v>2789</v>
      </c>
      <c r="C31137">
        <v>5</v>
      </c>
      <c r="D31137">
        <v>0.02</v>
      </c>
    </row>
    <row r="31138" spans="1:4" x14ac:dyDescent="0.2">
      <c r="A31138" t="s">
        <v>49</v>
      </c>
    </row>
    <row r="31139" spans="1:4" x14ac:dyDescent="0.2">
      <c r="A31139" t="s">
        <v>54</v>
      </c>
    </row>
    <row r="31140" spans="1:4" x14ac:dyDescent="0.2">
      <c r="A31140" t="s">
        <v>29</v>
      </c>
    </row>
    <row r="31141" spans="1:4" x14ac:dyDescent="0.2">
      <c r="A31141" t="s">
        <v>29</v>
      </c>
    </row>
    <row r="31142" spans="1:4" x14ac:dyDescent="0.2">
      <c r="A31142" t="s">
        <v>153</v>
      </c>
    </row>
    <row r="31143" spans="1:4" x14ac:dyDescent="0.2">
      <c r="A31143" t="s">
        <v>153</v>
      </c>
    </row>
    <row r="31144" spans="1:4" x14ac:dyDescent="0.2">
      <c r="A31144" t="s">
        <v>153</v>
      </c>
    </row>
    <row r="31145" spans="1:4" x14ac:dyDescent="0.2">
      <c r="A31145" t="s">
        <v>153</v>
      </c>
    </row>
    <row r="31146" spans="1:4" x14ac:dyDescent="0.2">
      <c r="A31146" t="s">
        <v>49</v>
      </c>
    </row>
    <row r="31147" spans="1:4" x14ac:dyDescent="0.2">
      <c r="A31147" t="s">
        <v>54</v>
      </c>
    </row>
    <row r="31148" spans="1:4" x14ac:dyDescent="0.2">
      <c r="A31148" t="s">
        <v>153</v>
      </c>
    </row>
    <row r="31149" spans="1:4" x14ac:dyDescent="0.2">
      <c r="A31149" t="s">
        <v>54</v>
      </c>
      <c r="B31149" t="s">
        <v>3693</v>
      </c>
      <c r="C31149" t="s">
        <v>1608</v>
      </c>
      <c r="D31149" t="s">
        <v>1728</v>
      </c>
    </row>
    <row r="31150" spans="1:4" x14ac:dyDescent="0.2">
      <c r="A31150" t="s">
        <v>54</v>
      </c>
    </row>
    <row r="31151" spans="1:4" x14ac:dyDescent="0.2">
      <c r="A31151" t="s">
        <v>29</v>
      </c>
    </row>
    <row r="31152" spans="1:4" x14ac:dyDescent="0.2">
      <c r="A31152" t="s">
        <v>29</v>
      </c>
    </row>
    <row r="31153" spans="1:1" x14ac:dyDescent="0.2">
      <c r="A31153" t="s">
        <v>29</v>
      </c>
    </row>
    <row r="31154" spans="1:1" x14ac:dyDescent="0.2">
      <c r="A31154" t="s">
        <v>153</v>
      </c>
    </row>
    <row r="31155" spans="1:1" x14ac:dyDescent="0.2">
      <c r="A31155" t="s">
        <v>49</v>
      </c>
    </row>
    <row r="31156" spans="1:1" x14ac:dyDescent="0.2">
      <c r="A31156" t="s">
        <v>54</v>
      </c>
    </row>
    <row r="31157" spans="1:1" x14ac:dyDescent="0.2">
      <c r="A31157" t="s">
        <v>153</v>
      </c>
    </row>
    <row r="31158" spans="1:1" x14ac:dyDescent="0.2">
      <c r="A31158" t="s">
        <v>29</v>
      </c>
    </row>
    <row r="31159" spans="1:1" x14ac:dyDescent="0.2">
      <c r="A31159" t="s">
        <v>153</v>
      </c>
    </row>
    <row r="31160" spans="1:1" x14ac:dyDescent="0.2">
      <c r="A31160" t="s">
        <v>153</v>
      </c>
    </row>
    <row r="31161" spans="1:1" x14ac:dyDescent="0.2">
      <c r="A31161" t="s">
        <v>29</v>
      </c>
    </row>
    <row r="31162" spans="1:1" x14ac:dyDescent="0.2">
      <c r="A31162" t="s">
        <v>97</v>
      </c>
    </row>
    <row r="31163" spans="1:1" x14ac:dyDescent="0.2">
      <c r="A31163" t="s">
        <v>133</v>
      </c>
    </row>
    <row r="31164" spans="1:1" x14ac:dyDescent="0.2">
      <c r="A31164" t="s">
        <v>29</v>
      </c>
    </row>
    <row r="31165" spans="1:1" x14ac:dyDescent="0.2">
      <c r="A31165" t="s">
        <v>29</v>
      </c>
    </row>
    <row r="31166" spans="1:1" x14ac:dyDescent="0.2">
      <c r="A31166" t="s">
        <v>29</v>
      </c>
    </row>
    <row r="31167" spans="1:1" x14ac:dyDescent="0.2">
      <c r="A31167" t="s">
        <v>29</v>
      </c>
    </row>
    <row r="31168" spans="1:1" x14ac:dyDescent="0.2">
      <c r="A31168" t="s">
        <v>29</v>
      </c>
    </row>
    <row r="31169" spans="1:2" x14ac:dyDescent="0.2">
      <c r="A31169" t="s">
        <v>153</v>
      </c>
      <c r="B31169" t="s">
        <v>3689</v>
      </c>
    </row>
    <row r="31170" spans="1:2" x14ac:dyDescent="0.2">
      <c r="A31170" t="s">
        <v>29</v>
      </c>
    </row>
    <row r="31171" spans="1:2" x14ac:dyDescent="0.2">
      <c r="A31171" t="s">
        <v>29</v>
      </c>
    </row>
    <row r="31172" spans="1:2" x14ac:dyDescent="0.2">
      <c r="A31172" t="s">
        <v>29</v>
      </c>
    </row>
    <row r="31173" spans="1:2" x14ac:dyDescent="0.2">
      <c r="A31173" t="s">
        <v>29</v>
      </c>
    </row>
    <row r="31174" spans="1:2" x14ac:dyDescent="0.2">
      <c r="A31174" t="s">
        <v>95</v>
      </c>
    </row>
    <row r="31175" spans="1:2" x14ac:dyDescent="0.2">
      <c r="A31175" t="s">
        <v>153</v>
      </c>
    </row>
    <row r="31176" spans="1:2" x14ac:dyDescent="0.2">
      <c r="A31176" t="s">
        <v>29</v>
      </c>
    </row>
    <row r="31177" spans="1:2" x14ac:dyDescent="0.2">
      <c r="A31177" t="s">
        <v>29</v>
      </c>
    </row>
    <row r="31178" spans="1:2" x14ac:dyDescent="0.2">
      <c r="A31178" t="s">
        <v>54</v>
      </c>
    </row>
    <row r="31179" spans="1:2" x14ac:dyDescent="0.2">
      <c r="A31179" t="s">
        <v>153</v>
      </c>
    </row>
    <row r="31180" spans="1:2" x14ac:dyDescent="0.2">
      <c r="A31180" t="s">
        <v>153</v>
      </c>
    </row>
    <row r="31181" spans="1:2" x14ac:dyDescent="0.2">
      <c r="A31181" t="s">
        <v>153</v>
      </c>
      <c r="B31181" t="s">
        <v>3608</v>
      </c>
    </row>
    <row r="31182" spans="1:2" x14ac:dyDescent="0.2">
      <c r="A31182" t="s">
        <v>153</v>
      </c>
    </row>
    <row r="31183" spans="1:2" x14ac:dyDescent="0.2">
      <c r="A31183" t="s">
        <v>54</v>
      </c>
      <c r="B31183" t="s">
        <v>3690</v>
      </c>
    </row>
    <row r="31184" spans="1:2" x14ac:dyDescent="0.2">
      <c r="A31184" t="s">
        <v>54</v>
      </c>
    </row>
    <row r="31185" spans="1:3" x14ac:dyDescent="0.2">
      <c r="A31185" t="s">
        <v>95</v>
      </c>
    </row>
    <row r="31186" spans="1:3" x14ac:dyDescent="0.2">
      <c r="A31186" t="s">
        <v>186</v>
      </c>
    </row>
    <row r="31187" spans="1:3" x14ac:dyDescent="0.2">
      <c r="A31187" t="s">
        <v>186</v>
      </c>
    </row>
    <row r="31188" spans="1:3" x14ac:dyDescent="0.2">
      <c r="A31188" t="s">
        <v>186</v>
      </c>
    </row>
    <row r="31189" spans="1:3" x14ac:dyDescent="0.2">
      <c r="A31189" t="s">
        <v>153</v>
      </c>
    </row>
    <row r="31190" spans="1:3" x14ac:dyDescent="0.2">
      <c r="A31190" t="s">
        <v>29</v>
      </c>
    </row>
    <row r="31191" spans="1:3" x14ac:dyDescent="0.2">
      <c r="A31191" t="s">
        <v>186</v>
      </c>
    </row>
    <row r="31192" spans="1:3" x14ac:dyDescent="0.2">
      <c r="A31192" t="s">
        <v>186</v>
      </c>
    </row>
    <row r="31193" spans="1:3" x14ac:dyDescent="0.2">
      <c r="A31193" t="s">
        <v>54</v>
      </c>
    </row>
    <row r="31194" spans="1:3" x14ac:dyDescent="0.2">
      <c r="A31194" t="s">
        <v>186</v>
      </c>
      <c r="B31194" t="s">
        <v>3691</v>
      </c>
      <c r="C31194">
        <f>0.05/-0.02</f>
        <v>-2.5</v>
      </c>
    </row>
    <row r="31195" spans="1:3" x14ac:dyDescent="0.2">
      <c r="A31195" t="s">
        <v>186</v>
      </c>
      <c r="B31195" t="s">
        <v>2476</v>
      </c>
      <c r="C31195">
        <v>0.5</v>
      </c>
    </row>
    <row r="31196" spans="1:3" x14ac:dyDescent="0.2">
      <c r="A31196" t="s">
        <v>97</v>
      </c>
    </row>
    <row r="31197" spans="1:3" x14ac:dyDescent="0.2">
      <c r="A31197" t="s">
        <v>153</v>
      </c>
    </row>
    <row r="31198" spans="1:3" x14ac:dyDescent="0.2">
      <c r="A31198" t="s">
        <v>95</v>
      </c>
      <c r="B31198" t="s">
        <v>2228</v>
      </c>
    </row>
    <row r="31199" spans="1:3" x14ac:dyDescent="0.2">
      <c r="A31199" t="s">
        <v>186</v>
      </c>
      <c r="B31199" t="s">
        <v>2228</v>
      </c>
      <c r="C31199" t="s">
        <v>2522</v>
      </c>
    </row>
    <row r="31200" spans="1:3" x14ac:dyDescent="0.2">
      <c r="A31200" t="s">
        <v>186</v>
      </c>
      <c r="B31200" t="s">
        <v>2228</v>
      </c>
      <c r="C31200" t="s">
        <v>3212</v>
      </c>
    </row>
    <row r="31201" spans="1:5" x14ac:dyDescent="0.2">
      <c r="A31201" t="s">
        <v>1549</v>
      </c>
      <c r="B31201" t="s">
        <v>1550</v>
      </c>
      <c r="C31201" t="s">
        <v>1551</v>
      </c>
      <c r="D31201" t="s">
        <v>1552</v>
      </c>
    </row>
    <row r="31202" spans="1:5" x14ac:dyDescent="0.2">
      <c r="A31202" t="s">
        <v>859</v>
      </c>
      <c r="B31202" t="s">
        <v>1553</v>
      </c>
      <c r="C31202" t="s">
        <v>1554</v>
      </c>
    </row>
    <row r="31203" spans="1:5" x14ac:dyDescent="0.2">
      <c r="A31203" t="s">
        <v>27</v>
      </c>
      <c r="B31203">
        <v>28.5</v>
      </c>
      <c r="C31203">
        <v>-0.216</v>
      </c>
      <c r="D31203" t="s">
        <v>1594</v>
      </c>
      <c r="E31203">
        <v>0.16800000000000001</v>
      </c>
    </row>
    <row r="31204" spans="1:5" x14ac:dyDescent="0.2">
      <c r="A31204" t="s">
        <v>27</v>
      </c>
      <c r="B31204" t="s">
        <v>3649</v>
      </c>
      <c r="C31204" t="s">
        <v>3015</v>
      </c>
      <c r="D31204">
        <v>0.11600000000000001</v>
      </c>
    </row>
    <row r="31205" spans="1:5" x14ac:dyDescent="0.2">
      <c r="A31205" t="s">
        <v>108</v>
      </c>
      <c r="B31205">
        <v>2.8</v>
      </c>
      <c r="C31205">
        <v>3.2000000000000001E-2</v>
      </c>
      <c r="D31205">
        <v>0.216</v>
      </c>
    </row>
    <row r="31206" spans="1:5" x14ac:dyDescent="0.2">
      <c r="A31206" t="s">
        <v>92</v>
      </c>
      <c r="B31206">
        <v>0.3</v>
      </c>
      <c r="C31206" t="s">
        <v>2401</v>
      </c>
    </row>
    <row r="31207" spans="1:5" x14ac:dyDescent="0.2">
      <c r="A31207" t="s">
        <v>27</v>
      </c>
      <c r="B31207">
        <v>2</v>
      </c>
      <c r="C31207">
        <v>8.4000000000000005E-2</v>
      </c>
    </row>
    <row r="31208" spans="1:5" x14ac:dyDescent="0.2">
      <c r="A31208" t="s">
        <v>3651</v>
      </c>
      <c r="B31208">
        <v>-3.2000000000000001E-2</v>
      </c>
      <c r="C31208" t="s">
        <v>1594</v>
      </c>
      <c r="D31208">
        <v>-5.8999999999999997E-2</v>
      </c>
    </row>
    <row r="31209" spans="1:5" x14ac:dyDescent="0.2">
      <c r="A31209" t="s">
        <v>34</v>
      </c>
      <c r="B31209" t="s">
        <v>3741</v>
      </c>
    </row>
    <row r="31210" spans="1:5" x14ac:dyDescent="0.2">
      <c r="A31210" t="s">
        <v>186</v>
      </c>
      <c r="B31210">
        <v>0.3</v>
      </c>
    </row>
    <row r="31211" spans="1:5" x14ac:dyDescent="0.2">
      <c r="A31211" t="s">
        <v>54</v>
      </c>
      <c r="B31211" t="s">
        <v>1636</v>
      </c>
    </row>
    <row r="31212" spans="1:5" x14ac:dyDescent="0.2">
      <c r="A31212" t="s">
        <v>95</v>
      </c>
      <c r="B31212" t="s">
        <v>3742</v>
      </c>
    </row>
    <row r="31213" spans="1:5" x14ac:dyDescent="0.2">
      <c r="A31213" t="s">
        <v>3653</v>
      </c>
      <c r="B31213">
        <v>-1.6E-2</v>
      </c>
      <c r="C31213" t="s">
        <v>1594</v>
      </c>
      <c r="D31213">
        <v>0.16800000000000001</v>
      </c>
    </row>
    <row r="31214" spans="1:5" x14ac:dyDescent="0.2">
      <c r="A31214" t="s">
        <v>34</v>
      </c>
      <c r="B31214" t="s">
        <v>1975</v>
      </c>
    </row>
    <row r="31215" spans="1:5" x14ac:dyDescent="0.2">
      <c r="A31215" t="s">
        <v>29</v>
      </c>
      <c r="B31215" t="s">
        <v>3268</v>
      </c>
    </row>
    <row r="31216" spans="1:5" x14ac:dyDescent="0.2">
      <c r="A31216" t="s">
        <v>29</v>
      </c>
    </row>
    <row r="31217" spans="1:5" x14ac:dyDescent="0.2">
      <c r="A31217" t="s">
        <v>3743</v>
      </c>
      <c r="B31217">
        <v>11.7</v>
      </c>
      <c r="C31217" t="s">
        <v>3654</v>
      </c>
      <c r="D31217">
        <v>-0.28599999999999998</v>
      </c>
    </row>
    <row r="31218" spans="1:5" x14ac:dyDescent="0.2">
      <c r="A31218" t="s">
        <v>54</v>
      </c>
      <c r="B31218" t="s">
        <v>1636</v>
      </c>
    </row>
    <row r="31219" spans="1:5" x14ac:dyDescent="0.2">
      <c r="A31219" t="s">
        <v>54</v>
      </c>
    </row>
    <row r="31220" spans="1:5" x14ac:dyDescent="0.2">
      <c r="A31220" t="s">
        <v>54</v>
      </c>
    </row>
    <row r="31221" spans="1:5" x14ac:dyDescent="0.2">
      <c r="A31221" t="s">
        <v>29</v>
      </c>
      <c r="B31221" t="s">
        <v>3738</v>
      </c>
    </row>
    <row r="31222" spans="1:5" x14ac:dyDescent="0.2">
      <c r="A31222" t="s">
        <v>92</v>
      </c>
      <c r="B31222">
        <v>0.4</v>
      </c>
    </row>
    <row r="31223" spans="1:5" x14ac:dyDescent="0.2">
      <c r="A31223" t="s">
        <v>186</v>
      </c>
      <c r="B31223" t="s">
        <v>3739</v>
      </c>
      <c r="C31223" t="s">
        <v>2401</v>
      </c>
    </row>
    <row r="31224" spans="1:5" x14ac:dyDescent="0.2">
      <c r="A31224" t="s">
        <v>92</v>
      </c>
      <c r="B31224" t="s">
        <v>1808</v>
      </c>
    </row>
    <row r="31225" spans="1:5" x14ac:dyDescent="0.2">
      <c r="A31225" t="s">
        <v>153</v>
      </c>
      <c r="B31225" t="s">
        <v>3744</v>
      </c>
      <c r="C31225" t="s">
        <v>3745</v>
      </c>
    </row>
    <row r="31226" spans="1:5" x14ac:dyDescent="0.2">
      <c r="A31226" t="s">
        <v>36</v>
      </c>
      <c r="B31226" t="s">
        <v>3744</v>
      </c>
      <c r="C31226" t="s">
        <v>3746</v>
      </c>
      <c r="D31226" t="s">
        <v>1562</v>
      </c>
      <c r="E31226" t="s">
        <v>3747</v>
      </c>
    </row>
    <row r="31227" spans="1:5" x14ac:dyDescent="0.2">
      <c r="A31227" t="s">
        <v>36</v>
      </c>
      <c r="B31227" t="s">
        <v>3748</v>
      </c>
      <c r="C31227">
        <v>13.696999999999999</v>
      </c>
      <c r="D31227" t="s">
        <v>1562</v>
      </c>
      <c r="E31227" t="s">
        <v>3749</v>
      </c>
    </row>
    <row r="31228" spans="1:5" x14ac:dyDescent="0.2">
      <c r="A31228" t="s">
        <v>29</v>
      </c>
      <c r="B31228">
        <v>1.6</v>
      </c>
      <c r="C31228" t="s">
        <v>1608</v>
      </c>
      <c r="D31228">
        <v>0.1</v>
      </c>
    </row>
    <row r="31229" spans="1:5" x14ac:dyDescent="0.2">
      <c r="A31229" t="s">
        <v>29</v>
      </c>
      <c r="B31229">
        <v>5</v>
      </c>
      <c r="C31229">
        <v>0.5</v>
      </c>
    </row>
    <row r="31230" spans="1:5" x14ac:dyDescent="0.2">
      <c r="A31230" t="s">
        <v>29</v>
      </c>
      <c r="B31230" t="s">
        <v>1545</v>
      </c>
      <c r="C31230">
        <v>8</v>
      </c>
    </row>
    <row r="31231" spans="1:5" x14ac:dyDescent="0.2">
      <c r="A31231" t="s">
        <v>34</v>
      </c>
      <c r="B31231">
        <v>16</v>
      </c>
      <c r="C31231" t="s">
        <v>3750</v>
      </c>
      <c r="D31231">
        <v>-9.0999999999999998E-2</v>
      </c>
    </row>
    <row r="31232" spans="1:5" x14ac:dyDescent="0.2">
      <c r="A31232" t="s">
        <v>3656</v>
      </c>
      <c r="B31232">
        <v>-0.11600000000000001</v>
      </c>
      <c r="C31232" t="s">
        <v>1594</v>
      </c>
      <c r="D31232">
        <v>6.8000000000000005E-2</v>
      </c>
    </row>
    <row r="31233" spans="1:7" x14ac:dyDescent="0.2">
      <c r="A31233" t="s">
        <v>34</v>
      </c>
      <c r="B31233">
        <v>14.2</v>
      </c>
      <c r="C31233">
        <v>-0.11600000000000001</v>
      </c>
      <c r="D31233" t="s">
        <v>1594</v>
      </c>
      <c r="E31233">
        <v>-3.2000000000000001E-2</v>
      </c>
    </row>
    <row r="31234" spans="1:7" x14ac:dyDescent="0.2">
      <c r="A31234" t="s">
        <v>186</v>
      </c>
      <c r="B31234" t="s">
        <v>3657</v>
      </c>
    </row>
    <row r="31235" spans="1:7" x14ac:dyDescent="0.2">
      <c r="A31235" t="s">
        <v>153</v>
      </c>
      <c r="B31235" t="s">
        <v>1618</v>
      </c>
      <c r="C31235">
        <v>7.8</v>
      </c>
      <c r="D31235">
        <v>-0.46800000000000003</v>
      </c>
      <c r="E31235" t="s">
        <v>1594</v>
      </c>
      <c r="F31235" t="s">
        <v>1613</v>
      </c>
      <c r="G31235">
        <v>0.51600000000000001</v>
      </c>
    </row>
    <row r="31236" spans="1:7" x14ac:dyDescent="0.2">
      <c r="A31236" t="s">
        <v>54</v>
      </c>
      <c r="B31236" t="s">
        <v>3658</v>
      </c>
    </row>
    <row r="31237" spans="1:7" x14ac:dyDescent="0.2">
      <c r="A31237" t="s">
        <v>95</v>
      </c>
      <c r="B31237" t="s">
        <v>3751</v>
      </c>
      <c r="C31237" t="s">
        <v>3660</v>
      </c>
      <c r="D31237" t="s">
        <v>3661</v>
      </c>
    </row>
    <row r="31238" spans="1:7" x14ac:dyDescent="0.2">
      <c r="A31238" t="s">
        <v>97</v>
      </c>
      <c r="B31238" t="s">
        <v>1619</v>
      </c>
      <c r="C31238">
        <v>0.05</v>
      </c>
      <c r="D31238" t="s">
        <v>4</v>
      </c>
      <c r="E31238" t="s">
        <v>2327</v>
      </c>
    </row>
    <row r="31239" spans="1:7" x14ac:dyDescent="0.2">
      <c r="A31239" t="s">
        <v>38</v>
      </c>
      <c r="B31239" t="s">
        <v>1619</v>
      </c>
      <c r="C31239">
        <v>0.02</v>
      </c>
      <c r="D31239" t="s">
        <v>4</v>
      </c>
    </row>
    <row r="31240" spans="1:7" x14ac:dyDescent="0.2">
      <c r="A31240" t="s">
        <v>96</v>
      </c>
      <c r="B31240" t="s">
        <v>3543</v>
      </c>
      <c r="C31240" t="s">
        <v>3662</v>
      </c>
    </row>
    <row r="31241" spans="1:7" x14ac:dyDescent="0.2">
      <c r="A31241" t="s">
        <v>96</v>
      </c>
      <c r="B31241" t="s">
        <v>3663</v>
      </c>
      <c r="C31241" t="s">
        <v>3664</v>
      </c>
    </row>
    <row r="31242" spans="1:7" x14ac:dyDescent="0.2">
      <c r="A31242" t="s">
        <v>1549</v>
      </c>
      <c r="B31242" t="s">
        <v>1550</v>
      </c>
      <c r="C31242" t="s">
        <v>1551</v>
      </c>
      <c r="D31242" t="s">
        <v>1552</v>
      </c>
    </row>
    <row r="31243" spans="1:7" x14ac:dyDescent="0.2">
      <c r="A31243" t="s">
        <v>859</v>
      </c>
      <c r="B31243" t="s">
        <v>1553</v>
      </c>
      <c r="C31243" t="s">
        <v>1554</v>
      </c>
    </row>
    <row r="31244" spans="1:7" x14ac:dyDescent="0.2">
      <c r="A31244" t="s">
        <v>1569</v>
      </c>
      <c r="B31244" t="s">
        <v>1570</v>
      </c>
      <c r="C31244" t="s">
        <v>1571</v>
      </c>
    </row>
    <row r="31245" spans="1:7" x14ac:dyDescent="0.2">
      <c r="A31245" t="s">
        <v>1569</v>
      </c>
      <c r="B31245" t="s">
        <v>1572</v>
      </c>
      <c r="C31245" t="s">
        <v>1573</v>
      </c>
      <c r="D31245" t="s">
        <v>1571</v>
      </c>
    </row>
    <row r="31246" spans="1:7" x14ac:dyDescent="0.2">
      <c r="A31246" t="s">
        <v>96</v>
      </c>
      <c r="B31246">
        <v>38.85</v>
      </c>
      <c r="C31246">
        <v>-0.1</v>
      </c>
    </row>
    <row r="31247" spans="1:7" x14ac:dyDescent="0.2">
      <c r="A31247" t="s">
        <v>96</v>
      </c>
    </row>
    <row r="31248" spans="1:7" x14ac:dyDescent="0.2">
      <c r="A31248" t="s">
        <v>153</v>
      </c>
    </row>
    <row r="31249" spans="1:3" x14ac:dyDescent="0.2">
      <c r="A31249" t="s">
        <v>96</v>
      </c>
      <c r="B31249">
        <v>20.7</v>
      </c>
      <c r="C31249" t="s">
        <v>1616</v>
      </c>
    </row>
    <row r="31250" spans="1:3" x14ac:dyDescent="0.2">
      <c r="A31250" t="s">
        <v>174</v>
      </c>
    </row>
    <row r="31251" spans="1:3" x14ac:dyDescent="0.2">
      <c r="A31251" t="s">
        <v>98</v>
      </c>
      <c r="B31251">
        <v>0.03</v>
      </c>
    </row>
    <row r="31252" spans="1:3" x14ac:dyDescent="0.2">
      <c r="A31252" t="s">
        <v>676</v>
      </c>
    </row>
    <row r="31253" spans="1:3" x14ac:dyDescent="0.2">
      <c r="A31253" t="s">
        <v>189</v>
      </c>
    </row>
    <row r="31254" spans="1:3" x14ac:dyDescent="0.2">
      <c r="A31254" t="s">
        <v>95</v>
      </c>
      <c r="B31254" t="s">
        <v>3752</v>
      </c>
    </row>
    <row r="31255" spans="1:3" x14ac:dyDescent="0.2">
      <c r="A31255" t="s">
        <v>29</v>
      </c>
    </row>
    <row r="31256" spans="1:3" x14ac:dyDescent="0.2">
      <c r="A31256" t="s">
        <v>29</v>
      </c>
    </row>
    <row r="31257" spans="1:3" x14ac:dyDescent="0.2">
      <c r="A31257" t="s">
        <v>54</v>
      </c>
    </row>
    <row r="31258" spans="1:3" x14ac:dyDescent="0.2">
      <c r="A31258" t="s">
        <v>153</v>
      </c>
    </row>
    <row r="31259" spans="1:3" x14ac:dyDescent="0.2">
      <c r="A31259" t="s">
        <v>95</v>
      </c>
    </row>
    <row r="31260" spans="1:3" x14ac:dyDescent="0.2">
      <c r="A31260" t="s">
        <v>54</v>
      </c>
    </row>
    <row r="31261" spans="1:3" x14ac:dyDescent="0.2">
      <c r="A31261" t="s">
        <v>29</v>
      </c>
    </row>
    <row r="31262" spans="1:3" x14ac:dyDescent="0.2">
      <c r="A31262" t="s">
        <v>92</v>
      </c>
    </row>
    <row r="31263" spans="1:3" x14ac:dyDescent="0.2">
      <c r="A31263" t="s">
        <v>153</v>
      </c>
    </row>
    <row r="31264" spans="1:3" x14ac:dyDescent="0.2">
      <c r="A31264" t="s">
        <v>153</v>
      </c>
    </row>
    <row r="31265" spans="1:3" x14ac:dyDescent="0.2">
      <c r="A31265" t="s">
        <v>1078</v>
      </c>
    </row>
    <row r="31266" spans="1:3" x14ac:dyDescent="0.2">
      <c r="A31266" t="s">
        <v>1079</v>
      </c>
    </row>
    <row r="31267" spans="1:3" x14ac:dyDescent="0.2">
      <c r="A31267" t="s">
        <v>95</v>
      </c>
      <c r="B31267" t="s">
        <v>3737</v>
      </c>
    </row>
    <row r="31268" spans="1:3" x14ac:dyDescent="0.2">
      <c r="A31268" t="s">
        <v>94</v>
      </c>
      <c r="B31268" t="s">
        <v>2370</v>
      </c>
    </row>
    <row r="31269" spans="1:3" x14ac:dyDescent="0.2">
      <c r="A31269" t="s">
        <v>95</v>
      </c>
      <c r="B31269" t="s">
        <v>3753</v>
      </c>
    </row>
    <row r="31270" spans="1:3" x14ac:dyDescent="0.2">
      <c r="A31270" t="s">
        <v>189</v>
      </c>
      <c r="B31270" t="s">
        <v>3754</v>
      </c>
    </row>
    <row r="31271" spans="1:3" x14ac:dyDescent="0.2">
      <c r="A31271" t="s">
        <v>29</v>
      </c>
    </row>
    <row r="31272" spans="1:3" x14ac:dyDescent="0.2">
      <c r="A31272" t="s">
        <v>29</v>
      </c>
    </row>
    <row r="31273" spans="1:3" x14ac:dyDescent="0.2">
      <c r="A31273" t="s">
        <v>92</v>
      </c>
    </row>
    <row r="31274" spans="1:3" x14ac:dyDescent="0.2">
      <c r="A31274" t="s">
        <v>92</v>
      </c>
    </row>
    <row r="31275" spans="1:3" x14ac:dyDescent="0.2">
      <c r="A31275" t="s">
        <v>29</v>
      </c>
      <c r="B31275">
        <v>1.1000000000000001</v>
      </c>
    </row>
    <row r="31276" spans="1:3" x14ac:dyDescent="0.2">
      <c r="A31276" t="s">
        <v>54</v>
      </c>
      <c r="B31276" t="s">
        <v>1728</v>
      </c>
    </row>
    <row r="31277" spans="1:3" x14ac:dyDescent="0.2">
      <c r="A31277" t="s">
        <v>92</v>
      </c>
      <c r="B31277" t="s">
        <v>3070</v>
      </c>
    </row>
    <row r="31278" spans="1:3" x14ac:dyDescent="0.2">
      <c r="A31278" t="s">
        <v>92</v>
      </c>
    </row>
    <row r="31279" spans="1:3" x14ac:dyDescent="0.2">
      <c r="A31279" t="s">
        <v>29</v>
      </c>
      <c r="B31279">
        <v>1.3</v>
      </c>
    </row>
    <row r="31280" spans="1:3" x14ac:dyDescent="0.2">
      <c r="A31280" t="s">
        <v>49</v>
      </c>
      <c r="B31280" t="s">
        <v>2522</v>
      </c>
      <c r="C31280" t="s">
        <v>2228</v>
      </c>
    </row>
    <row r="31281" spans="1:4" x14ac:dyDescent="0.2">
      <c r="A31281" t="s">
        <v>49</v>
      </c>
      <c r="B31281" t="s">
        <v>3212</v>
      </c>
      <c r="C31281" t="s">
        <v>2228</v>
      </c>
    </row>
    <row r="31282" spans="1:4" x14ac:dyDescent="0.2">
      <c r="A31282" t="s">
        <v>29</v>
      </c>
    </row>
    <row r="31283" spans="1:4" x14ac:dyDescent="0.2">
      <c r="A31283" t="s">
        <v>29</v>
      </c>
    </row>
    <row r="31284" spans="1:4" x14ac:dyDescent="0.2">
      <c r="A31284" t="s">
        <v>49</v>
      </c>
    </row>
    <row r="31285" spans="1:4" x14ac:dyDescent="0.2">
      <c r="A31285" t="s">
        <v>551</v>
      </c>
    </row>
    <row r="31286" spans="1:4" x14ac:dyDescent="0.2">
      <c r="A31286" t="s">
        <v>664</v>
      </c>
    </row>
    <row r="31287" spans="1:4" x14ac:dyDescent="0.2">
      <c r="A31287" t="s">
        <v>178</v>
      </c>
      <c r="B31287">
        <v>3.4</v>
      </c>
      <c r="C31287">
        <v>0.1</v>
      </c>
    </row>
    <row r="31288" spans="1:4" x14ac:dyDescent="0.2">
      <c r="A31288" t="s">
        <v>189</v>
      </c>
      <c r="B31288" t="s">
        <v>3755</v>
      </c>
    </row>
    <row r="31289" spans="1:4" x14ac:dyDescent="0.2">
      <c r="A31289" t="s">
        <v>54</v>
      </c>
    </row>
    <row r="31290" spans="1:4" x14ac:dyDescent="0.2">
      <c r="A31290" t="s">
        <v>153</v>
      </c>
    </row>
    <row r="31291" spans="1:4" x14ac:dyDescent="0.2">
      <c r="A31291" t="s">
        <v>92</v>
      </c>
      <c r="B31291" t="s">
        <v>3756</v>
      </c>
      <c r="C31291" t="s">
        <v>1619</v>
      </c>
      <c r="D31291" t="s">
        <v>3757</v>
      </c>
    </row>
    <row r="31292" spans="1:4" x14ac:dyDescent="0.2">
      <c r="A31292" t="s">
        <v>29</v>
      </c>
    </row>
    <row r="31293" spans="1:4" x14ac:dyDescent="0.2">
      <c r="A31293" t="s">
        <v>189</v>
      </c>
      <c r="B31293" t="s">
        <v>3758</v>
      </c>
    </row>
    <row r="31294" spans="1:4" x14ac:dyDescent="0.2">
      <c r="A31294" t="s">
        <v>174</v>
      </c>
      <c r="B31294" t="s">
        <v>2371</v>
      </c>
    </row>
    <row r="31295" spans="1:4" x14ac:dyDescent="0.2">
      <c r="A31295" t="s">
        <v>29</v>
      </c>
    </row>
    <row r="31296" spans="1:4" x14ac:dyDescent="0.2">
      <c r="A31296" t="s">
        <v>95</v>
      </c>
      <c r="B31296" t="s">
        <v>3752</v>
      </c>
    </row>
    <row r="31297" spans="1:3" x14ac:dyDescent="0.2">
      <c r="A31297" t="s">
        <v>153</v>
      </c>
    </row>
    <row r="31298" spans="1:3" x14ac:dyDescent="0.2">
      <c r="A31298" t="s">
        <v>153</v>
      </c>
    </row>
    <row r="31299" spans="1:3" x14ac:dyDescent="0.2">
      <c r="A31299" t="s">
        <v>54</v>
      </c>
    </row>
    <row r="31300" spans="1:3" x14ac:dyDescent="0.2">
      <c r="A31300" t="s">
        <v>974</v>
      </c>
    </row>
    <row r="31301" spans="1:3" x14ac:dyDescent="0.2">
      <c r="A31301" t="s">
        <v>98</v>
      </c>
    </row>
    <row r="31302" spans="1:3" x14ac:dyDescent="0.2">
      <c r="A31302" t="s">
        <v>676</v>
      </c>
    </row>
    <row r="31303" spans="1:3" x14ac:dyDescent="0.2">
      <c r="A31303" t="s">
        <v>189</v>
      </c>
      <c r="B31303">
        <v>0.1</v>
      </c>
      <c r="C31303" t="s">
        <v>1568</v>
      </c>
    </row>
    <row r="31304" spans="1:3" x14ac:dyDescent="0.2">
      <c r="A31304" t="s">
        <v>49</v>
      </c>
      <c r="B31304" t="s">
        <v>2401</v>
      </c>
    </row>
    <row r="31305" spans="1:3" x14ac:dyDescent="0.2">
      <c r="A31305" t="s">
        <v>189</v>
      </c>
    </row>
    <row r="31306" spans="1:3" x14ac:dyDescent="0.2">
      <c r="A31306" t="s">
        <v>186</v>
      </c>
      <c r="B31306" t="s">
        <v>2522</v>
      </c>
      <c r="C31306" t="s">
        <v>2401</v>
      </c>
    </row>
    <row r="31307" spans="1:3" x14ac:dyDescent="0.2">
      <c r="A31307" t="s">
        <v>54</v>
      </c>
      <c r="B31307" t="s">
        <v>2401</v>
      </c>
    </row>
    <row r="31308" spans="1:3" x14ac:dyDescent="0.2">
      <c r="A31308" t="s">
        <v>92</v>
      </c>
    </row>
    <row r="31309" spans="1:3" x14ac:dyDescent="0.2">
      <c r="A31309" t="s">
        <v>551</v>
      </c>
      <c r="B31309" t="s">
        <v>3643</v>
      </c>
    </row>
    <row r="31310" spans="1:3" x14ac:dyDescent="0.2">
      <c r="A31310" t="s">
        <v>95</v>
      </c>
      <c r="B31310" t="s">
        <v>3737</v>
      </c>
    </row>
    <row r="31311" spans="1:3" x14ac:dyDescent="0.2">
      <c r="A31311" t="s">
        <v>29</v>
      </c>
    </row>
    <row r="31312" spans="1:3" x14ac:dyDescent="0.2">
      <c r="A31312" t="s">
        <v>551</v>
      </c>
      <c r="B31312" t="s">
        <v>3759</v>
      </c>
    </row>
    <row r="31313" spans="1:4" x14ac:dyDescent="0.2">
      <c r="A31313" t="s">
        <v>189</v>
      </c>
      <c r="B31313" t="s">
        <v>3760</v>
      </c>
    </row>
    <row r="31314" spans="1:4" x14ac:dyDescent="0.2">
      <c r="A31314" t="s">
        <v>54</v>
      </c>
    </row>
    <row r="31315" spans="1:4" x14ac:dyDescent="0.2">
      <c r="A31315" t="s">
        <v>29</v>
      </c>
    </row>
    <row r="31316" spans="1:4" x14ac:dyDescent="0.2">
      <c r="A31316" t="s">
        <v>54</v>
      </c>
      <c r="B31316" t="s">
        <v>1636</v>
      </c>
      <c r="C31316" t="s">
        <v>2401</v>
      </c>
    </row>
    <row r="31317" spans="1:4" x14ac:dyDescent="0.2">
      <c r="A31317" t="s">
        <v>49</v>
      </c>
      <c r="B31317">
        <v>0.3</v>
      </c>
      <c r="C31317" t="s">
        <v>2401</v>
      </c>
    </row>
    <row r="31318" spans="1:4" x14ac:dyDescent="0.2">
      <c r="A31318" t="s">
        <v>29</v>
      </c>
      <c r="B31318" t="s">
        <v>3073</v>
      </c>
    </row>
    <row r="31319" spans="1:4" x14ac:dyDescent="0.2">
      <c r="A31319" t="s">
        <v>29</v>
      </c>
    </row>
    <row r="31320" spans="1:4" x14ac:dyDescent="0.2">
      <c r="A31320" t="s">
        <v>95</v>
      </c>
      <c r="B31320">
        <v>25</v>
      </c>
      <c r="C31320" t="s">
        <v>1698</v>
      </c>
    </row>
    <row r="31321" spans="1:4" x14ac:dyDescent="0.2">
      <c r="A31321" t="s">
        <v>1549</v>
      </c>
      <c r="B31321" t="s">
        <v>1550</v>
      </c>
      <c r="C31321" t="s">
        <v>1551</v>
      </c>
      <c r="D31321" t="s">
        <v>1552</v>
      </c>
    </row>
    <row r="31322" spans="1:4" x14ac:dyDescent="0.2">
      <c r="A31322" t="s">
        <v>859</v>
      </c>
      <c r="B31322" t="s">
        <v>1553</v>
      </c>
      <c r="C31322" t="s">
        <v>1554</v>
      </c>
    </row>
    <row r="31323" spans="1:4" x14ac:dyDescent="0.2">
      <c r="A31323" t="s">
        <v>1569</v>
      </c>
      <c r="B31323" t="s">
        <v>1570</v>
      </c>
      <c r="C31323" t="s">
        <v>1571</v>
      </c>
    </row>
    <row r="31324" spans="1:4" x14ac:dyDescent="0.2">
      <c r="A31324" t="s">
        <v>1569</v>
      </c>
      <c r="B31324" t="s">
        <v>1572</v>
      </c>
      <c r="C31324" t="s">
        <v>1573</v>
      </c>
      <c r="D31324" t="s">
        <v>1571</v>
      </c>
    </row>
    <row r="31325" spans="1:4" x14ac:dyDescent="0.2">
      <c r="A31325" t="s">
        <v>96</v>
      </c>
      <c r="B31325">
        <v>38.85</v>
      </c>
      <c r="C31325">
        <v>-0.1</v>
      </c>
    </row>
    <row r="31326" spans="1:4" x14ac:dyDescent="0.2">
      <c r="A31326" t="s">
        <v>96</v>
      </c>
    </row>
    <row r="31327" spans="1:4" x14ac:dyDescent="0.2">
      <c r="A31327" t="s">
        <v>153</v>
      </c>
      <c r="B31327">
        <v>20.7</v>
      </c>
      <c r="C31327" t="s">
        <v>3761</v>
      </c>
    </row>
    <row r="31328" spans="1:4" x14ac:dyDescent="0.2">
      <c r="A31328" t="s">
        <v>96</v>
      </c>
      <c r="B31328">
        <v>20.7</v>
      </c>
      <c r="C31328" t="s">
        <v>1616</v>
      </c>
      <c r="D31328" t="s">
        <v>3761</v>
      </c>
    </row>
    <row r="31329" spans="1:3" x14ac:dyDescent="0.2">
      <c r="A31329" t="s">
        <v>174</v>
      </c>
    </row>
    <row r="31330" spans="1:3" x14ac:dyDescent="0.2">
      <c r="A31330" t="s">
        <v>98</v>
      </c>
      <c r="B31330">
        <v>0.03</v>
      </c>
      <c r="C31330" t="s">
        <v>3761</v>
      </c>
    </row>
    <row r="31331" spans="1:3" x14ac:dyDescent="0.2">
      <c r="A31331" t="s">
        <v>676</v>
      </c>
      <c r="B31331" t="s">
        <v>3761</v>
      </c>
    </row>
    <row r="31332" spans="1:3" x14ac:dyDescent="0.2">
      <c r="A31332" t="s">
        <v>189</v>
      </c>
      <c r="B31332" t="s">
        <v>3761</v>
      </c>
    </row>
    <row r="31333" spans="1:3" x14ac:dyDescent="0.2">
      <c r="A31333" t="s">
        <v>95</v>
      </c>
      <c r="B31333" t="s">
        <v>3752</v>
      </c>
    </row>
    <row r="31334" spans="1:3" x14ac:dyDescent="0.2">
      <c r="A31334" t="s">
        <v>29</v>
      </c>
    </row>
    <row r="31335" spans="1:3" x14ac:dyDescent="0.2">
      <c r="A31335" t="s">
        <v>29</v>
      </c>
    </row>
    <row r="31336" spans="1:3" x14ac:dyDescent="0.2">
      <c r="A31336" t="s">
        <v>54</v>
      </c>
    </row>
    <row r="31337" spans="1:3" x14ac:dyDescent="0.2">
      <c r="A31337" t="s">
        <v>153</v>
      </c>
    </row>
    <row r="31338" spans="1:3" x14ac:dyDescent="0.2">
      <c r="A31338" t="s">
        <v>95</v>
      </c>
    </row>
    <row r="31339" spans="1:3" x14ac:dyDescent="0.2">
      <c r="A31339" t="s">
        <v>54</v>
      </c>
    </row>
    <row r="31340" spans="1:3" x14ac:dyDescent="0.2">
      <c r="A31340" t="s">
        <v>29</v>
      </c>
    </row>
    <row r="31341" spans="1:3" x14ac:dyDescent="0.2">
      <c r="A31341" t="s">
        <v>92</v>
      </c>
    </row>
    <row r="31342" spans="1:3" x14ac:dyDescent="0.2">
      <c r="A31342" t="s">
        <v>153</v>
      </c>
      <c r="B31342" t="s">
        <v>3761</v>
      </c>
    </row>
    <row r="31343" spans="1:3" x14ac:dyDescent="0.2">
      <c r="A31343" t="s">
        <v>153</v>
      </c>
    </row>
    <row r="31344" spans="1:3" x14ac:dyDescent="0.2">
      <c r="A31344" t="s">
        <v>1078</v>
      </c>
    </row>
    <row r="31345" spans="1:3" x14ac:dyDescent="0.2">
      <c r="A31345" t="s">
        <v>1079</v>
      </c>
    </row>
    <row r="31346" spans="1:3" x14ac:dyDescent="0.2">
      <c r="A31346" t="s">
        <v>95</v>
      </c>
      <c r="B31346" t="s">
        <v>3762</v>
      </c>
    </row>
    <row r="31347" spans="1:3" x14ac:dyDescent="0.2">
      <c r="A31347" t="s">
        <v>94</v>
      </c>
      <c r="B31347" t="s">
        <v>2370</v>
      </c>
    </row>
    <row r="31348" spans="1:3" x14ac:dyDescent="0.2">
      <c r="A31348" t="s">
        <v>95</v>
      </c>
      <c r="B31348" t="s">
        <v>3753</v>
      </c>
    </row>
    <row r="31349" spans="1:3" x14ac:dyDescent="0.2">
      <c r="A31349" t="s">
        <v>189</v>
      </c>
      <c r="B31349" t="s">
        <v>3754</v>
      </c>
      <c r="C31349" t="s">
        <v>3761</v>
      </c>
    </row>
    <row r="31350" spans="1:3" x14ac:dyDescent="0.2">
      <c r="A31350" t="s">
        <v>29</v>
      </c>
    </row>
    <row r="31351" spans="1:3" x14ac:dyDescent="0.2">
      <c r="A31351" t="s">
        <v>29</v>
      </c>
    </row>
    <row r="31352" spans="1:3" x14ac:dyDescent="0.2">
      <c r="A31352" t="s">
        <v>92</v>
      </c>
    </row>
    <row r="31353" spans="1:3" x14ac:dyDescent="0.2">
      <c r="A31353" t="s">
        <v>92</v>
      </c>
    </row>
    <row r="31354" spans="1:3" x14ac:dyDescent="0.2">
      <c r="A31354" t="s">
        <v>29</v>
      </c>
      <c r="B31354">
        <v>1.1000000000000001</v>
      </c>
      <c r="C31354" t="s">
        <v>3070</v>
      </c>
    </row>
    <row r="31355" spans="1:3" x14ac:dyDescent="0.2">
      <c r="A31355" t="s">
        <v>29</v>
      </c>
      <c r="B31355">
        <v>1.1000000000000001</v>
      </c>
    </row>
    <row r="31356" spans="1:3" x14ac:dyDescent="0.2">
      <c r="A31356" t="s">
        <v>54</v>
      </c>
      <c r="B31356" t="s">
        <v>1728</v>
      </c>
      <c r="C31356" t="s">
        <v>3070</v>
      </c>
    </row>
    <row r="31357" spans="1:3" x14ac:dyDescent="0.2">
      <c r="A31357" t="s">
        <v>54</v>
      </c>
      <c r="B31357" t="s">
        <v>1728</v>
      </c>
    </row>
    <row r="31358" spans="1:3" x14ac:dyDescent="0.2">
      <c r="A31358" t="s">
        <v>92</v>
      </c>
      <c r="B31358" t="s">
        <v>3070</v>
      </c>
      <c r="C31358" t="s">
        <v>3761</v>
      </c>
    </row>
    <row r="31359" spans="1:3" x14ac:dyDescent="0.2">
      <c r="A31359" t="s">
        <v>92</v>
      </c>
      <c r="B31359" t="s">
        <v>3761</v>
      </c>
    </row>
    <row r="31360" spans="1:3" x14ac:dyDescent="0.2">
      <c r="A31360" t="s">
        <v>29</v>
      </c>
      <c r="B31360">
        <v>1.3</v>
      </c>
      <c r="C31360" t="s">
        <v>3070</v>
      </c>
    </row>
    <row r="31361" spans="1:4" x14ac:dyDescent="0.2">
      <c r="A31361" t="s">
        <v>29</v>
      </c>
      <c r="B31361">
        <v>1.3</v>
      </c>
    </row>
    <row r="31362" spans="1:4" x14ac:dyDescent="0.2">
      <c r="A31362" t="s">
        <v>49</v>
      </c>
      <c r="B31362" t="s">
        <v>2522</v>
      </c>
      <c r="C31362" t="s">
        <v>2228</v>
      </c>
    </row>
    <row r="31363" spans="1:4" x14ac:dyDescent="0.2">
      <c r="A31363" t="s">
        <v>49</v>
      </c>
      <c r="B31363" t="s">
        <v>3212</v>
      </c>
      <c r="C31363" t="s">
        <v>2228</v>
      </c>
    </row>
    <row r="31364" spans="1:4" x14ac:dyDescent="0.2">
      <c r="A31364" t="s">
        <v>29</v>
      </c>
    </row>
    <row r="31365" spans="1:4" x14ac:dyDescent="0.2">
      <c r="A31365" t="s">
        <v>29</v>
      </c>
    </row>
    <row r="31366" spans="1:4" x14ac:dyDescent="0.2">
      <c r="A31366" t="s">
        <v>49</v>
      </c>
    </row>
    <row r="31367" spans="1:4" x14ac:dyDescent="0.2">
      <c r="A31367" t="s">
        <v>551</v>
      </c>
    </row>
    <row r="31368" spans="1:4" x14ac:dyDescent="0.2">
      <c r="A31368" t="s">
        <v>664</v>
      </c>
    </row>
    <row r="31369" spans="1:4" x14ac:dyDescent="0.2">
      <c r="A31369" t="s">
        <v>178</v>
      </c>
      <c r="B31369">
        <v>3.4</v>
      </c>
      <c r="C31369">
        <v>0.1</v>
      </c>
    </row>
    <row r="31370" spans="1:4" x14ac:dyDescent="0.2">
      <c r="A31370" t="s">
        <v>189</v>
      </c>
      <c r="B31370" t="s">
        <v>3755</v>
      </c>
    </row>
    <row r="31371" spans="1:4" x14ac:dyDescent="0.2">
      <c r="A31371" t="s">
        <v>54</v>
      </c>
    </row>
    <row r="31372" spans="1:4" x14ac:dyDescent="0.2">
      <c r="A31372" t="s">
        <v>153</v>
      </c>
    </row>
    <row r="31373" spans="1:4" x14ac:dyDescent="0.2">
      <c r="A31373" t="s">
        <v>92</v>
      </c>
      <c r="B31373" t="s">
        <v>3756</v>
      </c>
      <c r="C31373" t="s">
        <v>1619</v>
      </c>
      <c r="D31373" t="s">
        <v>3757</v>
      </c>
    </row>
    <row r="31374" spans="1:4" x14ac:dyDescent="0.2">
      <c r="A31374" t="s">
        <v>29</v>
      </c>
    </row>
    <row r="31375" spans="1:4" x14ac:dyDescent="0.2">
      <c r="A31375" t="s">
        <v>189</v>
      </c>
      <c r="B31375" t="s">
        <v>3758</v>
      </c>
    </row>
    <row r="31376" spans="1:4" x14ac:dyDescent="0.2">
      <c r="A31376" t="s">
        <v>174</v>
      </c>
      <c r="B31376" t="s">
        <v>2371</v>
      </c>
    </row>
    <row r="31377" spans="1:3" x14ac:dyDescent="0.2">
      <c r="A31377" t="s">
        <v>29</v>
      </c>
    </row>
    <row r="31378" spans="1:3" x14ac:dyDescent="0.2">
      <c r="A31378" t="s">
        <v>95</v>
      </c>
      <c r="B31378" t="s">
        <v>3752</v>
      </c>
    </row>
    <row r="31379" spans="1:3" x14ac:dyDescent="0.2">
      <c r="A31379" t="s">
        <v>153</v>
      </c>
    </row>
    <row r="31380" spans="1:3" x14ac:dyDescent="0.2">
      <c r="A31380" t="s">
        <v>153</v>
      </c>
    </row>
    <row r="31381" spans="1:3" x14ac:dyDescent="0.2">
      <c r="A31381" t="s">
        <v>54</v>
      </c>
    </row>
    <row r="31382" spans="1:3" x14ac:dyDescent="0.2">
      <c r="A31382" t="s">
        <v>974</v>
      </c>
    </row>
    <row r="31383" spans="1:3" x14ac:dyDescent="0.2">
      <c r="A31383" t="s">
        <v>98</v>
      </c>
    </row>
    <row r="31384" spans="1:3" x14ac:dyDescent="0.2">
      <c r="A31384" t="s">
        <v>676</v>
      </c>
    </row>
    <row r="31385" spans="1:3" x14ac:dyDescent="0.2">
      <c r="A31385" t="s">
        <v>189</v>
      </c>
      <c r="B31385">
        <v>0.1</v>
      </c>
      <c r="C31385" t="s">
        <v>1568</v>
      </c>
    </row>
    <row r="31386" spans="1:3" x14ac:dyDescent="0.2">
      <c r="A31386" t="s">
        <v>49</v>
      </c>
      <c r="B31386" t="s">
        <v>2401</v>
      </c>
    </row>
    <row r="31387" spans="1:3" x14ac:dyDescent="0.2">
      <c r="A31387" t="s">
        <v>189</v>
      </c>
    </row>
    <row r="31388" spans="1:3" x14ac:dyDescent="0.2">
      <c r="A31388" t="s">
        <v>186</v>
      </c>
      <c r="B31388" t="s">
        <v>2522</v>
      </c>
      <c r="C31388" t="s">
        <v>2401</v>
      </c>
    </row>
    <row r="31389" spans="1:3" x14ac:dyDescent="0.2">
      <c r="A31389" t="s">
        <v>54</v>
      </c>
      <c r="B31389" t="s">
        <v>2401</v>
      </c>
    </row>
    <row r="31390" spans="1:3" x14ac:dyDescent="0.2">
      <c r="A31390" t="s">
        <v>92</v>
      </c>
    </row>
    <row r="31391" spans="1:3" x14ac:dyDescent="0.2">
      <c r="A31391" t="s">
        <v>551</v>
      </c>
      <c r="B31391" t="s">
        <v>3643</v>
      </c>
    </row>
    <row r="31392" spans="1:3" x14ac:dyDescent="0.2">
      <c r="A31392" t="s">
        <v>95</v>
      </c>
      <c r="B31392" t="s">
        <v>3737</v>
      </c>
    </row>
    <row r="31393" spans="1:4" x14ac:dyDescent="0.2">
      <c r="A31393" t="s">
        <v>29</v>
      </c>
    </row>
    <row r="31394" spans="1:4" x14ac:dyDescent="0.2">
      <c r="A31394" t="s">
        <v>551</v>
      </c>
      <c r="B31394" t="s">
        <v>3759</v>
      </c>
    </row>
    <row r="31395" spans="1:4" x14ac:dyDescent="0.2">
      <c r="A31395" t="s">
        <v>189</v>
      </c>
      <c r="B31395" t="s">
        <v>3760</v>
      </c>
    </row>
    <row r="31396" spans="1:4" x14ac:dyDescent="0.2">
      <c r="A31396" t="s">
        <v>54</v>
      </c>
    </row>
    <row r="31397" spans="1:4" x14ac:dyDescent="0.2">
      <c r="A31397" t="s">
        <v>29</v>
      </c>
    </row>
    <row r="31398" spans="1:4" x14ac:dyDescent="0.2">
      <c r="A31398" t="s">
        <v>54</v>
      </c>
      <c r="B31398" t="s">
        <v>1636</v>
      </c>
      <c r="C31398" t="s">
        <v>2401</v>
      </c>
    </row>
    <row r="31399" spans="1:4" x14ac:dyDescent="0.2">
      <c r="A31399" t="s">
        <v>49</v>
      </c>
      <c r="B31399">
        <v>0.3</v>
      </c>
      <c r="C31399" t="s">
        <v>2401</v>
      </c>
    </row>
    <row r="31400" spans="1:4" x14ac:dyDescent="0.2">
      <c r="A31400" t="s">
        <v>29</v>
      </c>
      <c r="B31400" t="s">
        <v>3073</v>
      </c>
    </row>
    <row r="31401" spans="1:4" x14ac:dyDescent="0.2">
      <c r="A31401" t="s">
        <v>29</v>
      </c>
    </row>
    <row r="31402" spans="1:4" x14ac:dyDescent="0.2">
      <c r="A31402" t="s">
        <v>95</v>
      </c>
      <c r="B31402">
        <v>25</v>
      </c>
      <c r="C31402" t="s">
        <v>1698</v>
      </c>
    </row>
    <row r="31403" spans="1:4" x14ac:dyDescent="0.2">
      <c r="A31403" t="s">
        <v>1549</v>
      </c>
      <c r="B31403" t="s">
        <v>1550</v>
      </c>
      <c r="C31403" t="s">
        <v>1551</v>
      </c>
      <c r="D31403" t="s">
        <v>1552</v>
      </c>
    </row>
    <row r="31404" spans="1:4" x14ac:dyDescent="0.2">
      <c r="A31404" t="s">
        <v>859</v>
      </c>
      <c r="B31404" t="s">
        <v>1553</v>
      </c>
      <c r="C31404" t="s">
        <v>1554</v>
      </c>
    </row>
    <row r="31405" spans="1:4" x14ac:dyDescent="0.2">
      <c r="A31405" t="s">
        <v>96</v>
      </c>
      <c r="B31405">
        <v>38.85</v>
      </c>
      <c r="C31405">
        <v>-0.1</v>
      </c>
    </row>
    <row r="31406" spans="1:4" x14ac:dyDescent="0.2">
      <c r="A31406" t="s">
        <v>96</v>
      </c>
    </row>
    <row r="31407" spans="1:4" x14ac:dyDescent="0.2">
      <c r="A31407" t="s">
        <v>153</v>
      </c>
      <c r="B31407">
        <v>20.7</v>
      </c>
      <c r="C31407" t="s">
        <v>3761</v>
      </c>
    </row>
    <row r="31408" spans="1:4" x14ac:dyDescent="0.2">
      <c r="A31408" t="s">
        <v>96</v>
      </c>
      <c r="B31408">
        <v>20.7</v>
      </c>
      <c r="C31408" t="s">
        <v>1616</v>
      </c>
      <c r="D31408" t="s">
        <v>3761</v>
      </c>
    </row>
    <row r="31409" spans="1:3" x14ac:dyDescent="0.2">
      <c r="A31409" t="s">
        <v>174</v>
      </c>
    </row>
    <row r="31410" spans="1:3" x14ac:dyDescent="0.2">
      <c r="A31410" t="s">
        <v>98</v>
      </c>
      <c r="B31410">
        <v>0.03</v>
      </c>
      <c r="C31410" t="s">
        <v>3761</v>
      </c>
    </row>
    <row r="31411" spans="1:3" x14ac:dyDescent="0.2">
      <c r="A31411" t="s">
        <v>676</v>
      </c>
      <c r="B31411" t="s">
        <v>3761</v>
      </c>
    </row>
    <row r="31412" spans="1:3" x14ac:dyDescent="0.2">
      <c r="A31412" t="s">
        <v>189</v>
      </c>
      <c r="B31412" t="s">
        <v>3761</v>
      </c>
    </row>
    <row r="31413" spans="1:3" x14ac:dyDescent="0.2">
      <c r="A31413" t="s">
        <v>95</v>
      </c>
      <c r="B31413" t="s">
        <v>3752</v>
      </c>
    </row>
    <row r="31414" spans="1:3" x14ac:dyDescent="0.2">
      <c r="A31414" t="s">
        <v>29</v>
      </c>
    </row>
    <row r="31415" spans="1:3" x14ac:dyDescent="0.2">
      <c r="A31415" t="s">
        <v>29</v>
      </c>
    </row>
    <row r="31416" spans="1:3" x14ac:dyDescent="0.2">
      <c r="A31416" t="s">
        <v>54</v>
      </c>
    </row>
    <row r="31417" spans="1:3" x14ac:dyDescent="0.2">
      <c r="A31417" t="s">
        <v>153</v>
      </c>
    </row>
    <row r="31418" spans="1:3" x14ac:dyDescent="0.2">
      <c r="A31418" t="s">
        <v>95</v>
      </c>
    </row>
    <row r="31419" spans="1:3" x14ac:dyDescent="0.2">
      <c r="A31419" t="s">
        <v>54</v>
      </c>
    </row>
    <row r="31420" spans="1:3" x14ac:dyDescent="0.2">
      <c r="A31420" t="s">
        <v>29</v>
      </c>
    </row>
    <row r="31421" spans="1:3" x14ac:dyDescent="0.2">
      <c r="A31421" t="s">
        <v>92</v>
      </c>
    </row>
    <row r="31422" spans="1:3" x14ac:dyDescent="0.2">
      <c r="A31422" t="s">
        <v>153</v>
      </c>
      <c r="B31422" t="s">
        <v>3761</v>
      </c>
    </row>
    <row r="31423" spans="1:3" x14ac:dyDescent="0.2">
      <c r="A31423" t="s">
        <v>153</v>
      </c>
    </row>
    <row r="31424" spans="1:3" x14ac:dyDescent="0.2">
      <c r="A31424" t="s">
        <v>1078</v>
      </c>
    </row>
    <row r="31425" spans="1:3" x14ac:dyDescent="0.2">
      <c r="A31425" t="s">
        <v>1079</v>
      </c>
    </row>
    <row r="31426" spans="1:3" x14ac:dyDescent="0.2">
      <c r="A31426" t="s">
        <v>95</v>
      </c>
      <c r="B31426" t="s">
        <v>3762</v>
      </c>
    </row>
    <row r="31427" spans="1:3" x14ac:dyDescent="0.2">
      <c r="A31427" t="s">
        <v>94</v>
      </c>
      <c r="B31427" t="s">
        <v>2370</v>
      </c>
    </row>
    <row r="31428" spans="1:3" x14ac:dyDescent="0.2">
      <c r="A31428" t="s">
        <v>95</v>
      </c>
      <c r="B31428" t="s">
        <v>3753</v>
      </c>
    </row>
    <row r="31429" spans="1:3" x14ac:dyDescent="0.2">
      <c r="A31429" t="s">
        <v>189</v>
      </c>
      <c r="B31429" t="s">
        <v>3754</v>
      </c>
      <c r="C31429" t="s">
        <v>3761</v>
      </c>
    </row>
    <row r="31430" spans="1:3" x14ac:dyDescent="0.2">
      <c r="A31430" t="s">
        <v>29</v>
      </c>
    </row>
    <row r="31431" spans="1:3" x14ac:dyDescent="0.2">
      <c r="A31431" t="s">
        <v>29</v>
      </c>
    </row>
    <row r="31432" spans="1:3" x14ac:dyDescent="0.2">
      <c r="A31432" t="s">
        <v>92</v>
      </c>
    </row>
    <row r="31433" spans="1:3" x14ac:dyDescent="0.2">
      <c r="A31433" t="s">
        <v>92</v>
      </c>
    </row>
    <row r="31434" spans="1:3" x14ac:dyDescent="0.2">
      <c r="A31434" t="s">
        <v>29</v>
      </c>
      <c r="B31434">
        <v>1.1000000000000001</v>
      </c>
      <c r="C31434" t="s">
        <v>3070</v>
      </c>
    </row>
    <row r="31435" spans="1:3" x14ac:dyDescent="0.2">
      <c r="A31435" t="s">
        <v>29</v>
      </c>
      <c r="B31435">
        <v>1.1000000000000001</v>
      </c>
    </row>
    <row r="31436" spans="1:3" x14ac:dyDescent="0.2">
      <c r="A31436" t="s">
        <v>54</v>
      </c>
      <c r="B31436" t="s">
        <v>1728</v>
      </c>
      <c r="C31436" t="s">
        <v>3070</v>
      </c>
    </row>
    <row r="31437" spans="1:3" x14ac:dyDescent="0.2">
      <c r="A31437" t="s">
        <v>54</v>
      </c>
      <c r="B31437" t="s">
        <v>1728</v>
      </c>
    </row>
    <row r="31438" spans="1:3" x14ac:dyDescent="0.2">
      <c r="A31438" t="s">
        <v>92</v>
      </c>
      <c r="B31438" t="s">
        <v>3070</v>
      </c>
      <c r="C31438" t="s">
        <v>3761</v>
      </c>
    </row>
    <row r="31439" spans="1:3" x14ac:dyDescent="0.2">
      <c r="A31439" t="s">
        <v>92</v>
      </c>
      <c r="B31439" t="s">
        <v>3761</v>
      </c>
    </row>
    <row r="31440" spans="1:3" x14ac:dyDescent="0.2">
      <c r="A31440" t="s">
        <v>29</v>
      </c>
      <c r="B31440">
        <v>1.3</v>
      </c>
      <c r="C31440" t="s">
        <v>3070</v>
      </c>
    </row>
    <row r="31441" spans="1:4" x14ac:dyDescent="0.2">
      <c r="A31441" t="s">
        <v>29</v>
      </c>
      <c r="B31441">
        <v>1.3</v>
      </c>
    </row>
    <row r="31442" spans="1:4" x14ac:dyDescent="0.2">
      <c r="A31442" t="s">
        <v>49</v>
      </c>
      <c r="B31442" t="s">
        <v>2522</v>
      </c>
      <c r="C31442" t="s">
        <v>2228</v>
      </c>
    </row>
    <row r="31443" spans="1:4" x14ac:dyDescent="0.2">
      <c r="A31443" t="s">
        <v>49</v>
      </c>
      <c r="B31443" t="s">
        <v>3212</v>
      </c>
      <c r="C31443" t="s">
        <v>2228</v>
      </c>
    </row>
    <row r="31444" spans="1:4" x14ac:dyDescent="0.2">
      <c r="A31444" t="s">
        <v>29</v>
      </c>
    </row>
    <row r="31445" spans="1:4" x14ac:dyDescent="0.2">
      <c r="A31445" t="s">
        <v>29</v>
      </c>
    </row>
    <row r="31446" spans="1:4" x14ac:dyDescent="0.2">
      <c r="A31446" t="s">
        <v>49</v>
      </c>
    </row>
    <row r="31447" spans="1:4" x14ac:dyDescent="0.2">
      <c r="A31447" t="s">
        <v>551</v>
      </c>
    </row>
    <row r="31448" spans="1:4" x14ac:dyDescent="0.2">
      <c r="A31448" t="s">
        <v>664</v>
      </c>
    </row>
    <row r="31449" spans="1:4" x14ac:dyDescent="0.2">
      <c r="A31449" t="s">
        <v>178</v>
      </c>
      <c r="B31449">
        <v>3.4</v>
      </c>
      <c r="C31449">
        <v>0.1</v>
      </c>
    </row>
    <row r="31450" spans="1:4" x14ac:dyDescent="0.2">
      <c r="A31450" t="s">
        <v>189</v>
      </c>
      <c r="B31450" t="s">
        <v>3755</v>
      </c>
    </row>
    <row r="31451" spans="1:4" x14ac:dyDescent="0.2">
      <c r="A31451" t="s">
        <v>54</v>
      </c>
    </row>
    <row r="31452" spans="1:4" x14ac:dyDescent="0.2">
      <c r="A31452" t="s">
        <v>153</v>
      </c>
    </row>
    <row r="31453" spans="1:4" x14ac:dyDescent="0.2">
      <c r="A31453" t="s">
        <v>92</v>
      </c>
      <c r="B31453" t="s">
        <v>3756</v>
      </c>
      <c r="C31453" t="s">
        <v>1619</v>
      </c>
      <c r="D31453" t="s">
        <v>3757</v>
      </c>
    </row>
    <row r="31454" spans="1:4" x14ac:dyDescent="0.2">
      <c r="A31454" t="s">
        <v>29</v>
      </c>
    </row>
    <row r="31455" spans="1:4" x14ac:dyDescent="0.2">
      <c r="A31455" t="s">
        <v>189</v>
      </c>
      <c r="B31455" t="s">
        <v>3758</v>
      </c>
    </row>
    <row r="31456" spans="1:4" x14ac:dyDescent="0.2">
      <c r="A31456" t="s">
        <v>174</v>
      </c>
      <c r="B31456" t="s">
        <v>2371</v>
      </c>
    </row>
    <row r="31457" spans="1:3" x14ac:dyDescent="0.2">
      <c r="A31457" t="s">
        <v>29</v>
      </c>
    </row>
    <row r="31458" spans="1:3" x14ac:dyDescent="0.2">
      <c r="A31458" t="s">
        <v>95</v>
      </c>
      <c r="B31458" t="s">
        <v>3752</v>
      </c>
    </row>
    <row r="31459" spans="1:3" x14ac:dyDescent="0.2">
      <c r="A31459" t="s">
        <v>153</v>
      </c>
    </row>
    <row r="31460" spans="1:3" x14ac:dyDescent="0.2">
      <c r="A31460" t="s">
        <v>153</v>
      </c>
    </row>
    <row r="31461" spans="1:3" x14ac:dyDescent="0.2">
      <c r="A31461" t="s">
        <v>54</v>
      </c>
    </row>
    <row r="31462" spans="1:3" x14ac:dyDescent="0.2">
      <c r="A31462" t="s">
        <v>974</v>
      </c>
    </row>
    <row r="31463" spans="1:3" x14ac:dyDescent="0.2">
      <c r="A31463" t="s">
        <v>98</v>
      </c>
    </row>
    <row r="31464" spans="1:3" x14ac:dyDescent="0.2">
      <c r="A31464" t="s">
        <v>676</v>
      </c>
    </row>
    <row r="31465" spans="1:3" x14ac:dyDescent="0.2">
      <c r="A31465" t="s">
        <v>189</v>
      </c>
      <c r="B31465">
        <v>0.1</v>
      </c>
      <c r="C31465" t="s">
        <v>1568</v>
      </c>
    </row>
    <row r="31466" spans="1:3" x14ac:dyDescent="0.2">
      <c r="A31466" t="s">
        <v>49</v>
      </c>
      <c r="B31466" t="s">
        <v>2401</v>
      </c>
    </row>
    <row r="31467" spans="1:3" x14ac:dyDescent="0.2">
      <c r="A31467" t="s">
        <v>189</v>
      </c>
    </row>
    <row r="31468" spans="1:3" x14ac:dyDescent="0.2">
      <c r="A31468" t="s">
        <v>186</v>
      </c>
      <c r="B31468" t="s">
        <v>2522</v>
      </c>
      <c r="C31468" t="s">
        <v>2401</v>
      </c>
    </row>
    <row r="31469" spans="1:3" x14ac:dyDescent="0.2">
      <c r="A31469" t="s">
        <v>54</v>
      </c>
      <c r="B31469" t="s">
        <v>2401</v>
      </c>
    </row>
    <row r="31470" spans="1:3" x14ac:dyDescent="0.2">
      <c r="A31470" t="s">
        <v>92</v>
      </c>
    </row>
    <row r="31471" spans="1:3" x14ac:dyDescent="0.2">
      <c r="A31471" t="s">
        <v>551</v>
      </c>
      <c r="B31471" t="s">
        <v>3643</v>
      </c>
    </row>
    <row r="31472" spans="1:3" x14ac:dyDescent="0.2">
      <c r="A31472" t="s">
        <v>95</v>
      </c>
      <c r="B31472" t="s">
        <v>3737</v>
      </c>
    </row>
    <row r="31473" spans="1:4" x14ac:dyDescent="0.2">
      <c r="A31473" t="s">
        <v>29</v>
      </c>
    </row>
    <row r="31474" spans="1:4" x14ac:dyDescent="0.2">
      <c r="A31474" t="s">
        <v>551</v>
      </c>
      <c r="B31474" t="s">
        <v>3759</v>
      </c>
    </row>
    <row r="31475" spans="1:4" x14ac:dyDescent="0.2">
      <c r="A31475" t="s">
        <v>189</v>
      </c>
      <c r="B31475" t="s">
        <v>3760</v>
      </c>
    </row>
    <row r="31476" spans="1:4" x14ac:dyDescent="0.2">
      <c r="A31476" t="s">
        <v>54</v>
      </c>
    </row>
    <row r="31477" spans="1:4" x14ac:dyDescent="0.2">
      <c r="A31477" t="s">
        <v>29</v>
      </c>
    </row>
    <row r="31478" spans="1:4" x14ac:dyDescent="0.2">
      <c r="A31478" t="s">
        <v>54</v>
      </c>
      <c r="B31478" t="s">
        <v>1636</v>
      </c>
      <c r="C31478" t="s">
        <v>2401</v>
      </c>
    </row>
    <row r="31479" spans="1:4" x14ac:dyDescent="0.2">
      <c r="A31479" t="s">
        <v>49</v>
      </c>
      <c r="B31479">
        <v>0.3</v>
      </c>
      <c r="C31479" t="s">
        <v>2401</v>
      </c>
    </row>
    <row r="31480" spans="1:4" x14ac:dyDescent="0.2">
      <c r="A31480" t="s">
        <v>29</v>
      </c>
      <c r="B31480" t="s">
        <v>3073</v>
      </c>
    </row>
    <row r="31481" spans="1:4" x14ac:dyDescent="0.2">
      <c r="A31481" t="s">
        <v>29</v>
      </c>
    </row>
    <row r="31482" spans="1:4" x14ac:dyDescent="0.2">
      <c r="A31482" t="s">
        <v>95</v>
      </c>
      <c r="B31482">
        <v>25</v>
      </c>
      <c r="C31482" t="s">
        <v>1698</v>
      </c>
    </row>
    <row r="31483" spans="1:4" x14ac:dyDescent="0.2">
      <c r="A31483" t="s">
        <v>1549</v>
      </c>
      <c r="B31483" t="s">
        <v>1550</v>
      </c>
      <c r="C31483" t="s">
        <v>1551</v>
      </c>
      <c r="D31483" t="s">
        <v>1552</v>
      </c>
    </row>
    <row r="31484" spans="1:4" x14ac:dyDescent="0.2">
      <c r="A31484" t="s">
        <v>859</v>
      </c>
      <c r="B31484" t="s">
        <v>1553</v>
      </c>
      <c r="C31484" t="s">
        <v>1554</v>
      </c>
    </row>
    <row r="31485" spans="1:4" x14ac:dyDescent="0.2">
      <c r="A31485" t="s">
        <v>96</v>
      </c>
      <c r="B31485">
        <v>38.85</v>
      </c>
      <c r="C31485">
        <v>-0.1</v>
      </c>
    </row>
    <row r="31486" spans="1:4" x14ac:dyDescent="0.2">
      <c r="A31486" t="s">
        <v>96</v>
      </c>
    </row>
    <row r="31487" spans="1:4" x14ac:dyDescent="0.2">
      <c r="A31487" t="s">
        <v>153</v>
      </c>
      <c r="B31487">
        <v>20.7</v>
      </c>
      <c r="C31487" t="s">
        <v>3761</v>
      </c>
    </row>
    <row r="31488" spans="1:4" x14ac:dyDescent="0.2">
      <c r="A31488" t="s">
        <v>96</v>
      </c>
      <c r="B31488">
        <v>20.7</v>
      </c>
      <c r="C31488" t="s">
        <v>1616</v>
      </c>
      <c r="D31488" t="s">
        <v>3761</v>
      </c>
    </row>
    <row r="31489" spans="1:3" x14ac:dyDescent="0.2">
      <c r="A31489" t="s">
        <v>174</v>
      </c>
    </row>
    <row r="31490" spans="1:3" x14ac:dyDescent="0.2">
      <c r="A31490" t="s">
        <v>98</v>
      </c>
      <c r="B31490">
        <v>0.03</v>
      </c>
      <c r="C31490" t="s">
        <v>3761</v>
      </c>
    </row>
    <row r="31491" spans="1:3" x14ac:dyDescent="0.2">
      <c r="A31491" t="s">
        <v>676</v>
      </c>
      <c r="B31491" t="s">
        <v>3761</v>
      </c>
    </row>
    <row r="31492" spans="1:3" x14ac:dyDescent="0.2">
      <c r="A31492" t="s">
        <v>189</v>
      </c>
      <c r="B31492" t="s">
        <v>3761</v>
      </c>
    </row>
    <row r="31493" spans="1:3" x14ac:dyDescent="0.2">
      <c r="A31493" t="s">
        <v>95</v>
      </c>
      <c r="B31493" t="s">
        <v>3752</v>
      </c>
    </row>
    <row r="31494" spans="1:3" x14ac:dyDescent="0.2">
      <c r="A31494" t="s">
        <v>29</v>
      </c>
    </row>
    <row r="31495" spans="1:3" x14ac:dyDescent="0.2">
      <c r="A31495" t="s">
        <v>29</v>
      </c>
    </row>
    <row r="31496" spans="1:3" x14ac:dyDescent="0.2">
      <c r="A31496" t="s">
        <v>54</v>
      </c>
    </row>
    <row r="31497" spans="1:3" x14ac:dyDescent="0.2">
      <c r="A31497" t="s">
        <v>153</v>
      </c>
    </row>
    <row r="31498" spans="1:3" x14ac:dyDescent="0.2">
      <c r="A31498" t="s">
        <v>95</v>
      </c>
    </row>
    <row r="31499" spans="1:3" x14ac:dyDescent="0.2">
      <c r="A31499" t="s">
        <v>54</v>
      </c>
    </row>
    <row r="31500" spans="1:3" x14ac:dyDescent="0.2">
      <c r="A31500" t="s">
        <v>29</v>
      </c>
    </row>
    <row r="31501" spans="1:3" x14ac:dyDescent="0.2">
      <c r="A31501" t="s">
        <v>92</v>
      </c>
    </row>
    <row r="31502" spans="1:3" x14ac:dyDescent="0.2">
      <c r="A31502" t="s">
        <v>153</v>
      </c>
      <c r="B31502" t="s">
        <v>3761</v>
      </c>
    </row>
    <row r="31503" spans="1:3" x14ac:dyDescent="0.2">
      <c r="A31503" t="s">
        <v>153</v>
      </c>
    </row>
    <row r="31504" spans="1:3" x14ac:dyDescent="0.2">
      <c r="A31504" t="s">
        <v>1078</v>
      </c>
    </row>
    <row r="31505" spans="1:3" x14ac:dyDescent="0.2">
      <c r="A31505" t="s">
        <v>1079</v>
      </c>
    </row>
    <row r="31506" spans="1:3" x14ac:dyDescent="0.2">
      <c r="A31506" t="s">
        <v>95</v>
      </c>
      <c r="B31506" t="s">
        <v>3762</v>
      </c>
    </row>
    <row r="31507" spans="1:3" x14ac:dyDescent="0.2">
      <c r="A31507" t="s">
        <v>94</v>
      </c>
      <c r="B31507" t="s">
        <v>2370</v>
      </c>
    </row>
    <row r="31508" spans="1:3" x14ac:dyDescent="0.2">
      <c r="A31508" t="s">
        <v>95</v>
      </c>
      <c r="B31508" t="s">
        <v>3753</v>
      </c>
    </row>
    <row r="31509" spans="1:3" x14ac:dyDescent="0.2">
      <c r="A31509" t="s">
        <v>189</v>
      </c>
      <c r="B31509" t="s">
        <v>3754</v>
      </c>
      <c r="C31509" t="s">
        <v>3761</v>
      </c>
    </row>
    <row r="31510" spans="1:3" x14ac:dyDescent="0.2">
      <c r="A31510" t="s">
        <v>29</v>
      </c>
    </row>
    <row r="31511" spans="1:3" x14ac:dyDescent="0.2">
      <c r="A31511" t="s">
        <v>29</v>
      </c>
    </row>
    <row r="31512" spans="1:3" x14ac:dyDescent="0.2">
      <c r="A31512" t="s">
        <v>92</v>
      </c>
    </row>
    <row r="31513" spans="1:3" x14ac:dyDescent="0.2">
      <c r="A31513" t="s">
        <v>92</v>
      </c>
    </row>
    <row r="31514" spans="1:3" x14ac:dyDescent="0.2">
      <c r="A31514" t="s">
        <v>29</v>
      </c>
      <c r="B31514">
        <v>1.1000000000000001</v>
      </c>
      <c r="C31514" t="s">
        <v>3070</v>
      </c>
    </row>
    <row r="31515" spans="1:3" x14ac:dyDescent="0.2">
      <c r="A31515" t="s">
        <v>29</v>
      </c>
      <c r="B31515">
        <v>1.1000000000000001</v>
      </c>
    </row>
    <row r="31516" spans="1:3" x14ac:dyDescent="0.2">
      <c r="A31516" t="s">
        <v>54</v>
      </c>
      <c r="B31516" t="s">
        <v>1728</v>
      </c>
      <c r="C31516" t="s">
        <v>3070</v>
      </c>
    </row>
    <row r="31517" spans="1:3" x14ac:dyDescent="0.2">
      <c r="A31517" t="s">
        <v>54</v>
      </c>
      <c r="B31517" t="s">
        <v>1728</v>
      </c>
    </row>
    <row r="31518" spans="1:3" x14ac:dyDescent="0.2">
      <c r="A31518" t="s">
        <v>92</v>
      </c>
      <c r="B31518" t="s">
        <v>3763</v>
      </c>
      <c r="C31518" t="s">
        <v>3764</v>
      </c>
    </row>
    <row r="31519" spans="1:3" x14ac:dyDescent="0.2">
      <c r="A31519" t="s">
        <v>92</v>
      </c>
      <c r="B31519" t="s">
        <v>3761</v>
      </c>
    </row>
    <row r="31520" spans="1:3" x14ac:dyDescent="0.2">
      <c r="A31520" t="s">
        <v>29</v>
      </c>
      <c r="B31520">
        <v>1.3</v>
      </c>
      <c r="C31520" t="s">
        <v>3070</v>
      </c>
    </row>
    <row r="31521" spans="1:4" x14ac:dyDescent="0.2">
      <c r="A31521" t="s">
        <v>29</v>
      </c>
      <c r="B31521">
        <v>1.3</v>
      </c>
    </row>
    <row r="31522" spans="1:4" x14ac:dyDescent="0.2">
      <c r="A31522" t="s">
        <v>49</v>
      </c>
      <c r="B31522" t="s">
        <v>2522</v>
      </c>
      <c r="C31522" t="s">
        <v>2228</v>
      </c>
    </row>
    <row r="31523" spans="1:4" x14ac:dyDescent="0.2">
      <c r="A31523" t="s">
        <v>49</v>
      </c>
      <c r="B31523" t="s">
        <v>3212</v>
      </c>
      <c r="C31523" t="s">
        <v>2228</v>
      </c>
    </row>
    <row r="31524" spans="1:4" x14ac:dyDescent="0.2">
      <c r="A31524" t="s">
        <v>29</v>
      </c>
    </row>
    <row r="31525" spans="1:4" x14ac:dyDescent="0.2">
      <c r="A31525" t="s">
        <v>29</v>
      </c>
    </row>
    <row r="31526" spans="1:4" x14ac:dyDescent="0.2">
      <c r="A31526" t="s">
        <v>49</v>
      </c>
    </row>
    <row r="31527" spans="1:4" x14ac:dyDescent="0.2">
      <c r="A31527" t="s">
        <v>551</v>
      </c>
    </row>
    <row r="31528" spans="1:4" x14ac:dyDescent="0.2">
      <c r="A31528" t="s">
        <v>664</v>
      </c>
    </row>
    <row r="31529" spans="1:4" x14ac:dyDescent="0.2">
      <c r="A31529" t="s">
        <v>178</v>
      </c>
      <c r="B31529">
        <v>3.4</v>
      </c>
      <c r="C31529">
        <v>0.1</v>
      </c>
    </row>
    <row r="31530" spans="1:4" x14ac:dyDescent="0.2">
      <c r="A31530" t="s">
        <v>189</v>
      </c>
      <c r="B31530" t="s">
        <v>3755</v>
      </c>
    </row>
    <row r="31531" spans="1:4" x14ac:dyDescent="0.2">
      <c r="A31531" t="s">
        <v>54</v>
      </c>
    </row>
    <row r="31532" spans="1:4" x14ac:dyDescent="0.2">
      <c r="A31532" t="s">
        <v>153</v>
      </c>
    </row>
    <row r="31533" spans="1:4" x14ac:dyDescent="0.2">
      <c r="A31533" t="s">
        <v>92</v>
      </c>
      <c r="B31533" t="s">
        <v>3756</v>
      </c>
      <c r="C31533" t="s">
        <v>1619</v>
      </c>
      <c r="D31533" t="s">
        <v>3757</v>
      </c>
    </row>
    <row r="31534" spans="1:4" x14ac:dyDescent="0.2">
      <c r="A31534" t="s">
        <v>29</v>
      </c>
    </row>
    <row r="31535" spans="1:4" x14ac:dyDescent="0.2">
      <c r="A31535" t="s">
        <v>189</v>
      </c>
      <c r="B31535" t="s">
        <v>3758</v>
      </c>
    </row>
    <row r="31536" spans="1:4" x14ac:dyDescent="0.2">
      <c r="A31536" t="s">
        <v>174</v>
      </c>
      <c r="B31536" t="s">
        <v>2371</v>
      </c>
    </row>
    <row r="31537" spans="1:3" x14ac:dyDescent="0.2">
      <c r="A31537" t="s">
        <v>29</v>
      </c>
    </row>
    <row r="31538" spans="1:3" x14ac:dyDescent="0.2">
      <c r="A31538" t="s">
        <v>95</v>
      </c>
      <c r="B31538" t="s">
        <v>3752</v>
      </c>
    </row>
    <row r="31539" spans="1:3" x14ac:dyDescent="0.2">
      <c r="A31539" t="s">
        <v>153</v>
      </c>
    </row>
    <row r="31540" spans="1:3" x14ac:dyDescent="0.2">
      <c r="A31540" t="s">
        <v>153</v>
      </c>
    </row>
    <row r="31541" spans="1:3" x14ac:dyDescent="0.2">
      <c r="A31541" t="s">
        <v>54</v>
      </c>
    </row>
    <row r="31542" spans="1:3" x14ac:dyDescent="0.2">
      <c r="A31542" t="s">
        <v>974</v>
      </c>
    </row>
    <row r="31543" spans="1:3" x14ac:dyDescent="0.2">
      <c r="A31543" t="s">
        <v>98</v>
      </c>
    </row>
    <row r="31544" spans="1:3" x14ac:dyDescent="0.2">
      <c r="A31544" t="s">
        <v>676</v>
      </c>
    </row>
    <row r="31545" spans="1:3" x14ac:dyDescent="0.2">
      <c r="A31545" t="s">
        <v>189</v>
      </c>
      <c r="B31545">
        <v>0.1</v>
      </c>
      <c r="C31545" t="s">
        <v>1568</v>
      </c>
    </row>
    <row r="31546" spans="1:3" x14ac:dyDescent="0.2">
      <c r="A31546" t="s">
        <v>49</v>
      </c>
      <c r="B31546" t="s">
        <v>2401</v>
      </c>
    </row>
    <row r="31547" spans="1:3" x14ac:dyDescent="0.2">
      <c r="A31547" t="s">
        <v>189</v>
      </c>
    </row>
    <row r="31548" spans="1:3" x14ac:dyDescent="0.2">
      <c r="A31548" t="s">
        <v>186</v>
      </c>
      <c r="B31548" t="s">
        <v>2522</v>
      </c>
      <c r="C31548" t="s">
        <v>2401</v>
      </c>
    </row>
    <row r="31549" spans="1:3" x14ac:dyDescent="0.2">
      <c r="A31549" t="s">
        <v>54</v>
      </c>
      <c r="B31549" t="s">
        <v>2401</v>
      </c>
    </row>
    <row r="31550" spans="1:3" x14ac:dyDescent="0.2">
      <c r="A31550" t="s">
        <v>92</v>
      </c>
    </row>
    <row r="31551" spans="1:3" x14ac:dyDescent="0.2">
      <c r="A31551" t="s">
        <v>551</v>
      </c>
      <c r="B31551" t="s">
        <v>3643</v>
      </c>
    </row>
    <row r="31552" spans="1:3" x14ac:dyDescent="0.2">
      <c r="A31552" t="s">
        <v>95</v>
      </c>
      <c r="B31552" t="s">
        <v>3737</v>
      </c>
    </row>
    <row r="31553" spans="1:4" x14ac:dyDescent="0.2">
      <c r="A31553" t="s">
        <v>29</v>
      </c>
    </row>
    <row r="31554" spans="1:4" x14ac:dyDescent="0.2">
      <c r="A31554" t="s">
        <v>551</v>
      </c>
      <c r="B31554" t="s">
        <v>3759</v>
      </c>
    </row>
    <row r="31555" spans="1:4" x14ac:dyDescent="0.2">
      <c r="A31555" t="s">
        <v>189</v>
      </c>
      <c r="B31555" t="s">
        <v>3760</v>
      </c>
    </row>
    <row r="31556" spans="1:4" x14ac:dyDescent="0.2">
      <c r="A31556" t="s">
        <v>54</v>
      </c>
    </row>
    <row r="31557" spans="1:4" x14ac:dyDescent="0.2">
      <c r="A31557" t="s">
        <v>29</v>
      </c>
    </row>
    <row r="31558" spans="1:4" x14ac:dyDescent="0.2">
      <c r="A31558" t="s">
        <v>54</v>
      </c>
      <c r="B31558" t="s">
        <v>1636</v>
      </c>
      <c r="C31558" t="s">
        <v>2401</v>
      </c>
    </row>
    <row r="31559" spans="1:4" x14ac:dyDescent="0.2">
      <c r="A31559" t="s">
        <v>49</v>
      </c>
      <c r="B31559">
        <v>0.3</v>
      </c>
      <c r="C31559" t="s">
        <v>2401</v>
      </c>
    </row>
    <row r="31560" spans="1:4" x14ac:dyDescent="0.2">
      <c r="A31560" t="s">
        <v>29</v>
      </c>
      <c r="B31560" t="s">
        <v>3073</v>
      </c>
    </row>
    <row r="31561" spans="1:4" x14ac:dyDescent="0.2">
      <c r="A31561" t="s">
        <v>29</v>
      </c>
    </row>
    <row r="31562" spans="1:4" x14ac:dyDescent="0.2">
      <c r="A31562" t="s">
        <v>95</v>
      </c>
      <c r="B31562">
        <v>25</v>
      </c>
      <c r="C31562" t="s">
        <v>1698</v>
      </c>
    </row>
    <row r="31563" spans="1:4" x14ac:dyDescent="0.2">
      <c r="A31563" t="s">
        <v>1549</v>
      </c>
      <c r="B31563" t="s">
        <v>1550</v>
      </c>
      <c r="C31563" t="s">
        <v>1551</v>
      </c>
      <c r="D31563" t="s">
        <v>1552</v>
      </c>
    </row>
    <row r="31564" spans="1:4" x14ac:dyDescent="0.2">
      <c r="A31564" t="s">
        <v>859</v>
      </c>
      <c r="B31564" t="s">
        <v>1553</v>
      </c>
      <c r="C31564" t="s">
        <v>1554</v>
      </c>
    </row>
    <row r="31565" spans="1:4" x14ac:dyDescent="0.2">
      <c r="A31565" t="s">
        <v>1569</v>
      </c>
      <c r="B31565" t="s">
        <v>1570</v>
      </c>
      <c r="C31565" t="s">
        <v>1571</v>
      </c>
    </row>
    <row r="31566" spans="1:4" x14ac:dyDescent="0.2">
      <c r="A31566" t="s">
        <v>1569</v>
      </c>
      <c r="B31566" t="s">
        <v>1572</v>
      </c>
      <c r="C31566" t="s">
        <v>1573</v>
      </c>
      <c r="D31566" t="s">
        <v>1571</v>
      </c>
    </row>
    <row r="31567" spans="1:4" x14ac:dyDescent="0.2">
      <c r="A31567" t="s">
        <v>1607</v>
      </c>
      <c r="B31567">
        <v>20</v>
      </c>
      <c r="C31567" t="s">
        <v>1608</v>
      </c>
      <c r="D31567">
        <v>0.2</v>
      </c>
    </row>
    <row r="31568" spans="1:4" x14ac:dyDescent="0.2">
      <c r="A31568" t="s">
        <v>29</v>
      </c>
      <c r="B31568">
        <v>42.5</v>
      </c>
      <c r="C31568" t="s">
        <v>1608</v>
      </c>
      <c r="D31568">
        <v>0.2</v>
      </c>
    </row>
    <row r="31569" spans="1:4" x14ac:dyDescent="0.2">
      <c r="A31569" t="s">
        <v>29</v>
      </c>
      <c r="B31569">
        <v>52</v>
      </c>
      <c r="C31569">
        <v>1</v>
      </c>
    </row>
    <row r="31570" spans="1:4" x14ac:dyDescent="0.2">
      <c r="A31570" t="s">
        <v>393</v>
      </c>
      <c r="B31570">
        <v>74</v>
      </c>
      <c r="C31570">
        <v>-0.2</v>
      </c>
    </row>
    <row r="31571" spans="1:4" x14ac:dyDescent="0.2">
      <c r="A31571" t="s">
        <v>48</v>
      </c>
      <c r="B31571">
        <v>10</v>
      </c>
      <c r="C31571">
        <v>0.5</v>
      </c>
    </row>
    <row r="31572" spans="1:4" x14ac:dyDescent="0.2">
      <c r="A31572" t="s">
        <v>48</v>
      </c>
      <c r="B31572">
        <v>19.2</v>
      </c>
      <c r="C31572" t="s">
        <v>1608</v>
      </c>
      <c r="D31572">
        <v>0.1</v>
      </c>
    </row>
    <row r="31573" spans="1:4" x14ac:dyDescent="0.2">
      <c r="A31573" t="s">
        <v>150</v>
      </c>
      <c r="B31573">
        <v>6</v>
      </c>
      <c r="C31573" t="s">
        <v>1608</v>
      </c>
      <c r="D31573">
        <v>0.1</v>
      </c>
    </row>
    <row r="31574" spans="1:4" x14ac:dyDescent="0.2">
      <c r="A31574" t="s">
        <v>177</v>
      </c>
      <c r="B31574">
        <v>13</v>
      </c>
      <c r="C31574" t="s">
        <v>1608</v>
      </c>
      <c r="D31574">
        <v>0.1</v>
      </c>
    </row>
    <row r="31575" spans="1:4" x14ac:dyDescent="0.2">
      <c r="A31575" t="s">
        <v>48</v>
      </c>
      <c r="B31575">
        <v>20</v>
      </c>
      <c r="C31575" t="s">
        <v>1608</v>
      </c>
      <c r="D31575">
        <v>0.2</v>
      </c>
    </row>
    <row r="31576" spans="1:4" x14ac:dyDescent="0.2">
      <c r="A31576" t="s">
        <v>29</v>
      </c>
      <c r="B31576">
        <v>45</v>
      </c>
      <c r="C31576" t="s">
        <v>1608</v>
      </c>
      <c r="D31576">
        <v>0.2</v>
      </c>
    </row>
    <row r="31577" spans="1:4" x14ac:dyDescent="0.2">
      <c r="A31577" t="s">
        <v>1569</v>
      </c>
      <c r="B31577" t="s">
        <v>1570</v>
      </c>
      <c r="C31577" t="s">
        <v>1571</v>
      </c>
    </row>
    <row r="31578" spans="1:4" x14ac:dyDescent="0.2">
      <c r="A31578" t="s">
        <v>1569</v>
      </c>
      <c r="B31578" t="s">
        <v>1572</v>
      </c>
      <c r="C31578" t="s">
        <v>1573</v>
      </c>
      <c r="D31578" t="s">
        <v>1571</v>
      </c>
    </row>
    <row r="31579" spans="1:4" x14ac:dyDescent="0.2">
      <c r="A31579" t="s">
        <v>56</v>
      </c>
    </row>
    <row r="31580" spans="1:4" x14ac:dyDescent="0.2">
      <c r="A31580" t="s">
        <v>1569</v>
      </c>
      <c r="B31580" t="s">
        <v>1570</v>
      </c>
      <c r="C31580" t="s">
        <v>1571</v>
      </c>
    </row>
    <row r="31581" spans="1:4" x14ac:dyDescent="0.2">
      <c r="A31581" t="s">
        <v>1569</v>
      </c>
      <c r="B31581" t="s">
        <v>1572</v>
      </c>
      <c r="C31581" t="s">
        <v>1573</v>
      </c>
      <c r="D31581" t="s">
        <v>1571</v>
      </c>
    </row>
    <row r="31582" spans="1:4" x14ac:dyDescent="0.2">
      <c r="A31582" t="s">
        <v>56</v>
      </c>
    </row>
    <row r="31583" spans="1:4" x14ac:dyDescent="0.2">
      <c r="A31583" t="s">
        <v>1569</v>
      </c>
      <c r="B31583" t="s">
        <v>1570</v>
      </c>
      <c r="C31583" t="s">
        <v>1571</v>
      </c>
    </row>
    <row r="31584" spans="1:4" x14ac:dyDescent="0.2">
      <c r="A31584" t="s">
        <v>1569</v>
      </c>
      <c r="B31584" t="s">
        <v>1572</v>
      </c>
      <c r="C31584" t="s">
        <v>1573</v>
      </c>
      <c r="D31584" t="s">
        <v>1571</v>
      </c>
    </row>
    <row r="31585" spans="1:5" x14ac:dyDescent="0.2">
      <c r="A31585" t="s">
        <v>56</v>
      </c>
    </row>
    <row r="31586" spans="1:5" x14ac:dyDescent="0.2">
      <c r="A31586" t="s">
        <v>29</v>
      </c>
      <c r="B31586" t="s">
        <v>3544</v>
      </c>
      <c r="C31586">
        <v>0.1</v>
      </c>
    </row>
    <row r="31587" spans="1:5" x14ac:dyDescent="0.2">
      <c r="A31587" t="s">
        <v>150</v>
      </c>
      <c r="B31587">
        <v>46.5</v>
      </c>
      <c r="C31587" t="s">
        <v>1608</v>
      </c>
      <c r="D31587">
        <v>0.1</v>
      </c>
    </row>
    <row r="31588" spans="1:5" x14ac:dyDescent="0.2">
      <c r="A31588" t="s">
        <v>393</v>
      </c>
      <c r="B31588">
        <v>87</v>
      </c>
      <c r="C31588" t="s">
        <v>1608</v>
      </c>
      <c r="D31588">
        <v>0.3</v>
      </c>
    </row>
    <row r="31589" spans="1:5" x14ac:dyDescent="0.2">
      <c r="A31589" t="s">
        <v>48</v>
      </c>
      <c r="B31589">
        <v>75.5</v>
      </c>
      <c r="C31589" t="s">
        <v>1608</v>
      </c>
      <c r="D31589">
        <v>0.2</v>
      </c>
    </row>
    <row r="31590" spans="1:5" x14ac:dyDescent="0.2">
      <c r="A31590" t="s">
        <v>150</v>
      </c>
      <c r="B31590" t="s">
        <v>3545</v>
      </c>
      <c r="C31590">
        <v>0.1</v>
      </c>
      <c r="D31590" t="s">
        <v>2477</v>
      </c>
      <c r="E31590" t="s">
        <v>3457</v>
      </c>
    </row>
    <row r="31591" spans="1:5" x14ac:dyDescent="0.2">
      <c r="A31591" t="s">
        <v>150</v>
      </c>
      <c r="B31591">
        <v>24.5</v>
      </c>
      <c r="C31591" t="s">
        <v>2477</v>
      </c>
      <c r="D31591" t="s">
        <v>3457</v>
      </c>
    </row>
    <row r="31592" spans="1:5" x14ac:dyDescent="0.2">
      <c r="A31592" t="s">
        <v>150</v>
      </c>
      <c r="B31592" t="s">
        <v>3546</v>
      </c>
      <c r="C31592" t="s">
        <v>2477</v>
      </c>
      <c r="D31592" t="s">
        <v>3457</v>
      </c>
    </row>
    <row r="31593" spans="1:5" x14ac:dyDescent="0.2">
      <c r="A31593" t="s">
        <v>48</v>
      </c>
      <c r="B31593">
        <v>6.5</v>
      </c>
      <c r="C31593" t="s">
        <v>1613</v>
      </c>
      <c r="D31593">
        <v>0.2</v>
      </c>
    </row>
    <row r="31594" spans="1:5" x14ac:dyDescent="0.2">
      <c r="A31594" t="s">
        <v>48</v>
      </c>
      <c r="B31594">
        <v>19.5</v>
      </c>
      <c r="C31594" t="s">
        <v>1608</v>
      </c>
      <c r="D31594">
        <v>0.1</v>
      </c>
    </row>
    <row r="31595" spans="1:5" x14ac:dyDescent="0.2">
      <c r="A31595" t="s">
        <v>48</v>
      </c>
      <c r="B31595">
        <v>29.5</v>
      </c>
      <c r="C31595" t="s">
        <v>1562</v>
      </c>
      <c r="D31595">
        <v>0.3</v>
      </c>
    </row>
    <row r="31596" spans="1:5" x14ac:dyDescent="0.2">
      <c r="A31596" t="s">
        <v>48</v>
      </c>
      <c r="B31596">
        <v>20.5</v>
      </c>
      <c r="C31596" t="s">
        <v>1608</v>
      </c>
      <c r="D31596">
        <v>0.1</v>
      </c>
    </row>
    <row r="31597" spans="1:5" x14ac:dyDescent="0.2">
      <c r="A31597" t="s">
        <v>48</v>
      </c>
      <c r="B31597">
        <v>29.5</v>
      </c>
      <c r="C31597" t="s">
        <v>1608</v>
      </c>
      <c r="D31597">
        <v>0.2</v>
      </c>
    </row>
    <row r="31598" spans="1:5" x14ac:dyDescent="0.2">
      <c r="A31598" t="s">
        <v>48</v>
      </c>
      <c r="B31598" t="s">
        <v>3765</v>
      </c>
    </row>
    <row r="31599" spans="1:5" x14ac:dyDescent="0.2">
      <c r="A31599" t="s">
        <v>29</v>
      </c>
      <c r="B31599">
        <v>30.5</v>
      </c>
      <c r="C31599" t="s">
        <v>1613</v>
      </c>
      <c r="D31599">
        <v>0.5</v>
      </c>
    </row>
    <row r="31600" spans="1:5" x14ac:dyDescent="0.2">
      <c r="A31600" t="s">
        <v>29</v>
      </c>
      <c r="B31600">
        <v>74.5</v>
      </c>
      <c r="C31600" t="s">
        <v>1608</v>
      </c>
      <c r="D31600">
        <v>0.2</v>
      </c>
    </row>
    <row r="31601" spans="1:7" x14ac:dyDescent="0.2">
      <c r="A31601" t="s">
        <v>29</v>
      </c>
      <c r="B31601">
        <v>12.5</v>
      </c>
      <c r="C31601" t="s">
        <v>1608</v>
      </c>
      <c r="D31601">
        <v>0.2</v>
      </c>
    </row>
    <row r="31602" spans="1:7" x14ac:dyDescent="0.2">
      <c r="A31602" t="s">
        <v>29</v>
      </c>
      <c r="B31602">
        <v>12</v>
      </c>
      <c r="C31602">
        <v>-0.5</v>
      </c>
      <c r="D31602" t="s">
        <v>2477</v>
      </c>
      <c r="E31602" t="s">
        <v>3462</v>
      </c>
      <c r="F31602" t="s">
        <v>2306</v>
      </c>
      <c r="G31602" t="s">
        <v>4</v>
      </c>
    </row>
    <row r="31603" spans="1:7" x14ac:dyDescent="0.2">
      <c r="A31603" t="s">
        <v>29</v>
      </c>
      <c r="B31603">
        <v>20</v>
      </c>
      <c r="C31603" t="s">
        <v>1608</v>
      </c>
      <c r="D31603">
        <v>0.2</v>
      </c>
      <c r="E31603" t="s">
        <v>3468</v>
      </c>
    </row>
    <row r="31604" spans="1:7" x14ac:dyDescent="0.2">
      <c r="A31604" t="s">
        <v>29</v>
      </c>
      <c r="B31604">
        <v>26.2</v>
      </c>
      <c r="C31604" t="s">
        <v>1608</v>
      </c>
      <c r="D31604">
        <v>0.1</v>
      </c>
    </row>
    <row r="31605" spans="1:7" x14ac:dyDescent="0.2">
      <c r="A31605" t="s">
        <v>34</v>
      </c>
      <c r="B31605">
        <v>58</v>
      </c>
      <c r="C31605" t="s">
        <v>1608</v>
      </c>
      <c r="D31605">
        <v>0.5</v>
      </c>
      <c r="E31605" t="s">
        <v>3459</v>
      </c>
      <c r="F31605" t="s">
        <v>3465</v>
      </c>
    </row>
    <row r="31606" spans="1:7" x14ac:dyDescent="0.2">
      <c r="A31606" t="s">
        <v>96</v>
      </c>
      <c r="B31606">
        <v>52</v>
      </c>
      <c r="C31606" t="s">
        <v>1608</v>
      </c>
      <c r="D31606">
        <v>0.2</v>
      </c>
    </row>
    <row r="31607" spans="1:7" x14ac:dyDescent="0.2">
      <c r="A31607" t="s">
        <v>96</v>
      </c>
      <c r="B31607">
        <v>43.3</v>
      </c>
      <c r="C31607">
        <f>0.17/0.22</f>
        <v>0.77272727272727282</v>
      </c>
    </row>
    <row r="31608" spans="1:7" x14ac:dyDescent="0.2">
      <c r="A31608" t="s">
        <v>96</v>
      </c>
      <c r="B31608">
        <v>19.5</v>
      </c>
      <c r="C31608">
        <v>-0.05</v>
      </c>
    </row>
    <row r="31609" spans="1:7" x14ac:dyDescent="0.2">
      <c r="A31609" t="s">
        <v>47</v>
      </c>
      <c r="B31609">
        <v>16.05</v>
      </c>
      <c r="C31609">
        <v>0.05</v>
      </c>
    </row>
    <row r="31610" spans="1:7" x14ac:dyDescent="0.2">
      <c r="A31610" t="s">
        <v>29</v>
      </c>
      <c r="B31610">
        <v>5.8</v>
      </c>
      <c r="C31610" t="s">
        <v>1608</v>
      </c>
      <c r="D31610">
        <v>0.05</v>
      </c>
    </row>
    <row r="31611" spans="1:7" x14ac:dyDescent="0.2">
      <c r="A31611" t="s">
        <v>29</v>
      </c>
      <c r="B31611">
        <v>5</v>
      </c>
      <c r="C31611" t="s">
        <v>1608</v>
      </c>
      <c r="D31611">
        <v>0.2</v>
      </c>
    </row>
    <row r="31612" spans="1:7" x14ac:dyDescent="0.2">
      <c r="A31612" t="s">
        <v>47</v>
      </c>
      <c r="B31612">
        <v>38.700000000000003</v>
      </c>
      <c r="C31612" t="s">
        <v>1608</v>
      </c>
      <c r="D31612">
        <v>0.1</v>
      </c>
    </row>
    <row r="31613" spans="1:7" x14ac:dyDescent="0.2">
      <c r="A31613" t="s">
        <v>34</v>
      </c>
      <c r="B31613">
        <v>57.35</v>
      </c>
      <c r="C31613" t="s">
        <v>1613</v>
      </c>
      <c r="D31613">
        <v>0.05</v>
      </c>
    </row>
    <row r="31614" spans="1:7" x14ac:dyDescent="0.2">
      <c r="A31614" t="s">
        <v>47</v>
      </c>
      <c r="B31614">
        <v>16.5</v>
      </c>
      <c r="C31614" t="s">
        <v>1562</v>
      </c>
      <c r="D31614">
        <v>0.5</v>
      </c>
    </row>
    <row r="31615" spans="1:7" x14ac:dyDescent="0.2">
      <c r="A31615" t="s">
        <v>96</v>
      </c>
      <c r="B31615">
        <v>12</v>
      </c>
      <c r="C31615" t="s">
        <v>1608</v>
      </c>
      <c r="D31615">
        <v>0.2</v>
      </c>
    </row>
    <row r="31616" spans="1:7" x14ac:dyDescent="0.2">
      <c r="A31616" t="s">
        <v>150</v>
      </c>
      <c r="B31616">
        <v>21</v>
      </c>
      <c r="C31616" t="s">
        <v>1608</v>
      </c>
      <c r="D31616">
        <v>0.1</v>
      </c>
    </row>
    <row r="31617" spans="1:4" x14ac:dyDescent="0.2">
      <c r="A31617" t="s">
        <v>150</v>
      </c>
      <c r="B31617">
        <v>14.5</v>
      </c>
      <c r="C31617" t="s">
        <v>1608</v>
      </c>
      <c r="D31617">
        <v>0.2</v>
      </c>
    </row>
    <row r="31618" spans="1:4" x14ac:dyDescent="0.2">
      <c r="A31618" t="s">
        <v>150</v>
      </c>
      <c r="B31618">
        <v>15</v>
      </c>
      <c r="C31618" t="s">
        <v>1608</v>
      </c>
      <c r="D31618">
        <v>0.1</v>
      </c>
    </row>
    <row r="31619" spans="1:4" x14ac:dyDescent="0.2">
      <c r="A31619" t="s">
        <v>32</v>
      </c>
      <c r="B31619" t="s">
        <v>2299</v>
      </c>
      <c r="C31619">
        <v>11</v>
      </c>
      <c r="D31619" t="s">
        <v>3547</v>
      </c>
    </row>
    <row r="31620" spans="1:4" x14ac:dyDescent="0.2">
      <c r="A31620" t="s">
        <v>36</v>
      </c>
      <c r="B31620" t="s">
        <v>3548</v>
      </c>
      <c r="C31620" t="s">
        <v>3549</v>
      </c>
    </row>
    <row r="31621" spans="1:4" x14ac:dyDescent="0.2">
      <c r="A31621" t="s">
        <v>655</v>
      </c>
      <c r="B31621" t="s">
        <v>3468</v>
      </c>
      <c r="C31621" t="s">
        <v>3550</v>
      </c>
    </row>
    <row r="31622" spans="1:4" x14ac:dyDescent="0.2">
      <c r="A31622" t="s">
        <v>3087</v>
      </c>
      <c r="B31622" t="s">
        <v>3552</v>
      </c>
    </row>
    <row r="31623" spans="1:4" x14ac:dyDescent="0.2">
      <c r="A31623" t="s">
        <v>3553</v>
      </c>
      <c r="B31623" t="s">
        <v>1925</v>
      </c>
    </row>
    <row r="31624" spans="1:4" x14ac:dyDescent="0.2">
      <c r="A31624" t="s">
        <v>3766</v>
      </c>
      <c r="B31624" t="s">
        <v>3087</v>
      </c>
      <c r="C31624" t="s">
        <v>3767</v>
      </c>
    </row>
    <row r="31625" spans="1:4" x14ac:dyDescent="0.2">
      <c r="A31625" t="s">
        <v>1549</v>
      </c>
      <c r="B31625" t="s">
        <v>1550</v>
      </c>
      <c r="C31625" t="s">
        <v>1551</v>
      </c>
      <c r="D31625" t="s">
        <v>1552</v>
      </c>
    </row>
    <row r="31626" spans="1:4" x14ac:dyDescent="0.2">
      <c r="A31626" t="s">
        <v>859</v>
      </c>
      <c r="B31626" t="s">
        <v>1553</v>
      </c>
      <c r="C31626" t="s">
        <v>1554</v>
      </c>
    </row>
    <row r="31627" spans="1:4" x14ac:dyDescent="0.2">
      <c r="A31627" t="s">
        <v>1569</v>
      </c>
      <c r="B31627" t="s">
        <v>1570</v>
      </c>
      <c r="C31627" t="s">
        <v>1571</v>
      </c>
    </row>
    <row r="31628" spans="1:4" x14ac:dyDescent="0.2">
      <c r="A31628" t="s">
        <v>1569</v>
      </c>
      <c r="B31628" t="s">
        <v>1572</v>
      </c>
      <c r="C31628" t="s">
        <v>1573</v>
      </c>
      <c r="D31628" t="s">
        <v>1571</v>
      </c>
    </row>
    <row r="31629" spans="1:4" x14ac:dyDescent="0.2">
      <c r="A31629" t="s">
        <v>29</v>
      </c>
      <c r="B31629" t="s">
        <v>3544</v>
      </c>
      <c r="C31629">
        <v>0.1</v>
      </c>
    </row>
    <row r="31630" spans="1:4" x14ac:dyDescent="0.2">
      <c r="A31630" t="s">
        <v>150</v>
      </c>
      <c r="B31630">
        <v>46.5</v>
      </c>
      <c r="C31630" t="s">
        <v>1608</v>
      </c>
      <c r="D31630">
        <v>0.1</v>
      </c>
    </row>
    <row r="31631" spans="1:4" x14ac:dyDescent="0.2">
      <c r="A31631" t="s">
        <v>393</v>
      </c>
      <c r="B31631">
        <v>87</v>
      </c>
      <c r="C31631" t="s">
        <v>1608</v>
      </c>
      <c r="D31631">
        <v>0.3</v>
      </c>
    </row>
    <row r="31632" spans="1:4" x14ac:dyDescent="0.2">
      <c r="A31632" t="s">
        <v>48</v>
      </c>
      <c r="B31632">
        <v>75.5</v>
      </c>
      <c r="C31632" t="s">
        <v>1608</v>
      </c>
      <c r="D31632">
        <v>0.2</v>
      </c>
    </row>
    <row r="31633" spans="1:7" x14ac:dyDescent="0.2">
      <c r="A31633" t="s">
        <v>150</v>
      </c>
      <c r="B31633" t="s">
        <v>3545</v>
      </c>
      <c r="C31633">
        <v>0.1</v>
      </c>
      <c r="D31633" t="s">
        <v>2477</v>
      </c>
      <c r="E31633" t="s">
        <v>3457</v>
      </c>
    </row>
    <row r="31634" spans="1:7" x14ac:dyDescent="0.2">
      <c r="A31634" t="s">
        <v>150</v>
      </c>
      <c r="B31634">
        <v>24.5</v>
      </c>
      <c r="C31634" t="s">
        <v>2477</v>
      </c>
      <c r="D31634" t="s">
        <v>3457</v>
      </c>
    </row>
    <row r="31635" spans="1:7" x14ac:dyDescent="0.2">
      <c r="A31635" t="s">
        <v>150</v>
      </c>
      <c r="B31635" t="s">
        <v>3546</v>
      </c>
      <c r="C31635" t="s">
        <v>2477</v>
      </c>
      <c r="D31635" t="s">
        <v>3457</v>
      </c>
    </row>
    <row r="31636" spans="1:7" x14ac:dyDescent="0.2">
      <c r="A31636" t="s">
        <v>48</v>
      </c>
      <c r="B31636">
        <v>6.5</v>
      </c>
      <c r="C31636" t="s">
        <v>1613</v>
      </c>
      <c r="D31636">
        <v>0.2</v>
      </c>
    </row>
    <row r="31637" spans="1:7" x14ac:dyDescent="0.2">
      <c r="A31637" t="s">
        <v>48</v>
      </c>
      <c r="B31637">
        <v>19.5</v>
      </c>
      <c r="C31637" t="s">
        <v>1608</v>
      </c>
      <c r="D31637">
        <v>0.1</v>
      </c>
    </row>
    <row r="31638" spans="1:7" x14ac:dyDescent="0.2">
      <c r="A31638" t="s">
        <v>48</v>
      </c>
      <c r="B31638">
        <v>29.5</v>
      </c>
      <c r="C31638" t="s">
        <v>1562</v>
      </c>
      <c r="D31638">
        <v>0.3</v>
      </c>
    </row>
    <row r="31639" spans="1:7" x14ac:dyDescent="0.2">
      <c r="A31639" t="s">
        <v>48</v>
      </c>
      <c r="B31639">
        <v>20.5</v>
      </c>
      <c r="C31639" t="s">
        <v>1608</v>
      </c>
      <c r="D31639">
        <v>0.1</v>
      </c>
    </row>
    <row r="31640" spans="1:7" x14ac:dyDescent="0.2">
      <c r="A31640" t="s">
        <v>48</v>
      </c>
      <c r="B31640">
        <v>29.5</v>
      </c>
      <c r="C31640" t="s">
        <v>1608</v>
      </c>
      <c r="D31640">
        <v>0.2</v>
      </c>
    </row>
    <row r="31641" spans="1:7" x14ac:dyDescent="0.2">
      <c r="A31641" t="s">
        <v>48</v>
      </c>
      <c r="B31641" t="s">
        <v>3765</v>
      </c>
    </row>
    <row r="31642" spans="1:7" x14ac:dyDescent="0.2">
      <c r="A31642" t="s">
        <v>29</v>
      </c>
      <c r="B31642">
        <v>30.5</v>
      </c>
      <c r="C31642" t="s">
        <v>1613</v>
      </c>
      <c r="D31642">
        <v>0.5</v>
      </c>
    </row>
    <row r="31643" spans="1:7" x14ac:dyDescent="0.2">
      <c r="A31643" t="s">
        <v>29</v>
      </c>
      <c r="B31643">
        <v>74.5</v>
      </c>
      <c r="C31643" t="s">
        <v>1608</v>
      </c>
      <c r="D31643">
        <v>0.2</v>
      </c>
    </row>
    <row r="31644" spans="1:7" x14ac:dyDescent="0.2">
      <c r="A31644" t="s">
        <v>29</v>
      </c>
      <c r="B31644">
        <v>12.5</v>
      </c>
      <c r="C31644" t="s">
        <v>1608</v>
      </c>
      <c r="D31644">
        <v>0.2</v>
      </c>
    </row>
    <row r="31645" spans="1:7" x14ac:dyDescent="0.2">
      <c r="A31645" t="s">
        <v>29</v>
      </c>
      <c r="B31645">
        <v>12</v>
      </c>
      <c r="C31645">
        <v>-0.5</v>
      </c>
      <c r="D31645" t="s">
        <v>2477</v>
      </c>
      <c r="E31645" t="s">
        <v>3462</v>
      </c>
      <c r="F31645" t="s">
        <v>2306</v>
      </c>
      <c r="G31645" t="s">
        <v>4</v>
      </c>
    </row>
    <row r="31646" spans="1:7" x14ac:dyDescent="0.2">
      <c r="A31646" t="s">
        <v>29</v>
      </c>
      <c r="B31646">
        <v>20</v>
      </c>
      <c r="C31646" t="s">
        <v>1608</v>
      </c>
      <c r="D31646">
        <v>0.2</v>
      </c>
      <c r="E31646" t="s">
        <v>3468</v>
      </c>
    </row>
    <row r="31647" spans="1:7" x14ac:dyDescent="0.2">
      <c r="A31647" t="s">
        <v>29</v>
      </c>
      <c r="B31647">
        <v>26.2</v>
      </c>
      <c r="C31647" t="s">
        <v>1608</v>
      </c>
      <c r="D31647">
        <v>0.1</v>
      </c>
    </row>
    <row r="31648" spans="1:7" x14ac:dyDescent="0.2">
      <c r="A31648" t="s">
        <v>34</v>
      </c>
      <c r="B31648">
        <v>58</v>
      </c>
      <c r="C31648" t="s">
        <v>1608</v>
      </c>
      <c r="D31648">
        <v>0.5</v>
      </c>
      <c r="E31648" t="s">
        <v>3459</v>
      </c>
      <c r="F31648" t="s">
        <v>3465</v>
      </c>
    </row>
    <row r="31649" spans="1:4" x14ac:dyDescent="0.2">
      <c r="A31649" t="s">
        <v>96</v>
      </c>
      <c r="B31649">
        <v>52</v>
      </c>
      <c r="C31649" t="s">
        <v>1608</v>
      </c>
      <c r="D31649">
        <v>0.2</v>
      </c>
    </row>
    <row r="31650" spans="1:4" x14ac:dyDescent="0.2">
      <c r="A31650" t="s">
        <v>96</v>
      </c>
      <c r="B31650">
        <v>43.3</v>
      </c>
      <c r="C31650">
        <f>0.17/0.22</f>
        <v>0.77272727272727282</v>
      </c>
    </row>
    <row r="31651" spans="1:4" x14ac:dyDescent="0.2">
      <c r="A31651" t="s">
        <v>96</v>
      </c>
      <c r="B31651">
        <v>19.5</v>
      </c>
      <c r="C31651">
        <v>-0.05</v>
      </c>
    </row>
    <row r="31652" spans="1:4" x14ac:dyDescent="0.2">
      <c r="A31652" t="s">
        <v>47</v>
      </c>
      <c r="B31652">
        <v>16.05</v>
      </c>
      <c r="C31652">
        <v>0.05</v>
      </c>
    </row>
    <row r="31653" spans="1:4" x14ac:dyDescent="0.2">
      <c r="A31653" t="s">
        <v>29</v>
      </c>
      <c r="B31653">
        <v>5.8</v>
      </c>
      <c r="C31653" t="s">
        <v>1608</v>
      </c>
      <c r="D31653">
        <v>0.05</v>
      </c>
    </row>
    <row r="31654" spans="1:4" x14ac:dyDescent="0.2">
      <c r="A31654" t="s">
        <v>29</v>
      </c>
      <c r="B31654">
        <v>5</v>
      </c>
      <c r="C31654" t="s">
        <v>1608</v>
      </c>
      <c r="D31654">
        <v>0.2</v>
      </c>
    </row>
    <row r="31655" spans="1:4" x14ac:dyDescent="0.2">
      <c r="A31655" t="s">
        <v>47</v>
      </c>
      <c r="B31655">
        <v>38.700000000000003</v>
      </c>
      <c r="C31655" t="s">
        <v>1608</v>
      </c>
      <c r="D31655">
        <v>0.1</v>
      </c>
    </row>
    <row r="31656" spans="1:4" x14ac:dyDescent="0.2">
      <c r="A31656" t="s">
        <v>34</v>
      </c>
      <c r="B31656">
        <v>57.35</v>
      </c>
      <c r="C31656" t="s">
        <v>1613</v>
      </c>
      <c r="D31656">
        <v>0.05</v>
      </c>
    </row>
    <row r="31657" spans="1:4" x14ac:dyDescent="0.2">
      <c r="A31657" t="s">
        <v>47</v>
      </c>
      <c r="B31657">
        <v>16.5</v>
      </c>
      <c r="C31657" t="s">
        <v>1562</v>
      </c>
      <c r="D31657">
        <v>0.5</v>
      </c>
    </row>
    <row r="31658" spans="1:4" x14ac:dyDescent="0.2">
      <c r="A31658" t="s">
        <v>96</v>
      </c>
      <c r="B31658">
        <v>12</v>
      </c>
      <c r="C31658" t="s">
        <v>1608</v>
      </c>
      <c r="D31658">
        <v>0.2</v>
      </c>
    </row>
    <row r="31659" spans="1:4" x14ac:dyDescent="0.2">
      <c r="A31659" t="s">
        <v>150</v>
      </c>
      <c r="B31659">
        <v>21</v>
      </c>
      <c r="C31659" t="s">
        <v>1608</v>
      </c>
      <c r="D31659">
        <v>0.1</v>
      </c>
    </row>
    <row r="31660" spans="1:4" x14ac:dyDescent="0.2">
      <c r="A31660" t="s">
        <v>150</v>
      </c>
      <c r="B31660">
        <v>14.5</v>
      </c>
      <c r="C31660" t="s">
        <v>1608</v>
      </c>
      <c r="D31660">
        <v>0.2</v>
      </c>
    </row>
    <row r="31661" spans="1:4" x14ac:dyDescent="0.2">
      <c r="A31661" t="s">
        <v>150</v>
      </c>
      <c r="B31661">
        <v>15</v>
      </c>
      <c r="C31661" t="s">
        <v>1608</v>
      </c>
      <c r="D31661">
        <v>0.1</v>
      </c>
    </row>
    <row r="31662" spans="1:4" x14ac:dyDescent="0.2">
      <c r="A31662" t="s">
        <v>32</v>
      </c>
      <c r="B31662" t="s">
        <v>2299</v>
      </c>
      <c r="C31662">
        <v>11</v>
      </c>
      <c r="D31662" t="s">
        <v>3547</v>
      </c>
    </row>
    <row r="31663" spans="1:4" x14ac:dyDescent="0.2">
      <c r="A31663" t="s">
        <v>36</v>
      </c>
      <c r="B31663" t="s">
        <v>3548</v>
      </c>
      <c r="C31663" t="s">
        <v>3549</v>
      </c>
    </row>
    <row r="31664" spans="1:4" x14ac:dyDescent="0.2">
      <c r="A31664" t="s">
        <v>655</v>
      </c>
      <c r="B31664" t="s">
        <v>3468</v>
      </c>
      <c r="C31664" t="s">
        <v>3550</v>
      </c>
    </row>
    <row r="31665" spans="1:4" x14ac:dyDescent="0.2">
      <c r="A31665" t="s">
        <v>3768</v>
      </c>
      <c r="B31665" t="s">
        <v>3769</v>
      </c>
      <c r="C31665" t="s">
        <v>1698</v>
      </c>
    </row>
    <row r="31666" spans="1:4" x14ac:dyDescent="0.2">
      <c r="A31666" t="s">
        <v>3087</v>
      </c>
      <c r="B31666" t="s">
        <v>3552</v>
      </c>
    </row>
    <row r="31667" spans="1:4" x14ac:dyDescent="0.2">
      <c r="A31667" t="s">
        <v>3553</v>
      </c>
      <c r="B31667" t="s">
        <v>1925</v>
      </c>
    </row>
    <row r="31668" spans="1:4" x14ac:dyDescent="0.2">
      <c r="A31668" t="s">
        <v>3766</v>
      </c>
      <c r="B31668" t="s">
        <v>3087</v>
      </c>
      <c r="C31668" t="s">
        <v>3767</v>
      </c>
    </row>
    <row r="31669" spans="1:4" x14ac:dyDescent="0.2">
      <c r="A31669" t="s">
        <v>1549</v>
      </c>
      <c r="B31669" t="s">
        <v>1550</v>
      </c>
      <c r="C31669" t="s">
        <v>1551</v>
      </c>
      <c r="D31669" t="s">
        <v>1552</v>
      </c>
    </row>
    <row r="31670" spans="1:4" x14ac:dyDescent="0.2">
      <c r="A31670" t="s">
        <v>859</v>
      </c>
      <c r="B31670" t="s">
        <v>1553</v>
      </c>
      <c r="C31670" t="s">
        <v>1554</v>
      </c>
    </row>
    <row r="31671" spans="1:4" x14ac:dyDescent="0.2">
      <c r="A31671" t="s">
        <v>1569</v>
      </c>
      <c r="B31671" t="s">
        <v>1570</v>
      </c>
      <c r="C31671" t="s">
        <v>1571</v>
      </c>
    </row>
    <row r="31672" spans="1:4" x14ac:dyDescent="0.2">
      <c r="A31672" t="s">
        <v>1569</v>
      </c>
      <c r="B31672" t="s">
        <v>1572</v>
      </c>
      <c r="C31672" t="s">
        <v>1573</v>
      </c>
      <c r="D31672" t="s">
        <v>1571</v>
      </c>
    </row>
    <row r="31673" spans="1:4" x14ac:dyDescent="0.2">
      <c r="A31673" t="s">
        <v>34</v>
      </c>
      <c r="B31673">
        <v>43.3</v>
      </c>
    </row>
    <row r="31674" spans="1:4" x14ac:dyDescent="0.2">
      <c r="A31674" t="s">
        <v>34</v>
      </c>
      <c r="B31674">
        <v>19.5</v>
      </c>
    </row>
    <row r="31675" spans="1:4" x14ac:dyDescent="0.2">
      <c r="A31675" t="s">
        <v>34</v>
      </c>
    </row>
    <row r="31676" spans="1:4" x14ac:dyDescent="0.2">
      <c r="A31676" t="s">
        <v>29</v>
      </c>
    </row>
    <row r="31677" spans="1:4" x14ac:dyDescent="0.2">
      <c r="A31677" t="s">
        <v>29</v>
      </c>
    </row>
    <row r="31678" spans="1:4" x14ac:dyDescent="0.2">
      <c r="A31678" t="s">
        <v>29</v>
      </c>
    </row>
    <row r="31679" spans="1:4" x14ac:dyDescent="0.2">
      <c r="A31679" t="s">
        <v>34</v>
      </c>
    </row>
    <row r="31680" spans="1:4" x14ac:dyDescent="0.2">
      <c r="A31680" t="s">
        <v>92</v>
      </c>
    </row>
    <row r="31681" spans="1:2" x14ac:dyDescent="0.2">
      <c r="A31681" t="s">
        <v>29</v>
      </c>
    </row>
    <row r="31682" spans="1:2" x14ac:dyDescent="0.2">
      <c r="A31682" t="s">
        <v>29</v>
      </c>
    </row>
    <row r="31683" spans="1:2" x14ac:dyDescent="0.2">
      <c r="A31683" t="s">
        <v>29</v>
      </c>
    </row>
    <row r="31684" spans="1:2" x14ac:dyDescent="0.2">
      <c r="A31684" t="s">
        <v>92</v>
      </c>
    </row>
    <row r="31685" spans="1:2" x14ac:dyDescent="0.2">
      <c r="A31685" t="s">
        <v>92</v>
      </c>
    </row>
    <row r="31686" spans="1:2" x14ac:dyDescent="0.2">
      <c r="A31686" t="s">
        <v>54</v>
      </c>
    </row>
    <row r="31687" spans="1:2" x14ac:dyDescent="0.2">
      <c r="A31687" t="s">
        <v>54</v>
      </c>
    </row>
    <row r="31688" spans="1:2" x14ac:dyDescent="0.2">
      <c r="A31688" t="s">
        <v>92</v>
      </c>
    </row>
    <row r="31689" spans="1:2" x14ac:dyDescent="0.2">
      <c r="A31689" t="s">
        <v>92</v>
      </c>
    </row>
    <row r="31690" spans="1:2" x14ac:dyDescent="0.2">
      <c r="A31690" t="s">
        <v>92</v>
      </c>
    </row>
    <row r="31691" spans="1:2" x14ac:dyDescent="0.2">
      <c r="A31691" t="s">
        <v>34</v>
      </c>
    </row>
    <row r="31692" spans="1:2" x14ac:dyDescent="0.2">
      <c r="A31692" t="s">
        <v>95</v>
      </c>
      <c r="B31692" t="s">
        <v>2373</v>
      </c>
    </row>
    <row r="31693" spans="1:2" x14ac:dyDescent="0.2">
      <c r="A31693" t="s">
        <v>29</v>
      </c>
    </row>
    <row r="31694" spans="1:2" x14ac:dyDescent="0.2">
      <c r="A31694" t="s">
        <v>29</v>
      </c>
    </row>
    <row r="31695" spans="1:2" x14ac:dyDescent="0.2">
      <c r="A31695" t="s">
        <v>29</v>
      </c>
    </row>
    <row r="31696" spans="1:2" x14ac:dyDescent="0.2">
      <c r="A31696" t="s">
        <v>29</v>
      </c>
    </row>
    <row r="31697" spans="1:4" x14ac:dyDescent="0.2">
      <c r="A31697" t="s">
        <v>49</v>
      </c>
      <c r="B31697" t="s">
        <v>3770</v>
      </c>
    </row>
    <row r="31698" spans="1:4" x14ac:dyDescent="0.2">
      <c r="A31698" t="s">
        <v>92</v>
      </c>
    </row>
    <row r="31699" spans="1:4" x14ac:dyDescent="0.2">
      <c r="A31699" t="s">
        <v>54</v>
      </c>
    </row>
    <row r="31700" spans="1:4" x14ac:dyDescent="0.2">
      <c r="A31700" t="s">
        <v>96</v>
      </c>
      <c r="B31700" t="s">
        <v>3771</v>
      </c>
    </row>
    <row r="31701" spans="1:4" x14ac:dyDescent="0.2">
      <c r="A31701" t="s">
        <v>3768</v>
      </c>
      <c r="B31701" t="s">
        <v>3769</v>
      </c>
      <c r="C31701" t="s">
        <v>1698</v>
      </c>
    </row>
    <row r="31702" spans="1:4" x14ac:dyDescent="0.2">
      <c r="A31702" t="s">
        <v>3087</v>
      </c>
      <c r="B31702" t="s">
        <v>3552</v>
      </c>
    </row>
    <row r="31703" spans="1:4" x14ac:dyDescent="0.2">
      <c r="A31703" t="s">
        <v>3553</v>
      </c>
      <c r="B31703" t="s">
        <v>1925</v>
      </c>
    </row>
    <row r="31704" spans="1:4" x14ac:dyDescent="0.2">
      <c r="A31704" t="s">
        <v>3766</v>
      </c>
      <c r="B31704" t="s">
        <v>3087</v>
      </c>
      <c r="C31704" t="s">
        <v>3767</v>
      </c>
    </row>
    <row r="31705" spans="1:4" x14ac:dyDescent="0.2">
      <c r="A31705" t="s">
        <v>1549</v>
      </c>
      <c r="B31705" t="s">
        <v>1550</v>
      </c>
      <c r="C31705" t="s">
        <v>1551</v>
      </c>
      <c r="D31705" t="s">
        <v>1552</v>
      </c>
    </row>
    <row r="31706" spans="1:4" x14ac:dyDescent="0.2">
      <c r="A31706" t="s">
        <v>859</v>
      </c>
      <c r="B31706" t="s">
        <v>1553</v>
      </c>
      <c r="C31706" t="s">
        <v>1554</v>
      </c>
    </row>
    <row r="31707" spans="1:4" x14ac:dyDescent="0.2">
      <c r="A31707" t="s">
        <v>1569</v>
      </c>
      <c r="B31707" t="s">
        <v>1570</v>
      </c>
      <c r="C31707" t="s">
        <v>1571</v>
      </c>
    </row>
    <row r="31708" spans="1:4" x14ac:dyDescent="0.2">
      <c r="A31708" t="s">
        <v>1569</v>
      </c>
      <c r="B31708" t="s">
        <v>1572</v>
      </c>
      <c r="C31708" t="s">
        <v>1573</v>
      </c>
      <c r="D31708" t="s">
        <v>1571</v>
      </c>
    </row>
    <row r="31709" spans="1:4" x14ac:dyDescent="0.2">
      <c r="A31709" t="s">
        <v>34</v>
      </c>
      <c r="B31709">
        <v>43.3</v>
      </c>
    </row>
    <row r="31710" spans="1:4" x14ac:dyDescent="0.2">
      <c r="A31710" t="s">
        <v>34</v>
      </c>
      <c r="B31710">
        <v>19.5</v>
      </c>
    </row>
    <row r="31711" spans="1:4" x14ac:dyDescent="0.2">
      <c r="A31711" t="s">
        <v>34</v>
      </c>
    </row>
    <row r="31712" spans="1:4" x14ac:dyDescent="0.2">
      <c r="A31712" t="s">
        <v>29</v>
      </c>
    </row>
    <row r="31713" spans="1:2" x14ac:dyDescent="0.2">
      <c r="A31713" t="s">
        <v>29</v>
      </c>
    </row>
    <row r="31714" spans="1:2" x14ac:dyDescent="0.2">
      <c r="A31714" t="s">
        <v>29</v>
      </c>
    </row>
    <row r="31715" spans="1:2" x14ac:dyDescent="0.2">
      <c r="A31715" t="s">
        <v>34</v>
      </c>
    </row>
    <row r="31716" spans="1:2" x14ac:dyDescent="0.2">
      <c r="A31716" t="s">
        <v>92</v>
      </c>
    </row>
    <row r="31717" spans="1:2" x14ac:dyDescent="0.2">
      <c r="A31717" t="s">
        <v>29</v>
      </c>
    </row>
    <row r="31718" spans="1:2" x14ac:dyDescent="0.2">
      <c r="A31718" t="s">
        <v>29</v>
      </c>
    </row>
    <row r="31719" spans="1:2" x14ac:dyDescent="0.2">
      <c r="A31719" t="s">
        <v>29</v>
      </c>
    </row>
    <row r="31720" spans="1:2" x14ac:dyDescent="0.2">
      <c r="A31720" t="s">
        <v>92</v>
      </c>
    </row>
    <row r="31721" spans="1:2" x14ac:dyDescent="0.2">
      <c r="A31721" t="s">
        <v>92</v>
      </c>
    </row>
    <row r="31722" spans="1:2" x14ac:dyDescent="0.2">
      <c r="A31722" t="s">
        <v>54</v>
      </c>
    </row>
    <row r="31723" spans="1:2" x14ac:dyDescent="0.2">
      <c r="A31723" t="s">
        <v>54</v>
      </c>
    </row>
    <row r="31724" spans="1:2" x14ac:dyDescent="0.2">
      <c r="A31724" t="s">
        <v>92</v>
      </c>
    </row>
    <row r="31725" spans="1:2" x14ac:dyDescent="0.2">
      <c r="A31725" t="s">
        <v>92</v>
      </c>
    </row>
    <row r="31726" spans="1:2" x14ac:dyDescent="0.2">
      <c r="A31726" t="s">
        <v>92</v>
      </c>
    </row>
    <row r="31727" spans="1:2" x14ac:dyDescent="0.2">
      <c r="A31727" t="s">
        <v>34</v>
      </c>
    </row>
    <row r="31728" spans="1:2" x14ac:dyDescent="0.2">
      <c r="A31728" t="s">
        <v>95</v>
      </c>
      <c r="B31728" t="s">
        <v>2373</v>
      </c>
    </row>
    <row r="31729" spans="1:4" x14ac:dyDescent="0.2">
      <c r="A31729" t="s">
        <v>29</v>
      </c>
    </row>
    <row r="31730" spans="1:4" x14ac:dyDescent="0.2">
      <c r="A31730" t="s">
        <v>29</v>
      </c>
    </row>
    <row r="31731" spans="1:4" x14ac:dyDescent="0.2">
      <c r="A31731" t="s">
        <v>29</v>
      </c>
    </row>
    <row r="31732" spans="1:4" x14ac:dyDescent="0.2">
      <c r="A31732" t="s">
        <v>29</v>
      </c>
    </row>
    <row r="31733" spans="1:4" x14ac:dyDescent="0.2">
      <c r="A31733" t="s">
        <v>49</v>
      </c>
      <c r="B31733" t="s">
        <v>3770</v>
      </c>
    </row>
    <row r="31734" spans="1:4" x14ac:dyDescent="0.2">
      <c r="A31734" t="s">
        <v>92</v>
      </c>
    </row>
    <row r="31735" spans="1:4" x14ac:dyDescent="0.2">
      <c r="A31735" t="s">
        <v>54</v>
      </c>
    </row>
    <row r="31736" spans="1:4" x14ac:dyDescent="0.2">
      <c r="A31736" t="s">
        <v>96</v>
      </c>
      <c r="B31736" t="s">
        <v>3771</v>
      </c>
    </row>
    <row r="31737" spans="1:4" x14ac:dyDescent="0.2">
      <c r="A31737" t="s">
        <v>3768</v>
      </c>
      <c r="B31737" t="s">
        <v>3769</v>
      </c>
      <c r="C31737" t="s">
        <v>1698</v>
      </c>
    </row>
    <row r="31738" spans="1:4" x14ac:dyDescent="0.2">
      <c r="A31738" t="s">
        <v>3087</v>
      </c>
      <c r="B31738" t="s">
        <v>3552</v>
      </c>
    </row>
    <row r="31739" spans="1:4" x14ac:dyDescent="0.2">
      <c r="A31739" t="s">
        <v>3553</v>
      </c>
      <c r="B31739" t="s">
        <v>1925</v>
      </c>
    </row>
    <row r="31740" spans="1:4" x14ac:dyDescent="0.2">
      <c r="A31740" t="s">
        <v>3766</v>
      </c>
      <c r="B31740" t="s">
        <v>3087</v>
      </c>
      <c r="C31740" t="s">
        <v>3767</v>
      </c>
    </row>
    <row r="31741" spans="1:4" x14ac:dyDescent="0.2">
      <c r="A31741" t="s">
        <v>1549</v>
      </c>
      <c r="B31741" t="s">
        <v>1550</v>
      </c>
      <c r="C31741" t="s">
        <v>1551</v>
      </c>
      <c r="D31741" t="s">
        <v>1552</v>
      </c>
    </row>
    <row r="31742" spans="1:4" x14ac:dyDescent="0.2">
      <c r="A31742" t="s">
        <v>859</v>
      </c>
      <c r="B31742" t="s">
        <v>1553</v>
      </c>
      <c r="C31742" t="s">
        <v>1554</v>
      </c>
    </row>
    <row r="31743" spans="1:4" x14ac:dyDescent="0.2">
      <c r="A31743" t="s">
        <v>1569</v>
      </c>
      <c r="B31743" t="s">
        <v>1570</v>
      </c>
      <c r="C31743" t="s">
        <v>1571</v>
      </c>
    </row>
    <row r="31744" spans="1:4" x14ac:dyDescent="0.2">
      <c r="A31744" t="s">
        <v>1569</v>
      </c>
      <c r="B31744" t="s">
        <v>1572</v>
      </c>
      <c r="C31744" t="s">
        <v>1573</v>
      </c>
      <c r="D31744" t="s">
        <v>1571</v>
      </c>
    </row>
    <row r="31745" spans="1:4" x14ac:dyDescent="0.2">
      <c r="A31745" t="s">
        <v>56</v>
      </c>
    </row>
    <row r="31746" spans="1:4" x14ac:dyDescent="0.2">
      <c r="A31746" t="s">
        <v>1569</v>
      </c>
      <c r="B31746" t="s">
        <v>1570</v>
      </c>
      <c r="C31746" t="s">
        <v>1571</v>
      </c>
    </row>
    <row r="31747" spans="1:4" x14ac:dyDescent="0.2">
      <c r="A31747" t="s">
        <v>1569</v>
      </c>
      <c r="B31747" t="s">
        <v>1572</v>
      </c>
      <c r="C31747" t="s">
        <v>1573</v>
      </c>
      <c r="D31747" t="s">
        <v>1571</v>
      </c>
    </row>
    <row r="31748" spans="1:4" x14ac:dyDescent="0.2">
      <c r="A31748" t="s">
        <v>27</v>
      </c>
      <c r="B31748">
        <v>7</v>
      </c>
      <c r="C31748">
        <v>0.2</v>
      </c>
    </row>
    <row r="31749" spans="1:4" x14ac:dyDescent="0.2">
      <c r="A31749" t="s">
        <v>29</v>
      </c>
      <c r="B31749">
        <v>2.7</v>
      </c>
      <c r="C31749">
        <v>0.2</v>
      </c>
    </row>
    <row r="31750" spans="1:4" x14ac:dyDescent="0.2">
      <c r="A31750" t="s">
        <v>1607</v>
      </c>
      <c r="B31750" t="s">
        <v>2468</v>
      </c>
    </row>
    <row r="31751" spans="1:4" x14ac:dyDescent="0.2">
      <c r="A31751" t="s">
        <v>1579</v>
      </c>
      <c r="B31751">
        <v>6</v>
      </c>
      <c r="C31751" t="s">
        <v>1578</v>
      </c>
    </row>
    <row r="31752" spans="1:4" x14ac:dyDescent="0.2">
      <c r="A31752" t="s">
        <v>184</v>
      </c>
      <c r="B31752">
        <v>8</v>
      </c>
      <c r="C31752">
        <v>0.2</v>
      </c>
    </row>
    <row r="31753" spans="1:4" x14ac:dyDescent="0.2">
      <c r="A31753" t="s">
        <v>34</v>
      </c>
      <c r="B31753">
        <v>8.0399999999999991</v>
      </c>
      <c r="C31753">
        <v>-2.5000000000000001E-2</v>
      </c>
    </row>
    <row r="31754" spans="1:4" x14ac:dyDescent="0.2">
      <c r="A31754" t="s">
        <v>34</v>
      </c>
      <c r="B31754">
        <v>8</v>
      </c>
      <c r="C31754">
        <f>-0.1/-0.2</f>
        <v>0.5</v>
      </c>
    </row>
    <row r="31755" spans="1:4" x14ac:dyDescent="0.2">
      <c r="A31755" t="s">
        <v>2469</v>
      </c>
      <c r="B31755" t="s">
        <v>2470</v>
      </c>
    </row>
    <row r="31756" spans="1:4" x14ac:dyDescent="0.2">
      <c r="A31756" t="s">
        <v>47</v>
      </c>
      <c r="B31756">
        <v>6.3</v>
      </c>
      <c r="C31756">
        <v>0.1</v>
      </c>
    </row>
    <row r="31757" spans="1:4" x14ac:dyDescent="0.2">
      <c r="A31757" t="s">
        <v>47</v>
      </c>
      <c r="B31757">
        <v>4.5999999999999996</v>
      </c>
      <c r="C31757" t="s">
        <v>1580</v>
      </c>
    </row>
    <row r="31758" spans="1:4" x14ac:dyDescent="0.2">
      <c r="A31758" t="s">
        <v>108</v>
      </c>
      <c r="B31758">
        <v>0.8</v>
      </c>
      <c r="C31758" t="s">
        <v>1580</v>
      </c>
    </row>
    <row r="31759" spans="1:4" x14ac:dyDescent="0.2">
      <c r="A31759" t="s">
        <v>97</v>
      </c>
      <c r="B31759" t="s">
        <v>1545</v>
      </c>
      <c r="C31759">
        <v>0.2</v>
      </c>
    </row>
    <row r="31760" spans="1:4" x14ac:dyDescent="0.2">
      <c r="A31760" t="s">
        <v>49</v>
      </c>
      <c r="B31760">
        <v>0.3</v>
      </c>
      <c r="C31760" t="s">
        <v>1667</v>
      </c>
    </row>
    <row r="31761" spans="1:6" x14ac:dyDescent="0.2">
      <c r="A31761" t="s">
        <v>87</v>
      </c>
    </row>
    <row r="31762" spans="1:6" x14ac:dyDescent="0.2">
      <c r="A31762" t="s">
        <v>146</v>
      </c>
    </row>
    <row r="31763" spans="1:6" x14ac:dyDescent="0.2">
      <c r="A31763" t="s">
        <v>1549</v>
      </c>
      <c r="B31763" t="s">
        <v>1550</v>
      </c>
      <c r="C31763" t="s">
        <v>1551</v>
      </c>
      <c r="D31763" t="s">
        <v>1552</v>
      </c>
    </row>
    <row r="31764" spans="1:6" x14ac:dyDescent="0.2">
      <c r="A31764" t="s">
        <v>859</v>
      </c>
      <c r="B31764" t="s">
        <v>1553</v>
      </c>
      <c r="C31764" t="s">
        <v>1554</v>
      </c>
    </row>
    <row r="31765" spans="1:6" x14ac:dyDescent="0.2">
      <c r="A31765" t="s">
        <v>91</v>
      </c>
      <c r="B31765" t="s">
        <v>1567</v>
      </c>
      <c r="C31765" t="s">
        <v>2471</v>
      </c>
      <c r="D31765">
        <v>9</v>
      </c>
      <c r="E31765" t="s">
        <v>1608</v>
      </c>
      <c r="F31765">
        <v>0.1</v>
      </c>
    </row>
    <row r="31766" spans="1:6" x14ac:dyDescent="0.2">
      <c r="A31766" t="s">
        <v>1569</v>
      </c>
      <c r="B31766" t="s">
        <v>1570</v>
      </c>
      <c r="C31766" t="s">
        <v>1571</v>
      </c>
    </row>
    <row r="31767" spans="1:6" x14ac:dyDescent="0.2">
      <c r="A31767" t="s">
        <v>1569</v>
      </c>
      <c r="B31767" t="s">
        <v>1572</v>
      </c>
      <c r="C31767" t="s">
        <v>1573</v>
      </c>
      <c r="D31767" t="s">
        <v>1571</v>
      </c>
    </row>
    <row r="31768" spans="1:6" x14ac:dyDescent="0.2">
      <c r="A31768" t="s">
        <v>95</v>
      </c>
      <c r="B31768" t="s">
        <v>3752</v>
      </c>
    </row>
    <row r="31769" spans="1:6" x14ac:dyDescent="0.2">
      <c r="A31769" t="s">
        <v>189</v>
      </c>
    </row>
    <row r="31770" spans="1:6" x14ac:dyDescent="0.2">
      <c r="A31770" t="s">
        <v>95</v>
      </c>
    </row>
    <row r="31771" spans="1:6" x14ac:dyDescent="0.2">
      <c r="A31771" t="s">
        <v>54</v>
      </c>
    </row>
    <row r="31772" spans="1:6" x14ac:dyDescent="0.2">
      <c r="A31772" t="s">
        <v>29</v>
      </c>
    </row>
    <row r="31773" spans="1:6" x14ac:dyDescent="0.2">
      <c r="A31773" t="s">
        <v>29</v>
      </c>
    </row>
    <row r="31774" spans="1:6" x14ac:dyDescent="0.2">
      <c r="A31774" t="s">
        <v>189</v>
      </c>
      <c r="B31774" t="s">
        <v>3772</v>
      </c>
    </row>
    <row r="31775" spans="1:6" x14ac:dyDescent="0.2">
      <c r="A31775" t="s">
        <v>189</v>
      </c>
      <c r="B31775" t="s">
        <v>3773</v>
      </c>
    </row>
    <row r="31776" spans="1:6" x14ac:dyDescent="0.2">
      <c r="A31776" t="s">
        <v>676</v>
      </c>
    </row>
    <row r="31777" spans="1:4" x14ac:dyDescent="0.2">
      <c r="A31777" t="s">
        <v>98</v>
      </c>
    </row>
    <row r="31778" spans="1:4" x14ac:dyDescent="0.2">
      <c r="A31778" t="s">
        <v>174</v>
      </c>
    </row>
    <row r="31779" spans="1:4" x14ac:dyDescent="0.2">
      <c r="A31779" t="s">
        <v>95</v>
      </c>
    </row>
    <row r="31780" spans="1:4" x14ac:dyDescent="0.2">
      <c r="A31780" t="s">
        <v>153</v>
      </c>
    </row>
    <row r="31781" spans="1:4" x14ac:dyDescent="0.2">
      <c r="A31781" t="s">
        <v>153</v>
      </c>
    </row>
    <row r="31782" spans="1:4" x14ac:dyDescent="0.2">
      <c r="A31782" t="s">
        <v>186</v>
      </c>
      <c r="B31782" t="s">
        <v>3774</v>
      </c>
      <c r="C31782" t="s">
        <v>2789</v>
      </c>
      <c r="D31782" t="s">
        <v>3775</v>
      </c>
    </row>
    <row r="31783" spans="1:4" x14ac:dyDescent="0.2">
      <c r="A31783" t="s">
        <v>186</v>
      </c>
      <c r="B31783" t="s">
        <v>3774</v>
      </c>
      <c r="C31783" t="s">
        <v>2789</v>
      </c>
      <c r="D31783" t="s">
        <v>3775</v>
      </c>
    </row>
    <row r="31784" spans="1:4" x14ac:dyDescent="0.2">
      <c r="A31784" t="s">
        <v>186</v>
      </c>
      <c r="B31784" t="s">
        <v>3774</v>
      </c>
      <c r="C31784" t="s">
        <v>2789</v>
      </c>
      <c r="D31784" t="s">
        <v>3775</v>
      </c>
    </row>
    <row r="31785" spans="1:4" x14ac:dyDescent="0.2">
      <c r="A31785" t="s">
        <v>186</v>
      </c>
      <c r="B31785" t="s">
        <v>3774</v>
      </c>
      <c r="C31785" t="s">
        <v>2789</v>
      </c>
      <c r="D31785" t="s">
        <v>3775</v>
      </c>
    </row>
    <row r="31786" spans="1:4" x14ac:dyDescent="0.2">
      <c r="A31786" t="s">
        <v>29</v>
      </c>
      <c r="B31786" t="s">
        <v>3776</v>
      </c>
      <c r="C31786">
        <v>2</v>
      </c>
    </row>
    <row r="31787" spans="1:4" x14ac:dyDescent="0.2">
      <c r="A31787" t="s">
        <v>29</v>
      </c>
      <c r="B31787" t="s">
        <v>3776</v>
      </c>
      <c r="C31787">
        <v>12.5</v>
      </c>
    </row>
    <row r="31788" spans="1:4" x14ac:dyDescent="0.2">
      <c r="A31788" t="s">
        <v>29</v>
      </c>
      <c r="B31788" t="s">
        <v>3776</v>
      </c>
      <c r="C31788">
        <v>18</v>
      </c>
    </row>
    <row r="31789" spans="1:4" x14ac:dyDescent="0.2">
      <c r="A31789" t="s">
        <v>29</v>
      </c>
      <c r="B31789" t="s">
        <v>3776</v>
      </c>
      <c r="C31789">
        <v>19</v>
      </c>
    </row>
    <row r="31790" spans="1:4" x14ac:dyDescent="0.2">
      <c r="A31790" t="s">
        <v>29</v>
      </c>
      <c r="B31790" t="s">
        <v>3777</v>
      </c>
      <c r="C31790" t="s">
        <v>3778</v>
      </c>
    </row>
    <row r="31791" spans="1:4" x14ac:dyDescent="0.2">
      <c r="A31791" t="s">
        <v>153</v>
      </c>
    </row>
    <row r="31792" spans="1:4" x14ac:dyDescent="0.2">
      <c r="A31792" t="s">
        <v>95</v>
      </c>
      <c r="B31792" t="s">
        <v>3737</v>
      </c>
    </row>
    <row r="31793" spans="1:4" x14ac:dyDescent="0.2">
      <c r="A31793" t="s">
        <v>94</v>
      </c>
      <c r="B31793" t="s">
        <v>3390</v>
      </c>
      <c r="C31793" t="s">
        <v>1742</v>
      </c>
      <c r="D31793" t="s">
        <v>3779</v>
      </c>
    </row>
    <row r="31794" spans="1:4" x14ac:dyDescent="0.2">
      <c r="A31794" t="s">
        <v>189</v>
      </c>
      <c r="B31794" t="s">
        <v>3780</v>
      </c>
    </row>
    <row r="31795" spans="1:4" x14ac:dyDescent="0.2">
      <c r="A31795" t="s">
        <v>95</v>
      </c>
      <c r="B31795" t="s">
        <v>3679</v>
      </c>
    </row>
    <row r="31796" spans="1:4" x14ac:dyDescent="0.2">
      <c r="A31796" t="s">
        <v>29</v>
      </c>
    </row>
    <row r="31797" spans="1:4" x14ac:dyDescent="0.2">
      <c r="A31797" t="s">
        <v>29</v>
      </c>
    </row>
    <row r="31798" spans="1:4" x14ac:dyDescent="0.2">
      <c r="A31798" t="s">
        <v>29</v>
      </c>
    </row>
    <row r="31799" spans="1:4" x14ac:dyDescent="0.2">
      <c r="A31799" t="s">
        <v>29</v>
      </c>
    </row>
    <row r="31800" spans="1:4" x14ac:dyDescent="0.2">
      <c r="A31800" t="s">
        <v>29</v>
      </c>
    </row>
    <row r="31801" spans="1:4" x14ac:dyDescent="0.2">
      <c r="A31801" t="s">
        <v>92</v>
      </c>
      <c r="B31801" t="s">
        <v>3781</v>
      </c>
    </row>
    <row r="31802" spans="1:4" x14ac:dyDescent="0.2">
      <c r="A31802" t="s">
        <v>92</v>
      </c>
      <c r="B31802" t="s">
        <v>3782</v>
      </c>
    </row>
    <row r="31803" spans="1:4" x14ac:dyDescent="0.2">
      <c r="A31803" t="s">
        <v>186</v>
      </c>
    </row>
    <row r="31804" spans="1:4" x14ac:dyDescent="0.2">
      <c r="A31804" t="s">
        <v>29</v>
      </c>
    </row>
    <row r="31805" spans="1:4" x14ac:dyDescent="0.2">
      <c r="A31805" t="s">
        <v>153</v>
      </c>
    </row>
    <row r="31806" spans="1:4" x14ac:dyDescent="0.2">
      <c r="A31806" t="s">
        <v>186</v>
      </c>
    </row>
    <row r="31807" spans="1:4" x14ac:dyDescent="0.2">
      <c r="A31807" t="s">
        <v>95</v>
      </c>
      <c r="B31807" t="s">
        <v>3783</v>
      </c>
      <c r="C31807" t="s">
        <v>3784</v>
      </c>
    </row>
    <row r="31808" spans="1:4" x14ac:dyDescent="0.2">
      <c r="A31808" t="s">
        <v>29</v>
      </c>
    </row>
    <row r="31809" spans="1:2" x14ac:dyDescent="0.2">
      <c r="A31809" t="s">
        <v>133</v>
      </c>
    </row>
    <row r="31810" spans="1:2" x14ac:dyDescent="0.2">
      <c r="A31810" t="s">
        <v>186</v>
      </c>
    </row>
    <row r="31811" spans="1:2" x14ac:dyDescent="0.2">
      <c r="A31811" t="s">
        <v>54</v>
      </c>
    </row>
    <row r="31812" spans="1:2" x14ac:dyDescent="0.2">
      <c r="A31812" t="s">
        <v>92</v>
      </c>
    </row>
    <row r="31813" spans="1:2" x14ac:dyDescent="0.2">
      <c r="A31813" t="s">
        <v>92</v>
      </c>
    </row>
    <row r="31814" spans="1:2" x14ac:dyDescent="0.2">
      <c r="A31814" t="s">
        <v>29</v>
      </c>
    </row>
    <row r="31815" spans="1:2" x14ac:dyDescent="0.2">
      <c r="A31815" t="s">
        <v>29</v>
      </c>
    </row>
    <row r="31816" spans="1:2" x14ac:dyDescent="0.2">
      <c r="A31816" t="s">
        <v>92</v>
      </c>
    </row>
    <row r="31817" spans="1:2" x14ac:dyDescent="0.2">
      <c r="A31817" t="s">
        <v>92</v>
      </c>
      <c r="B31817" t="s">
        <v>3785</v>
      </c>
    </row>
    <row r="31818" spans="1:2" x14ac:dyDescent="0.2">
      <c r="A31818" t="s">
        <v>92</v>
      </c>
      <c r="B31818" t="s">
        <v>3785</v>
      </c>
    </row>
    <row r="31819" spans="1:2" x14ac:dyDescent="0.2">
      <c r="A31819" t="s">
        <v>92</v>
      </c>
      <c r="B31819" t="s">
        <v>3785</v>
      </c>
    </row>
    <row r="31820" spans="1:2" x14ac:dyDescent="0.2">
      <c r="A31820" t="s">
        <v>92</v>
      </c>
      <c r="B31820" t="s">
        <v>3785</v>
      </c>
    </row>
    <row r="31821" spans="1:2" x14ac:dyDescent="0.2">
      <c r="A31821" t="s">
        <v>29</v>
      </c>
    </row>
    <row r="31822" spans="1:2" x14ac:dyDescent="0.2">
      <c r="A31822" t="s">
        <v>29</v>
      </c>
    </row>
    <row r="31823" spans="1:2" x14ac:dyDescent="0.2">
      <c r="A31823" t="s">
        <v>186</v>
      </c>
      <c r="B31823" t="s">
        <v>2397</v>
      </c>
    </row>
    <row r="31824" spans="1:2" x14ac:dyDescent="0.2">
      <c r="A31824" t="s">
        <v>186</v>
      </c>
      <c r="B31824" t="s">
        <v>2397</v>
      </c>
    </row>
    <row r="31825" spans="1:3" x14ac:dyDescent="0.2">
      <c r="A31825" t="s">
        <v>29</v>
      </c>
    </row>
    <row r="31826" spans="1:3" x14ac:dyDescent="0.2">
      <c r="A31826" t="s">
        <v>551</v>
      </c>
    </row>
    <row r="31827" spans="1:3" x14ac:dyDescent="0.2">
      <c r="A31827" t="s">
        <v>29</v>
      </c>
    </row>
    <row r="31828" spans="1:3" x14ac:dyDescent="0.2">
      <c r="A31828" t="s">
        <v>29</v>
      </c>
      <c r="B31828" t="s">
        <v>3786</v>
      </c>
    </row>
    <row r="31829" spans="1:3" x14ac:dyDescent="0.2">
      <c r="A31829" t="s">
        <v>95</v>
      </c>
      <c r="B31829" t="s">
        <v>3737</v>
      </c>
    </row>
    <row r="31830" spans="1:3" x14ac:dyDescent="0.2">
      <c r="A31830" t="s">
        <v>95</v>
      </c>
      <c r="B31830" t="s">
        <v>3737</v>
      </c>
    </row>
    <row r="31831" spans="1:3" x14ac:dyDescent="0.2">
      <c r="A31831" t="s">
        <v>189</v>
      </c>
      <c r="B31831">
        <v>0.05</v>
      </c>
      <c r="C31831" t="s">
        <v>3787</v>
      </c>
    </row>
    <row r="31832" spans="1:3" x14ac:dyDescent="0.2">
      <c r="A31832" t="s">
        <v>189</v>
      </c>
      <c r="B31832">
        <v>0.05</v>
      </c>
      <c r="C31832" t="s">
        <v>3787</v>
      </c>
    </row>
    <row r="31833" spans="1:3" x14ac:dyDescent="0.2">
      <c r="A31833" t="s">
        <v>186</v>
      </c>
      <c r="B31833" t="s">
        <v>2522</v>
      </c>
    </row>
    <row r="31834" spans="1:3" x14ac:dyDescent="0.2">
      <c r="A31834" t="s">
        <v>186</v>
      </c>
      <c r="B31834" t="s">
        <v>2522</v>
      </c>
    </row>
    <row r="31835" spans="1:3" x14ac:dyDescent="0.2">
      <c r="A31835" t="s">
        <v>49</v>
      </c>
      <c r="B31835" t="s">
        <v>3781</v>
      </c>
    </row>
    <row r="31836" spans="1:3" x14ac:dyDescent="0.2">
      <c r="A31836" t="s">
        <v>49</v>
      </c>
      <c r="B31836" t="s">
        <v>3782</v>
      </c>
    </row>
    <row r="31837" spans="1:3" x14ac:dyDescent="0.2">
      <c r="A31837" t="s">
        <v>54</v>
      </c>
      <c r="B31837" t="s">
        <v>3781</v>
      </c>
    </row>
    <row r="31838" spans="1:3" x14ac:dyDescent="0.2">
      <c r="A31838" t="s">
        <v>54</v>
      </c>
      <c r="B31838" t="s">
        <v>3782</v>
      </c>
    </row>
    <row r="31839" spans="1:3" x14ac:dyDescent="0.2">
      <c r="A31839" t="s">
        <v>54</v>
      </c>
    </row>
    <row r="31840" spans="1:3" x14ac:dyDescent="0.2">
      <c r="A31840" t="s">
        <v>186</v>
      </c>
      <c r="B31840" t="s">
        <v>2397</v>
      </c>
    </row>
    <row r="31841" spans="1:4" x14ac:dyDescent="0.2">
      <c r="A31841" t="s">
        <v>186</v>
      </c>
      <c r="B31841" t="s">
        <v>2397</v>
      </c>
    </row>
    <row r="31842" spans="1:4" x14ac:dyDescent="0.2">
      <c r="A31842" t="s">
        <v>95</v>
      </c>
      <c r="B31842" t="s">
        <v>3752</v>
      </c>
    </row>
    <row r="31843" spans="1:4" x14ac:dyDescent="0.2">
      <c r="A31843" t="s">
        <v>153</v>
      </c>
      <c r="B31843" t="s">
        <v>3788</v>
      </c>
    </row>
    <row r="31844" spans="1:4" x14ac:dyDescent="0.2">
      <c r="A31844" t="s">
        <v>153</v>
      </c>
      <c r="B31844" t="s">
        <v>3789</v>
      </c>
      <c r="C31844" t="s">
        <v>3790</v>
      </c>
    </row>
    <row r="31845" spans="1:4" x14ac:dyDescent="0.2">
      <c r="A31845" t="s">
        <v>153</v>
      </c>
    </row>
    <row r="31846" spans="1:4" x14ac:dyDescent="0.2">
      <c r="A31846" t="s">
        <v>974</v>
      </c>
    </row>
    <row r="31847" spans="1:4" x14ac:dyDescent="0.2">
      <c r="A31847" t="s">
        <v>98</v>
      </c>
    </row>
    <row r="31848" spans="1:4" x14ac:dyDescent="0.2">
      <c r="A31848" t="s">
        <v>676</v>
      </c>
    </row>
    <row r="31849" spans="1:4" x14ac:dyDescent="0.2">
      <c r="A31849" t="s">
        <v>189</v>
      </c>
    </row>
    <row r="31850" spans="1:4" x14ac:dyDescent="0.2">
      <c r="A31850" t="s">
        <v>49</v>
      </c>
      <c r="B31850" t="s">
        <v>3781</v>
      </c>
    </row>
    <row r="31851" spans="1:4" x14ac:dyDescent="0.2">
      <c r="A31851" t="s">
        <v>49</v>
      </c>
      <c r="B31851" t="s">
        <v>3782</v>
      </c>
    </row>
    <row r="31852" spans="1:4" x14ac:dyDescent="0.2">
      <c r="A31852" t="s">
        <v>54</v>
      </c>
      <c r="B31852" t="s">
        <v>3781</v>
      </c>
    </row>
    <row r="31853" spans="1:4" x14ac:dyDescent="0.2">
      <c r="A31853" t="s">
        <v>54</v>
      </c>
      <c r="B31853" t="s">
        <v>3782</v>
      </c>
    </row>
    <row r="31854" spans="1:4" x14ac:dyDescent="0.2">
      <c r="A31854" t="s">
        <v>49</v>
      </c>
      <c r="B31854" t="s">
        <v>1921</v>
      </c>
      <c r="C31854" t="s">
        <v>3791</v>
      </c>
      <c r="D31854" t="s">
        <v>3781</v>
      </c>
    </row>
    <row r="31855" spans="1:4" x14ac:dyDescent="0.2">
      <c r="A31855" t="s">
        <v>49</v>
      </c>
      <c r="B31855" t="s">
        <v>1921</v>
      </c>
      <c r="C31855" t="s">
        <v>3791</v>
      </c>
      <c r="D31855" t="s">
        <v>3782</v>
      </c>
    </row>
    <row r="31856" spans="1:4" x14ac:dyDescent="0.2">
      <c r="A31856" t="s">
        <v>29</v>
      </c>
    </row>
    <row r="31857" spans="1:4" x14ac:dyDescent="0.2">
      <c r="A31857" t="s">
        <v>174</v>
      </c>
    </row>
    <row r="31858" spans="1:4" x14ac:dyDescent="0.2">
      <c r="A31858" t="s">
        <v>189</v>
      </c>
    </row>
    <row r="31859" spans="1:4" x14ac:dyDescent="0.2">
      <c r="A31859" t="s">
        <v>29</v>
      </c>
    </row>
    <row r="31860" spans="1:4" x14ac:dyDescent="0.2">
      <c r="A31860" t="s">
        <v>49</v>
      </c>
      <c r="B31860" t="s">
        <v>3792</v>
      </c>
    </row>
    <row r="31861" spans="1:4" x14ac:dyDescent="0.2">
      <c r="A31861" t="s">
        <v>54</v>
      </c>
      <c r="B31861" t="s">
        <v>3792</v>
      </c>
    </row>
    <row r="31862" spans="1:4" x14ac:dyDescent="0.2">
      <c r="A31862" t="s">
        <v>95</v>
      </c>
      <c r="B31862" t="s">
        <v>3793</v>
      </c>
      <c r="C31862" t="s">
        <v>2228</v>
      </c>
    </row>
    <row r="31863" spans="1:4" x14ac:dyDescent="0.2">
      <c r="A31863" t="s">
        <v>1549</v>
      </c>
      <c r="B31863" t="s">
        <v>1550</v>
      </c>
      <c r="C31863" t="s">
        <v>1551</v>
      </c>
      <c r="D31863" t="s">
        <v>1552</v>
      </c>
    </row>
    <row r="31864" spans="1:4" x14ac:dyDescent="0.2">
      <c r="A31864" t="s">
        <v>859</v>
      </c>
      <c r="B31864" t="s">
        <v>1553</v>
      </c>
      <c r="C31864" t="s">
        <v>1554</v>
      </c>
    </row>
    <row r="31865" spans="1:4" x14ac:dyDescent="0.2">
      <c r="A31865" t="s">
        <v>1569</v>
      </c>
      <c r="B31865" t="s">
        <v>1570</v>
      </c>
      <c r="C31865" t="s">
        <v>1571</v>
      </c>
    </row>
    <row r="31866" spans="1:4" x14ac:dyDescent="0.2">
      <c r="A31866" t="s">
        <v>1569</v>
      </c>
      <c r="B31866" t="s">
        <v>1572</v>
      </c>
      <c r="C31866" t="s">
        <v>1573</v>
      </c>
      <c r="D31866" t="s">
        <v>1571</v>
      </c>
    </row>
    <row r="31867" spans="1:4" x14ac:dyDescent="0.2">
      <c r="A31867" t="s">
        <v>95</v>
      </c>
      <c r="B31867" t="s">
        <v>3752</v>
      </c>
    </row>
    <row r="31868" spans="1:4" x14ac:dyDescent="0.2">
      <c r="A31868" t="s">
        <v>189</v>
      </c>
    </row>
    <row r="31869" spans="1:4" x14ac:dyDescent="0.2">
      <c r="A31869" t="s">
        <v>95</v>
      </c>
    </row>
    <row r="31870" spans="1:4" x14ac:dyDescent="0.2">
      <c r="A31870" t="s">
        <v>54</v>
      </c>
    </row>
    <row r="31871" spans="1:4" x14ac:dyDescent="0.2">
      <c r="A31871" t="s">
        <v>29</v>
      </c>
    </row>
    <row r="31872" spans="1:4" x14ac:dyDescent="0.2">
      <c r="A31872" t="s">
        <v>29</v>
      </c>
    </row>
    <row r="31873" spans="1:4" x14ac:dyDescent="0.2">
      <c r="A31873" t="s">
        <v>189</v>
      </c>
      <c r="B31873" t="s">
        <v>3772</v>
      </c>
    </row>
    <row r="31874" spans="1:4" x14ac:dyDescent="0.2">
      <c r="A31874" t="s">
        <v>189</v>
      </c>
      <c r="B31874" t="s">
        <v>3773</v>
      </c>
    </row>
    <row r="31875" spans="1:4" x14ac:dyDescent="0.2">
      <c r="A31875" t="s">
        <v>676</v>
      </c>
    </row>
    <row r="31876" spans="1:4" x14ac:dyDescent="0.2">
      <c r="A31876" t="s">
        <v>98</v>
      </c>
    </row>
    <row r="31877" spans="1:4" x14ac:dyDescent="0.2">
      <c r="A31877" t="s">
        <v>174</v>
      </c>
    </row>
    <row r="31878" spans="1:4" x14ac:dyDescent="0.2">
      <c r="A31878" t="s">
        <v>95</v>
      </c>
    </row>
    <row r="31879" spans="1:4" x14ac:dyDescent="0.2">
      <c r="A31879" t="s">
        <v>153</v>
      </c>
    </row>
    <row r="31880" spans="1:4" x14ac:dyDescent="0.2">
      <c r="A31880" t="s">
        <v>153</v>
      </c>
    </row>
    <row r="31881" spans="1:4" x14ac:dyDescent="0.2">
      <c r="A31881" t="s">
        <v>186</v>
      </c>
      <c r="B31881" t="s">
        <v>3774</v>
      </c>
      <c r="C31881" t="s">
        <v>2789</v>
      </c>
      <c r="D31881" t="s">
        <v>3775</v>
      </c>
    </row>
    <row r="31882" spans="1:4" x14ac:dyDescent="0.2">
      <c r="A31882" t="s">
        <v>186</v>
      </c>
      <c r="B31882" t="s">
        <v>3774</v>
      </c>
      <c r="C31882" t="s">
        <v>2789</v>
      </c>
      <c r="D31882" t="s">
        <v>3775</v>
      </c>
    </row>
    <row r="31883" spans="1:4" x14ac:dyDescent="0.2">
      <c r="A31883" t="s">
        <v>186</v>
      </c>
      <c r="B31883" t="s">
        <v>3774</v>
      </c>
      <c r="C31883" t="s">
        <v>2789</v>
      </c>
      <c r="D31883" t="s">
        <v>3775</v>
      </c>
    </row>
    <row r="31884" spans="1:4" x14ac:dyDescent="0.2">
      <c r="A31884" t="s">
        <v>186</v>
      </c>
      <c r="B31884" t="s">
        <v>3774</v>
      </c>
      <c r="C31884" t="s">
        <v>2789</v>
      </c>
      <c r="D31884" t="s">
        <v>3775</v>
      </c>
    </row>
    <row r="31885" spans="1:4" x14ac:dyDescent="0.2">
      <c r="A31885" t="s">
        <v>29</v>
      </c>
      <c r="B31885" t="s">
        <v>3777</v>
      </c>
      <c r="C31885" t="s">
        <v>3778</v>
      </c>
    </row>
    <row r="31886" spans="1:4" x14ac:dyDescent="0.2">
      <c r="A31886" t="s">
        <v>153</v>
      </c>
    </row>
    <row r="31887" spans="1:4" x14ac:dyDescent="0.2">
      <c r="A31887" t="s">
        <v>95</v>
      </c>
      <c r="B31887" t="s">
        <v>3737</v>
      </c>
    </row>
    <row r="31888" spans="1:4" x14ac:dyDescent="0.2">
      <c r="A31888" t="s">
        <v>94</v>
      </c>
      <c r="B31888" t="s">
        <v>3390</v>
      </c>
      <c r="C31888" t="s">
        <v>1742</v>
      </c>
      <c r="D31888" t="s">
        <v>3779</v>
      </c>
    </row>
    <row r="31889" spans="1:3" x14ac:dyDescent="0.2">
      <c r="A31889" t="s">
        <v>189</v>
      </c>
      <c r="B31889" t="s">
        <v>3780</v>
      </c>
    </row>
    <row r="31890" spans="1:3" x14ac:dyDescent="0.2">
      <c r="A31890" t="s">
        <v>95</v>
      </c>
      <c r="B31890" t="s">
        <v>3679</v>
      </c>
    </row>
    <row r="31891" spans="1:3" x14ac:dyDescent="0.2">
      <c r="A31891" t="s">
        <v>29</v>
      </c>
    </row>
    <row r="31892" spans="1:3" x14ac:dyDescent="0.2">
      <c r="A31892" t="s">
        <v>29</v>
      </c>
    </row>
    <row r="31893" spans="1:3" x14ac:dyDescent="0.2">
      <c r="A31893" t="s">
        <v>29</v>
      </c>
    </row>
    <row r="31894" spans="1:3" x14ac:dyDescent="0.2">
      <c r="A31894" t="s">
        <v>29</v>
      </c>
    </row>
    <row r="31895" spans="1:3" x14ac:dyDescent="0.2">
      <c r="A31895" t="s">
        <v>29</v>
      </c>
    </row>
    <row r="31896" spans="1:3" x14ac:dyDescent="0.2">
      <c r="A31896" t="s">
        <v>92</v>
      </c>
      <c r="B31896" t="s">
        <v>3781</v>
      </c>
    </row>
    <row r="31897" spans="1:3" x14ac:dyDescent="0.2">
      <c r="A31897" t="s">
        <v>92</v>
      </c>
      <c r="B31897" t="s">
        <v>3782</v>
      </c>
    </row>
    <row r="31898" spans="1:3" x14ac:dyDescent="0.2">
      <c r="A31898" t="s">
        <v>186</v>
      </c>
    </row>
    <row r="31899" spans="1:3" x14ac:dyDescent="0.2">
      <c r="A31899" t="s">
        <v>29</v>
      </c>
    </row>
    <row r="31900" spans="1:3" x14ac:dyDescent="0.2">
      <c r="A31900" t="s">
        <v>153</v>
      </c>
    </row>
    <row r="31901" spans="1:3" x14ac:dyDescent="0.2">
      <c r="A31901" t="s">
        <v>186</v>
      </c>
    </row>
    <row r="31902" spans="1:3" x14ac:dyDescent="0.2">
      <c r="A31902" t="s">
        <v>95</v>
      </c>
      <c r="B31902" t="s">
        <v>3783</v>
      </c>
      <c r="C31902" t="s">
        <v>3784</v>
      </c>
    </row>
    <row r="31903" spans="1:3" x14ac:dyDescent="0.2">
      <c r="A31903" t="s">
        <v>29</v>
      </c>
    </row>
    <row r="31904" spans="1:3" x14ac:dyDescent="0.2">
      <c r="A31904" t="s">
        <v>133</v>
      </c>
    </row>
    <row r="31905" spans="1:2" x14ac:dyDescent="0.2">
      <c r="A31905" t="s">
        <v>186</v>
      </c>
    </row>
    <row r="31906" spans="1:2" x14ac:dyDescent="0.2">
      <c r="A31906" t="s">
        <v>54</v>
      </c>
    </row>
    <row r="31907" spans="1:2" x14ac:dyDescent="0.2">
      <c r="A31907" t="s">
        <v>92</v>
      </c>
    </row>
    <row r="31908" spans="1:2" x14ac:dyDescent="0.2">
      <c r="A31908" t="s">
        <v>92</v>
      </c>
    </row>
    <row r="31909" spans="1:2" x14ac:dyDescent="0.2">
      <c r="A31909" t="s">
        <v>29</v>
      </c>
    </row>
    <row r="31910" spans="1:2" x14ac:dyDescent="0.2">
      <c r="A31910" t="s">
        <v>29</v>
      </c>
    </row>
    <row r="31911" spans="1:2" x14ac:dyDescent="0.2">
      <c r="A31911" t="s">
        <v>92</v>
      </c>
    </row>
    <row r="31912" spans="1:2" x14ac:dyDescent="0.2">
      <c r="A31912" t="s">
        <v>92</v>
      </c>
      <c r="B31912" t="s">
        <v>3785</v>
      </c>
    </row>
    <row r="31913" spans="1:2" x14ac:dyDescent="0.2">
      <c r="A31913" t="s">
        <v>92</v>
      </c>
      <c r="B31913" t="s">
        <v>3785</v>
      </c>
    </row>
    <row r="31914" spans="1:2" x14ac:dyDescent="0.2">
      <c r="A31914" t="s">
        <v>92</v>
      </c>
      <c r="B31914" t="s">
        <v>3785</v>
      </c>
    </row>
    <row r="31915" spans="1:2" x14ac:dyDescent="0.2">
      <c r="A31915" t="s">
        <v>92</v>
      </c>
      <c r="B31915" t="s">
        <v>3785</v>
      </c>
    </row>
    <row r="31916" spans="1:2" x14ac:dyDescent="0.2">
      <c r="A31916" t="s">
        <v>29</v>
      </c>
    </row>
    <row r="31917" spans="1:2" x14ac:dyDescent="0.2">
      <c r="A31917" t="s">
        <v>29</v>
      </c>
    </row>
    <row r="31918" spans="1:2" x14ac:dyDescent="0.2">
      <c r="A31918" t="s">
        <v>186</v>
      </c>
      <c r="B31918" t="s">
        <v>2397</v>
      </c>
    </row>
    <row r="31919" spans="1:2" x14ac:dyDescent="0.2">
      <c r="A31919" t="s">
        <v>186</v>
      </c>
      <c r="B31919" t="s">
        <v>2397</v>
      </c>
    </row>
    <row r="31920" spans="1:2" x14ac:dyDescent="0.2">
      <c r="A31920" t="s">
        <v>29</v>
      </c>
    </row>
    <row r="31921" spans="1:3" x14ac:dyDescent="0.2">
      <c r="A31921" t="s">
        <v>551</v>
      </c>
    </row>
    <row r="31922" spans="1:3" x14ac:dyDescent="0.2">
      <c r="A31922" t="s">
        <v>29</v>
      </c>
    </row>
    <row r="31923" spans="1:3" x14ac:dyDescent="0.2">
      <c r="A31923" t="s">
        <v>29</v>
      </c>
      <c r="B31923" t="s">
        <v>3786</v>
      </c>
    </row>
    <row r="31924" spans="1:3" x14ac:dyDescent="0.2">
      <c r="A31924" t="s">
        <v>95</v>
      </c>
      <c r="B31924" t="s">
        <v>3737</v>
      </c>
    </row>
    <row r="31925" spans="1:3" x14ac:dyDescent="0.2">
      <c r="A31925" t="s">
        <v>95</v>
      </c>
      <c r="B31925" t="s">
        <v>3737</v>
      </c>
    </row>
    <row r="31926" spans="1:3" x14ac:dyDescent="0.2">
      <c r="A31926" t="s">
        <v>189</v>
      </c>
      <c r="B31926">
        <v>0.05</v>
      </c>
      <c r="C31926" t="s">
        <v>3787</v>
      </c>
    </row>
    <row r="31927" spans="1:3" x14ac:dyDescent="0.2">
      <c r="A31927" t="s">
        <v>189</v>
      </c>
      <c r="B31927">
        <v>0.05</v>
      </c>
      <c r="C31927" t="s">
        <v>3787</v>
      </c>
    </row>
    <row r="31928" spans="1:3" x14ac:dyDescent="0.2">
      <c r="A31928" t="s">
        <v>186</v>
      </c>
      <c r="B31928" t="s">
        <v>2522</v>
      </c>
    </row>
    <row r="31929" spans="1:3" x14ac:dyDescent="0.2">
      <c r="A31929" t="s">
        <v>186</v>
      </c>
      <c r="B31929" t="s">
        <v>2522</v>
      </c>
    </row>
    <row r="31930" spans="1:3" x14ac:dyDescent="0.2">
      <c r="A31930" t="s">
        <v>49</v>
      </c>
      <c r="B31930" t="s">
        <v>3781</v>
      </c>
    </row>
    <row r="31931" spans="1:3" x14ac:dyDescent="0.2">
      <c r="A31931" t="s">
        <v>49</v>
      </c>
      <c r="B31931" t="s">
        <v>3782</v>
      </c>
    </row>
    <row r="31932" spans="1:3" x14ac:dyDescent="0.2">
      <c r="A31932" t="s">
        <v>54</v>
      </c>
      <c r="B31932" t="s">
        <v>3781</v>
      </c>
    </row>
    <row r="31933" spans="1:3" x14ac:dyDescent="0.2">
      <c r="A31933" t="s">
        <v>54</v>
      </c>
      <c r="B31933" t="s">
        <v>3782</v>
      </c>
    </row>
    <row r="31934" spans="1:3" x14ac:dyDescent="0.2">
      <c r="A31934" t="s">
        <v>54</v>
      </c>
    </row>
    <row r="31935" spans="1:3" x14ac:dyDescent="0.2">
      <c r="A31935" t="s">
        <v>186</v>
      </c>
      <c r="B31935" t="s">
        <v>2397</v>
      </c>
    </row>
    <row r="31936" spans="1:3" x14ac:dyDescent="0.2">
      <c r="A31936" t="s">
        <v>186</v>
      </c>
      <c r="B31936" t="s">
        <v>2397</v>
      </c>
    </row>
    <row r="31937" spans="1:4" x14ac:dyDescent="0.2">
      <c r="A31937" t="s">
        <v>95</v>
      </c>
      <c r="B31937" t="s">
        <v>3752</v>
      </c>
    </row>
    <row r="31938" spans="1:4" x14ac:dyDescent="0.2">
      <c r="A31938" t="s">
        <v>153</v>
      </c>
      <c r="B31938" t="s">
        <v>3788</v>
      </c>
    </row>
    <row r="31939" spans="1:4" x14ac:dyDescent="0.2">
      <c r="A31939" t="s">
        <v>153</v>
      </c>
      <c r="B31939" t="s">
        <v>3789</v>
      </c>
      <c r="C31939" t="s">
        <v>3790</v>
      </c>
    </row>
    <row r="31940" spans="1:4" x14ac:dyDescent="0.2">
      <c r="A31940" t="s">
        <v>153</v>
      </c>
    </row>
    <row r="31941" spans="1:4" x14ac:dyDescent="0.2">
      <c r="A31941" t="s">
        <v>974</v>
      </c>
    </row>
    <row r="31942" spans="1:4" x14ac:dyDescent="0.2">
      <c r="A31942" t="s">
        <v>98</v>
      </c>
    </row>
    <row r="31943" spans="1:4" x14ac:dyDescent="0.2">
      <c r="A31943" t="s">
        <v>676</v>
      </c>
    </row>
    <row r="31944" spans="1:4" x14ac:dyDescent="0.2">
      <c r="A31944" t="s">
        <v>189</v>
      </c>
    </row>
    <row r="31945" spans="1:4" x14ac:dyDescent="0.2">
      <c r="A31945" t="s">
        <v>49</v>
      </c>
      <c r="B31945" t="s">
        <v>3781</v>
      </c>
    </row>
    <row r="31946" spans="1:4" x14ac:dyDescent="0.2">
      <c r="A31946" t="s">
        <v>49</v>
      </c>
      <c r="B31946" t="s">
        <v>3782</v>
      </c>
    </row>
    <row r="31947" spans="1:4" x14ac:dyDescent="0.2">
      <c r="A31947" t="s">
        <v>54</v>
      </c>
      <c r="B31947" t="s">
        <v>3781</v>
      </c>
    </row>
    <row r="31948" spans="1:4" x14ac:dyDescent="0.2">
      <c r="A31948" t="s">
        <v>54</v>
      </c>
      <c r="B31948" t="s">
        <v>3782</v>
      </c>
    </row>
    <row r="31949" spans="1:4" x14ac:dyDescent="0.2">
      <c r="A31949" t="s">
        <v>49</v>
      </c>
      <c r="B31949" t="s">
        <v>1921</v>
      </c>
      <c r="C31949" t="s">
        <v>3791</v>
      </c>
      <c r="D31949" t="s">
        <v>3781</v>
      </c>
    </row>
    <row r="31950" spans="1:4" x14ac:dyDescent="0.2">
      <c r="A31950" t="s">
        <v>49</v>
      </c>
      <c r="B31950" t="s">
        <v>1921</v>
      </c>
      <c r="C31950" t="s">
        <v>3791</v>
      </c>
      <c r="D31950" t="s">
        <v>3782</v>
      </c>
    </row>
    <row r="31951" spans="1:4" x14ac:dyDescent="0.2">
      <c r="A31951" t="s">
        <v>29</v>
      </c>
    </row>
    <row r="31952" spans="1:4" x14ac:dyDescent="0.2">
      <c r="A31952" t="s">
        <v>29</v>
      </c>
      <c r="B31952" t="s">
        <v>2401</v>
      </c>
    </row>
    <row r="31953" spans="1:4" x14ac:dyDescent="0.2">
      <c r="A31953" t="s">
        <v>153</v>
      </c>
      <c r="B31953" t="s">
        <v>2401</v>
      </c>
    </row>
    <row r="31954" spans="1:4" x14ac:dyDescent="0.2">
      <c r="A31954" t="s">
        <v>174</v>
      </c>
    </row>
    <row r="31955" spans="1:4" x14ac:dyDescent="0.2">
      <c r="A31955" t="s">
        <v>189</v>
      </c>
    </row>
    <row r="31956" spans="1:4" x14ac:dyDescent="0.2">
      <c r="A31956" t="s">
        <v>29</v>
      </c>
    </row>
    <row r="31957" spans="1:4" x14ac:dyDescent="0.2">
      <c r="A31957" t="s">
        <v>49</v>
      </c>
      <c r="B31957" t="s">
        <v>3792</v>
      </c>
    </row>
    <row r="31958" spans="1:4" x14ac:dyDescent="0.2">
      <c r="A31958" t="s">
        <v>54</v>
      </c>
      <c r="B31958" t="s">
        <v>3792</v>
      </c>
    </row>
    <row r="31959" spans="1:4" x14ac:dyDescent="0.2">
      <c r="A31959" t="s">
        <v>95</v>
      </c>
      <c r="B31959" t="s">
        <v>3793</v>
      </c>
      <c r="C31959" t="s">
        <v>2228</v>
      </c>
    </row>
    <row r="31960" spans="1:4" x14ac:dyDescent="0.2">
      <c r="A31960" t="s">
        <v>1549</v>
      </c>
      <c r="B31960" t="s">
        <v>1550</v>
      </c>
      <c r="C31960" t="s">
        <v>1551</v>
      </c>
      <c r="D31960" t="s">
        <v>1552</v>
      </c>
    </row>
    <row r="31961" spans="1:4" x14ac:dyDescent="0.2">
      <c r="A31961" t="s">
        <v>859</v>
      </c>
      <c r="B31961" t="s">
        <v>1553</v>
      </c>
      <c r="C31961" t="s">
        <v>1554</v>
      </c>
    </row>
    <row r="31962" spans="1:4" x14ac:dyDescent="0.2">
      <c r="A31962" t="s">
        <v>1569</v>
      </c>
      <c r="B31962" t="s">
        <v>1570</v>
      </c>
      <c r="C31962" t="s">
        <v>1571</v>
      </c>
    </row>
    <row r="31963" spans="1:4" x14ac:dyDescent="0.2">
      <c r="A31963" t="s">
        <v>1569</v>
      </c>
      <c r="B31963" t="s">
        <v>1572</v>
      </c>
      <c r="C31963" t="s">
        <v>1573</v>
      </c>
      <c r="D31963" t="s">
        <v>1571</v>
      </c>
    </row>
    <row r="31964" spans="1:4" x14ac:dyDescent="0.2">
      <c r="A31964" t="s">
        <v>1549</v>
      </c>
      <c r="B31964" t="s">
        <v>1550</v>
      </c>
      <c r="C31964" t="s">
        <v>1551</v>
      </c>
      <c r="D31964" t="s">
        <v>1552</v>
      </c>
    </row>
    <row r="31965" spans="1:4" x14ac:dyDescent="0.2">
      <c r="A31965" t="s">
        <v>1569</v>
      </c>
      <c r="B31965" t="s">
        <v>1570</v>
      </c>
      <c r="C31965" t="s">
        <v>1571</v>
      </c>
    </row>
    <row r="31966" spans="1:4" x14ac:dyDescent="0.2">
      <c r="A31966" t="s">
        <v>1569</v>
      </c>
      <c r="B31966" t="s">
        <v>1572</v>
      </c>
      <c r="C31966" t="s">
        <v>1573</v>
      </c>
      <c r="D31966" t="s">
        <v>1571</v>
      </c>
    </row>
    <row r="31967" spans="1:4" x14ac:dyDescent="0.2">
      <c r="A31967" t="s">
        <v>859</v>
      </c>
      <c r="B31967" t="s">
        <v>1550</v>
      </c>
      <c r="C31967" t="s">
        <v>2547</v>
      </c>
    </row>
    <row r="31968" spans="1:4" x14ac:dyDescent="0.2">
      <c r="A31968" t="s">
        <v>1569</v>
      </c>
      <c r="B31968" t="s">
        <v>1570</v>
      </c>
      <c r="C31968" t="s">
        <v>1571</v>
      </c>
    </row>
    <row r="31969" spans="1:5" x14ac:dyDescent="0.2">
      <c r="A31969" t="s">
        <v>1569</v>
      </c>
      <c r="B31969" t="s">
        <v>1572</v>
      </c>
      <c r="C31969" t="s">
        <v>1573</v>
      </c>
      <c r="D31969" t="s">
        <v>1571</v>
      </c>
    </row>
    <row r="31970" spans="1:5" x14ac:dyDescent="0.2">
      <c r="A31970" t="s">
        <v>27</v>
      </c>
      <c r="B31970">
        <v>31.4</v>
      </c>
    </row>
    <row r="31971" spans="1:5" x14ac:dyDescent="0.2">
      <c r="A31971" t="s">
        <v>27</v>
      </c>
      <c r="B31971" t="s">
        <v>1921</v>
      </c>
      <c r="C31971" t="s">
        <v>3647</v>
      </c>
      <c r="D31971" t="s">
        <v>3648</v>
      </c>
    </row>
    <row r="31972" spans="1:5" x14ac:dyDescent="0.2">
      <c r="A31972" t="s">
        <v>27</v>
      </c>
      <c r="B31972" t="s">
        <v>1921</v>
      </c>
      <c r="C31972" t="s">
        <v>3647</v>
      </c>
      <c r="D31972" t="s">
        <v>3648</v>
      </c>
    </row>
    <row r="31973" spans="1:5" x14ac:dyDescent="0.2">
      <c r="A31973" t="s">
        <v>54</v>
      </c>
      <c r="B31973" t="s">
        <v>1921</v>
      </c>
      <c r="C31973" t="s">
        <v>3647</v>
      </c>
      <c r="D31973" t="s">
        <v>3648</v>
      </c>
    </row>
    <row r="31974" spans="1:5" x14ac:dyDescent="0.2">
      <c r="A31974" t="s">
        <v>54</v>
      </c>
      <c r="B31974" t="s">
        <v>1921</v>
      </c>
      <c r="C31974" t="s">
        <v>3647</v>
      </c>
      <c r="D31974" t="s">
        <v>3648</v>
      </c>
    </row>
    <row r="31975" spans="1:5" x14ac:dyDescent="0.2">
      <c r="A31975" t="s">
        <v>27</v>
      </c>
      <c r="B31975" t="s">
        <v>3794</v>
      </c>
      <c r="C31975" t="s">
        <v>3015</v>
      </c>
      <c r="D31975">
        <v>0.11600000000000001</v>
      </c>
    </row>
    <row r="31976" spans="1:5" x14ac:dyDescent="0.2">
      <c r="A31976" t="s">
        <v>108</v>
      </c>
      <c r="B31976">
        <v>2.8</v>
      </c>
      <c r="C31976">
        <v>3.2000000000000001E-2</v>
      </c>
      <c r="D31976">
        <v>0.26600000000000001</v>
      </c>
    </row>
    <row r="31977" spans="1:5" x14ac:dyDescent="0.2">
      <c r="A31977" t="s">
        <v>92</v>
      </c>
      <c r="B31977">
        <v>0.1</v>
      </c>
    </row>
    <row r="31978" spans="1:5" x14ac:dyDescent="0.2">
      <c r="A31978" t="s">
        <v>92</v>
      </c>
      <c r="B31978">
        <v>0.5</v>
      </c>
      <c r="C31978" t="s">
        <v>3795</v>
      </c>
    </row>
    <row r="31979" spans="1:5" x14ac:dyDescent="0.2">
      <c r="A31979" t="s">
        <v>92</v>
      </c>
      <c r="B31979">
        <v>0.3</v>
      </c>
      <c r="C31979" t="s">
        <v>2401</v>
      </c>
      <c r="D31979" t="s">
        <v>1653</v>
      </c>
      <c r="E31979" t="s">
        <v>1749</v>
      </c>
    </row>
    <row r="31980" spans="1:5" x14ac:dyDescent="0.2">
      <c r="A31980" t="s">
        <v>95</v>
      </c>
      <c r="B31980" t="s">
        <v>3742</v>
      </c>
    </row>
    <row r="31981" spans="1:5" x14ac:dyDescent="0.2">
      <c r="A31981" t="s">
        <v>27</v>
      </c>
      <c r="B31981">
        <v>22.3</v>
      </c>
    </row>
    <row r="31982" spans="1:5" x14ac:dyDescent="0.2">
      <c r="A31982" t="s">
        <v>3796</v>
      </c>
      <c r="B31982">
        <v>-3.2000000000000001E-2</v>
      </c>
      <c r="C31982" t="s">
        <v>1594</v>
      </c>
      <c r="D31982">
        <v>-7.1999999999999995E-2</v>
      </c>
    </row>
    <row r="31983" spans="1:5" x14ac:dyDescent="0.2">
      <c r="A31983" t="s">
        <v>34</v>
      </c>
      <c r="B31983">
        <v>13.98</v>
      </c>
    </row>
    <row r="31984" spans="1:5" x14ac:dyDescent="0.2">
      <c r="A31984" t="s">
        <v>3653</v>
      </c>
      <c r="B31984">
        <v>-1.6E-2</v>
      </c>
      <c r="C31984" t="s">
        <v>1594</v>
      </c>
      <c r="D31984">
        <v>0.16800000000000001</v>
      </c>
    </row>
    <row r="31985" spans="1:4" x14ac:dyDescent="0.2">
      <c r="A31985" t="s">
        <v>186</v>
      </c>
    </row>
    <row r="31986" spans="1:4" x14ac:dyDescent="0.2">
      <c r="A31986" t="s">
        <v>97</v>
      </c>
    </row>
    <row r="31987" spans="1:4" x14ac:dyDescent="0.2">
      <c r="A31987" t="s">
        <v>29</v>
      </c>
      <c r="B31987" t="s">
        <v>3268</v>
      </c>
    </row>
    <row r="31988" spans="1:4" x14ac:dyDescent="0.2">
      <c r="A31988" t="s">
        <v>184</v>
      </c>
      <c r="B31988" t="s">
        <v>3797</v>
      </c>
    </row>
    <row r="31989" spans="1:4" x14ac:dyDescent="0.2">
      <c r="A31989" t="s">
        <v>54</v>
      </c>
      <c r="B31989" t="s">
        <v>3655</v>
      </c>
    </row>
    <row r="31990" spans="1:4" x14ac:dyDescent="0.2">
      <c r="A31990" t="s">
        <v>29</v>
      </c>
      <c r="B31990">
        <v>4.5</v>
      </c>
    </row>
    <row r="31991" spans="1:4" x14ac:dyDescent="0.2">
      <c r="A31991" t="s">
        <v>92</v>
      </c>
      <c r="B31991">
        <v>0.4</v>
      </c>
    </row>
    <row r="31992" spans="1:4" x14ac:dyDescent="0.2">
      <c r="A31992" t="s">
        <v>92</v>
      </c>
      <c r="B31992">
        <v>1</v>
      </c>
    </row>
    <row r="31993" spans="1:4" x14ac:dyDescent="0.2">
      <c r="A31993" t="s">
        <v>34</v>
      </c>
      <c r="B31993" t="s">
        <v>3435</v>
      </c>
    </row>
    <row r="31994" spans="1:4" x14ac:dyDescent="0.2">
      <c r="A31994" t="s">
        <v>34</v>
      </c>
      <c r="B31994" t="s">
        <v>36</v>
      </c>
    </row>
    <row r="31995" spans="1:4" x14ac:dyDescent="0.2">
      <c r="A31995" t="s">
        <v>29</v>
      </c>
      <c r="B31995">
        <v>14.6</v>
      </c>
      <c r="C31995" t="s">
        <v>1608</v>
      </c>
      <c r="D31995">
        <v>0.1</v>
      </c>
    </row>
    <row r="31996" spans="1:4" x14ac:dyDescent="0.2">
      <c r="A31996" t="s">
        <v>29</v>
      </c>
      <c r="B31996">
        <v>5</v>
      </c>
      <c r="C31996" t="s">
        <v>1613</v>
      </c>
      <c r="D31996">
        <v>0.5</v>
      </c>
    </row>
    <row r="31997" spans="1:4" x14ac:dyDescent="0.2">
      <c r="A31997" t="s">
        <v>29</v>
      </c>
      <c r="B31997" t="s">
        <v>1545</v>
      </c>
      <c r="C31997">
        <v>8</v>
      </c>
    </row>
    <row r="31998" spans="1:4" x14ac:dyDescent="0.2">
      <c r="A31998" t="s">
        <v>34</v>
      </c>
      <c r="B31998">
        <v>13.5</v>
      </c>
    </row>
    <row r="31999" spans="1:4" x14ac:dyDescent="0.2">
      <c r="A31999" t="s">
        <v>1093</v>
      </c>
    </row>
    <row r="32000" spans="1:4" x14ac:dyDescent="0.2">
      <c r="A32000" t="s">
        <v>1094</v>
      </c>
    </row>
    <row r="32001" spans="1:7" x14ac:dyDescent="0.2">
      <c r="A32001" t="s">
        <v>95</v>
      </c>
    </row>
    <row r="32002" spans="1:7" x14ac:dyDescent="0.2">
      <c r="A32002" t="s">
        <v>186</v>
      </c>
      <c r="B32002" t="s">
        <v>3798</v>
      </c>
    </row>
    <row r="32003" spans="1:7" x14ac:dyDescent="0.2">
      <c r="A32003" t="s">
        <v>153</v>
      </c>
      <c r="B32003" t="s">
        <v>1618</v>
      </c>
      <c r="C32003">
        <v>7.8</v>
      </c>
      <c r="D32003">
        <v>-0.46800000000000003</v>
      </c>
      <c r="E32003" t="s">
        <v>1594</v>
      </c>
      <c r="F32003" t="s">
        <v>1613</v>
      </c>
      <c r="G32003">
        <v>0.51600000000000001</v>
      </c>
    </row>
    <row r="32004" spans="1:7" x14ac:dyDescent="0.2">
      <c r="A32004" t="s">
        <v>54</v>
      </c>
      <c r="B32004" t="s">
        <v>3658</v>
      </c>
    </row>
    <row r="32005" spans="1:7" x14ac:dyDescent="0.2">
      <c r="A32005" t="s">
        <v>95</v>
      </c>
      <c r="B32005" t="s">
        <v>3799</v>
      </c>
      <c r="C32005">
        <v>9</v>
      </c>
      <c r="D32005" t="s">
        <v>3660</v>
      </c>
      <c r="E32005" t="s">
        <v>3661</v>
      </c>
    </row>
    <row r="32006" spans="1:7" x14ac:dyDescent="0.2">
      <c r="A32006" t="s">
        <v>38</v>
      </c>
      <c r="B32006" t="s">
        <v>1619</v>
      </c>
      <c r="C32006">
        <v>0.05</v>
      </c>
      <c r="D32006" t="s">
        <v>4</v>
      </c>
    </row>
    <row r="32007" spans="1:7" x14ac:dyDescent="0.2">
      <c r="A32007" t="s">
        <v>96</v>
      </c>
      <c r="B32007" t="s">
        <v>3543</v>
      </c>
      <c r="C32007" t="s">
        <v>3662</v>
      </c>
    </row>
    <row r="32008" spans="1:7" x14ac:dyDescent="0.2">
      <c r="A32008" t="s">
        <v>96</v>
      </c>
      <c r="B32008" t="s">
        <v>3663</v>
      </c>
      <c r="C32008" t="s">
        <v>3664</v>
      </c>
    </row>
    <row r="32009" spans="1:7" x14ac:dyDescent="0.2">
      <c r="A32009" t="s">
        <v>54</v>
      </c>
      <c r="B32009" t="s">
        <v>3800</v>
      </c>
    </row>
    <row r="32010" spans="1:7" x14ac:dyDescent="0.2">
      <c r="A32010" t="s">
        <v>54</v>
      </c>
      <c r="B32010" t="s">
        <v>3801</v>
      </c>
    </row>
    <row r="32011" spans="1:7" x14ac:dyDescent="0.2">
      <c r="A32011" t="s">
        <v>54</v>
      </c>
      <c r="B32011" t="s">
        <v>3802</v>
      </c>
    </row>
    <row r="32012" spans="1:7" x14ac:dyDescent="0.2">
      <c r="A32012" t="s">
        <v>3803</v>
      </c>
      <c r="B32012" t="s">
        <v>3804</v>
      </c>
      <c r="C32012">
        <v>6785</v>
      </c>
    </row>
    <row r="32013" spans="1:7" x14ac:dyDescent="0.2">
      <c r="A32013" t="s">
        <v>1549</v>
      </c>
      <c r="B32013" t="s">
        <v>1550</v>
      </c>
      <c r="C32013" t="s">
        <v>1551</v>
      </c>
      <c r="D32013" t="s">
        <v>1552</v>
      </c>
    </row>
    <row r="32014" spans="1:7" x14ac:dyDescent="0.2">
      <c r="A32014" t="s">
        <v>859</v>
      </c>
      <c r="B32014" t="s">
        <v>1553</v>
      </c>
      <c r="C32014" t="s">
        <v>1554</v>
      </c>
    </row>
    <row r="32015" spans="1:7" x14ac:dyDescent="0.2">
      <c r="A32015" t="s">
        <v>1569</v>
      </c>
      <c r="B32015" t="s">
        <v>1570</v>
      </c>
      <c r="C32015" t="s">
        <v>1571</v>
      </c>
    </row>
    <row r="32016" spans="1:7" x14ac:dyDescent="0.2">
      <c r="A32016" t="s">
        <v>1569</v>
      </c>
      <c r="B32016" t="s">
        <v>1572</v>
      </c>
      <c r="C32016" t="s">
        <v>1573</v>
      </c>
      <c r="D32016" t="s">
        <v>1571</v>
      </c>
    </row>
    <row r="32017" spans="1:4" x14ac:dyDescent="0.2">
      <c r="A32017" t="s">
        <v>56</v>
      </c>
    </row>
    <row r="32018" spans="1:4" x14ac:dyDescent="0.2">
      <c r="A32018" t="s">
        <v>1607</v>
      </c>
      <c r="B32018">
        <v>20</v>
      </c>
      <c r="C32018" t="s">
        <v>1608</v>
      </c>
      <c r="D32018">
        <v>0.2</v>
      </c>
    </row>
    <row r="32019" spans="1:4" x14ac:dyDescent="0.2">
      <c r="A32019" t="s">
        <v>29</v>
      </c>
      <c r="B32019">
        <v>42.5</v>
      </c>
      <c r="C32019" t="s">
        <v>1608</v>
      </c>
      <c r="D32019">
        <v>0.2</v>
      </c>
    </row>
    <row r="32020" spans="1:4" x14ac:dyDescent="0.2">
      <c r="A32020" t="s">
        <v>29</v>
      </c>
      <c r="B32020">
        <v>52</v>
      </c>
      <c r="C32020">
        <v>1</v>
      </c>
    </row>
    <row r="32021" spans="1:4" x14ac:dyDescent="0.2">
      <c r="A32021" t="s">
        <v>393</v>
      </c>
      <c r="B32021">
        <v>74</v>
      </c>
      <c r="C32021">
        <v>-0.2</v>
      </c>
    </row>
    <row r="32022" spans="1:4" x14ac:dyDescent="0.2">
      <c r="A32022" t="s">
        <v>48</v>
      </c>
      <c r="B32022">
        <v>10</v>
      </c>
      <c r="C32022">
        <v>0.5</v>
      </c>
    </row>
    <row r="32023" spans="1:4" x14ac:dyDescent="0.2">
      <c r="A32023" t="s">
        <v>48</v>
      </c>
      <c r="B32023">
        <v>19.2</v>
      </c>
      <c r="C32023" t="s">
        <v>1608</v>
      </c>
      <c r="D32023">
        <v>0.1</v>
      </c>
    </row>
    <row r="32024" spans="1:4" x14ac:dyDescent="0.2">
      <c r="A32024" t="s">
        <v>150</v>
      </c>
      <c r="B32024">
        <v>6</v>
      </c>
      <c r="C32024" t="s">
        <v>1608</v>
      </c>
      <c r="D32024">
        <v>0.1</v>
      </c>
    </row>
    <row r="32025" spans="1:4" x14ac:dyDescent="0.2">
      <c r="A32025" t="s">
        <v>177</v>
      </c>
      <c r="B32025">
        <v>13</v>
      </c>
      <c r="C32025" t="s">
        <v>1608</v>
      </c>
      <c r="D32025">
        <v>0.1</v>
      </c>
    </row>
    <row r="32026" spans="1:4" x14ac:dyDescent="0.2">
      <c r="A32026" t="s">
        <v>48</v>
      </c>
      <c r="B32026">
        <v>20</v>
      </c>
      <c r="C32026" t="s">
        <v>1608</v>
      </c>
      <c r="D32026">
        <v>0.2</v>
      </c>
    </row>
    <row r="32027" spans="1:4" x14ac:dyDescent="0.2">
      <c r="A32027" t="s">
        <v>29</v>
      </c>
      <c r="B32027">
        <v>45</v>
      </c>
      <c r="C32027" t="s">
        <v>1608</v>
      </c>
      <c r="D32027">
        <v>0.2</v>
      </c>
    </row>
    <row r="32028" spans="1:4" x14ac:dyDescent="0.2">
      <c r="A32028" t="s">
        <v>1569</v>
      </c>
      <c r="B32028" t="s">
        <v>1570</v>
      </c>
      <c r="C32028" t="s">
        <v>1571</v>
      </c>
    </row>
    <row r="32029" spans="1:4" x14ac:dyDescent="0.2">
      <c r="A32029" t="s">
        <v>1569</v>
      </c>
      <c r="B32029" t="s">
        <v>1572</v>
      </c>
      <c r="C32029" t="s">
        <v>1573</v>
      </c>
      <c r="D32029" t="s">
        <v>1571</v>
      </c>
    </row>
    <row r="32030" spans="1:4" x14ac:dyDescent="0.2">
      <c r="A32030" t="s">
        <v>29</v>
      </c>
    </row>
    <row r="32031" spans="1:4" x14ac:dyDescent="0.2">
      <c r="A32031" t="s">
        <v>54</v>
      </c>
    </row>
    <row r="32032" spans="1:4" x14ac:dyDescent="0.2">
      <c r="A32032" t="s">
        <v>29</v>
      </c>
    </row>
    <row r="32033" spans="1:3" x14ac:dyDescent="0.2">
      <c r="A32033" t="s">
        <v>36</v>
      </c>
      <c r="B32033" t="s">
        <v>3434</v>
      </c>
    </row>
    <row r="32034" spans="1:3" x14ac:dyDescent="0.2">
      <c r="A32034" t="s">
        <v>34</v>
      </c>
      <c r="B32034" t="s">
        <v>36</v>
      </c>
    </row>
    <row r="32035" spans="1:3" x14ac:dyDescent="0.2">
      <c r="A32035" t="s">
        <v>153</v>
      </c>
      <c r="B32035" t="s">
        <v>3435</v>
      </c>
    </row>
    <row r="32036" spans="1:3" x14ac:dyDescent="0.2">
      <c r="A32036" t="s">
        <v>153</v>
      </c>
    </row>
    <row r="32037" spans="1:3" x14ac:dyDescent="0.2">
      <c r="A32037" t="s">
        <v>32</v>
      </c>
    </row>
    <row r="32038" spans="1:3" x14ac:dyDescent="0.2">
      <c r="A32038" t="s">
        <v>29</v>
      </c>
      <c r="B32038" t="s">
        <v>3436</v>
      </c>
    </row>
    <row r="32039" spans="1:3" x14ac:dyDescent="0.2">
      <c r="A32039" t="s">
        <v>153</v>
      </c>
    </row>
    <row r="32040" spans="1:3" x14ac:dyDescent="0.2">
      <c r="A32040" t="s">
        <v>974</v>
      </c>
      <c r="B32040" t="s">
        <v>3437</v>
      </c>
    </row>
    <row r="32041" spans="1:3" x14ac:dyDescent="0.2">
      <c r="A32041" t="s">
        <v>153</v>
      </c>
      <c r="B32041" t="s">
        <v>3437</v>
      </c>
    </row>
    <row r="32042" spans="1:3" x14ac:dyDescent="0.2">
      <c r="A32042" t="s">
        <v>96</v>
      </c>
      <c r="B32042">
        <v>9.6</v>
      </c>
    </row>
    <row r="32043" spans="1:3" x14ac:dyDescent="0.2">
      <c r="A32043" t="s">
        <v>974</v>
      </c>
    </row>
    <row r="32044" spans="1:3" x14ac:dyDescent="0.2">
      <c r="A32044" t="s">
        <v>95</v>
      </c>
      <c r="B32044" t="s">
        <v>1593</v>
      </c>
      <c r="C32044">
        <v>0.8</v>
      </c>
    </row>
    <row r="32045" spans="1:3" x14ac:dyDescent="0.2">
      <c r="A32045" t="s">
        <v>48</v>
      </c>
    </row>
    <row r="32046" spans="1:3" x14ac:dyDescent="0.2">
      <c r="A32046" t="s">
        <v>48</v>
      </c>
    </row>
    <row r="32047" spans="1:3" x14ac:dyDescent="0.2">
      <c r="A32047" t="s">
        <v>54</v>
      </c>
    </row>
    <row r="32048" spans="1:3" x14ac:dyDescent="0.2">
      <c r="A32048" t="s">
        <v>48</v>
      </c>
    </row>
    <row r="32049" spans="1:3" x14ac:dyDescent="0.2">
      <c r="A32049" t="s">
        <v>29</v>
      </c>
    </row>
    <row r="32050" spans="1:3" x14ac:dyDescent="0.2">
      <c r="A32050" t="s">
        <v>29</v>
      </c>
    </row>
    <row r="32051" spans="1:3" x14ac:dyDescent="0.2">
      <c r="A32051" t="s">
        <v>29</v>
      </c>
    </row>
    <row r="32052" spans="1:3" x14ac:dyDescent="0.2">
      <c r="A32052" t="s">
        <v>95</v>
      </c>
      <c r="B32052" t="s">
        <v>1593</v>
      </c>
      <c r="C32052">
        <v>0.8</v>
      </c>
    </row>
    <row r="32053" spans="1:3" x14ac:dyDescent="0.2">
      <c r="A32053" t="s">
        <v>54</v>
      </c>
    </row>
    <row r="32054" spans="1:3" x14ac:dyDescent="0.2">
      <c r="A32054" t="s">
        <v>36</v>
      </c>
      <c r="B32054" t="s">
        <v>3438</v>
      </c>
    </row>
    <row r="32055" spans="1:3" x14ac:dyDescent="0.2">
      <c r="A32055" t="s">
        <v>153</v>
      </c>
    </row>
    <row r="32056" spans="1:3" x14ac:dyDescent="0.2">
      <c r="A32056" t="s">
        <v>153</v>
      </c>
      <c r="B32056" t="s">
        <v>3435</v>
      </c>
    </row>
    <row r="32057" spans="1:3" x14ac:dyDescent="0.2">
      <c r="A32057" t="s">
        <v>153</v>
      </c>
      <c r="B32057" t="s">
        <v>3439</v>
      </c>
    </row>
    <row r="32058" spans="1:3" x14ac:dyDescent="0.2">
      <c r="A32058" t="s">
        <v>48</v>
      </c>
    </row>
    <row r="32059" spans="1:3" x14ac:dyDescent="0.2">
      <c r="A32059" t="s">
        <v>153</v>
      </c>
    </row>
    <row r="32060" spans="1:3" x14ac:dyDescent="0.2">
      <c r="A32060" t="s">
        <v>56</v>
      </c>
    </row>
    <row r="32061" spans="1:3" x14ac:dyDescent="0.2">
      <c r="A32061" t="s">
        <v>974</v>
      </c>
    </row>
    <row r="32062" spans="1:3" x14ac:dyDescent="0.2">
      <c r="A32062" t="s">
        <v>153</v>
      </c>
    </row>
    <row r="32063" spans="1:3" x14ac:dyDescent="0.2">
      <c r="A32063" t="s">
        <v>96</v>
      </c>
      <c r="B32063">
        <v>9.6</v>
      </c>
    </row>
    <row r="32064" spans="1:3" x14ac:dyDescent="0.2">
      <c r="A32064" t="s">
        <v>153</v>
      </c>
    </row>
    <row r="32065" spans="1:2" x14ac:dyDescent="0.2">
      <c r="A32065" t="s">
        <v>96</v>
      </c>
      <c r="B32065">
        <v>8.6</v>
      </c>
    </row>
    <row r="32066" spans="1:2" x14ac:dyDescent="0.2">
      <c r="A32066" t="s">
        <v>29</v>
      </c>
    </row>
    <row r="32067" spans="1:2" x14ac:dyDescent="0.2">
      <c r="A32067" t="s">
        <v>29</v>
      </c>
    </row>
    <row r="32068" spans="1:2" x14ac:dyDescent="0.2">
      <c r="A32068" t="s">
        <v>153</v>
      </c>
    </row>
    <row r="32069" spans="1:2" x14ac:dyDescent="0.2">
      <c r="A32069" t="s">
        <v>153</v>
      </c>
    </row>
    <row r="32070" spans="1:2" x14ac:dyDescent="0.2">
      <c r="A32070" t="s">
        <v>54</v>
      </c>
    </row>
    <row r="32071" spans="1:2" x14ac:dyDescent="0.2">
      <c r="A32071" t="s">
        <v>29</v>
      </c>
    </row>
    <row r="32072" spans="1:2" x14ac:dyDescent="0.2">
      <c r="A32072" t="s">
        <v>29</v>
      </c>
    </row>
    <row r="32073" spans="1:2" x14ac:dyDescent="0.2">
      <c r="A32073" t="s">
        <v>29</v>
      </c>
    </row>
    <row r="32074" spans="1:2" x14ac:dyDescent="0.2">
      <c r="A32074" t="s">
        <v>29</v>
      </c>
    </row>
    <row r="32075" spans="1:2" x14ac:dyDescent="0.2">
      <c r="A32075" t="s">
        <v>29</v>
      </c>
    </row>
    <row r="32076" spans="1:2" x14ac:dyDescent="0.2">
      <c r="A32076" t="s">
        <v>54</v>
      </c>
    </row>
    <row r="32077" spans="1:2" x14ac:dyDescent="0.2">
      <c r="A32077" t="s">
        <v>29</v>
      </c>
    </row>
    <row r="32078" spans="1:2" x14ac:dyDescent="0.2">
      <c r="A32078" t="s">
        <v>29</v>
      </c>
    </row>
    <row r="32079" spans="1:2" x14ac:dyDescent="0.2">
      <c r="A32079" t="s">
        <v>153</v>
      </c>
    </row>
    <row r="32080" spans="1:2" x14ac:dyDescent="0.2">
      <c r="A32080" t="s">
        <v>153</v>
      </c>
      <c r="B32080" t="s">
        <v>3440</v>
      </c>
    </row>
    <row r="32081" spans="1:4" x14ac:dyDescent="0.2">
      <c r="A32081" t="s">
        <v>54</v>
      </c>
    </row>
    <row r="32082" spans="1:4" x14ac:dyDescent="0.2">
      <c r="A32082" t="s">
        <v>29</v>
      </c>
    </row>
    <row r="32083" spans="1:4" x14ac:dyDescent="0.2">
      <c r="A32083" t="s">
        <v>29</v>
      </c>
      <c r="B32083">
        <v>3</v>
      </c>
      <c r="C32083" t="s">
        <v>3441</v>
      </c>
      <c r="D32083" t="s">
        <v>3442</v>
      </c>
    </row>
    <row r="32084" spans="1:4" x14ac:dyDescent="0.2">
      <c r="A32084" t="s">
        <v>153</v>
      </c>
      <c r="B32084" t="s">
        <v>3440</v>
      </c>
    </row>
    <row r="32085" spans="1:4" x14ac:dyDescent="0.2">
      <c r="A32085" t="s">
        <v>54</v>
      </c>
    </row>
    <row r="32086" spans="1:4" x14ac:dyDescent="0.2">
      <c r="A32086" t="s">
        <v>29</v>
      </c>
    </row>
    <row r="32087" spans="1:4" x14ac:dyDescent="0.2">
      <c r="A32087" t="s">
        <v>29</v>
      </c>
      <c r="B32087">
        <v>4</v>
      </c>
      <c r="C32087" t="s">
        <v>3437</v>
      </c>
    </row>
    <row r="32088" spans="1:4" x14ac:dyDescent="0.2">
      <c r="A32088" t="s">
        <v>95</v>
      </c>
      <c r="B32088" t="s">
        <v>1593</v>
      </c>
      <c r="C32088">
        <v>3.2</v>
      </c>
      <c r="D32088" t="s">
        <v>2228</v>
      </c>
    </row>
    <row r="32089" spans="1:4" x14ac:dyDescent="0.2">
      <c r="A32089" t="s">
        <v>1549</v>
      </c>
      <c r="B32089" t="s">
        <v>1550</v>
      </c>
      <c r="C32089" t="s">
        <v>1551</v>
      </c>
      <c r="D32089" t="s">
        <v>1552</v>
      </c>
    </row>
    <row r="32090" spans="1:4" x14ac:dyDescent="0.2">
      <c r="A32090" t="s">
        <v>859</v>
      </c>
      <c r="B32090" t="s">
        <v>1553</v>
      </c>
      <c r="C32090" t="s">
        <v>1554</v>
      </c>
    </row>
    <row r="32091" spans="1:4" x14ac:dyDescent="0.2">
      <c r="A32091" t="s">
        <v>1569</v>
      </c>
      <c r="B32091" t="s">
        <v>1570</v>
      </c>
      <c r="C32091" t="s">
        <v>1571</v>
      </c>
    </row>
    <row r="32092" spans="1:4" x14ac:dyDescent="0.2">
      <c r="A32092" t="s">
        <v>1569</v>
      </c>
      <c r="B32092" t="s">
        <v>1572</v>
      </c>
      <c r="C32092" t="s">
        <v>1573</v>
      </c>
      <c r="D32092" t="s">
        <v>1571</v>
      </c>
    </row>
    <row r="32093" spans="1:4" x14ac:dyDescent="0.2">
      <c r="A32093" t="s">
        <v>96</v>
      </c>
    </row>
    <row r="32094" spans="1:4" x14ac:dyDescent="0.2">
      <c r="A32094" t="s">
        <v>153</v>
      </c>
    </row>
    <row r="32095" spans="1:4" x14ac:dyDescent="0.2">
      <c r="A32095" t="s">
        <v>974</v>
      </c>
    </row>
    <row r="32096" spans="1:4" x14ac:dyDescent="0.2">
      <c r="A32096" t="s">
        <v>96</v>
      </c>
    </row>
    <row r="32097" spans="1:2" x14ac:dyDescent="0.2">
      <c r="A32097" t="s">
        <v>974</v>
      </c>
    </row>
    <row r="32098" spans="1:2" x14ac:dyDescent="0.2">
      <c r="A32098" t="s">
        <v>96</v>
      </c>
    </row>
    <row r="32099" spans="1:2" x14ac:dyDescent="0.2">
      <c r="A32099" t="s">
        <v>96</v>
      </c>
    </row>
    <row r="32100" spans="1:2" x14ac:dyDescent="0.2">
      <c r="A32100" t="s">
        <v>96</v>
      </c>
    </row>
    <row r="32101" spans="1:2" x14ac:dyDescent="0.2">
      <c r="A32101" t="s">
        <v>95</v>
      </c>
      <c r="B32101" t="s">
        <v>3337</v>
      </c>
    </row>
    <row r="32102" spans="1:2" x14ac:dyDescent="0.2">
      <c r="A32102" t="s">
        <v>54</v>
      </c>
    </row>
    <row r="32103" spans="1:2" x14ac:dyDescent="0.2">
      <c r="A32103" t="s">
        <v>153</v>
      </c>
    </row>
    <row r="32104" spans="1:2" x14ac:dyDescent="0.2">
      <c r="A32104" t="s">
        <v>153</v>
      </c>
    </row>
    <row r="32105" spans="1:2" x14ac:dyDescent="0.2">
      <c r="A32105" t="s">
        <v>95</v>
      </c>
      <c r="B32105" t="s">
        <v>2373</v>
      </c>
    </row>
    <row r="32106" spans="1:2" x14ac:dyDescent="0.2">
      <c r="A32106" t="s">
        <v>95</v>
      </c>
      <c r="B32106" t="s">
        <v>2373</v>
      </c>
    </row>
    <row r="32107" spans="1:2" x14ac:dyDescent="0.2">
      <c r="A32107" t="s">
        <v>29</v>
      </c>
    </row>
    <row r="32108" spans="1:2" x14ac:dyDescent="0.2">
      <c r="A32108" t="s">
        <v>29</v>
      </c>
    </row>
    <row r="32109" spans="1:2" x14ac:dyDescent="0.2">
      <c r="A32109" t="s">
        <v>29</v>
      </c>
    </row>
    <row r="32110" spans="1:2" x14ac:dyDescent="0.2">
      <c r="A32110" t="s">
        <v>29</v>
      </c>
    </row>
    <row r="32111" spans="1:2" x14ac:dyDescent="0.2">
      <c r="A32111" t="s">
        <v>29</v>
      </c>
    </row>
    <row r="32112" spans="1:2" x14ac:dyDescent="0.2">
      <c r="A32112" t="s">
        <v>29</v>
      </c>
    </row>
    <row r="32113" spans="1:2" x14ac:dyDescent="0.2">
      <c r="A32113" t="s">
        <v>29</v>
      </c>
    </row>
    <row r="32114" spans="1:2" x14ac:dyDescent="0.2">
      <c r="A32114" t="s">
        <v>29</v>
      </c>
    </row>
    <row r="32115" spans="1:2" x14ac:dyDescent="0.2">
      <c r="A32115" t="s">
        <v>29</v>
      </c>
    </row>
    <row r="32116" spans="1:2" x14ac:dyDescent="0.2">
      <c r="A32116" t="s">
        <v>92</v>
      </c>
    </row>
    <row r="32117" spans="1:2" x14ac:dyDescent="0.2">
      <c r="A32117" t="s">
        <v>96</v>
      </c>
    </row>
    <row r="32118" spans="1:2" x14ac:dyDescent="0.2">
      <c r="A32118" t="s">
        <v>96</v>
      </c>
    </row>
    <row r="32119" spans="1:2" x14ac:dyDescent="0.2">
      <c r="A32119" t="s">
        <v>29</v>
      </c>
    </row>
    <row r="32120" spans="1:2" x14ac:dyDescent="0.2">
      <c r="A32120" t="s">
        <v>96</v>
      </c>
      <c r="B32120" t="s">
        <v>3618</v>
      </c>
    </row>
    <row r="32121" spans="1:2" x14ac:dyDescent="0.2">
      <c r="A32121" t="s">
        <v>29</v>
      </c>
    </row>
    <row r="32122" spans="1:2" x14ac:dyDescent="0.2">
      <c r="A32122" t="s">
        <v>96</v>
      </c>
      <c r="B32122" t="s">
        <v>3619</v>
      </c>
    </row>
    <row r="32123" spans="1:2" x14ac:dyDescent="0.2">
      <c r="A32123" t="s">
        <v>96</v>
      </c>
      <c r="B32123" t="s">
        <v>2027</v>
      </c>
    </row>
    <row r="32124" spans="1:2" x14ac:dyDescent="0.2">
      <c r="A32124" t="s">
        <v>92</v>
      </c>
    </row>
    <row r="32125" spans="1:2" x14ac:dyDescent="0.2">
      <c r="A32125" t="s">
        <v>92</v>
      </c>
    </row>
    <row r="32126" spans="1:2" x14ac:dyDescent="0.2">
      <c r="A32126" t="s">
        <v>29</v>
      </c>
    </row>
    <row r="32127" spans="1:2" x14ac:dyDescent="0.2">
      <c r="A32127" t="s">
        <v>29</v>
      </c>
    </row>
    <row r="32128" spans="1:2" x14ac:dyDescent="0.2">
      <c r="A32128" t="s">
        <v>29</v>
      </c>
    </row>
    <row r="32129" spans="1:3" x14ac:dyDescent="0.2">
      <c r="A32129" t="s">
        <v>29</v>
      </c>
    </row>
    <row r="32130" spans="1:3" x14ac:dyDescent="0.2">
      <c r="A32130" t="s">
        <v>54</v>
      </c>
    </row>
    <row r="32131" spans="1:3" x14ac:dyDescent="0.2">
      <c r="A32131" t="s">
        <v>29</v>
      </c>
    </row>
    <row r="32132" spans="1:3" x14ac:dyDescent="0.2">
      <c r="A32132" t="s">
        <v>29</v>
      </c>
    </row>
    <row r="32133" spans="1:3" x14ac:dyDescent="0.2">
      <c r="A32133" t="s">
        <v>54</v>
      </c>
    </row>
    <row r="32134" spans="1:3" x14ac:dyDescent="0.2">
      <c r="A32134" t="s">
        <v>29</v>
      </c>
    </row>
    <row r="32135" spans="1:3" x14ac:dyDescent="0.2">
      <c r="A32135" t="s">
        <v>96</v>
      </c>
    </row>
    <row r="32136" spans="1:3" x14ac:dyDescent="0.2">
      <c r="A32136" t="s">
        <v>96</v>
      </c>
      <c r="B32136">
        <v>2.92</v>
      </c>
      <c r="C32136" t="s">
        <v>1635</v>
      </c>
    </row>
    <row r="32137" spans="1:3" x14ac:dyDescent="0.2">
      <c r="A32137" t="s">
        <v>54</v>
      </c>
    </row>
    <row r="32138" spans="1:3" x14ac:dyDescent="0.2">
      <c r="A32138" t="s">
        <v>54</v>
      </c>
    </row>
    <row r="32139" spans="1:3" x14ac:dyDescent="0.2">
      <c r="A32139" t="s">
        <v>54</v>
      </c>
    </row>
    <row r="32140" spans="1:3" x14ac:dyDescent="0.2">
      <c r="A32140" t="s">
        <v>92</v>
      </c>
    </row>
    <row r="32141" spans="1:3" x14ac:dyDescent="0.2">
      <c r="A32141" t="s">
        <v>29</v>
      </c>
    </row>
    <row r="32142" spans="1:3" x14ac:dyDescent="0.2">
      <c r="A32142" t="s">
        <v>54</v>
      </c>
    </row>
    <row r="32143" spans="1:3" x14ac:dyDescent="0.2">
      <c r="A32143" t="s">
        <v>153</v>
      </c>
    </row>
    <row r="32144" spans="1:3" x14ac:dyDescent="0.2">
      <c r="A32144" t="s">
        <v>92</v>
      </c>
      <c r="B32144" t="s">
        <v>3620</v>
      </c>
    </row>
    <row r="32145" spans="1:2" x14ac:dyDescent="0.2">
      <c r="A32145" t="s">
        <v>92</v>
      </c>
      <c r="B32145" t="s">
        <v>3621</v>
      </c>
    </row>
    <row r="32146" spans="1:2" x14ac:dyDescent="0.2">
      <c r="A32146" t="s">
        <v>29</v>
      </c>
    </row>
    <row r="32147" spans="1:2" x14ac:dyDescent="0.2">
      <c r="A32147" t="s">
        <v>92</v>
      </c>
      <c r="B32147" t="s">
        <v>3621</v>
      </c>
    </row>
    <row r="32148" spans="1:2" x14ac:dyDescent="0.2">
      <c r="A32148" t="s">
        <v>3805</v>
      </c>
      <c r="B32148" t="s">
        <v>2401</v>
      </c>
    </row>
    <row r="32149" spans="1:2" x14ac:dyDescent="0.2">
      <c r="A32149" t="s">
        <v>29</v>
      </c>
    </row>
    <row r="32150" spans="1:2" x14ac:dyDescent="0.2">
      <c r="A32150" t="s">
        <v>29</v>
      </c>
    </row>
    <row r="32151" spans="1:2" x14ac:dyDescent="0.2">
      <c r="A32151" t="s">
        <v>29</v>
      </c>
    </row>
    <row r="32152" spans="1:2" x14ac:dyDescent="0.2">
      <c r="A32152" t="s">
        <v>29</v>
      </c>
    </row>
    <row r="32153" spans="1:2" x14ac:dyDescent="0.2">
      <c r="A32153" t="s">
        <v>96</v>
      </c>
    </row>
    <row r="32154" spans="1:2" x14ac:dyDescent="0.2">
      <c r="A32154" t="s">
        <v>54</v>
      </c>
      <c r="B32154" t="s">
        <v>3622</v>
      </c>
    </row>
    <row r="32155" spans="1:2" x14ac:dyDescent="0.2">
      <c r="A32155" t="s">
        <v>96</v>
      </c>
    </row>
    <row r="32156" spans="1:2" x14ac:dyDescent="0.2">
      <c r="A32156" t="s">
        <v>29</v>
      </c>
    </row>
    <row r="32157" spans="1:2" x14ac:dyDescent="0.2">
      <c r="A32157" t="s">
        <v>29</v>
      </c>
    </row>
    <row r="32158" spans="1:2" x14ac:dyDescent="0.2">
      <c r="A32158" t="s">
        <v>96</v>
      </c>
    </row>
    <row r="32159" spans="1:2" x14ac:dyDescent="0.2">
      <c r="A32159" t="s">
        <v>1031</v>
      </c>
    </row>
    <row r="32160" spans="1:2" x14ac:dyDescent="0.2">
      <c r="A32160" t="s">
        <v>92</v>
      </c>
    </row>
    <row r="32161" spans="1:5" x14ac:dyDescent="0.2">
      <c r="A32161" t="s">
        <v>94</v>
      </c>
    </row>
    <row r="32162" spans="1:5" x14ac:dyDescent="0.2">
      <c r="A32162" t="s">
        <v>133</v>
      </c>
    </row>
    <row r="32163" spans="1:5" x14ac:dyDescent="0.2">
      <c r="A32163" t="s">
        <v>153</v>
      </c>
    </row>
    <row r="32164" spans="1:5" x14ac:dyDescent="0.2">
      <c r="A32164" t="s">
        <v>153</v>
      </c>
    </row>
    <row r="32165" spans="1:5" x14ac:dyDescent="0.2">
      <c r="A32165" t="s">
        <v>97</v>
      </c>
    </row>
    <row r="32166" spans="1:5" x14ac:dyDescent="0.2">
      <c r="A32166" t="s">
        <v>54</v>
      </c>
    </row>
    <row r="32167" spans="1:5" x14ac:dyDescent="0.2">
      <c r="A32167" t="s">
        <v>29</v>
      </c>
    </row>
    <row r="32168" spans="1:5" x14ac:dyDescent="0.2">
      <c r="A32168" t="s">
        <v>54</v>
      </c>
    </row>
    <row r="32169" spans="1:5" x14ac:dyDescent="0.2">
      <c r="A32169" t="s">
        <v>92</v>
      </c>
    </row>
    <row r="32170" spans="1:5" x14ac:dyDescent="0.2">
      <c r="A32170" t="s">
        <v>54</v>
      </c>
    </row>
    <row r="32171" spans="1:5" x14ac:dyDescent="0.2">
      <c r="A32171" t="s">
        <v>29</v>
      </c>
    </row>
    <row r="32172" spans="1:5" x14ac:dyDescent="0.2">
      <c r="A32172" t="s">
        <v>3806</v>
      </c>
      <c r="B32172" t="s">
        <v>1580</v>
      </c>
      <c r="C32172" t="s">
        <v>3608</v>
      </c>
    </row>
    <row r="32173" spans="1:5" x14ac:dyDescent="0.2">
      <c r="A32173" t="s">
        <v>3807</v>
      </c>
      <c r="B32173" t="s">
        <v>1580</v>
      </c>
      <c r="C32173" t="s">
        <v>3608</v>
      </c>
    </row>
    <row r="32174" spans="1:5" x14ac:dyDescent="0.2">
      <c r="A32174" t="s">
        <v>95</v>
      </c>
      <c r="B32174" t="s">
        <v>1938</v>
      </c>
      <c r="C32174">
        <v>6.3</v>
      </c>
      <c r="D32174" t="s">
        <v>3623</v>
      </c>
      <c r="E32174" t="s">
        <v>1723</v>
      </c>
    </row>
    <row r="32175" spans="1:5" x14ac:dyDescent="0.2">
      <c r="A32175" t="s">
        <v>1704</v>
      </c>
      <c r="B32175" t="s">
        <v>3624</v>
      </c>
      <c r="C32175" t="s">
        <v>2603</v>
      </c>
      <c r="D32175" t="s">
        <v>3037</v>
      </c>
    </row>
    <row r="32176" spans="1:5" x14ac:dyDescent="0.2">
      <c r="A32176" t="s">
        <v>96</v>
      </c>
    </row>
    <row r="32177" spans="1:3" x14ac:dyDescent="0.2">
      <c r="A32177" t="s">
        <v>96</v>
      </c>
    </row>
    <row r="32178" spans="1:3" x14ac:dyDescent="0.2">
      <c r="A32178" t="s">
        <v>1944</v>
      </c>
      <c r="B32178">
        <v>18.34</v>
      </c>
      <c r="C32178" t="s">
        <v>1616</v>
      </c>
    </row>
    <row r="32179" spans="1:3" x14ac:dyDescent="0.2">
      <c r="A32179" t="s">
        <v>29</v>
      </c>
      <c r="B32179" t="s">
        <v>2975</v>
      </c>
    </row>
    <row r="32180" spans="1:3" x14ac:dyDescent="0.2">
      <c r="A32180" t="s">
        <v>29</v>
      </c>
      <c r="B32180" t="s">
        <v>2975</v>
      </c>
    </row>
    <row r="32181" spans="1:3" x14ac:dyDescent="0.2">
      <c r="A32181" t="s">
        <v>54</v>
      </c>
      <c r="B32181" t="s">
        <v>2975</v>
      </c>
    </row>
    <row r="32182" spans="1:3" x14ac:dyDescent="0.2">
      <c r="A32182" t="s">
        <v>29</v>
      </c>
      <c r="B32182" t="s">
        <v>3735</v>
      </c>
    </row>
    <row r="32183" spans="1:3" x14ac:dyDescent="0.2">
      <c r="A32183" t="s">
        <v>29</v>
      </c>
      <c r="B32183" t="s">
        <v>3735</v>
      </c>
    </row>
    <row r="32184" spans="1:3" x14ac:dyDescent="0.2">
      <c r="A32184" t="s">
        <v>29</v>
      </c>
      <c r="B32184" t="s">
        <v>3808</v>
      </c>
    </row>
    <row r="32185" spans="1:3" x14ac:dyDescent="0.2">
      <c r="A32185" t="s">
        <v>92</v>
      </c>
      <c r="B32185" t="s">
        <v>3808</v>
      </c>
    </row>
    <row r="32186" spans="1:3" x14ac:dyDescent="0.2">
      <c r="A32186" t="s">
        <v>92</v>
      </c>
      <c r="B32186" t="s">
        <v>3809</v>
      </c>
    </row>
    <row r="32187" spans="1:3" x14ac:dyDescent="0.2">
      <c r="A32187" t="s">
        <v>29</v>
      </c>
      <c r="B32187" t="s">
        <v>3809</v>
      </c>
    </row>
    <row r="32188" spans="1:3" x14ac:dyDescent="0.2">
      <c r="A32188" t="s">
        <v>92</v>
      </c>
      <c r="B32188" t="s">
        <v>3809</v>
      </c>
    </row>
    <row r="32189" spans="1:3" x14ac:dyDescent="0.2">
      <c r="A32189" t="s">
        <v>92</v>
      </c>
      <c r="B32189" t="s">
        <v>3809</v>
      </c>
    </row>
    <row r="32190" spans="1:3" x14ac:dyDescent="0.2">
      <c r="A32190" t="s">
        <v>92</v>
      </c>
      <c r="B32190" t="s">
        <v>3809</v>
      </c>
    </row>
    <row r="32191" spans="1:3" x14ac:dyDescent="0.2">
      <c r="A32191" t="s">
        <v>92</v>
      </c>
      <c r="B32191" t="s">
        <v>3809</v>
      </c>
    </row>
    <row r="32192" spans="1:3" x14ac:dyDescent="0.2">
      <c r="A32192" t="s">
        <v>92</v>
      </c>
      <c r="B32192" t="s">
        <v>3809</v>
      </c>
    </row>
    <row r="32193" spans="1:4" x14ac:dyDescent="0.2">
      <c r="A32193" t="s">
        <v>95</v>
      </c>
      <c r="B32193" t="s">
        <v>2228</v>
      </c>
      <c r="C32193" t="s">
        <v>2233</v>
      </c>
    </row>
    <row r="32194" spans="1:4" x14ac:dyDescent="0.2">
      <c r="A32194" t="s">
        <v>1549</v>
      </c>
      <c r="B32194" t="s">
        <v>1550</v>
      </c>
      <c r="C32194" t="s">
        <v>1551</v>
      </c>
      <c r="D32194" t="s">
        <v>1552</v>
      </c>
    </row>
    <row r="32195" spans="1:4" x14ac:dyDescent="0.2">
      <c r="A32195" t="s">
        <v>859</v>
      </c>
      <c r="B32195" t="s">
        <v>1553</v>
      </c>
      <c r="C32195" t="s">
        <v>1554</v>
      </c>
    </row>
    <row r="32196" spans="1:4" x14ac:dyDescent="0.2">
      <c r="A32196" t="s">
        <v>1569</v>
      </c>
      <c r="B32196" t="s">
        <v>1570</v>
      </c>
      <c r="C32196" t="s">
        <v>1571</v>
      </c>
    </row>
    <row r="32197" spans="1:4" x14ac:dyDescent="0.2">
      <c r="A32197" t="s">
        <v>1569</v>
      </c>
      <c r="B32197" t="s">
        <v>1572</v>
      </c>
      <c r="C32197" t="s">
        <v>1573</v>
      </c>
      <c r="D32197" t="s">
        <v>1571</v>
      </c>
    </row>
    <row r="32198" spans="1:4" x14ac:dyDescent="0.2">
      <c r="A32198" t="s">
        <v>96</v>
      </c>
    </row>
    <row r="32199" spans="1:4" x14ac:dyDescent="0.2">
      <c r="A32199" t="s">
        <v>153</v>
      </c>
    </row>
    <row r="32200" spans="1:4" x14ac:dyDescent="0.2">
      <c r="A32200" t="s">
        <v>974</v>
      </c>
    </row>
    <row r="32201" spans="1:4" x14ac:dyDescent="0.2">
      <c r="A32201" t="s">
        <v>96</v>
      </c>
    </row>
    <row r="32202" spans="1:4" x14ac:dyDescent="0.2">
      <c r="A32202" t="s">
        <v>974</v>
      </c>
    </row>
    <row r="32203" spans="1:4" x14ac:dyDescent="0.2">
      <c r="A32203" t="s">
        <v>96</v>
      </c>
    </row>
    <row r="32204" spans="1:4" x14ac:dyDescent="0.2">
      <c r="A32204" t="s">
        <v>96</v>
      </c>
    </row>
    <row r="32205" spans="1:4" x14ac:dyDescent="0.2">
      <c r="A32205" t="s">
        <v>96</v>
      </c>
    </row>
    <row r="32206" spans="1:4" x14ac:dyDescent="0.2">
      <c r="A32206" t="s">
        <v>95</v>
      </c>
      <c r="B32206" t="s">
        <v>3337</v>
      </c>
    </row>
    <row r="32207" spans="1:4" x14ac:dyDescent="0.2">
      <c r="A32207" t="s">
        <v>54</v>
      </c>
    </row>
    <row r="32208" spans="1:4" x14ac:dyDescent="0.2">
      <c r="A32208" t="s">
        <v>153</v>
      </c>
    </row>
    <row r="32209" spans="1:2" x14ac:dyDescent="0.2">
      <c r="A32209" t="s">
        <v>153</v>
      </c>
    </row>
    <row r="32210" spans="1:2" x14ac:dyDescent="0.2">
      <c r="A32210" t="s">
        <v>95</v>
      </c>
      <c r="B32210" t="s">
        <v>2373</v>
      </c>
    </row>
    <row r="32211" spans="1:2" x14ac:dyDescent="0.2">
      <c r="A32211" t="s">
        <v>95</v>
      </c>
      <c r="B32211" t="s">
        <v>2373</v>
      </c>
    </row>
    <row r="32212" spans="1:2" x14ac:dyDescent="0.2">
      <c r="A32212" t="s">
        <v>29</v>
      </c>
    </row>
    <row r="32213" spans="1:2" x14ac:dyDescent="0.2">
      <c r="A32213" t="s">
        <v>29</v>
      </c>
    </row>
    <row r="32214" spans="1:2" x14ac:dyDescent="0.2">
      <c r="A32214" t="s">
        <v>29</v>
      </c>
    </row>
    <row r="32215" spans="1:2" x14ac:dyDescent="0.2">
      <c r="A32215" t="s">
        <v>29</v>
      </c>
    </row>
    <row r="32216" spans="1:2" x14ac:dyDescent="0.2">
      <c r="A32216" t="s">
        <v>29</v>
      </c>
    </row>
    <row r="32217" spans="1:2" x14ac:dyDescent="0.2">
      <c r="A32217" t="s">
        <v>29</v>
      </c>
    </row>
    <row r="32218" spans="1:2" x14ac:dyDescent="0.2">
      <c r="A32218" t="s">
        <v>29</v>
      </c>
    </row>
    <row r="32219" spans="1:2" x14ac:dyDescent="0.2">
      <c r="A32219" t="s">
        <v>29</v>
      </c>
    </row>
    <row r="32220" spans="1:2" x14ac:dyDescent="0.2">
      <c r="A32220" t="s">
        <v>29</v>
      </c>
    </row>
    <row r="32221" spans="1:2" x14ac:dyDescent="0.2">
      <c r="A32221" t="s">
        <v>92</v>
      </c>
    </row>
    <row r="32222" spans="1:2" x14ac:dyDescent="0.2">
      <c r="A32222" t="s">
        <v>96</v>
      </c>
    </row>
    <row r="32223" spans="1:2" x14ac:dyDescent="0.2">
      <c r="A32223" t="s">
        <v>96</v>
      </c>
    </row>
    <row r="32224" spans="1:2" x14ac:dyDescent="0.2">
      <c r="A32224" t="s">
        <v>29</v>
      </c>
    </row>
    <row r="32225" spans="1:2" x14ac:dyDescent="0.2">
      <c r="A32225" t="s">
        <v>96</v>
      </c>
      <c r="B32225" t="s">
        <v>3618</v>
      </c>
    </row>
    <row r="32226" spans="1:2" x14ac:dyDescent="0.2">
      <c r="A32226" t="s">
        <v>29</v>
      </c>
    </row>
    <row r="32227" spans="1:2" x14ac:dyDescent="0.2">
      <c r="A32227" t="s">
        <v>96</v>
      </c>
      <c r="B32227" t="s">
        <v>3619</v>
      </c>
    </row>
    <row r="32228" spans="1:2" x14ac:dyDescent="0.2">
      <c r="A32228" t="s">
        <v>96</v>
      </c>
      <c r="B32228" t="s">
        <v>2027</v>
      </c>
    </row>
    <row r="32229" spans="1:2" x14ac:dyDescent="0.2">
      <c r="A32229" t="s">
        <v>92</v>
      </c>
    </row>
    <row r="32230" spans="1:2" x14ac:dyDescent="0.2">
      <c r="A32230" t="s">
        <v>54</v>
      </c>
    </row>
    <row r="32231" spans="1:2" x14ac:dyDescent="0.2">
      <c r="A32231" t="s">
        <v>92</v>
      </c>
    </row>
    <row r="32232" spans="1:2" x14ac:dyDescent="0.2">
      <c r="A32232" t="s">
        <v>29</v>
      </c>
    </row>
    <row r="32233" spans="1:2" x14ac:dyDescent="0.2">
      <c r="A32233" t="s">
        <v>29</v>
      </c>
    </row>
    <row r="32234" spans="1:2" x14ac:dyDescent="0.2">
      <c r="A32234" t="s">
        <v>29</v>
      </c>
    </row>
    <row r="32235" spans="1:2" x14ac:dyDescent="0.2">
      <c r="A32235" t="s">
        <v>29</v>
      </c>
    </row>
    <row r="32236" spans="1:2" x14ac:dyDescent="0.2">
      <c r="A32236" t="s">
        <v>54</v>
      </c>
    </row>
    <row r="32237" spans="1:2" x14ac:dyDescent="0.2">
      <c r="A32237" t="s">
        <v>29</v>
      </c>
    </row>
    <row r="32238" spans="1:2" x14ac:dyDescent="0.2">
      <c r="A32238" t="s">
        <v>29</v>
      </c>
    </row>
    <row r="32239" spans="1:2" x14ac:dyDescent="0.2">
      <c r="A32239" t="s">
        <v>54</v>
      </c>
    </row>
    <row r="32240" spans="1:2" x14ac:dyDescent="0.2">
      <c r="A32240" t="s">
        <v>29</v>
      </c>
    </row>
    <row r="32241" spans="1:3" x14ac:dyDescent="0.2">
      <c r="A32241" t="s">
        <v>96</v>
      </c>
    </row>
    <row r="32242" spans="1:3" x14ac:dyDescent="0.2">
      <c r="A32242" t="s">
        <v>96</v>
      </c>
      <c r="B32242">
        <v>2.92</v>
      </c>
      <c r="C32242" t="s">
        <v>1635</v>
      </c>
    </row>
    <row r="32243" spans="1:3" x14ac:dyDescent="0.2">
      <c r="A32243" t="s">
        <v>54</v>
      </c>
    </row>
    <row r="32244" spans="1:3" x14ac:dyDescent="0.2">
      <c r="A32244" t="s">
        <v>54</v>
      </c>
    </row>
    <row r="32245" spans="1:3" x14ac:dyDescent="0.2">
      <c r="A32245" t="s">
        <v>54</v>
      </c>
    </row>
    <row r="32246" spans="1:3" x14ac:dyDescent="0.2">
      <c r="A32246" t="s">
        <v>92</v>
      </c>
    </row>
    <row r="32247" spans="1:3" x14ac:dyDescent="0.2">
      <c r="A32247" t="s">
        <v>29</v>
      </c>
    </row>
    <row r="32248" spans="1:3" x14ac:dyDescent="0.2">
      <c r="A32248" t="s">
        <v>54</v>
      </c>
    </row>
    <row r="32249" spans="1:3" x14ac:dyDescent="0.2">
      <c r="A32249" t="s">
        <v>153</v>
      </c>
    </row>
    <row r="32250" spans="1:3" x14ac:dyDescent="0.2">
      <c r="A32250" t="s">
        <v>92</v>
      </c>
      <c r="B32250" t="s">
        <v>3620</v>
      </c>
    </row>
    <row r="32251" spans="1:3" x14ac:dyDescent="0.2">
      <c r="A32251" t="s">
        <v>92</v>
      </c>
      <c r="B32251" t="s">
        <v>3621</v>
      </c>
    </row>
    <row r="32252" spans="1:3" x14ac:dyDescent="0.2">
      <c r="A32252" t="s">
        <v>29</v>
      </c>
    </row>
    <row r="32253" spans="1:3" x14ac:dyDescent="0.2">
      <c r="A32253" t="s">
        <v>92</v>
      </c>
      <c r="B32253" t="s">
        <v>3621</v>
      </c>
    </row>
    <row r="32254" spans="1:3" x14ac:dyDescent="0.2">
      <c r="A32254" t="s">
        <v>3805</v>
      </c>
      <c r="B32254" t="s">
        <v>2401</v>
      </c>
    </row>
    <row r="32255" spans="1:3" x14ac:dyDescent="0.2">
      <c r="A32255" t="s">
        <v>29</v>
      </c>
    </row>
    <row r="32256" spans="1:3" x14ac:dyDescent="0.2">
      <c r="A32256" t="s">
        <v>29</v>
      </c>
    </row>
    <row r="32257" spans="1:2" x14ac:dyDescent="0.2">
      <c r="A32257" t="s">
        <v>29</v>
      </c>
    </row>
    <row r="32258" spans="1:2" x14ac:dyDescent="0.2">
      <c r="A32258" t="s">
        <v>29</v>
      </c>
    </row>
    <row r="32259" spans="1:2" x14ac:dyDescent="0.2">
      <c r="A32259" t="s">
        <v>96</v>
      </c>
    </row>
    <row r="32260" spans="1:2" x14ac:dyDescent="0.2">
      <c r="A32260" t="s">
        <v>54</v>
      </c>
      <c r="B32260" t="s">
        <v>3622</v>
      </c>
    </row>
    <row r="32261" spans="1:2" x14ac:dyDescent="0.2">
      <c r="A32261" t="s">
        <v>96</v>
      </c>
    </row>
    <row r="32262" spans="1:2" x14ac:dyDescent="0.2">
      <c r="A32262" t="s">
        <v>29</v>
      </c>
    </row>
    <row r="32263" spans="1:2" x14ac:dyDescent="0.2">
      <c r="A32263" t="s">
        <v>29</v>
      </c>
    </row>
    <row r="32264" spans="1:2" x14ac:dyDescent="0.2">
      <c r="A32264" t="s">
        <v>96</v>
      </c>
    </row>
    <row r="32265" spans="1:2" x14ac:dyDescent="0.2">
      <c r="A32265" t="s">
        <v>1031</v>
      </c>
    </row>
    <row r="32266" spans="1:2" x14ac:dyDescent="0.2">
      <c r="A32266" t="s">
        <v>92</v>
      </c>
    </row>
    <row r="32267" spans="1:2" x14ac:dyDescent="0.2">
      <c r="A32267" t="s">
        <v>94</v>
      </c>
    </row>
    <row r="32268" spans="1:2" x14ac:dyDescent="0.2">
      <c r="A32268" t="s">
        <v>133</v>
      </c>
    </row>
    <row r="32269" spans="1:2" x14ac:dyDescent="0.2">
      <c r="A32269" t="s">
        <v>153</v>
      </c>
    </row>
    <row r="32270" spans="1:2" x14ac:dyDescent="0.2">
      <c r="A32270" t="s">
        <v>153</v>
      </c>
    </row>
    <row r="32271" spans="1:2" x14ac:dyDescent="0.2">
      <c r="A32271" t="s">
        <v>97</v>
      </c>
    </row>
    <row r="32272" spans="1:2" x14ac:dyDescent="0.2">
      <c r="A32272" t="s">
        <v>54</v>
      </c>
    </row>
    <row r="32273" spans="1:5" x14ac:dyDescent="0.2">
      <c r="A32273" t="s">
        <v>29</v>
      </c>
    </row>
    <row r="32274" spans="1:5" x14ac:dyDescent="0.2">
      <c r="A32274" t="s">
        <v>54</v>
      </c>
    </row>
    <row r="32275" spans="1:5" x14ac:dyDescent="0.2">
      <c r="A32275" t="s">
        <v>92</v>
      </c>
    </row>
    <row r="32276" spans="1:5" x14ac:dyDescent="0.2">
      <c r="A32276" t="s">
        <v>54</v>
      </c>
    </row>
    <row r="32277" spans="1:5" x14ac:dyDescent="0.2">
      <c r="A32277" t="s">
        <v>29</v>
      </c>
    </row>
    <row r="32278" spans="1:5" x14ac:dyDescent="0.2">
      <c r="A32278" t="s">
        <v>3806</v>
      </c>
      <c r="B32278" t="s">
        <v>1580</v>
      </c>
      <c r="C32278" t="s">
        <v>3608</v>
      </c>
    </row>
    <row r="32279" spans="1:5" x14ac:dyDescent="0.2">
      <c r="A32279" t="s">
        <v>3807</v>
      </c>
      <c r="B32279" t="s">
        <v>1580</v>
      </c>
      <c r="C32279" t="s">
        <v>3608</v>
      </c>
    </row>
    <row r="32280" spans="1:5" x14ac:dyDescent="0.2">
      <c r="A32280" t="s">
        <v>95</v>
      </c>
      <c r="B32280" t="s">
        <v>1938</v>
      </c>
      <c r="C32280">
        <v>6.3</v>
      </c>
      <c r="D32280" t="s">
        <v>3623</v>
      </c>
      <c r="E32280" t="s">
        <v>1723</v>
      </c>
    </row>
    <row r="32281" spans="1:5" x14ac:dyDescent="0.2">
      <c r="A32281" t="s">
        <v>1704</v>
      </c>
      <c r="B32281" t="s">
        <v>3624</v>
      </c>
      <c r="C32281" t="s">
        <v>2603</v>
      </c>
      <c r="D32281" t="s">
        <v>3037</v>
      </c>
    </row>
    <row r="32282" spans="1:5" x14ac:dyDescent="0.2">
      <c r="A32282" t="s">
        <v>96</v>
      </c>
    </row>
    <row r="32283" spans="1:5" x14ac:dyDescent="0.2">
      <c r="A32283" t="s">
        <v>96</v>
      </c>
    </row>
    <row r="32284" spans="1:5" x14ac:dyDescent="0.2">
      <c r="A32284" t="s">
        <v>1944</v>
      </c>
      <c r="B32284">
        <v>18.34</v>
      </c>
      <c r="C32284" t="s">
        <v>1616</v>
      </c>
    </row>
    <row r="32285" spans="1:5" x14ac:dyDescent="0.2">
      <c r="A32285" t="s">
        <v>29</v>
      </c>
      <c r="B32285" t="s">
        <v>2975</v>
      </c>
    </row>
    <row r="32286" spans="1:5" x14ac:dyDescent="0.2">
      <c r="A32286" t="s">
        <v>29</v>
      </c>
      <c r="B32286" t="s">
        <v>2975</v>
      </c>
    </row>
    <row r="32287" spans="1:5" x14ac:dyDescent="0.2">
      <c r="A32287" t="s">
        <v>54</v>
      </c>
      <c r="B32287" t="s">
        <v>2975</v>
      </c>
    </row>
    <row r="32288" spans="1:5" x14ac:dyDescent="0.2">
      <c r="A32288" t="s">
        <v>29</v>
      </c>
      <c r="B32288" t="s">
        <v>3735</v>
      </c>
    </row>
    <row r="32289" spans="1:4" x14ac:dyDescent="0.2">
      <c r="A32289" t="s">
        <v>29</v>
      </c>
      <c r="B32289" t="s">
        <v>3735</v>
      </c>
    </row>
    <row r="32290" spans="1:4" x14ac:dyDescent="0.2">
      <c r="A32290" t="s">
        <v>29</v>
      </c>
      <c r="B32290" t="s">
        <v>3808</v>
      </c>
    </row>
    <row r="32291" spans="1:4" x14ac:dyDescent="0.2">
      <c r="A32291" t="s">
        <v>92</v>
      </c>
      <c r="B32291" t="s">
        <v>3808</v>
      </c>
    </row>
    <row r="32292" spans="1:4" x14ac:dyDescent="0.2">
      <c r="A32292" t="s">
        <v>92</v>
      </c>
      <c r="B32292" t="s">
        <v>3809</v>
      </c>
    </row>
    <row r="32293" spans="1:4" x14ac:dyDescent="0.2">
      <c r="A32293" t="s">
        <v>29</v>
      </c>
      <c r="B32293" t="s">
        <v>3809</v>
      </c>
    </row>
    <row r="32294" spans="1:4" x14ac:dyDescent="0.2">
      <c r="A32294" t="s">
        <v>92</v>
      </c>
      <c r="B32294" t="s">
        <v>3809</v>
      </c>
    </row>
    <row r="32295" spans="1:4" x14ac:dyDescent="0.2">
      <c r="A32295" t="s">
        <v>92</v>
      </c>
      <c r="B32295" t="s">
        <v>3809</v>
      </c>
    </row>
    <row r="32296" spans="1:4" x14ac:dyDescent="0.2">
      <c r="A32296" t="s">
        <v>92</v>
      </c>
      <c r="B32296" t="s">
        <v>3809</v>
      </c>
    </row>
    <row r="32297" spans="1:4" x14ac:dyDescent="0.2">
      <c r="A32297" t="s">
        <v>92</v>
      </c>
      <c r="B32297" t="s">
        <v>3809</v>
      </c>
    </row>
    <row r="32298" spans="1:4" x14ac:dyDescent="0.2">
      <c r="A32298" t="s">
        <v>92</v>
      </c>
      <c r="B32298" t="s">
        <v>3809</v>
      </c>
    </row>
    <row r="32299" spans="1:4" x14ac:dyDescent="0.2">
      <c r="A32299" t="s">
        <v>95</v>
      </c>
      <c r="B32299" t="s">
        <v>2228</v>
      </c>
      <c r="C32299" t="s">
        <v>2233</v>
      </c>
    </row>
    <row r="32300" spans="1:4" x14ac:dyDescent="0.2">
      <c r="A32300" t="s">
        <v>1549</v>
      </c>
      <c r="B32300" t="s">
        <v>1550</v>
      </c>
      <c r="C32300" t="s">
        <v>1551</v>
      </c>
      <c r="D32300" t="s">
        <v>1552</v>
      </c>
    </row>
    <row r="32301" spans="1:4" x14ac:dyDescent="0.2">
      <c r="A32301" t="s">
        <v>859</v>
      </c>
      <c r="B32301" t="s">
        <v>1553</v>
      </c>
      <c r="C32301" t="s">
        <v>1554</v>
      </c>
    </row>
    <row r="32302" spans="1:4" x14ac:dyDescent="0.2">
      <c r="A32302" t="s">
        <v>1569</v>
      </c>
      <c r="B32302" t="s">
        <v>1570</v>
      </c>
      <c r="C32302" t="s">
        <v>1571</v>
      </c>
    </row>
    <row r="32303" spans="1:4" x14ac:dyDescent="0.2">
      <c r="A32303" t="s">
        <v>1569</v>
      </c>
      <c r="B32303" t="s">
        <v>1572</v>
      </c>
      <c r="C32303" t="s">
        <v>1573</v>
      </c>
      <c r="D32303" t="s">
        <v>1571</v>
      </c>
    </row>
    <row r="32304" spans="1:4" x14ac:dyDescent="0.2">
      <c r="A32304" t="s">
        <v>1100</v>
      </c>
    </row>
    <row r="32305" spans="1:4" x14ac:dyDescent="0.2">
      <c r="A32305" t="s">
        <v>1100</v>
      </c>
    </row>
    <row r="32306" spans="1:4" x14ac:dyDescent="0.2">
      <c r="A32306" t="s">
        <v>3810</v>
      </c>
      <c r="B32306">
        <v>0.05</v>
      </c>
      <c r="C32306" t="s">
        <v>3811</v>
      </c>
      <c r="D32306" t="s">
        <v>3340</v>
      </c>
    </row>
    <row r="32307" spans="1:4" x14ac:dyDescent="0.2">
      <c r="A32307" t="s">
        <v>3812</v>
      </c>
      <c r="B32307">
        <f>+-0.1</f>
        <v>-0.1</v>
      </c>
      <c r="C32307" t="s">
        <v>3811</v>
      </c>
      <c r="D32307" t="s">
        <v>3340</v>
      </c>
    </row>
    <row r="32308" spans="1:4" x14ac:dyDescent="0.2">
      <c r="A32308" t="s">
        <v>153</v>
      </c>
      <c r="B32308" t="s">
        <v>3813</v>
      </c>
    </row>
    <row r="32309" spans="1:4" x14ac:dyDescent="0.2">
      <c r="A32309" t="s">
        <v>29</v>
      </c>
      <c r="B32309">
        <v>17.54</v>
      </c>
      <c r="C32309">
        <f>+-0.02</f>
        <v>-0.02</v>
      </c>
    </row>
    <row r="32310" spans="1:4" x14ac:dyDescent="0.2">
      <c r="A32310" t="s">
        <v>29</v>
      </c>
      <c r="B32310">
        <v>25</v>
      </c>
      <c r="C32310">
        <f>+-0.08</f>
        <v>-0.08</v>
      </c>
    </row>
    <row r="32311" spans="1:4" x14ac:dyDescent="0.2">
      <c r="A32311" t="s">
        <v>153</v>
      </c>
      <c r="B32311">
        <v>35.1</v>
      </c>
      <c r="C32311">
        <v>0.05</v>
      </c>
    </row>
    <row r="32312" spans="1:4" x14ac:dyDescent="0.2">
      <c r="A32312" t="s">
        <v>153</v>
      </c>
      <c r="B32312">
        <v>34</v>
      </c>
      <c r="C32312">
        <f>+-0.15</f>
        <v>-0.15</v>
      </c>
    </row>
    <row r="32313" spans="1:4" x14ac:dyDescent="0.2">
      <c r="A32313" t="s">
        <v>153</v>
      </c>
      <c r="B32313">
        <v>9.8000000000000007</v>
      </c>
      <c r="C32313">
        <f>+-0.006</f>
        <v>-6.0000000000000001E-3</v>
      </c>
    </row>
    <row r="32314" spans="1:4" x14ac:dyDescent="0.2">
      <c r="A32314" t="s">
        <v>29</v>
      </c>
      <c r="B32314">
        <v>5.5</v>
      </c>
      <c r="C32314">
        <f>+-0.08</f>
        <v>-0.08</v>
      </c>
    </row>
    <row r="32315" spans="1:4" x14ac:dyDescent="0.2">
      <c r="A32315" t="s">
        <v>29</v>
      </c>
      <c r="B32315">
        <v>8</v>
      </c>
      <c r="C32315">
        <f>+-0.08</f>
        <v>-0.08</v>
      </c>
    </row>
    <row r="32316" spans="1:4" x14ac:dyDescent="0.2">
      <c r="A32316" t="s">
        <v>29</v>
      </c>
      <c r="B32316">
        <v>12.4</v>
      </c>
      <c r="C32316">
        <f>+-0.05</f>
        <v>-0.05</v>
      </c>
    </row>
    <row r="32317" spans="1:4" x14ac:dyDescent="0.2">
      <c r="A32317" t="s">
        <v>29</v>
      </c>
      <c r="B32317">
        <v>14</v>
      </c>
      <c r="C32317">
        <f>+-0.008</f>
        <v>-8.0000000000000002E-3</v>
      </c>
    </row>
    <row r="32318" spans="1:4" x14ac:dyDescent="0.2">
      <c r="A32318" t="s">
        <v>29</v>
      </c>
      <c r="B32318">
        <v>4</v>
      </c>
      <c r="C32318">
        <f>+-0.08</f>
        <v>-0.08</v>
      </c>
    </row>
    <row r="32319" spans="1:4" x14ac:dyDescent="0.2">
      <c r="A32319" t="s">
        <v>29</v>
      </c>
      <c r="B32319">
        <v>14</v>
      </c>
      <c r="C32319">
        <f>+-0.18</f>
        <v>-0.18</v>
      </c>
    </row>
    <row r="32320" spans="1:4" x14ac:dyDescent="0.2">
      <c r="A32320" t="s">
        <v>29</v>
      </c>
      <c r="B32320">
        <v>18.5</v>
      </c>
      <c r="C32320">
        <f>+-0.1</f>
        <v>-0.1</v>
      </c>
    </row>
    <row r="32321" spans="1:5" x14ac:dyDescent="0.2">
      <c r="A32321" t="s">
        <v>29</v>
      </c>
      <c r="B32321">
        <v>15.3</v>
      </c>
      <c r="C32321">
        <f>+-0.1</f>
        <v>-0.1</v>
      </c>
    </row>
    <row r="32322" spans="1:5" x14ac:dyDescent="0.2">
      <c r="A32322" t="s">
        <v>29</v>
      </c>
      <c r="B32322">
        <v>6</v>
      </c>
      <c r="C32322">
        <v>0.04</v>
      </c>
    </row>
    <row r="32323" spans="1:5" x14ac:dyDescent="0.2">
      <c r="A32323" t="s">
        <v>153</v>
      </c>
      <c r="B32323">
        <v>21.8</v>
      </c>
      <c r="C32323">
        <f>+-0.1</f>
        <v>-0.1</v>
      </c>
    </row>
    <row r="32324" spans="1:5" x14ac:dyDescent="0.2">
      <c r="A32324" t="s">
        <v>174</v>
      </c>
      <c r="B32324">
        <v>0.1</v>
      </c>
      <c r="C32324" t="s">
        <v>1562</v>
      </c>
      <c r="D32324" t="s">
        <v>3814</v>
      </c>
      <c r="E32324">
        <f>+-0.1</f>
        <v>-0.1</v>
      </c>
    </row>
    <row r="32325" spans="1:5" x14ac:dyDescent="0.2">
      <c r="A32325" t="s">
        <v>174</v>
      </c>
      <c r="B32325" t="s">
        <v>3815</v>
      </c>
      <c r="C32325">
        <f>+-0.1</f>
        <v>-0.1</v>
      </c>
    </row>
    <row r="32326" spans="1:5" x14ac:dyDescent="0.2">
      <c r="A32326" t="s">
        <v>174</v>
      </c>
      <c r="B32326">
        <v>13.87</v>
      </c>
      <c r="C32326">
        <f>+-0.02</f>
        <v>-0.02</v>
      </c>
    </row>
    <row r="32327" spans="1:5" x14ac:dyDescent="0.2">
      <c r="A32327" t="s">
        <v>29</v>
      </c>
      <c r="B32327">
        <v>26.4</v>
      </c>
      <c r="C32327">
        <f>+-0.1</f>
        <v>-0.1</v>
      </c>
    </row>
    <row r="32328" spans="1:5" x14ac:dyDescent="0.2">
      <c r="A32328" t="s">
        <v>153</v>
      </c>
      <c r="B32328">
        <v>4.5999999999999996</v>
      </c>
      <c r="C32328">
        <f>+-0.05</f>
        <v>-0.05</v>
      </c>
    </row>
    <row r="32329" spans="1:5" x14ac:dyDescent="0.2">
      <c r="A32329" t="s">
        <v>29</v>
      </c>
      <c r="B32329">
        <v>2.8250000000000002</v>
      </c>
      <c r="C32329">
        <f>+-0.025</f>
        <v>-2.5000000000000001E-2</v>
      </c>
    </row>
    <row r="32330" spans="1:5" x14ac:dyDescent="0.2">
      <c r="A32330" t="s">
        <v>29</v>
      </c>
      <c r="B32330">
        <v>0.2</v>
      </c>
      <c r="C32330">
        <f>+-0.1</f>
        <v>-0.1</v>
      </c>
    </row>
    <row r="32331" spans="1:5" x14ac:dyDescent="0.2">
      <c r="A32331" t="s">
        <v>29</v>
      </c>
      <c r="B32331">
        <v>0.47499999999999998</v>
      </c>
      <c r="C32331">
        <f>+-0.1</f>
        <v>-0.1</v>
      </c>
    </row>
    <row r="32332" spans="1:5" x14ac:dyDescent="0.2">
      <c r="A32332" t="s">
        <v>3553</v>
      </c>
      <c r="B32332" t="s">
        <v>1925</v>
      </c>
      <c r="C32332" t="s">
        <v>1553</v>
      </c>
      <c r="D32332" t="s">
        <v>3087</v>
      </c>
      <c r="E32332" t="s">
        <v>3552</v>
      </c>
    </row>
    <row r="32333" spans="1:5" x14ac:dyDescent="0.2">
      <c r="A32333" t="s">
        <v>1549</v>
      </c>
      <c r="B32333" t="s">
        <v>1550</v>
      </c>
      <c r="C32333" t="s">
        <v>1551</v>
      </c>
      <c r="D32333" t="s">
        <v>1552</v>
      </c>
    </row>
    <row r="32334" spans="1:5" x14ac:dyDescent="0.2">
      <c r="A32334" t="s">
        <v>859</v>
      </c>
      <c r="B32334" t="s">
        <v>1553</v>
      </c>
      <c r="C32334" t="s">
        <v>1554</v>
      </c>
    </row>
    <row r="32335" spans="1:5" x14ac:dyDescent="0.2">
      <c r="A32335" t="s">
        <v>1569</v>
      </c>
      <c r="B32335" t="s">
        <v>1570</v>
      </c>
      <c r="C32335" t="s">
        <v>1571</v>
      </c>
    </row>
    <row r="32336" spans="1:5" x14ac:dyDescent="0.2">
      <c r="A32336" t="s">
        <v>1569</v>
      </c>
      <c r="B32336" t="s">
        <v>1572</v>
      </c>
      <c r="C32336" t="s">
        <v>1573</v>
      </c>
      <c r="D32336" t="s">
        <v>1571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Tabelle1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Serdar Isik</cp:lastModifiedBy>
  <cp:revision>1</cp:revision>
  <dcterms:created xsi:type="dcterms:W3CDTF">2024-12-19T22:57:26Z</dcterms:created>
  <dcterms:modified xsi:type="dcterms:W3CDTF">2025-02-03T14:50:25Z</dcterms:modified>
  <cp:category/>
</cp:coreProperties>
</file>