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ercd\d\ditt0009\Documents\Murray-Coorong\2021-22 TLM\Ewe Is macroalgae\Ewe Is algae data\"/>
    </mc:Choice>
  </mc:AlternateContent>
  <xr:revisionPtr revIDLastSave="0" documentId="13_ncr:1_{9178BD4A-58D1-41AA-ADFA-C244FB7BBDC5}" xr6:coauthVersionLast="47" xr6:coauthVersionMax="47" xr10:uidLastSave="{00000000-0000-0000-0000-000000000000}"/>
  <bookViews>
    <workbookView xWindow="1476" yWindow="912" windowWidth="23112" windowHeight="14952" xr2:uid="{5B876CDC-D2E8-45AE-8101-C8ADFDCE7403}"/>
  </bookViews>
  <sheets>
    <sheet name="Algae_Biomass" sheetId="2" r:id="rId1"/>
    <sheet name="nutrient concentrations" sheetId="1" r:id="rId2"/>
    <sheet name="Macroinverteb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4" i="3" l="1"/>
  <c r="O84" i="3"/>
  <c r="L84" i="3"/>
  <c r="K84" i="3"/>
  <c r="I84" i="3"/>
  <c r="H84" i="3"/>
  <c r="Q83" i="3"/>
  <c r="P83" i="3"/>
  <c r="O83" i="3"/>
  <c r="M83" i="3"/>
  <c r="L83" i="3"/>
  <c r="K83" i="3"/>
  <c r="J83" i="3"/>
  <c r="I83" i="3"/>
  <c r="H83" i="3"/>
  <c r="Q82" i="3"/>
  <c r="P82" i="3"/>
  <c r="O82" i="3"/>
  <c r="M82" i="3"/>
  <c r="L82" i="3"/>
  <c r="K82" i="3"/>
  <c r="J82" i="3"/>
  <c r="I82" i="3"/>
  <c r="H82" i="3"/>
  <c r="Q81" i="3"/>
  <c r="O81" i="3"/>
  <c r="M81" i="3"/>
  <c r="L81" i="3"/>
  <c r="K81" i="3"/>
  <c r="J81" i="3"/>
  <c r="I81" i="3"/>
  <c r="H81" i="3"/>
  <c r="Q80" i="3"/>
  <c r="P80" i="3"/>
  <c r="O80" i="3"/>
  <c r="M80" i="3"/>
  <c r="L80" i="3"/>
  <c r="K80" i="3"/>
  <c r="J80" i="3"/>
  <c r="I80" i="3"/>
  <c r="H80" i="3"/>
  <c r="O79" i="3"/>
  <c r="L79" i="3"/>
  <c r="K79" i="3"/>
  <c r="I79" i="3"/>
  <c r="H79" i="3"/>
  <c r="O78" i="3"/>
  <c r="L78" i="3"/>
  <c r="K78" i="3"/>
  <c r="I78" i="3"/>
  <c r="H78" i="3"/>
  <c r="Q77" i="3"/>
  <c r="P77" i="3"/>
  <c r="O77" i="3"/>
  <c r="M77" i="3"/>
  <c r="L77" i="3"/>
  <c r="K77" i="3"/>
  <c r="J77" i="3"/>
  <c r="I77" i="3"/>
  <c r="H77" i="3"/>
  <c r="O76" i="3"/>
  <c r="L76" i="3"/>
  <c r="K76" i="3"/>
  <c r="J76" i="3"/>
  <c r="I76" i="3"/>
  <c r="H76" i="3"/>
  <c r="Q75" i="3"/>
  <c r="P75" i="3"/>
  <c r="O75" i="3"/>
  <c r="M75" i="3"/>
  <c r="L75" i="3"/>
  <c r="K75" i="3"/>
  <c r="J75" i="3"/>
  <c r="I75" i="3"/>
  <c r="H75" i="3"/>
  <c r="Q74" i="3"/>
  <c r="P74" i="3"/>
  <c r="O74" i="3"/>
  <c r="M74" i="3"/>
  <c r="L74" i="3"/>
  <c r="K74" i="3"/>
  <c r="J74" i="3"/>
  <c r="I74" i="3"/>
  <c r="H74" i="3"/>
  <c r="O73" i="3"/>
  <c r="L73" i="3"/>
  <c r="K73" i="3"/>
  <c r="J73" i="3"/>
  <c r="I73" i="3"/>
  <c r="H73" i="3"/>
  <c r="Q72" i="3"/>
  <c r="P72" i="3"/>
  <c r="O72" i="3"/>
  <c r="M72" i="3"/>
  <c r="L72" i="3"/>
  <c r="K72" i="3"/>
  <c r="J72" i="3"/>
  <c r="I72" i="3"/>
  <c r="H72" i="3"/>
  <c r="O71" i="3"/>
  <c r="M71" i="3"/>
  <c r="L71" i="3"/>
  <c r="K71" i="3"/>
  <c r="J71" i="3"/>
  <c r="I71" i="3"/>
  <c r="H71" i="3"/>
  <c r="Q70" i="3"/>
  <c r="P70" i="3"/>
  <c r="O70" i="3"/>
  <c r="M70" i="3"/>
  <c r="L70" i="3"/>
  <c r="K70" i="3"/>
  <c r="J70" i="3"/>
  <c r="I70" i="3"/>
  <c r="H70" i="3"/>
  <c r="Q69" i="3"/>
  <c r="P69" i="3"/>
  <c r="O69" i="3"/>
  <c r="M69" i="3"/>
  <c r="L69" i="3"/>
  <c r="K69" i="3"/>
  <c r="J69" i="3"/>
  <c r="I69" i="3"/>
  <c r="H69" i="3"/>
  <c r="Q68" i="3"/>
  <c r="P68" i="3"/>
  <c r="O68" i="3"/>
  <c r="M68" i="3"/>
  <c r="L68" i="3"/>
  <c r="K68" i="3"/>
  <c r="J68" i="3"/>
  <c r="I68" i="3"/>
  <c r="H68" i="3"/>
  <c r="Q67" i="3"/>
  <c r="P67" i="3"/>
  <c r="O67" i="3"/>
  <c r="M67" i="3"/>
  <c r="L67" i="3"/>
  <c r="K67" i="3"/>
  <c r="J67" i="3"/>
  <c r="I67" i="3"/>
  <c r="H67" i="3"/>
  <c r="Q66" i="3"/>
  <c r="P66" i="3"/>
  <c r="O66" i="3"/>
  <c r="M66" i="3"/>
  <c r="L66" i="3"/>
  <c r="K66" i="3"/>
  <c r="J66" i="3"/>
  <c r="I66" i="3"/>
  <c r="H66" i="3"/>
  <c r="Q65" i="3"/>
  <c r="P65" i="3"/>
  <c r="O65" i="3"/>
  <c r="M65" i="3"/>
  <c r="L65" i="3"/>
  <c r="K65" i="3"/>
  <c r="J65" i="3"/>
  <c r="I65" i="3"/>
  <c r="H65" i="3"/>
  <c r="Q64" i="3"/>
  <c r="P64" i="3"/>
  <c r="O64" i="3"/>
  <c r="N64" i="3"/>
  <c r="M64" i="3"/>
  <c r="L64" i="3"/>
  <c r="K64" i="3"/>
  <c r="J64" i="3"/>
  <c r="I64" i="3"/>
  <c r="H64" i="3"/>
  <c r="Q63" i="3"/>
  <c r="P63" i="3"/>
  <c r="O63" i="3"/>
  <c r="N63" i="3"/>
  <c r="M63" i="3"/>
  <c r="L63" i="3"/>
  <c r="K63" i="3"/>
  <c r="J63" i="3"/>
  <c r="I63" i="3"/>
  <c r="H63" i="3"/>
  <c r="Q62" i="3"/>
  <c r="P62" i="3"/>
  <c r="O62" i="3"/>
  <c r="N62" i="3"/>
  <c r="M62" i="3"/>
  <c r="L62" i="3"/>
  <c r="K62" i="3"/>
  <c r="J62" i="3"/>
  <c r="I62" i="3"/>
  <c r="H62" i="3"/>
  <c r="Q61" i="3"/>
  <c r="P61" i="3"/>
  <c r="O61" i="3"/>
  <c r="N61" i="3"/>
  <c r="M61" i="3"/>
  <c r="L61" i="3"/>
  <c r="K61" i="3"/>
  <c r="J61" i="3"/>
  <c r="I61" i="3"/>
  <c r="H61" i="3"/>
  <c r="Q60" i="3"/>
  <c r="P60" i="3"/>
  <c r="O60" i="3"/>
  <c r="N60" i="3"/>
  <c r="M60" i="3"/>
  <c r="L60" i="3"/>
  <c r="K60" i="3"/>
  <c r="J60" i="3"/>
  <c r="I60" i="3"/>
  <c r="H60" i="3"/>
  <c r="Q59" i="3"/>
  <c r="P59" i="3"/>
  <c r="O59" i="3"/>
  <c r="N59" i="3"/>
  <c r="M59" i="3"/>
  <c r="L59" i="3"/>
  <c r="K59" i="3"/>
  <c r="J59" i="3"/>
  <c r="I59" i="3"/>
  <c r="H59" i="3"/>
  <c r="Q58" i="3"/>
  <c r="P58" i="3"/>
  <c r="O58" i="3"/>
  <c r="N58" i="3"/>
  <c r="M58" i="3"/>
  <c r="L58" i="3"/>
  <c r="K58" i="3"/>
  <c r="J58" i="3"/>
  <c r="I58" i="3"/>
  <c r="H58" i="3"/>
  <c r="Q57" i="3"/>
  <c r="O57" i="3"/>
  <c r="N57" i="3"/>
  <c r="M57" i="3"/>
  <c r="L57" i="3"/>
  <c r="K57" i="3"/>
  <c r="J57" i="3"/>
  <c r="I57" i="3"/>
  <c r="H57" i="3"/>
  <c r="Q56" i="3"/>
  <c r="P56" i="3"/>
  <c r="O56" i="3"/>
  <c r="N56" i="3"/>
  <c r="M56" i="3"/>
  <c r="L56" i="3"/>
  <c r="K56" i="3"/>
  <c r="J56" i="3"/>
  <c r="I56" i="3"/>
  <c r="H56" i="3"/>
  <c r="Q55" i="3"/>
  <c r="P55" i="3"/>
  <c r="O55" i="3"/>
  <c r="N55" i="3"/>
  <c r="M55" i="3"/>
  <c r="L55" i="3"/>
  <c r="K55" i="3"/>
  <c r="J55" i="3"/>
  <c r="I55" i="3"/>
  <c r="H55" i="3"/>
  <c r="Q54" i="3"/>
  <c r="P54" i="3"/>
  <c r="O54" i="3"/>
  <c r="N54" i="3"/>
  <c r="M54" i="3"/>
  <c r="L54" i="3"/>
  <c r="K54" i="3"/>
  <c r="J54" i="3"/>
  <c r="I54" i="3"/>
  <c r="H54" i="3"/>
  <c r="O53" i="3"/>
  <c r="L53" i="3"/>
  <c r="K53" i="3"/>
  <c r="J53" i="3"/>
  <c r="I53" i="3"/>
  <c r="H53" i="3"/>
  <c r="Q52" i="3"/>
  <c r="P52" i="3"/>
  <c r="O52" i="3"/>
  <c r="N52" i="3"/>
  <c r="M52" i="3"/>
  <c r="L52" i="3"/>
  <c r="K52" i="3"/>
  <c r="J52" i="3"/>
  <c r="I52" i="3"/>
  <c r="H52" i="3"/>
  <c r="Q51" i="3"/>
  <c r="P51" i="3"/>
  <c r="O51" i="3"/>
  <c r="N51" i="3"/>
  <c r="M51" i="3"/>
  <c r="L51" i="3"/>
  <c r="K51" i="3"/>
  <c r="J51" i="3"/>
  <c r="I51" i="3"/>
  <c r="H51" i="3"/>
  <c r="Q50" i="3"/>
  <c r="P50" i="3"/>
  <c r="O50" i="3"/>
  <c r="N50" i="3"/>
  <c r="M50" i="3"/>
  <c r="L50" i="3"/>
  <c r="K50" i="3"/>
  <c r="J50" i="3"/>
  <c r="I50" i="3"/>
  <c r="H50" i="3"/>
  <c r="Q49" i="3"/>
  <c r="P49" i="3"/>
  <c r="O49" i="3"/>
  <c r="N49" i="3"/>
  <c r="M49" i="3"/>
  <c r="L49" i="3"/>
  <c r="K49" i="3"/>
  <c r="J49" i="3"/>
  <c r="I49" i="3"/>
  <c r="H49" i="3"/>
  <c r="Q48" i="3"/>
  <c r="O48" i="3"/>
  <c r="N48" i="3"/>
  <c r="M48" i="3"/>
  <c r="L48" i="3"/>
  <c r="K48" i="3"/>
  <c r="J48" i="3"/>
  <c r="I48" i="3"/>
  <c r="H48" i="3"/>
  <c r="Q47" i="3"/>
  <c r="P47" i="3"/>
  <c r="O47" i="3"/>
  <c r="N47" i="3"/>
  <c r="M47" i="3"/>
  <c r="L47" i="3"/>
  <c r="K47" i="3"/>
  <c r="J47" i="3"/>
  <c r="I47" i="3"/>
  <c r="H47" i="3"/>
  <c r="Q46" i="3"/>
  <c r="P46" i="3"/>
  <c r="O46" i="3"/>
  <c r="N46" i="3"/>
  <c r="M46" i="3"/>
  <c r="L46" i="3"/>
  <c r="K46" i="3"/>
  <c r="J46" i="3"/>
  <c r="I46" i="3"/>
  <c r="H46" i="3"/>
  <c r="Q45" i="3"/>
  <c r="P45" i="3"/>
  <c r="O45" i="3"/>
  <c r="N45" i="3"/>
  <c r="M45" i="3"/>
  <c r="L45" i="3"/>
  <c r="K45" i="3"/>
  <c r="J45" i="3"/>
  <c r="I45" i="3"/>
  <c r="H45" i="3"/>
  <c r="P41" i="3"/>
  <c r="P84" i="3" s="1"/>
  <c r="N84" i="3"/>
  <c r="M41" i="3"/>
  <c r="M84" i="3" s="1"/>
  <c r="J41" i="3"/>
  <c r="J84" i="3" s="1"/>
  <c r="N83" i="3"/>
  <c r="N82" i="3"/>
  <c r="P38" i="3"/>
  <c r="P81" i="3" s="1"/>
  <c r="N81" i="3"/>
  <c r="N80" i="3"/>
  <c r="Q36" i="3"/>
  <c r="Q79" i="3" s="1"/>
  <c r="P36" i="3"/>
  <c r="P79" i="3" s="1"/>
  <c r="N79" i="3"/>
  <c r="M36" i="3"/>
  <c r="M79" i="3" s="1"/>
  <c r="J36" i="3"/>
  <c r="Q35" i="3"/>
  <c r="Q78" i="3" s="1"/>
  <c r="P35" i="3"/>
  <c r="P78" i="3" s="1"/>
  <c r="N78" i="3"/>
  <c r="M35" i="3"/>
  <c r="M78" i="3" s="1"/>
  <c r="J35" i="3"/>
  <c r="N77" i="3"/>
  <c r="Q33" i="3"/>
  <c r="Q76" i="3" s="1"/>
  <c r="P33" i="3"/>
  <c r="P76" i="3" s="1"/>
  <c r="N76" i="3"/>
  <c r="M33" i="3"/>
  <c r="M76" i="3" s="1"/>
  <c r="N75" i="3"/>
  <c r="N74" i="3"/>
  <c r="Q30" i="3"/>
  <c r="Q73" i="3" s="1"/>
  <c r="P30" i="3"/>
  <c r="P73" i="3" s="1"/>
  <c r="N73" i="3"/>
  <c r="M30" i="3"/>
  <c r="N72" i="3"/>
  <c r="Q28" i="3"/>
  <c r="Q71" i="3" s="1"/>
  <c r="P28" i="3"/>
  <c r="P71" i="3" s="1"/>
  <c r="N70" i="3"/>
  <c r="N69" i="3"/>
  <c r="S25" i="3"/>
  <c r="S68" i="3" s="1"/>
  <c r="N67" i="3"/>
  <c r="N66" i="3"/>
  <c r="S22" i="3"/>
  <c r="S65" i="3" s="1"/>
  <c r="N65" i="3"/>
  <c r="S21" i="3"/>
  <c r="S64" i="3" s="1"/>
  <c r="S20" i="3"/>
  <c r="S63" i="3" s="1"/>
  <c r="S19" i="3"/>
  <c r="S62" i="3" s="1"/>
  <c r="S18" i="3"/>
  <c r="S61" i="3" s="1"/>
  <c r="S17" i="3"/>
  <c r="S60" i="3" s="1"/>
  <c r="S16" i="3"/>
  <c r="S59" i="3" s="1"/>
  <c r="S15" i="3"/>
  <c r="S58" i="3" s="1"/>
  <c r="P14" i="3"/>
  <c r="P57" i="3" s="1"/>
  <c r="S13" i="3"/>
  <c r="S56" i="3" s="1"/>
  <c r="S12" i="3"/>
  <c r="S55" i="3" s="1"/>
  <c r="S11" i="3"/>
  <c r="S54" i="3" s="1"/>
  <c r="Q10" i="3"/>
  <c r="P10" i="3"/>
  <c r="P53" i="3" s="1"/>
  <c r="N10" i="3"/>
  <c r="M10" i="3"/>
  <c r="S9" i="3"/>
  <c r="S52" i="3" s="1"/>
  <c r="S8" i="3"/>
  <c r="S51" i="3" s="1"/>
  <c r="S7" i="3"/>
  <c r="S50" i="3" s="1"/>
  <c r="S6" i="3"/>
  <c r="S49" i="3" s="1"/>
  <c r="P5" i="3"/>
  <c r="S5" i="3" s="1"/>
  <c r="S48" i="3" s="1"/>
  <c r="S4" i="3"/>
  <c r="S47" i="3" s="1"/>
  <c r="S3" i="3"/>
  <c r="S46" i="3" s="1"/>
  <c r="S2" i="3"/>
  <c r="S45" i="3" s="1"/>
  <c r="S31" i="3" l="1"/>
  <c r="S74" i="3" s="1"/>
  <c r="S34" i="3"/>
  <c r="S77" i="3" s="1"/>
  <c r="S29" i="3"/>
  <c r="S72" i="3" s="1"/>
  <c r="S32" i="3"/>
  <c r="S75" i="3" s="1"/>
  <c r="S26" i="3"/>
  <c r="S69" i="3" s="1"/>
  <c r="S28" i="3"/>
  <c r="S71" i="3" s="1"/>
  <c r="S30" i="3"/>
  <c r="S73" i="3" s="1"/>
  <c r="S14" i="3"/>
  <c r="S57" i="3" s="1"/>
  <c r="S36" i="3"/>
  <c r="S79" i="3" s="1"/>
  <c r="S38" i="3"/>
  <c r="S81" i="3" s="1"/>
  <c r="N71" i="3"/>
  <c r="S24" i="3"/>
  <c r="S67" i="3" s="1"/>
  <c r="S35" i="3"/>
  <c r="S78" i="3" s="1"/>
  <c r="S40" i="3"/>
  <c r="S83" i="3" s="1"/>
  <c r="S10" i="3"/>
  <c r="S53" i="3" s="1"/>
  <c r="S23" i="3"/>
  <c r="S66" i="3" s="1"/>
  <c r="S27" i="3"/>
  <c r="S70" i="3" s="1"/>
  <c r="S41" i="3"/>
  <c r="S84" i="3" s="1"/>
  <c r="J79" i="3"/>
  <c r="S39" i="3"/>
  <c r="S82" i="3" s="1"/>
  <c r="P48" i="3"/>
  <c r="J78" i="3"/>
  <c r="N53" i="3"/>
  <c r="M73" i="3"/>
  <c r="N68" i="3"/>
  <c r="S33" i="3"/>
  <c r="S76" i="3" s="1"/>
  <c r="S37" i="3"/>
  <c r="S80" i="3" s="1"/>
  <c r="Q53" i="3"/>
  <c r="M53" i="3"/>
  <c r="F11" i="2"/>
</calcChain>
</file>

<file path=xl/sharedStrings.xml><?xml version="1.0" encoding="utf-8"?>
<sst xmlns="http://schemas.openxmlformats.org/spreadsheetml/2006/main" count="696" uniqueCount="75">
  <si>
    <t>Data</t>
  </si>
  <si>
    <t>Site</t>
  </si>
  <si>
    <t>Date</t>
  </si>
  <si>
    <t>Source order</t>
  </si>
  <si>
    <t>Source</t>
  </si>
  <si>
    <t>Mean</t>
  </si>
  <si>
    <t>Standard Deviation</t>
  </si>
  <si>
    <t>SE of mean</t>
  </si>
  <si>
    <t>Minimum</t>
  </si>
  <si>
    <t>Median</t>
  </si>
  <si>
    <t>Maximum</t>
  </si>
  <si>
    <t>Ammonium (mg.L)</t>
  </si>
  <si>
    <t>EI</t>
  </si>
  <si>
    <t>Over</t>
  </si>
  <si>
    <t>PP</t>
  </si>
  <si>
    <t>Top</t>
  </si>
  <si>
    <t>Bottom</t>
  </si>
  <si>
    <t>Nitrate (mg.L)</t>
  </si>
  <si>
    <t>Nitrite (mg.L)</t>
  </si>
  <si>
    <t>Phosphate (mg.L)</t>
  </si>
  <si>
    <t>Algae</t>
  </si>
  <si>
    <t>Month</t>
  </si>
  <si>
    <t>Site code</t>
  </si>
  <si>
    <t>Rep</t>
  </si>
  <si>
    <t>DV (ml)</t>
  </si>
  <si>
    <t>WW (g)</t>
  </si>
  <si>
    <t>Seagrass</t>
  </si>
  <si>
    <t>Comments</t>
  </si>
  <si>
    <t>DV= Displacement volumen</t>
  </si>
  <si>
    <t>Ewe Island</t>
  </si>
  <si>
    <t>WW=Wet Weight</t>
  </si>
  <si>
    <t>No</t>
  </si>
  <si>
    <t>Lots of amphipods</t>
  </si>
  <si>
    <t>Few</t>
  </si>
  <si>
    <t>Salinator and amphipods</t>
  </si>
  <si>
    <t>Salinator, amphipods, simplisetia</t>
  </si>
  <si>
    <t>Brown algae</t>
  </si>
  <si>
    <t>Lots of salinators and hydrobids</t>
  </si>
  <si>
    <t>Pelican Point</t>
  </si>
  <si>
    <t>Few algae</t>
  </si>
  <si>
    <t>Some amphipods</t>
  </si>
  <si>
    <t>Lots of amphipods and hydrobids</t>
  </si>
  <si>
    <t>Brown algae, lots of amphipods</t>
  </si>
  <si>
    <t xml:space="preserve">Few algae, amphipods  </t>
  </si>
  <si>
    <t>Few algae, amphipods and hydrobids</t>
  </si>
  <si>
    <t>Few algae, some amphipods</t>
  </si>
  <si>
    <t>Some amphipods and chironomids</t>
  </si>
  <si>
    <t>Some hydrobids</t>
  </si>
  <si>
    <t>Amphipods and mysids</t>
  </si>
  <si>
    <t>Some amphipods, hydrobids, and mysids</t>
  </si>
  <si>
    <t>Amphipods</t>
  </si>
  <si>
    <t>Few algae, some apmphipods</t>
  </si>
  <si>
    <t>Bag with only sediment no algae</t>
  </si>
  <si>
    <t>Few algae, some apmphipods and mysids</t>
  </si>
  <si>
    <t>Order</t>
  </si>
  <si>
    <t>Site Order</t>
  </si>
  <si>
    <t>Name</t>
  </si>
  <si>
    <t>Replicate</t>
  </si>
  <si>
    <t>Method</t>
  </si>
  <si>
    <r>
      <t>Area (cm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</si>
  <si>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t>Oligochaeta sp.</t>
  </si>
  <si>
    <t>Capitella sp.</t>
  </si>
  <si>
    <t>Simplisetia aequisetis</t>
  </si>
  <si>
    <t>Nephtys australiensis</t>
  </si>
  <si>
    <t>Boccardiella limnicola</t>
  </si>
  <si>
    <t>Arthritica helmsi</t>
  </si>
  <si>
    <t>Hydrobid total</t>
  </si>
  <si>
    <t>Salinator fragilis</t>
  </si>
  <si>
    <t>Amphipoda spp.</t>
  </si>
  <si>
    <t>Chironomid larvae</t>
  </si>
  <si>
    <t>Total Benthos</t>
  </si>
  <si>
    <t>Corer</t>
  </si>
  <si>
    <r>
      <t>M</t>
    </r>
    <r>
      <rPr>
        <b/>
        <vertAlign val="superscript"/>
        <sz val="11"/>
        <color theme="1"/>
        <rFont val="Calibri"/>
        <family val="2"/>
      </rPr>
      <t>2</t>
    </r>
  </si>
  <si>
    <t>Area (m2)</t>
  </si>
  <si>
    <t>Hydrobiidae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</si>
</sst>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1" fillId="2" borderId="0" xfId="0" applyFont="1" applyFill="1"/>
    <xf numFmtId="0" fontId="4" fillId="0" borderId="0" xfId="0" applyFont="1" applyAlignment="1">
      <alignment wrapText="1"/>
    </xf>
    <xf numFmtId="17" fontId="4" fillId="0" borderId="0" xfId="0" applyNumberFormat="1" applyFont="1" applyAlignment="1">
      <alignment wrapText="1"/>
    </xf>
    <xf numFmtId="1" fontId="4" fillId="0" borderId="0" xfId="0" applyNumberFormat="1" applyFont="1"/>
    <xf numFmtId="0" fontId="4" fillId="3" borderId="0" xfId="0" applyFont="1" applyFill="1"/>
    <xf numFmtId="1" fontId="0" fillId="0" borderId="0" xfId="0" applyNumberFormat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9AE-3FF2-4B55-9610-07FE5E5E8E52}">
  <dimension ref="A1:O9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31" sqref="M31"/>
    </sheetView>
  </sheetViews>
  <sheetFormatPr defaultRowHeight="14.4" x14ac:dyDescent="0.3"/>
  <cols>
    <col min="2" max="2" width="12.44140625" customWidth="1"/>
    <col min="5" max="5" width="12.33203125" customWidth="1"/>
    <col min="6" max="7" width="13.33203125" customWidth="1"/>
    <col min="8" max="8" width="27.44140625" customWidth="1"/>
  </cols>
  <sheetData>
    <row r="1" spans="1:15" x14ac:dyDescent="0.3">
      <c r="E1" s="4" t="s">
        <v>20</v>
      </c>
      <c r="F1" s="4"/>
      <c r="G1" s="5"/>
    </row>
    <row r="2" spans="1:15" x14ac:dyDescent="0.3">
      <c r="A2" t="s">
        <v>21</v>
      </c>
      <c r="B2" t="s">
        <v>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K2" t="s">
        <v>28</v>
      </c>
    </row>
    <row r="3" spans="1:15" x14ac:dyDescent="0.3">
      <c r="A3" s="6">
        <v>44501</v>
      </c>
      <c r="B3" s="5" t="s">
        <v>29</v>
      </c>
      <c r="C3" s="5" t="s">
        <v>12</v>
      </c>
      <c r="D3" s="5">
        <v>1</v>
      </c>
      <c r="E3">
        <v>0</v>
      </c>
      <c r="F3" s="5">
        <v>0</v>
      </c>
      <c r="K3" t="s">
        <v>30</v>
      </c>
      <c r="O3" s="5"/>
    </row>
    <row r="4" spans="1:15" x14ac:dyDescent="0.3">
      <c r="A4" s="6">
        <v>44501</v>
      </c>
      <c r="B4" s="5" t="s">
        <v>29</v>
      </c>
      <c r="C4" s="5" t="s">
        <v>12</v>
      </c>
      <c r="D4" s="5">
        <v>2</v>
      </c>
      <c r="E4">
        <v>0.5</v>
      </c>
      <c r="F4" s="5">
        <v>0.503</v>
      </c>
      <c r="G4" t="s">
        <v>31</v>
      </c>
      <c r="H4" t="s">
        <v>32</v>
      </c>
      <c r="O4" s="5"/>
    </row>
    <row r="5" spans="1:15" x14ac:dyDescent="0.3">
      <c r="A5" s="6">
        <v>44501</v>
      </c>
      <c r="B5" s="5" t="s">
        <v>29</v>
      </c>
      <c r="C5" s="5" t="s">
        <v>12</v>
      </c>
      <c r="D5" s="5">
        <v>3</v>
      </c>
      <c r="E5">
        <v>0.5</v>
      </c>
      <c r="F5" s="5">
        <v>0.40400000000000003</v>
      </c>
      <c r="O5" s="5"/>
    </row>
    <row r="6" spans="1:15" x14ac:dyDescent="0.3">
      <c r="A6" s="6">
        <v>44501</v>
      </c>
      <c r="B6" s="5" t="s">
        <v>29</v>
      </c>
      <c r="C6" s="5" t="s">
        <v>12</v>
      </c>
      <c r="D6" s="5">
        <v>4</v>
      </c>
      <c r="E6">
        <v>4</v>
      </c>
      <c r="F6" s="5">
        <v>3.89</v>
      </c>
      <c r="G6" t="s">
        <v>33</v>
      </c>
      <c r="H6" t="s">
        <v>34</v>
      </c>
      <c r="O6" s="5"/>
    </row>
    <row r="7" spans="1:15" x14ac:dyDescent="0.3">
      <c r="A7" s="6">
        <v>44501</v>
      </c>
      <c r="B7" s="5" t="s">
        <v>29</v>
      </c>
      <c r="C7" s="5" t="s">
        <v>12</v>
      </c>
      <c r="D7" s="5">
        <v>5</v>
      </c>
      <c r="E7">
        <v>0</v>
      </c>
      <c r="F7" s="5">
        <v>0</v>
      </c>
      <c r="O7" s="5"/>
    </row>
    <row r="8" spans="1:15" x14ac:dyDescent="0.3">
      <c r="A8" s="6">
        <v>44501</v>
      </c>
      <c r="B8" s="5" t="s">
        <v>29</v>
      </c>
      <c r="C8" s="5" t="s">
        <v>12</v>
      </c>
      <c r="D8" s="5">
        <v>6</v>
      </c>
      <c r="E8">
        <v>85</v>
      </c>
      <c r="F8" s="5">
        <v>73.23</v>
      </c>
      <c r="G8" t="s">
        <v>31</v>
      </c>
      <c r="H8" t="s">
        <v>35</v>
      </c>
      <c r="O8" s="5"/>
    </row>
    <row r="9" spans="1:15" x14ac:dyDescent="0.3">
      <c r="A9" s="6">
        <v>44501</v>
      </c>
      <c r="B9" s="5" t="s">
        <v>29</v>
      </c>
      <c r="C9" s="5" t="s">
        <v>12</v>
      </c>
      <c r="D9" s="5">
        <v>7</v>
      </c>
      <c r="E9">
        <v>0</v>
      </c>
      <c r="F9" s="5">
        <v>0</v>
      </c>
      <c r="O9" s="5"/>
    </row>
    <row r="10" spans="1:15" x14ac:dyDescent="0.3">
      <c r="A10" s="6">
        <v>44501</v>
      </c>
      <c r="B10" s="5" t="s">
        <v>29</v>
      </c>
      <c r="C10" s="5" t="s">
        <v>12</v>
      </c>
      <c r="D10" s="5">
        <v>8</v>
      </c>
      <c r="E10">
        <v>20</v>
      </c>
      <c r="F10" s="5">
        <v>17.475999999999999</v>
      </c>
      <c r="G10" t="s">
        <v>31</v>
      </c>
      <c r="H10" t="s">
        <v>32</v>
      </c>
      <c r="O10" s="5"/>
    </row>
    <row r="11" spans="1:15" x14ac:dyDescent="0.3">
      <c r="A11" s="6">
        <v>44501</v>
      </c>
      <c r="B11" s="5" t="s">
        <v>29</v>
      </c>
      <c r="C11" s="5" t="s">
        <v>12</v>
      </c>
      <c r="D11" s="5">
        <v>9</v>
      </c>
      <c r="E11">
        <v>500</v>
      </c>
      <c r="F11">
        <f>190.86+266.73</f>
        <v>457.59000000000003</v>
      </c>
      <c r="G11" t="s">
        <v>31</v>
      </c>
      <c r="H11" t="s">
        <v>35</v>
      </c>
    </row>
    <row r="12" spans="1:15" x14ac:dyDescent="0.3">
      <c r="A12" s="6">
        <v>44501</v>
      </c>
      <c r="B12" s="5" t="s">
        <v>29</v>
      </c>
      <c r="C12" s="5" t="s">
        <v>12</v>
      </c>
      <c r="D12" s="5">
        <v>10</v>
      </c>
      <c r="E12">
        <v>0</v>
      </c>
      <c r="F12" s="5">
        <v>0</v>
      </c>
      <c r="O12" s="5"/>
    </row>
    <row r="13" spans="1:15" x14ac:dyDescent="0.3">
      <c r="A13" s="6">
        <v>44501</v>
      </c>
      <c r="B13" s="5" t="s">
        <v>29</v>
      </c>
      <c r="C13" s="5" t="s">
        <v>12</v>
      </c>
      <c r="D13" s="5">
        <v>11</v>
      </c>
      <c r="E13">
        <v>3</v>
      </c>
      <c r="F13" s="5">
        <v>3.7589999999999999</v>
      </c>
      <c r="G13" t="s">
        <v>31</v>
      </c>
      <c r="H13" t="s">
        <v>36</v>
      </c>
      <c r="O13" s="5"/>
    </row>
    <row r="14" spans="1:15" x14ac:dyDescent="0.3">
      <c r="A14" s="6">
        <v>44501</v>
      </c>
      <c r="B14" s="5" t="s">
        <v>29</v>
      </c>
      <c r="C14" s="5" t="s">
        <v>12</v>
      </c>
      <c r="D14" s="5">
        <v>12</v>
      </c>
      <c r="E14">
        <v>7</v>
      </c>
      <c r="F14" s="5">
        <v>5.2949999999999999</v>
      </c>
      <c r="G14" t="s">
        <v>33</v>
      </c>
      <c r="H14" t="s">
        <v>37</v>
      </c>
      <c r="O14" s="5"/>
    </row>
    <row r="15" spans="1:15" x14ac:dyDescent="0.3">
      <c r="A15" s="6">
        <v>44501</v>
      </c>
      <c r="B15" s="5" t="s">
        <v>29</v>
      </c>
      <c r="C15" s="5" t="s">
        <v>12</v>
      </c>
      <c r="D15" s="5">
        <v>13</v>
      </c>
      <c r="E15">
        <v>2.5</v>
      </c>
      <c r="F15" s="5">
        <v>1.1120000000000001</v>
      </c>
      <c r="G15" t="s">
        <v>31</v>
      </c>
      <c r="H15" t="s">
        <v>32</v>
      </c>
      <c r="O15" s="5"/>
    </row>
    <row r="16" spans="1:15" x14ac:dyDescent="0.3">
      <c r="A16" s="6">
        <v>44501</v>
      </c>
      <c r="B16" s="5" t="s">
        <v>29</v>
      </c>
      <c r="C16" s="5" t="s">
        <v>12</v>
      </c>
      <c r="D16" s="5">
        <v>14</v>
      </c>
      <c r="E16">
        <v>0</v>
      </c>
      <c r="F16" s="5">
        <v>0</v>
      </c>
      <c r="O16" s="5"/>
    </row>
    <row r="17" spans="1:15" x14ac:dyDescent="0.3">
      <c r="A17" s="6">
        <v>44501</v>
      </c>
      <c r="B17" s="5" t="s">
        <v>29</v>
      </c>
      <c r="C17" s="5" t="s">
        <v>12</v>
      </c>
      <c r="D17" s="5">
        <v>15</v>
      </c>
      <c r="E17">
        <v>2</v>
      </c>
      <c r="F17" s="5">
        <v>1.718</v>
      </c>
      <c r="G17" t="s">
        <v>31</v>
      </c>
      <c r="H17" t="s">
        <v>34</v>
      </c>
      <c r="O17" s="5"/>
    </row>
    <row r="18" spans="1:15" x14ac:dyDescent="0.3">
      <c r="A18" s="6">
        <v>44501</v>
      </c>
      <c r="B18" s="5" t="s">
        <v>38</v>
      </c>
      <c r="C18" s="5" t="s">
        <v>14</v>
      </c>
      <c r="D18" s="5">
        <v>1</v>
      </c>
      <c r="E18">
        <v>0</v>
      </c>
      <c r="F18">
        <v>0</v>
      </c>
    </row>
    <row r="19" spans="1:15" x14ac:dyDescent="0.3">
      <c r="A19" s="6">
        <v>44501</v>
      </c>
      <c r="B19" s="5" t="s">
        <v>38</v>
      </c>
      <c r="C19" s="5" t="s">
        <v>14</v>
      </c>
      <c r="D19" s="5">
        <v>2</v>
      </c>
      <c r="E19">
        <v>0</v>
      </c>
      <c r="F19">
        <v>0</v>
      </c>
    </row>
    <row r="20" spans="1:15" x14ac:dyDescent="0.3">
      <c r="A20" s="6">
        <v>44501</v>
      </c>
      <c r="B20" s="5" t="s">
        <v>38</v>
      </c>
      <c r="C20" s="5" t="s">
        <v>14</v>
      </c>
      <c r="D20" s="5">
        <v>3</v>
      </c>
      <c r="E20">
        <v>0</v>
      </c>
      <c r="F20">
        <v>0</v>
      </c>
    </row>
    <row r="21" spans="1:15" x14ac:dyDescent="0.3">
      <c r="A21" s="6">
        <v>44501</v>
      </c>
      <c r="B21" s="5" t="s">
        <v>38</v>
      </c>
      <c r="C21" s="5" t="s">
        <v>14</v>
      </c>
      <c r="D21" s="5">
        <v>4</v>
      </c>
      <c r="E21">
        <v>2</v>
      </c>
      <c r="F21" s="5">
        <v>1.877</v>
      </c>
      <c r="G21" t="s">
        <v>31</v>
      </c>
      <c r="H21" t="s">
        <v>32</v>
      </c>
    </row>
    <row r="22" spans="1:15" x14ac:dyDescent="0.3">
      <c r="A22" s="6">
        <v>44501</v>
      </c>
      <c r="B22" s="5" t="s">
        <v>38</v>
      </c>
      <c r="C22" s="5" t="s">
        <v>14</v>
      </c>
      <c r="D22" s="5">
        <v>5</v>
      </c>
      <c r="E22">
        <v>0</v>
      </c>
      <c r="F22">
        <v>0</v>
      </c>
    </row>
    <row r="23" spans="1:15" x14ac:dyDescent="0.3">
      <c r="A23" s="6">
        <v>44501</v>
      </c>
      <c r="B23" s="5" t="s">
        <v>38</v>
      </c>
      <c r="C23" s="5" t="s">
        <v>14</v>
      </c>
      <c r="D23" s="5">
        <v>6</v>
      </c>
      <c r="E23">
        <v>0</v>
      </c>
      <c r="F23">
        <v>0</v>
      </c>
    </row>
    <row r="24" spans="1:15" x14ac:dyDescent="0.3">
      <c r="A24" s="6">
        <v>44501</v>
      </c>
      <c r="B24" s="5" t="s">
        <v>38</v>
      </c>
      <c r="C24" s="5" t="s">
        <v>14</v>
      </c>
      <c r="D24" s="5">
        <v>7</v>
      </c>
      <c r="E24">
        <v>0</v>
      </c>
      <c r="F24">
        <v>0</v>
      </c>
    </row>
    <row r="25" spans="1:15" x14ac:dyDescent="0.3">
      <c r="A25" s="6">
        <v>44501</v>
      </c>
      <c r="B25" s="5" t="s">
        <v>38</v>
      </c>
      <c r="C25" s="5" t="s">
        <v>14</v>
      </c>
      <c r="D25" s="5">
        <v>8</v>
      </c>
      <c r="E25">
        <v>0</v>
      </c>
      <c r="F25">
        <v>0</v>
      </c>
    </row>
    <row r="26" spans="1:15" x14ac:dyDescent="0.3">
      <c r="A26" s="6">
        <v>44501</v>
      </c>
      <c r="B26" s="5" t="s">
        <v>38</v>
      </c>
      <c r="C26" s="5" t="s">
        <v>14</v>
      </c>
      <c r="D26" s="5">
        <v>9</v>
      </c>
      <c r="E26">
        <v>0</v>
      </c>
      <c r="F26">
        <v>0</v>
      </c>
    </row>
    <row r="27" spans="1:15" x14ac:dyDescent="0.3">
      <c r="A27" s="6">
        <v>44501</v>
      </c>
      <c r="B27" s="5" t="s">
        <v>38</v>
      </c>
      <c r="C27" s="5" t="s">
        <v>14</v>
      </c>
      <c r="D27" s="5">
        <v>10</v>
      </c>
      <c r="E27">
        <v>1</v>
      </c>
      <c r="F27" s="5">
        <v>0.60699999999999998</v>
      </c>
      <c r="G27" t="s">
        <v>31</v>
      </c>
      <c r="H27" t="s">
        <v>36</v>
      </c>
    </row>
    <row r="28" spans="1:15" x14ac:dyDescent="0.3">
      <c r="A28" s="6">
        <v>44501</v>
      </c>
      <c r="B28" s="5" t="s">
        <v>38</v>
      </c>
      <c r="C28" s="5" t="s">
        <v>14</v>
      </c>
      <c r="D28" s="5">
        <v>11</v>
      </c>
      <c r="E28">
        <v>2</v>
      </c>
      <c r="F28" s="5">
        <v>0.59799999999999998</v>
      </c>
      <c r="G28" t="s">
        <v>31</v>
      </c>
      <c r="H28" t="s">
        <v>39</v>
      </c>
    </row>
    <row r="29" spans="1:15" x14ac:dyDescent="0.3">
      <c r="A29" s="6">
        <v>44501</v>
      </c>
      <c r="B29" s="5" t="s">
        <v>38</v>
      </c>
      <c r="C29" s="5" t="s">
        <v>14</v>
      </c>
      <c r="D29" s="5">
        <v>12</v>
      </c>
      <c r="E29">
        <v>0</v>
      </c>
      <c r="F29">
        <v>0</v>
      </c>
    </row>
    <row r="30" spans="1:15" x14ac:dyDescent="0.3">
      <c r="A30" s="6">
        <v>44501</v>
      </c>
      <c r="B30" s="5" t="s">
        <v>38</v>
      </c>
      <c r="C30" s="5" t="s">
        <v>14</v>
      </c>
      <c r="D30" s="5">
        <v>13</v>
      </c>
      <c r="E30">
        <v>0</v>
      </c>
      <c r="F30">
        <v>0</v>
      </c>
    </row>
    <row r="31" spans="1:15" x14ac:dyDescent="0.3">
      <c r="A31" s="6">
        <v>44501</v>
      </c>
      <c r="B31" s="5" t="s">
        <v>38</v>
      </c>
      <c r="C31" s="5" t="s">
        <v>14</v>
      </c>
      <c r="D31" s="5">
        <v>14</v>
      </c>
      <c r="E31">
        <v>0</v>
      </c>
      <c r="F31">
        <v>0</v>
      </c>
    </row>
    <row r="32" spans="1:15" x14ac:dyDescent="0.3">
      <c r="A32" s="6">
        <v>44551</v>
      </c>
      <c r="B32" s="5" t="s">
        <v>29</v>
      </c>
      <c r="C32" s="5" t="s">
        <v>12</v>
      </c>
      <c r="D32" s="5">
        <v>1</v>
      </c>
      <c r="E32">
        <v>1</v>
      </c>
      <c r="F32" s="5">
        <v>0.58299999999999996</v>
      </c>
      <c r="G32" t="s">
        <v>31</v>
      </c>
      <c r="H32" t="s">
        <v>40</v>
      </c>
    </row>
    <row r="33" spans="1:8" x14ac:dyDescent="0.3">
      <c r="A33" s="6">
        <v>44551</v>
      </c>
      <c r="B33" s="5" t="s">
        <v>29</v>
      </c>
      <c r="C33" s="5" t="s">
        <v>12</v>
      </c>
      <c r="D33" s="5">
        <v>2</v>
      </c>
      <c r="E33">
        <v>24</v>
      </c>
      <c r="F33" s="5">
        <v>26.515999999999998</v>
      </c>
      <c r="G33" t="s">
        <v>31</v>
      </c>
      <c r="H33" t="s">
        <v>41</v>
      </c>
    </row>
    <row r="34" spans="1:8" x14ac:dyDescent="0.3">
      <c r="A34" s="6">
        <v>44551</v>
      </c>
      <c r="B34" s="5" t="s">
        <v>29</v>
      </c>
      <c r="C34" s="5" t="s">
        <v>12</v>
      </c>
      <c r="D34" s="5">
        <v>3</v>
      </c>
      <c r="E34">
        <v>0</v>
      </c>
      <c r="F34" s="5">
        <v>0</v>
      </c>
    </row>
    <row r="35" spans="1:8" x14ac:dyDescent="0.3">
      <c r="A35" s="6">
        <v>44551</v>
      </c>
      <c r="B35" s="5" t="s">
        <v>29</v>
      </c>
      <c r="C35" s="5" t="s">
        <v>12</v>
      </c>
      <c r="D35" s="5">
        <v>4</v>
      </c>
      <c r="E35">
        <v>10</v>
      </c>
      <c r="F35" s="5">
        <v>10.029999999999999</v>
      </c>
      <c r="G35" t="s">
        <v>31</v>
      </c>
      <c r="H35" t="s">
        <v>32</v>
      </c>
    </row>
    <row r="36" spans="1:8" x14ac:dyDescent="0.3">
      <c r="A36" s="6">
        <v>44551</v>
      </c>
      <c r="B36" s="5" t="s">
        <v>29</v>
      </c>
      <c r="C36" s="5" t="s">
        <v>12</v>
      </c>
      <c r="D36" s="5">
        <v>5</v>
      </c>
      <c r="E36">
        <v>0.5</v>
      </c>
      <c r="F36" s="5">
        <v>0.58799999999999997</v>
      </c>
      <c r="G36" t="s">
        <v>31</v>
      </c>
      <c r="H36" t="s">
        <v>39</v>
      </c>
    </row>
    <row r="37" spans="1:8" x14ac:dyDescent="0.3">
      <c r="A37" s="6">
        <v>44551</v>
      </c>
      <c r="B37" s="5" t="s">
        <v>29</v>
      </c>
      <c r="C37" s="5" t="s">
        <v>12</v>
      </c>
      <c r="D37" s="5">
        <v>6</v>
      </c>
      <c r="E37">
        <v>60</v>
      </c>
      <c r="F37" s="5">
        <v>51.48</v>
      </c>
      <c r="G37" t="s">
        <v>31</v>
      </c>
      <c r="H37" t="s">
        <v>41</v>
      </c>
    </row>
    <row r="38" spans="1:8" x14ac:dyDescent="0.3">
      <c r="A38" s="6">
        <v>44551</v>
      </c>
      <c r="B38" s="5" t="s">
        <v>29</v>
      </c>
      <c r="C38" s="5" t="s">
        <v>12</v>
      </c>
      <c r="D38" s="5">
        <v>7</v>
      </c>
      <c r="E38">
        <v>1</v>
      </c>
      <c r="F38" s="5">
        <v>1.679</v>
      </c>
      <c r="G38" t="s">
        <v>31</v>
      </c>
      <c r="H38" t="s">
        <v>39</v>
      </c>
    </row>
    <row r="39" spans="1:8" x14ac:dyDescent="0.3">
      <c r="A39" s="6">
        <v>44551</v>
      </c>
      <c r="B39" s="5" t="s">
        <v>29</v>
      </c>
      <c r="C39" s="5" t="s">
        <v>12</v>
      </c>
      <c r="D39" s="5">
        <v>8</v>
      </c>
      <c r="E39">
        <v>20</v>
      </c>
      <c r="F39" s="5">
        <v>26.459</v>
      </c>
      <c r="G39" t="s">
        <v>31</v>
      </c>
      <c r="H39" t="s">
        <v>32</v>
      </c>
    </row>
    <row r="40" spans="1:8" x14ac:dyDescent="0.3">
      <c r="A40" s="6">
        <v>44551</v>
      </c>
      <c r="B40" s="5" t="s">
        <v>29</v>
      </c>
      <c r="C40" s="5" t="s">
        <v>12</v>
      </c>
      <c r="D40" s="5">
        <v>9</v>
      </c>
      <c r="E40">
        <v>15</v>
      </c>
      <c r="F40" s="5">
        <v>16.198</v>
      </c>
      <c r="G40" t="s">
        <v>31</v>
      </c>
      <c r="H40" t="s">
        <v>32</v>
      </c>
    </row>
    <row r="41" spans="1:8" x14ac:dyDescent="0.3">
      <c r="A41" s="6">
        <v>44551</v>
      </c>
      <c r="B41" s="5" t="s">
        <v>29</v>
      </c>
      <c r="C41" s="5" t="s">
        <v>12</v>
      </c>
      <c r="D41" s="5">
        <v>10</v>
      </c>
      <c r="E41">
        <v>0</v>
      </c>
      <c r="F41">
        <v>0</v>
      </c>
    </row>
    <row r="42" spans="1:8" x14ac:dyDescent="0.3">
      <c r="A42" s="6">
        <v>44551</v>
      </c>
      <c r="B42" s="5" t="s">
        <v>29</v>
      </c>
      <c r="C42" s="5" t="s">
        <v>12</v>
      </c>
      <c r="D42" s="5">
        <v>11</v>
      </c>
      <c r="E42">
        <v>0</v>
      </c>
      <c r="F42">
        <v>0</v>
      </c>
    </row>
    <row r="43" spans="1:8" x14ac:dyDescent="0.3">
      <c r="A43" s="6">
        <v>44551</v>
      </c>
      <c r="B43" s="5" t="s">
        <v>29</v>
      </c>
      <c r="C43" s="5" t="s">
        <v>12</v>
      </c>
      <c r="D43" s="5">
        <v>12</v>
      </c>
      <c r="E43">
        <v>0</v>
      </c>
      <c r="F43">
        <v>0</v>
      </c>
    </row>
    <row r="44" spans="1:8" x14ac:dyDescent="0.3">
      <c r="A44" s="6">
        <v>44551</v>
      </c>
      <c r="B44" s="5" t="s">
        <v>29</v>
      </c>
      <c r="C44" s="5" t="s">
        <v>12</v>
      </c>
      <c r="D44" s="5">
        <v>13</v>
      </c>
      <c r="E44">
        <v>12</v>
      </c>
      <c r="F44" s="5">
        <v>15.446</v>
      </c>
      <c r="G44" t="s">
        <v>31</v>
      </c>
      <c r="H44" t="s">
        <v>32</v>
      </c>
    </row>
    <row r="45" spans="1:8" x14ac:dyDescent="0.3">
      <c r="A45" s="6">
        <v>44551</v>
      </c>
      <c r="B45" s="5" t="s">
        <v>29</v>
      </c>
      <c r="C45" s="5" t="s">
        <v>12</v>
      </c>
      <c r="D45" s="5">
        <v>14</v>
      </c>
      <c r="E45">
        <v>0</v>
      </c>
      <c r="F45" s="5">
        <v>0</v>
      </c>
    </row>
    <row r="46" spans="1:8" x14ac:dyDescent="0.3">
      <c r="A46" s="6">
        <v>44551</v>
      </c>
      <c r="B46" s="5" t="s">
        <v>29</v>
      </c>
      <c r="C46" s="5" t="s">
        <v>12</v>
      </c>
      <c r="D46" s="5">
        <v>15</v>
      </c>
      <c r="E46">
        <v>0</v>
      </c>
      <c r="F46" s="5">
        <v>0</v>
      </c>
    </row>
    <row r="47" spans="1:8" x14ac:dyDescent="0.3">
      <c r="A47" s="6">
        <v>44551</v>
      </c>
      <c r="B47" s="5" t="s">
        <v>38</v>
      </c>
      <c r="C47" s="5" t="s">
        <v>14</v>
      </c>
      <c r="D47" s="5">
        <v>1</v>
      </c>
      <c r="E47">
        <v>30</v>
      </c>
      <c r="F47" s="5">
        <v>27.852</v>
      </c>
      <c r="G47" t="s">
        <v>31</v>
      </c>
      <c r="H47" t="s">
        <v>42</v>
      </c>
    </row>
    <row r="48" spans="1:8" x14ac:dyDescent="0.3">
      <c r="A48" s="6">
        <v>44551</v>
      </c>
      <c r="B48" s="5" t="s">
        <v>38</v>
      </c>
      <c r="C48" s="5" t="s">
        <v>14</v>
      </c>
      <c r="D48" s="5">
        <v>2</v>
      </c>
      <c r="E48">
        <v>1</v>
      </c>
      <c r="F48" s="5">
        <v>0.91500000000000004</v>
      </c>
      <c r="G48" t="s">
        <v>31</v>
      </c>
      <c r="H48" t="s">
        <v>43</v>
      </c>
    </row>
    <row r="49" spans="1:8" x14ac:dyDescent="0.3">
      <c r="A49" s="6">
        <v>44551</v>
      </c>
      <c r="B49" s="5" t="s">
        <v>38</v>
      </c>
      <c r="C49" s="5" t="s">
        <v>14</v>
      </c>
      <c r="D49" s="5">
        <v>3</v>
      </c>
      <c r="E49">
        <v>3</v>
      </c>
      <c r="F49" s="5">
        <v>2.2080000000000002</v>
      </c>
      <c r="G49" t="s">
        <v>31</v>
      </c>
      <c r="H49" t="s">
        <v>44</v>
      </c>
    </row>
    <row r="50" spans="1:8" x14ac:dyDescent="0.3">
      <c r="A50" s="6">
        <v>44551</v>
      </c>
      <c r="B50" s="5" t="s">
        <v>38</v>
      </c>
      <c r="C50" s="5" t="s">
        <v>14</v>
      </c>
      <c r="D50" s="5">
        <v>4</v>
      </c>
      <c r="E50">
        <v>9</v>
      </c>
      <c r="F50" s="5">
        <v>6.516</v>
      </c>
      <c r="G50" t="s">
        <v>31</v>
      </c>
      <c r="H50" t="s">
        <v>32</v>
      </c>
    </row>
    <row r="51" spans="1:8" x14ac:dyDescent="0.3">
      <c r="A51" s="6">
        <v>44551</v>
      </c>
      <c r="B51" s="5" t="s">
        <v>38</v>
      </c>
      <c r="C51" s="5" t="s">
        <v>14</v>
      </c>
      <c r="D51" s="5">
        <v>5</v>
      </c>
      <c r="E51">
        <v>0</v>
      </c>
      <c r="F51">
        <v>0</v>
      </c>
    </row>
    <row r="52" spans="1:8" x14ac:dyDescent="0.3">
      <c r="A52" s="6">
        <v>44551</v>
      </c>
      <c r="B52" s="5" t="s">
        <v>38</v>
      </c>
      <c r="C52" s="5" t="s">
        <v>14</v>
      </c>
      <c r="D52" s="5">
        <v>6</v>
      </c>
      <c r="E52">
        <v>0</v>
      </c>
      <c r="F52">
        <v>0</v>
      </c>
    </row>
    <row r="53" spans="1:8" x14ac:dyDescent="0.3">
      <c r="A53" s="6">
        <v>44551</v>
      </c>
      <c r="B53" s="5" t="s">
        <v>38</v>
      </c>
      <c r="C53" s="5" t="s">
        <v>14</v>
      </c>
      <c r="D53" s="5">
        <v>7</v>
      </c>
      <c r="E53">
        <v>0</v>
      </c>
      <c r="F53">
        <v>0</v>
      </c>
    </row>
    <row r="54" spans="1:8" x14ac:dyDescent="0.3">
      <c r="A54" s="6">
        <v>44551</v>
      </c>
      <c r="B54" s="5" t="s">
        <v>38</v>
      </c>
      <c r="C54" s="5" t="s">
        <v>14</v>
      </c>
      <c r="D54" s="5">
        <v>8</v>
      </c>
      <c r="E54">
        <v>0</v>
      </c>
      <c r="F54">
        <v>0</v>
      </c>
    </row>
    <row r="55" spans="1:8" x14ac:dyDescent="0.3">
      <c r="A55" s="6">
        <v>44551</v>
      </c>
      <c r="B55" s="5" t="s">
        <v>38</v>
      </c>
      <c r="C55" s="5" t="s">
        <v>14</v>
      </c>
      <c r="D55" s="5">
        <v>9</v>
      </c>
      <c r="E55">
        <v>0</v>
      </c>
      <c r="F55">
        <v>0</v>
      </c>
    </row>
    <row r="56" spans="1:8" x14ac:dyDescent="0.3">
      <c r="A56" s="6">
        <v>44551</v>
      </c>
      <c r="B56" s="5" t="s">
        <v>38</v>
      </c>
      <c r="C56" s="5" t="s">
        <v>14</v>
      </c>
      <c r="D56" s="5">
        <v>10</v>
      </c>
      <c r="E56">
        <v>0</v>
      </c>
      <c r="F56">
        <v>0</v>
      </c>
    </row>
    <row r="57" spans="1:8" x14ac:dyDescent="0.3">
      <c r="A57" s="6">
        <v>44551</v>
      </c>
      <c r="B57" s="5" t="s">
        <v>38</v>
      </c>
      <c r="C57" s="5" t="s">
        <v>14</v>
      </c>
      <c r="D57" s="5">
        <v>11</v>
      </c>
      <c r="E57">
        <v>0</v>
      </c>
      <c r="F57">
        <v>0</v>
      </c>
    </row>
    <row r="58" spans="1:8" x14ac:dyDescent="0.3">
      <c r="A58" s="6">
        <v>44551</v>
      </c>
      <c r="B58" s="5" t="s">
        <v>38</v>
      </c>
      <c r="C58" s="5" t="s">
        <v>14</v>
      </c>
      <c r="D58" s="5">
        <v>12</v>
      </c>
      <c r="E58">
        <v>0</v>
      </c>
      <c r="F58">
        <v>0</v>
      </c>
    </row>
    <row r="59" spans="1:8" x14ac:dyDescent="0.3">
      <c r="A59" s="6">
        <v>44551</v>
      </c>
      <c r="B59" s="5" t="s">
        <v>38</v>
      </c>
      <c r="C59" s="5" t="s">
        <v>14</v>
      </c>
      <c r="D59" s="5">
        <v>13</v>
      </c>
      <c r="E59">
        <v>0</v>
      </c>
      <c r="F59">
        <v>0</v>
      </c>
    </row>
    <row r="60" spans="1:8" x14ac:dyDescent="0.3">
      <c r="A60" s="6">
        <v>44551</v>
      </c>
      <c r="B60" s="5" t="s">
        <v>38</v>
      </c>
      <c r="C60" s="5" t="s">
        <v>14</v>
      </c>
      <c r="D60" s="5">
        <v>14</v>
      </c>
      <c r="E60">
        <v>0</v>
      </c>
      <c r="F60">
        <v>0</v>
      </c>
    </row>
    <row r="61" spans="1:8" x14ac:dyDescent="0.3">
      <c r="A61" s="6">
        <v>44317</v>
      </c>
      <c r="B61" s="5" t="s">
        <v>29</v>
      </c>
      <c r="C61" s="5" t="s">
        <v>12</v>
      </c>
      <c r="D61" s="5">
        <v>1</v>
      </c>
      <c r="E61">
        <v>2</v>
      </c>
      <c r="F61" s="5">
        <v>2.3279999999999998</v>
      </c>
      <c r="G61" t="s">
        <v>31</v>
      </c>
      <c r="H61" t="s">
        <v>45</v>
      </c>
    </row>
    <row r="62" spans="1:8" x14ac:dyDescent="0.3">
      <c r="A62" s="6">
        <v>44317</v>
      </c>
      <c r="B62" s="5" t="s">
        <v>29</v>
      </c>
      <c r="C62" s="5" t="s">
        <v>12</v>
      </c>
      <c r="D62" s="5">
        <v>2</v>
      </c>
      <c r="E62">
        <v>20</v>
      </c>
      <c r="F62" s="5">
        <v>27.817</v>
      </c>
      <c r="G62" t="s">
        <v>31</v>
      </c>
      <c r="H62" t="s">
        <v>46</v>
      </c>
    </row>
    <row r="63" spans="1:8" x14ac:dyDescent="0.3">
      <c r="A63" s="6">
        <v>44317</v>
      </c>
      <c r="B63" s="5" t="s">
        <v>29</v>
      </c>
      <c r="C63" s="5" t="s">
        <v>12</v>
      </c>
      <c r="D63" s="5">
        <v>3</v>
      </c>
      <c r="E63">
        <v>10</v>
      </c>
      <c r="F63" s="5">
        <v>13.596</v>
      </c>
      <c r="G63" t="s">
        <v>31</v>
      </c>
      <c r="H63" t="s">
        <v>40</v>
      </c>
    </row>
    <row r="64" spans="1:8" x14ac:dyDescent="0.3">
      <c r="A64" s="6">
        <v>44317</v>
      </c>
      <c r="B64" s="5" t="s">
        <v>29</v>
      </c>
      <c r="C64" s="5" t="s">
        <v>12</v>
      </c>
      <c r="D64" s="5">
        <v>4</v>
      </c>
      <c r="E64">
        <v>11</v>
      </c>
      <c r="F64" s="5">
        <v>14.544</v>
      </c>
      <c r="G64" t="s">
        <v>31</v>
      </c>
    </row>
    <row r="65" spans="1:8" x14ac:dyDescent="0.3">
      <c r="A65" s="6">
        <v>44317</v>
      </c>
      <c r="B65" s="5" t="s">
        <v>29</v>
      </c>
      <c r="C65" s="5" t="s">
        <v>12</v>
      </c>
      <c r="D65" s="5">
        <v>5</v>
      </c>
      <c r="E65">
        <v>6</v>
      </c>
      <c r="F65" s="5">
        <v>6.0919999999999996</v>
      </c>
      <c r="G65" t="s">
        <v>31</v>
      </c>
      <c r="H65" t="s">
        <v>47</v>
      </c>
    </row>
    <row r="66" spans="1:8" x14ac:dyDescent="0.3">
      <c r="A66" s="6">
        <v>44317</v>
      </c>
      <c r="B66" s="5" t="s">
        <v>29</v>
      </c>
      <c r="C66" s="5" t="s">
        <v>12</v>
      </c>
      <c r="D66" s="5">
        <v>6</v>
      </c>
      <c r="E66">
        <v>20</v>
      </c>
      <c r="F66" s="5">
        <v>17.276</v>
      </c>
      <c r="G66" t="s">
        <v>31</v>
      </c>
      <c r="H66" t="s">
        <v>48</v>
      </c>
    </row>
    <row r="67" spans="1:8" x14ac:dyDescent="0.3">
      <c r="A67" s="6">
        <v>44317</v>
      </c>
      <c r="B67" s="5" t="s">
        <v>29</v>
      </c>
      <c r="C67" s="5" t="s">
        <v>12</v>
      </c>
      <c r="D67" s="5">
        <v>7</v>
      </c>
      <c r="E67">
        <v>16</v>
      </c>
      <c r="F67" s="5">
        <v>16.693999999999999</v>
      </c>
      <c r="G67" t="s">
        <v>31</v>
      </c>
      <c r="H67" t="s">
        <v>40</v>
      </c>
    </row>
    <row r="68" spans="1:8" x14ac:dyDescent="0.3">
      <c r="A68" s="6">
        <v>44317</v>
      </c>
      <c r="B68" s="5" t="s">
        <v>29</v>
      </c>
      <c r="C68" s="5" t="s">
        <v>12</v>
      </c>
      <c r="D68" s="5">
        <v>8</v>
      </c>
      <c r="E68">
        <v>8</v>
      </c>
      <c r="F68" s="5">
        <v>7.4160000000000004</v>
      </c>
      <c r="G68" t="s">
        <v>31</v>
      </c>
      <c r="H68" t="s">
        <v>49</v>
      </c>
    </row>
    <row r="69" spans="1:8" x14ac:dyDescent="0.3">
      <c r="A69" s="6">
        <v>44317</v>
      </c>
      <c r="B69" s="5" t="s">
        <v>29</v>
      </c>
      <c r="C69" s="5" t="s">
        <v>12</v>
      </c>
      <c r="D69" s="5">
        <v>9</v>
      </c>
      <c r="E69">
        <v>7</v>
      </c>
      <c r="F69" s="5">
        <v>9.2279999999999998</v>
      </c>
      <c r="G69" t="s">
        <v>31</v>
      </c>
      <c r="H69" t="s">
        <v>50</v>
      </c>
    </row>
    <row r="70" spans="1:8" x14ac:dyDescent="0.3">
      <c r="A70" s="6">
        <v>44317</v>
      </c>
      <c r="B70" s="5" t="s">
        <v>29</v>
      </c>
      <c r="C70" s="5" t="s">
        <v>12</v>
      </c>
      <c r="D70" s="5">
        <v>10</v>
      </c>
      <c r="E70">
        <v>13</v>
      </c>
      <c r="F70" s="5">
        <v>15.502000000000001</v>
      </c>
      <c r="G70" t="s">
        <v>31</v>
      </c>
      <c r="H70" t="s">
        <v>50</v>
      </c>
    </row>
    <row r="71" spans="1:8" x14ac:dyDescent="0.3">
      <c r="A71" s="6">
        <v>44317</v>
      </c>
      <c r="B71" s="5" t="s">
        <v>29</v>
      </c>
      <c r="C71" s="5" t="s">
        <v>12</v>
      </c>
      <c r="D71" s="5">
        <v>11</v>
      </c>
      <c r="E71">
        <v>5</v>
      </c>
      <c r="F71" s="5">
        <v>4.5780000000000003</v>
      </c>
      <c r="G71" t="s">
        <v>31</v>
      </c>
    </row>
    <row r="72" spans="1:8" x14ac:dyDescent="0.3">
      <c r="A72" s="6">
        <v>44317</v>
      </c>
      <c r="B72" s="5" t="s">
        <v>29</v>
      </c>
      <c r="C72" s="5" t="s">
        <v>12</v>
      </c>
      <c r="D72" s="5">
        <v>12</v>
      </c>
      <c r="E72">
        <v>3</v>
      </c>
      <c r="F72" s="5">
        <v>3.581</v>
      </c>
      <c r="G72" t="s">
        <v>31</v>
      </c>
      <c r="H72" t="s">
        <v>32</v>
      </c>
    </row>
    <row r="73" spans="1:8" x14ac:dyDescent="0.3">
      <c r="A73" s="6">
        <v>44317</v>
      </c>
      <c r="B73" s="5" t="s">
        <v>29</v>
      </c>
      <c r="C73" s="5" t="s">
        <v>12</v>
      </c>
      <c r="D73" s="5">
        <v>13</v>
      </c>
      <c r="E73">
        <v>8</v>
      </c>
      <c r="F73" s="5">
        <v>9.2759999999999998</v>
      </c>
      <c r="G73" t="s">
        <v>31</v>
      </c>
    </row>
    <row r="74" spans="1:8" x14ac:dyDescent="0.3">
      <c r="A74" s="6">
        <v>44317</v>
      </c>
      <c r="B74" s="5" t="s">
        <v>29</v>
      </c>
      <c r="C74" s="5" t="s">
        <v>12</v>
      </c>
      <c r="D74" s="5">
        <v>14</v>
      </c>
      <c r="E74">
        <v>40</v>
      </c>
      <c r="F74" s="5">
        <v>30.65</v>
      </c>
      <c r="G74" t="s">
        <v>31</v>
      </c>
    </row>
    <row r="75" spans="1:8" x14ac:dyDescent="0.3">
      <c r="A75" s="6">
        <v>44317</v>
      </c>
      <c r="B75" s="5" t="s">
        <v>29</v>
      </c>
      <c r="C75" s="5" t="s">
        <v>12</v>
      </c>
      <c r="D75" s="5">
        <v>15</v>
      </c>
      <c r="E75">
        <v>5</v>
      </c>
      <c r="F75" s="5">
        <v>5.3179999999999996</v>
      </c>
      <c r="G75" t="s">
        <v>31</v>
      </c>
      <c r="H75" t="s">
        <v>32</v>
      </c>
    </row>
    <row r="76" spans="1:8" x14ac:dyDescent="0.3">
      <c r="A76" s="6">
        <v>44317</v>
      </c>
      <c r="B76" s="5" t="s">
        <v>38</v>
      </c>
      <c r="C76" s="5" t="s">
        <v>14</v>
      </c>
      <c r="D76" s="5">
        <v>1</v>
      </c>
      <c r="E76">
        <v>0.5</v>
      </c>
      <c r="F76" s="5">
        <v>0.64300000000000002</v>
      </c>
      <c r="G76" t="s">
        <v>31</v>
      </c>
      <c r="H76" t="s">
        <v>51</v>
      </c>
    </row>
    <row r="77" spans="1:8" x14ac:dyDescent="0.3">
      <c r="A77" s="6">
        <v>44317</v>
      </c>
      <c r="B77" s="5" t="s">
        <v>38</v>
      </c>
      <c r="C77" s="5" t="s">
        <v>14</v>
      </c>
      <c r="D77" s="5">
        <v>2</v>
      </c>
      <c r="E77">
        <v>3</v>
      </c>
      <c r="F77" s="5">
        <v>2.855</v>
      </c>
      <c r="G77" t="s">
        <v>31</v>
      </c>
      <c r="H77" t="s">
        <v>51</v>
      </c>
    </row>
    <row r="78" spans="1:8" x14ac:dyDescent="0.3">
      <c r="A78" s="6">
        <v>44317</v>
      </c>
      <c r="B78" s="5" t="s">
        <v>38</v>
      </c>
      <c r="C78" s="5" t="s">
        <v>14</v>
      </c>
      <c r="D78" s="5">
        <v>3</v>
      </c>
      <c r="E78">
        <v>0</v>
      </c>
      <c r="F78" s="5">
        <v>0</v>
      </c>
      <c r="H78" t="s">
        <v>52</v>
      </c>
    </row>
    <row r="79" spans="1:8" x14ac:dyDescent="0.3">
      <c r="A79" s="6">
        <v>44317</v>
      </c>
      <c r="B79" s="5" t="s">
        <v>38</v>
      </c>
      <c r="C79" s="5" t="s">
        <v>14</v>
      </c>
      <c r="D79" s="5">
        <v>4</v>
      </c>
      <c r="E79">
        <v>0.5</v>
      </c>
      <c r="F79" s="5">
        <v>0.93899999999999995</v>
      </c>
      <c r="G79" t="s">
        <v>31</v>
      </c>
      <c r="H79" t="s">
        <v>53</v>
      </c>
    </row>
    <row r="80" spans="1:8" x14ac:dyDescent="0.3">
      <c r="A80" s="6">
        <v>44317</v>
      </c>
      <c r="B80" s="5" t="s">
        <v>38</v>
      </c>
      <c r="C80" s="5" t="s">
        <v>14</v>
      </c>
      <c r="D80" s="5">
        <v>5</v>
      </c>
      <c r="E80">
        <v>3</v>
      </c>
      <c r="F80" s="5">
        <v>2.173</v>
      </c>
      <c r="G80" t="s">
        <v>31</v>
      </c>
      <c r="H80" t="s">
        <v>39</v>
      </c>
    </row>
    <row r="81" spans="1:6" x14ac:dyDescent="0.3">
      <c r="A81" s="6">
        <v>44317</v>
      </c>
      <c r="B81" s="5" t="s">
        <v>38</v>
      </c>
      <c r="C81" s="5" t="s">
        <v>14</v>
      </c>
      <c r="D81" s="5">
        <v>6</v>
      </c>
      <c r="E81">
        <v>0</v>
      </c>
      <c r="F81" s="5">
        <v>0</v>
      </c>
    </row>
    <row r="82" spans="1:6" x14ac:dyDescent="0.3">
      <c r="A82" s="6">
        <v>44317</v>
      </c>
      <c r="B82" s="5" t="s">
        <v>38</v>
      </c>
      <c r="C82" s="5" t="s">
        <v>14</v>
      </c>
      <c r="D82" s="5">
        <v>7</v>
      </c>
      <c r="E82">
        <v>0</v>
      </c>
      <c r="F82" s="5">
        <v>0</v>
      </c>
    </row>
    <row r="83" spans="1:6" x14ac:dyDescent="0.3">
      <c r="A83" s="6">
        <v>44317</v>
      </c>
      <c r="B83" s="5" t="s">
        <v>38</v>
      </c>
      <c r="C83" s="5" t="s">
        <v>14</v>
      </c>
      <c r="D83" s="5">
        <v>8</v>
      </c>
      <c r="E83">
        <v>0</v>
      </c>
      <c r="F83" s="5">
        <v>0</v>
      </c>
    </row>
    <row r="84" spans="1:6" x14ac:dyDescent="0.3">
      <c r="A84" s="6">
        <v>44317</v>
      </c>
      <c r="B84" s="5" t="s">
        <v>38</v>
      </c>
      <c r="C84" s="5" t="s">
        <v>14</v>
      </c>
      <c r="D84" s="5">
        <v>9</v>
      </c>
      <c r="E84">
        <v>0</v>
      </c>
      <c r="F84" s="5">
        <v>0</v>
      </c>
    </row>
    <row r="85" spans="1:6" x14ac:dyDescent="0.3">
      <c r="A85" s="6">
        <v>44317</v>
      </c>
      <c r="B85" s="5" t="s">
        <v>38</v>
      </c>
      <c r="C85" s="5" t="s">
        <v>14</v>
      </c>
      <c r="D85" s="5">
        <v>10</v>
      </c>
      <c r="E85">
        <v>0</v>
      </c>
      <c r="F85" s="5">
        <v>0</v>
      </c>
    </row>
    <row r="86" spans="1:6" x14ac:dyDescent="0.3">
      <c r="A86" s="6">
        <v>44317</v>
      </c>
      <c r="B86" s="5" t="s">
        <v>38</v>
      </c>
      <c r="C86" s="5" t="s">
        <v>14</v>
      </c>
      <c r="D86" s="5">
        <v>11</v>
      </c>
      <c r="E86">
        <v>0</v>
      </c>
      <c r="F86" s="5">
        <v>0</v>
      </c>
    </row>
    <row r="87" spans="1:6" x14ac:dyDescent="0.3">
      <c r="A87" s="6">
        <v>44317</v>
      </c>
      <c r="B87" s="5" t="s">
        <v>38</v>
      </c>
      <c r="C87" s="5" t="s">
        <v>14</v>
      </c>
      <c r="D87" s="5">
        <v>12</v>
      </c>
      <c r="E87">
        <v>0</v>
      </c>
      <c r="F87" s="5">
        <v>0</v>
      </c>
    </row>
    <row r="88" spans="1:6" x14ac:dyDescent="0.3">
      <c r="A88" s="6">
        <v>44317</v>
      </c>
      <c r="B88" s="5" t="s">
        <v>38</v>
      </c>
      <c r="C88" s="5" t="s">
        <v>14</v>
      </c>
      <c r="D88" s="5">
        <v>13</v>
      </c>
      <c r="E88">
        <v>0</v>
      </c>
      <c r="F88" s="5">
        <v>0</v>
      </c>
    </row>
    <row r="89" spans="1:6" x14ac:dyDescent="0.3">
      <c r="A89" s="6">
        <v>44317</v>
      </c>
      <c r="B89" s="5" t="s">
        <v>38</v>
      </c>
      <c r="C89" s="5" t="s">
        <v>14</v>
      </c>
      <c r="D89" s="5">
        <v>14</v>
      </c>
      <c r="E89">
        <v>0</v>
      </c>
      <c r="F89" s="5">
        <v>0</v>
      </c>
    </row>
    <row r="90" spans="1:6" x14ac:dyDescent="0.3">
      <c r="A90" s="6">
        <v>44317</v>
      </c>
      <c r="B90" s="5" t="s">
        <v>38</v>
      </c>
      <c r="C90" s="5" t="s">
        <v>14</v>
      </c>
      <c r="D90" s="5">
        <v>15</v>
      </c>
      <c r="E90">
        <v>0</v>
      </c>
      <c r="F90" s="5">
        <v>0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151D-D91C-44C7-9DF0-46F04BCAB6AA}">
  <dimension ref="A1:K73"/>
  <sheetViews>
    <sheetView workbookViewId="0">
      <selection activeCell="P10" sqref="P10"/>
    </sheetView>
  </sheetViews>
  <sheetFormatPr defaultRowHeight="14.4" x14ac:dyDescent="0.3"/>
  <cols>
    <col min="1" max="1" width="18.21875" customWidth="1"/>
    <col min="3" max="3" width="11.88671875" customWidth="1"/>
    <col min="6" max="6" width="8.88671875" style="1"/>
    <col min="7" max="8" width="8.88671875" style="2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3">
        <v>44501</v>
      </c>
      <c r="D2">
        <v>1</v>
      </c>
      <c r="E2" t="s">
        <v>13</v>
      </c>
      <c r="F2" s="1">
        <v>7.5999999999999998E-2</v>
      </c>
      <c r="G2" s="2">
        <v>1.8169999999999999E-2</v>
      </c>
      <c r="H2" s="2">
        <v>8.1200000000000005E-3</v>
      </c>
      <c r="I2">
        <v>0.05</v>
      </c>
      <c r="J2">
        <v>0.08</v>
      </c>
      <c r="K2">
        <v>0.1</v>
      </c>
    </row>
    <row r="3" spans="1:11" x14ac:dyDescent="0.3">
      <c r="A3" t="s">
        <v>11</v>
      </c>
      <c r="B3" t="s">
        <v>12</v>
      </c>
      <c r="C3" s="3">
        <v>44531</v>
      </c>
      <c r="D3">
        <v>1</v>
      </c>
      <c r="E3" t="s">
        <v>13</v>
      </c>
      <c r="F3" s="1">
        <v>0.14199999999999999</v>
      </c>
      <c r="G3" s="2">
        <v>4.3240000000000001E-2</v>
      </c>
      <c r="H3" s="2">
        <v>1.934E-2</v>
      </c>
      <c r="I3">
        <v>7.0000000000000007E-2</v>
      </c>
      <c r="J3">
        <v>0.15</v>
      </c>
      <c r="K3">
        <v>0.18</v>
      </c>
    </row>
    <row r="4" spans="1:11" x14ac:dyDescent="0.3">
      <c r="A4" t="s">
        <v>11</v>
      </c>
      <c r="B4" t="s">
        <v>12</v>
      </c>
      <c r="C4" s="3">
        <v>44682</v>
      </c>
      <c r="D4">
        <v>1</v>
      </c>
      <c r="E4" t="s">
        <v>13</v>
      </c>
      <c r="F4" s="1">
        <v>0</v>
      </c>
      <c r="G4" s="2">
        <v>0</v>
      </c>
      <c r="H4" s="2">
        <v>0</v>
      </c>
      <c r="I4">
        <v>0</v>
      </c>
      <c r="J4">
        <v>0</v>
      </c>
      <c r="K4">
        <v>0</v>
      </c>
    </row>
    <row r="5" spans="1:11" x14ac:dyDescent="0.3">
      <c r="A5" t="s">
        <v>11</v>
      </c>
      <c r="B5" t="s">
        <v>14</v>
      </c>
      <c r="C5" s="3">
        <v>44501</v>
      </c>
      <c r="D5">
        <v>1</v>
      </c>
      <c r="E5" t="s">
        <v>13</v>
      </c>
      <c r="F5" s="1">
        <v>0.218</v>
      </c>
      <c r="G5" s="2">
        <v>9.9599999999999994E-2</v>
      </c>
      <c r="H5" s="2">
        <v>4.4540000000000003E-2</v>
      </c>
      <c r="I5">
        <v>0.14000000000000001</v>
      </c>
      <c r="J5">
        <v>0.19</v>
      </c>
      <c r="K5">
        <v>0.38</v>
      </c>
    </row>
    <row r="6" spans="1:11" x14ac:dyDescent="0.3">
      <c r="A6" t="s">
        <v>11</v>
      </c>
      <c r="B6" t="s">
        <v>14</v>
      </c>
      <c r="C6" s="3">
        <v>44531</v>
      </c>
      <c r="D6">
        <v>1</v>
      </c>
      <c r="E6" t="s">
        <v>13</v>
      </c>
      <c r="F6" s="1">
        <v>0.14599999999999999</v>
      </c>
      <c r="G6" s="2">
        <v>3.3619999999999997E-2</v>
      </c>
      <c r="H6" s="2">
        <v>1.503E-2</v>
      </c>
      <c r="I6">
        <v>0.11</v>
      </c>
      <c r="J6">
        <v>0.14000000000000001</v>
      </c>
      <c r="K6">
        <v>0.2</v>
      </c>
    </row>
    <row r="7" spans="1:11" x14ac:dyDescent="0.3">
      <c r="A7" t="s">
        <v>11</v>
      </c>
      <c r="B7" t="s">
        <v>14</v>
      </c>
      <c r="C7" s="3">
        <v>44682</v>
      </c>
      <c r="D7">
        <v>1</v>
      </c>
      <c r="E7" t="s">
        <v>13</v>
      </c>
      <c r="F7" s="1">
        <v>0</v>
      </c>
      <c r="G7" s="2">
        <v>0</v>
      </c>
      <c r="H7" s="2">
        <v>0</v>
      </c>
      <c r="I7">
        <v>0</v>
      </c>
      <c r="J7">
        <v>0</v>
      </c>
      <c r="K7">
        <v>0</v>
      </c>
    </row>
    <row r="8" spans="1:11" x14ac:dyDescent="0.3">
      <c r="A8" t="s">
        <v>11</v>
      </c>
      <c r="B8" t="s">
        <v>12</v>
      </c>
      <c r="C8" s="3">
        <v>44501</v>
      </c>
      <c r="D8">
        <v>2</v>
      </c>
      <c r="E8" t="s">
        <v>15</v>
      </c>
      <c r="F8" s="1">
        <v>0.50800000000000001</v>
      </c>
      <c r="G8" s="2">
        <v>0.44358999999999998</v>
      </c>
      <c r="H8" s="2">
        <v>0.19838</v>
      </c>
      <c r="I8">
        <v>0.18</v>
      </c>
      <c r="J8">
        <v>0.28000000000000003</v>
      </c>
      <c r="K8">
        <v>1.23</v>
      </c>
    </row>
    <row r="9" spans="1:11" x14ac:dyDescent="0.3">
      <c r="A9" t="s">
        <v>11</v>
      </c>
      <c r="B9" t="s">
        <v>12</v>
      </c>
      <c r="C9" s="3">
        <v>44531</v>
      </c>
      <c r="D9">
        <v>2</v>
      </c>
      <c r="E9" t="s">
        <v>15</v>
      </c>
      <c r="F9" s="1">
        <v>0.39</v>
      </c>
      <c r="G9" s="2">
        <v>0.27459</v>
      </c>
      <c r="H9" s="2">
        <v>0.12280000000000001</v>
      </c>
      <c r="I9">
        <v>0.11</v>
      </c>
      <c r="J9">
        <v>0.31</v>
      </c>
      <c r="K9">
        <v>0.83</v>
      </c>
    </row>
    <row r="10" spans="1:11" x14ac:dyDescent="0.3">
      <c r="A10" t="s">
        <v>11</v>
      </c>
      <c r="B10" t="s">
        <v>12</v>
      </c>
      <c r="C10" s="3">
        <v>44682</v>
      </c>
      <c r="D10">
        <v>2</v>
      </c>
      <c r="E10" t="s">
        <v>15</v>
      </c>
      <c r="F10" s="1">
        <v>3.7999999999999999E-2</v>
      </c>
      <c r="G10" s="2">
        <v>8.4970000000000004E-2</v>
      </c>
      <c r="H10" s="2">
        <v>3.7999999999999999E-2</v>
      </c>
      <c r="I10">
        <v>0</v>
      </c>
      <c r="J10">
        <v>0</v>
      </c>
      <c r="K10">
        <v>0.19</v>
      </c>
    </row>
    <row r="11" spans="1:11" x14ac:dyDescent="0.3">
      <c r="A11" t="s">
        <v>11</v>
      </c>
      <c r="B11" t="s">
        <v>14</v>
      </c>
      <c r="C11" s="3">
        <v>44501</v>
      </c>
      <c r="D11">
        <v>2</v>
      </c>
      <c r="E11" t="s">
        <v>15</v>
      </c>
      <c r="F11" s="1">
        <v>0.86599999999999999</v>
      </c>
      <c r="G11" s="2">
        <v>0.49469999999999997</v>
      </c>
      <c r="H11" s="2">
        <v>0.22123999999999999</v>
      </c>
      <c r="I11">
        <v>0.28999999999999998</v>
      </c>
      <c r="J11">
        <v>0.72</v>
      </c>
      <c r="K11">
        <v>1.57</v>
      </c>
    </row>
    <row r="12" spans="1:11" x14ac:dyDescent="0.3">
      <c r="A12" t="s">
        <v>11</v>
      </c>
      <c r="B12" t="s">
        <v>14</v>
      </c>
      <c r="C12" s="3">
        <v>44531</v>
      </c>
      <c r="D12">
        <v>2</v>
      </c>
      <c r="E12" t="s">
        <v>15</v>
      </c>
      <c r="F12" s="1">
        <v>0.46</v>
      </c>
      <c r="G12" s="2">
        <v>8.8029999999999997E-2</v>
      </c>
      <c r="H12" s="2">
        <v>3.9370000000000002E-2</v>
      </c>
      <c r="I12">
        <v>0.38</v>
      </c>
      <c r="J12">
        <v>0.44</v>
      </c>
      <c r="K12">
        <v>0.61</v>
      </c>
    </row>
    <row r="13" spans="1:11" x14ac:dyDescent="0.3">
      <c r="A13" t="s">
        <v>11</v>
      </c>
      <c r="B13" t="s">
        <v>14</v>
      </c>
      <c r="C13" s="3">
        <v>44682</v>
      </c>
      <c r="D13">
        <v>2</v>
      </c>
      <c r="E13" t="s">
        <v>15</v>
      </c>
      <c r="F13" s="1">
        <v>0</v>
      </c>
      <c r="G13" s="2">
        <v>0</v>
      </c>
      <c r="H13" s="2">
        <v>0</v>
      </c>
      <c r="I13">
        <v>0</v>
      </c>
      <c r="J13">
        <v>0</v>
      </c>
      <c r="K13">
        <v>0</v>
      </c>
    </row>
    <row r="14" spans="1:11" x14ac:dyDescent="0.3">
      <c r="A14" t="s">
        <v>11</v>
      </c>
      <c r="B14" t="s">
        <v>12</v>
      </c>
      <c r="C14" s="3">
        <v>44501</v>
      </c>
      <c r="D14">
        <v>3</v>
      </c>
      <c r="E14" t="s">
        <v>16</v>
      </c>
      <c r="F14" s="1">
        <v>0.86599999999999999</v>
      </c>
      <c r="G14" s="2">
        <v>0.42222999999999999</v>
      </c>
      <c r="H14" s="2">
        <v>0.18883</v>
      </c>
      <c r="I14">
        <v>0.43</v>
      </c>
      <c r="J14">
        <v>0.94</v>
      </c>
      <c r="K14">
        <v>1.42</v>
      </c>
    </row>
    <row r="15" spans="1:11" x14ac:dyDescent="0.3">
      <c r="A15" t="s">
        <v>11</v>
      </c>
      <c r="B15" t="s">
        <v>12</v>
      </c>
      <c r="C15" s="3">
        <v>44531</v>
      </c>
      <c r="D15">
        <v>3</v>
      </c>
      <c r="E15" t="s">
        <v>16</v>
      </c>
      <c r="F15" s="1">
        <v>1.546</v>
      </c>
      <c r="G15" s="2">
        <v>0.83862000000000003</v>
      </c>
      <c r="H15" s="2">
        <v>0.37503999999999998</v>
      </c>
      <c r="I15">
        <v>0.51</v>
      </c>
      <c r="J15">
        <v>1.82</v>
      </c>
      <c r="K15">
        <v>2.54</v>
      </c>
    </row>
    <row r="16" spans="1:11" x14ac:dyDescent="0.3">
      <c r="A16" t="s">
        <v>11</v>
      </c>
      <c r="B16" t="s">
        <v>12</v>
      </c>
      <c r="C16" s="3">
        <v>44682</v>
      </c>
      <c r="D16">
        <v>3</v>
      </c>
      <c r="E16" t="s">
        <v>16</v>
      </c>
      <c r="F16" s="1">
        <v>6.2E-2</v>
      </c>
      <c r="G16" s="2">
        <v>0.13864000000000001</v>
      </c>
      <c r="H16" s="2">
        <v>6.2E-2</v>
      </c>
      <c r="I16">
        <v>0</v>
      </c>
      <c r="J16">
        <v>0</v>
      </c>
      <c r="K16">
        <v>0.31</v>
      </c>
    </row>
    <row r="17" spans="1:11" x14ac:dyDescent="0.3">
      <c r="A17" t="s">
        <v>11</v>
      </c>
      <c r="B17" t="s">
        <v>14</v>
      </c>
      <c r="C17" s="3">
        <v>44501</v>
      </c>
      <c r="D17">
        <v>3</v>
      </c>
      <c r="E17" t="s">
        <v>16</v>
      </c>
      <c r="F17" s="1">
        <v>1.744</v>
      </c>
      <c r="G17" s="2">
        <v>0.59743999999999997</v>
      </c>
      <c r="H17" s="2">
        <v>0.26717999999999997</v>
      </c>
      <c r="I17">
        <v>0.87</v>
      </c>
      <c r="J17">
        <v>1.84</v>
      </c>
      <c r="K17">
        <v>2.41</v>
      </c>
    </row>
    <row r="18" spans="1:11" x14ac:dyDescent="0.3">
      <c r="A18" t="s">
        <v>11</v>
      </c>
      <c r="B18" t="s">
        <v>14</v>
      </c>
      <c r="C18" s="3">
        <v>44531</v>
      </c>
      <c r="D18">
        <v>3</v>
      </c>
      <c r="E18" t="s">
        <v>16</v>
      </c>
      <c r="F18" s="1">
        <v>0.6</v>
      </c>
      <c r="G18" s="2">
        <v>0.28904999999999997</v>
      </c>
      <c r="H18" s="2">
        <v>0.12927</v>
      </c>
      <c r="I18">
        <v>0.31</v>
      </c>
      <c r="J18">
        <v>0.6</v>
      </c>
      <c r="K18">
        <v>1</v>
      </c>
    </row>
    <row r="19" spans="1:11" x14ac:dyDescent="0.3">
      <c r="A19" t="s">
        <v>11</v>
      </c>
      <c r="B19" t="s">
        <v>14</v>
      </c>
      <c r="C19" s="3">
        <v>44682</v>
      </c>
      <c r="D19">
        <v>3</v>
      </c>
      <c r="E19" t="s">
        <v>16</v>
      </c>
      <c r="F19" s="1">
        <v>0.04</v>
      </c>
      <c r="G19" s="2">
        <v>8.9440000000000006E-2</v>
      </c>
      <c r="H19" s="2">
        <v>0.04</v>
      </c>
      <c r="I19">
        <v>0</v>
      </c>
      <c r="J19">
        <v>0</v>
      </c>
      <c r="K19">
        <v>0.2</v>
      </c>
    </row>
    <row r="20" spans="1:11" x14ac:dyDescent="0.3">
      <c r="A20" t="s">
        <v>17</v>
      </c>
      <c r="B20" t="s">
        <v>12</v>
      </c>
      <c r="C20" s="3">
        <v>44501</v>
      </c>
      <c r="D20">
        <v>1</v>
      </c>
      <c r="E20" t="s">
        <v>13</v>
      </c>
      <c r="F20" s="1">
        <v>0.16400000000000001</v>
      </c>
      <c r="G20" s="2">
        <v>5.8990000000000001E-2</v>
      </c>
      <c r="H20" s="2">
        <v>2.6380000000000001E-2</v>
      </c>
      <c r="I20">
        <v>0.08</v>
      </c>
      <c r="J20">
        <v>0.15</v>
      </c>
      <c r="K20">
        <v>0.23</v>
      </c>
    </row>
    <row r="21" spans="1:11" x14ac:dyDescent="0.3">
      <c r="A21" t="s">
        <v>17</v>
      </c>
      <c r="B21" t="s">
        <v>12</v>
      </c>
      <c r="C21" s="3">
        <v>44531</v>
      </c>
      <c r="D21">
        <v>1</v>
      </c>
      <c r="E21" t="s">
        <v>13</v>
      </c>
      <c r="F21" s="1">
        <v>0.192</v>
      </c>
      <c r="G21" s="2">
        <v>0.21695999999999999</v>
      </c>
      <c r="H21" s="2">
        <v>9.7030000000000005E-2</v>
      </c>
      <c r="I21">
        <v>0</v>
      </c>
      <c r="J21">
        <v>0.13</v>
      </c>
      <c r="K21">
        <v>0.49</v>
      </c>
    </row>
    <row r="22" spans="1:11" x14ac:dyDescent="0.3">
      <c r="A22" t="s">
        <v>17</v>
      </c>
      <c r="B22" t="s">
        <v>12</v>
      </c>
      <c r="C22" s="3">
        <v>44682</v>
      </c>
      <c r="D22">
        <v>1</v>
      </c>
      <c r="E22" t="s">
        <v>13</v>
      </c>
      <c r="F22" s="1">
        <v>0</v>
      </c>
      <c r="G22" s="2">
        <v>0</v>
      </c>
      <c r="H22" s="2">
        <v>0</v>
      </c>
      <c r="I22">
        <v>0</v>
      </c>
      <c r="J22">
        <v>0</v>
      </c>
      <c r="K22">
        <v>0</v>
      </c>
    </row>
    <row r="23" spans="1:11" x14ac:dyDescent="0.3">
      <c r="A23" t="s">
        <v>17</v>
      </c>
      <c r="B23" t="s">
        <v>14</v>
      </c>
      <c r="C23" s="3">
        <v>44501</v>
      </c>
      <c r="D23">
        <v>1</v>
      </c>
      <c r="E23" t="s">
        <v>13</v>
      </c>
      <c r="F23" s="1">
        <v>0.20799999999999999</v>
      </c>
      <c r="G23" s="2">
        <v>4.9189999999999998E-2</v>
      </c>
      <c r="H23" s="2">
        <v>2.1999999999999999E-2</v>
      </c>
      <c r="I23">
        <v>0.13</v>
      </c>
      <c r="J23">
        <v>0.21</v>
      </c>
      <c r="K23">
        <v>0.25</v>
      </c>
    </row>
    <row r="24" spans="1:11" x14ac:dyDescent="0.3">
      <c r="A24" t="s">
        <v>17</v>
      </c>
      <c r="B24" t="s">
        <v>14</v>
      </c>
      <c r="C24" s="3">
        <v>44531</v>
      </c>
      <c r="D24">
        <v>1</v>
      </c>
      <c r="E24" t="s">
        <v>13</v>
      </c>
      <c r="F24" s="1">
        <v>0</v>
      </c>
      <c r="G24" s="2">
        <v>0</v>
      </c>
      <c r="H24" s="2">
        <v>0</v>
      </c>
      <c r="I24">
        <v>0</v>
      </c>
      <c r="J24">
        <v>0</v>
      </c>
      <c r="K24">
        <v>0</v>
      </c>
    </row>
    <row r="25" spans="1:11" x14ac:dyDescent="0.3">
      <c r="A25" t="s">
        <v>17</v>
      </c>
      <c r="B25" t="s">
        <v>14</v>
      </c>
      <c r="C25" s="3">
        <v>44682</v>
      </c>
      <c r="D25">
        <v>1</v>
      </c>
      <c r="E25" t="s">
        <v>13</v>
      </c>
      <c r="F25" s="1">
        <v>0</v>
      </c>
      <c r="G25" s="2">
        <v>0</v>
      </c>
      <c r="H25" s="2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 t="s">
        <v>12</v>
      </c>
      <c r="C26" s="3">
        <v>44501</v>
      </c>
      <c r="D26">
        <v>2</v>
      </c>
      <c r="E26" t="s">
        <v>15</v>
      </c>
      <c r="F26" s="1">
        <v>0.24199999999999999</v>
      </c>
      <c r="G26" s="2">
        <v>7.918E-2</v>
      </c>
      <c r="H26" s="2">
        <v>3.5409999999999997E-2</v>
      </c>
      <c r="I26">
        <v>0.16</v>
      </c>
      <c r="J26">
        <v>0.23</v>
      </c>
      <c r="K26">
        <v>0.37</v>
      </c>
    </row>
    <row r="27" spans="1:11" x14ac:dyDescent="0.3">
      <c r="A27" t="s">
        <v>17</v>
      </c>
      <c r="B27" t="s">
        <v>12</v>
      </c>
      <c r="C27" s="3">
        <v>44531</v>
      </c>
      <c r="D27">
        <v>2</v>
      </c>
      <c r="E27" t="s">
        <v>15</v>
      </c>
      <c r="F27" s="1">
        <v>9.8000000000000004E-2</v>
      </c>
      <c r="G27" s="2">
        <v>0.11411</v>
      </c>
      <c r="H27" s="2">
        <v>5.1029999999999999E-2</v>
      </c>
      <c r="I27">
        <v>0</v>
      </c>
      <c r="J27">
        <v>0.05</v>
      </c>
      <c r="K27">
        <v>0.24</v>
      </c>
    </row>
    <row r="28" spans="1:11" x14ac:dyDescent="0.3">
      <c r="A28" t="s">
        <v>17</v>
      </c>
      <c r="B28" t="s">
        <v>12</v>
      </c>
      <c r="C28" s="3">
        <v>44682</v>
      </c>
      <c r="D28">
        <v>2</v>
      </c>
      <c r="E28" t="s">
        <v>15</v>
      </c>
      <c r="F28" s="1">
        <v>3.4000000000000002E-2</v>
      </c>
      <c r="G28" s="2">
        <v>7.603E-2</v>
      </c>
      <c r="H28" s="2">
        <v>3.4000000000000002E-2</v>
      </c>
      <c r="I28">
        <v>0</v>
      </c>
      <c r="J28">
        <v>0</v>
      </c>
      <c r="K28">
        <v>0.17</v>
      </c>
    </row>
    <row r="29" spans="1:11" x14ac:dyDescent="0.3">
      <c r="A29" t="s">
        <v>17</v>
      </c>
      <c r="B29" t="s">
        <v>14</v>
      </c>
      <c r="C29" s="3">
        <v>44501</v>
      </c>
      <c r="D29">
        <v>2</v>
      </c>
      <c r="E29" t="s">
        <v>15</v>
      </c>
      <c r="F29" s="1">
        <v>8.7999999999999995E-2</v>
      </c>
      <c r="G29" s="2">
        <v>6.0990000000000003E-2</v>
      </c>
      <c r="H29" s="2">
        <v>2.7279999999999999E-2</v>
      </c>
      <c r="I29">
        <v>0.02</v>
      </c>
      <c r="J29">
        <v>7.0000000000000007E-2</v>
      </c>
      <c r="K29">
        <v>0.17</v>
      </c>
    </row>
    <row r="30" spans="1:11" x14ac:dyDescent="0.3">
      <c r="A30" t="s">
        <v>17</v>
      </c>
      <c r="B30" t="s">
        <v>14</v>
      </c>
      <c r="C30" s="3">
        <v>44531</v>
      </c>
      <c r="D30">
        <v>2</v>
      </c>
      <c r="E30" t="s">
        <v>15</v>
      </c>
      <c r="F30" s="1">
        <v>0</v>
      </c>
      <c r="G30" s="2">
        <v>0</v>
      </c>
      <c r="H30" s="2">
        <v>0</v>
      </c>
      <c r="I30">
        <v>0</v>
      </c>
      <c r="J30">
        <v>0</v>
      </c>
      <c r="K30">
        <v>0</v>
      </c>
    </row>
    <row r="31" spans="1:11" x14ac:dyDescent="0.3">
      <c r="A31" t="s">
        <v>17</v>
      </c>
      <c r="B31" t="s">
        <v>14</v>
      </c>
      <c r="C31" s="3">
        <v>44682</v>
      </c>
      <c r="D31">
        <v>2</v>
      </c>
      <c r="E31" t="s">
        <v>15</v>
      </c>
      <c r="F31" s="1">
        <v>0</v>
      </c>
      <c r="G31" s="2">
        <v>0</v>
      </c>
      <c r="H31" s="2">
        <v>0</v>
      </c>
      <c r="I31">
        <v>0</v>
      </c>
      <c r="J31">
        <v>0</v>
      </c>
      <c r="K31">
        <v>0</v>
      </c>
    </row>
    <row r="32" spans="1:11" x14ac:dyDescent="0.3">
      <c r="A32" t="s">
        <v>17</v>
      </c>
      <c r="B32" t="s">
        <v>12</v>
      </c>
      <c r="C32" s="3">
        <v>44501</v>
      </c>
      <c r="D32">
        <v>3</v>
      </c>
      <c r="E32" t="s">
        <v>16</v>
      </c>
      <c r="F32" s="1">
        <v>0.224</v>
      </c>
      <c r="G32" s="2">
        <v>0.10691000000000001</v>
      </c>
      <c r="H32" s="2">
        <v>4.7809999999999998E-2</v>
      </c>
      <c r="I32">
        <v>0.11</v>
      </c>
      <c r="J32">
        <v>0.19</v>
      </c>
      <c r="K32">
        <v>0.38</v>
      </c>
    </row>
    <row r="33" spans="1:11" x14ac:dyDescent="0.3">
      <c r="A33" t="s">
        <v>17</v>
      </c>
      <c r="B33" t="s">
        <v>12</v>
      </c>
      <c r="C33" s="3">
        <v>44531</v>
      </c>
      <c r="D33">
        <v>3</v>
      </c>
      <c r="E33" t="s">
        <v>16</v>
      </c>
      <c r="F33" s="1">
        <v>3.7999999999999999E-2</v>
      </c>
      <c r="G33" s="2">
        <v>5.4949999999999999E-2</v>
      </c>
      <c r="H33" s="2">
        <v>2.4580000000000001E-2</v>
      </c>
      <c r="I33">
        <v>0</v>
      </c>
      <c r="J33">
        <v>0</v>
      </c>
      <c r="K33">
        <v>0.12</v>
      </c>
    </row>
    <row r="34" spans="1:11" x14ac:dyDescent="0.3">
      <c r="A34" t="s">
        <v>17</v>
      </c>
      <c r="B34" t="s">
        <v>12</v>
      </c>
      <c r="C34" s="3">
        <v>44682</v>
      </c>
      <c r="D34">
        <v>3</v>
      </c>
      <c r="E34" t="s">
        <v>16</v>
      </c>
      <c r="F34" s="1">
        <v>1.7999999999999999E-2</v>
      </c>
      <c r="G34" s="2">
        <v>4.0250000000000001E-2</v>
      </c>
      <c r="H34" s="2">
        <v>1.7999999999999999E-2</v>
      </c>
      <c r="I34">
        <v>0</v>
      </c>
      <c r="J34">
        <v>0</v>
      </c>
      <c r="K34">
        <v>0.09</v>
      </c>
    </row>
    <row r="35" spans="1:11" x14ac:dyDescent="0.3">
      <c r="A35" t="s">
        <v>17</v>
      </c>
      <c r="B35" t="s">
        <v>14</v>
      </c>
      <c r="C35" s="3">
        <v>44501</v>
      </c>
      <c r="D35">
        <v>3</v>
      </c>
      <c r="E35" t="s">
        <v>16</v>
      </c>
      <c r="F35" s="1">
        <v>0.126</v>
      </c>
      <c r="G35" s="2">
        <v>6.4649999999999999E-2</v>
      </c>
      <c r="H35" s="2">
        <v>2.8910000000000002E-2</v>
      </c>
      <c r="I35">
        <v>0.03</v>
      </c>
      <c r="J35">
        <v>0.14000000000000001</v>
      </c>
      <c r="K35">
        <v>0.2</v>
      </c>
    </row>
    <row r="36" spans="1:11" x14ac:dyDescent="0.3">
      <c r="A36" t="s">
        <v>17</v>
      </c>
      <c r="B36" t="s">
        <v>14</v>
      </c>
      <c r="C36" s="3">
        <v>44531</v>
      </c>
      <c r="D36">
        <v>3</v>
      </c>
      <c r="E36" t="s">
        <v>16</v>
      </c>
      <c r="F36" s="1">
        <v>0</v>
      </c>
      <c r="G36" s="2">
        <v>0</v>
      </c>
      <c r="H36" s="2">
        <v>0</v>
      </c>
      <c r="I36">
        <v>0</v>
      </c>
      <c r="J36">
        <v>0</v>
      </c>
      <c r="K36">
        <v>0</v>
      </c>
    </row>
    <row r="37" spans="1:11" x14ac:dyDescent="0.3">
      <c r="A37" t="s">
        <v>17</v>
      </c>
      <c r="B37" t="s">
        <v>14</v>
      </c>
      <c r="C37" s="3">
        <v>44682</v>
      </c>
      <c r="D37">
        <v>3</v>
      </c>
      <c r="E37" t="s">
        <v>16</v>
      </c>
      <c r="F37" s="1">
        <v>0</v>
      </c>
      <c r="G37" s="2">
        <v>0</v>
      </c>
      <c r="H37" s="2">
        <v>0</v>
      </c>
      <c r="I37">
        <v>0</v>
      </c>
      <c r="J37">
        <v>0</v>
      </c>
      <c r="K37">
        <v>0</v>
      </c>
    </row>
    <row r="38" spans="1:11" x14ac:dyDescent="0.3">
      <c r="A38" t="s">
        <v>18</v>
      </c>
      <c r="B38" t="s">
        <v>12</v>
      </c>
      <c r="C38" s="3">
        <v>44501</v>
      </c>
      <c r="D38">
        <v>1</v>
      </c>
      <c r="E38" t="s">
        <v>13</v>
      </c>
      <c r="F38" s="1">
        <v>0.06</v>
      </c>
      <c r="G38" s="2">
        <v>4.743E-2</v>
      </c>
      <c r="H38" s="2">
        <v>2.121E-2</v>
      </c>
      <c r="I38">
        <v>0</v>
      </c>
      <c r="J38">
        <v>0.06</v>
      </c>
      <c r="K38">
        <v>0.12</v>
      </c>
    </row>
    <row r="39" spans="1:11" x14ac:dyDescent="0.3">
      <c r="A39" t="s">
        <v>18</v>
      </c>
      <c r="B39" t="s">
        <v>12</v>
      </c>
      <c r="C39" s="3">
        <v>44531</v>
      </c>
      <c r="D39">
        <v>1</v>
      </c>
      <c r="E39" t="s">
        <v>13</v>
      </c>
      <c r="F39" s="1">
        <v>7.5999999999999998E-2</v>
      </c>
      <c r="G39" s="2">
        <v>6.3479999999999995E-2</v>
      </c>
      <c r="H39" s="2">
        <v>2.8389999999999999E-2</v>
      </c>
      <c r="I39">
        <v>0</v>
      </c>
      <c r="J39">
        <v>0.1</v>
      </c>
      <c r="K39">
        <v>0.15</v>
      </c>
    </row>
    <row r="40" spans="1:11" x14ac:dyDescent="0.3">
      <c r="A40" t="s">
        <v>18</v>
      </c>
      <c r="B40" t="s">
        <v>12</v>
      </c>
      <c r="C40" s="3">
        <v>44682</v>
      </c>
      <c r="D40">
        <v>1</v>
      </c>
      <c r="E40" t="s">
        <v>13</v>
      </c>
      <c r="F40" s="1">
        <v>2.1999999999999999E-2</v>
      </c>
      <c r="G40" s="2">
        <v>3.1940000000000003E-2</v>
      </c>
      <c r="H40" s="2">
        <v>1.4279999999999999E-2</v>
      </c>
      <c r="I40">
        <v>0</v>
      </c>
      <c r="J40">
        <v>0</v>
      </c>
      <c r="K40">
        <v>7.0000000000000007E-2</v>
      </c>
    </row>
    <row r="41" spans="1:11" x14ac:dyDescent="0.3">
      <c r="A41" t="s">
        <v>18</v>
      </c>
      <c r="B41" t="s">
        <v>14</v>
      </c>
      <c r="C41" s="3">
        <v>44501</v>
      </c>
      <c r="D41">
        <v>1</v>
      </c>
      <c r="E41" t="s">
        <v>13</v>
      </c>
      <c r="F41" s="1">
        <v>0.104</v>
      </c>
      <c r="G41" s="2">
        <v>9.1539999999999996E-2</v>
      </c>
      <c r="H41" s="2">
        <v>4.0939999999999997E-2</v>
      </c>
      <c r="I41">
        <v>0.01</v>
      </c>
      <c r="J41">
        <v>0.09</v>
      </c>
      <c r="K41">
        <v>0.25</v>
      </c>
    </row>
    <row r="42" spans="1:11" x14ac:dyDescent="0.3">
      <c r="A42" t="s">
        <v>18</v>
      </c>
      <c r="B42" t="s">
        <v>14</v>
      </c>
      <c r="C42" s="3">
        <v>44531</v>
      </c>
      <c r="D42">
        <v>1</v>
      </c>
      <c r="E42" t="s">
        <v>13</v>
      </c>
      <c r="F42" s="1">
        <v>0.104</v>
      </c>
      <c r="G42" s="2">
        <v>2.3019999999999999E-2</v>
      </c>
      <c r="H42" s="2">
        <v>1.03E-2</v>
      </c>
      <c r="I42">
        <v>0.08</v>
      </c>
      <c r="J42">
        <v>0.1</v>
      </c>
      <c r="K42">
        <v>0.14000000000000001</v>
      </c>
    </row>
    <row r="43" spans="1:11" x14ac:dyDescent="0.3">
      <c r="A43" t="s">
        <v>18</v>
      </c>
      <c r="B43" t="s">
        <v>14</v>
      </c>
      <c r="C43" s="3">
        <v>44682</v>
      </c>
      <c r="D43">
        <v>1</v>
      </c>
      <c r="E43" t="s">
        <v>13</v>
      </c>
      <c r="F43" s="1">
        <v>0.06</v>
      </c>
      <c r="G43" s="2">
        <v>0.06</v>
      </c>
      <c r="H43" s="2">
        <v>2.683E-2</v>
      </c>
      <c r="I43">
        <v>0</v>
      </c>
      <c r="J43">
        <v>0.04</v>
      </c>
      <c r="K43">
        <v>0.16</v>
      </c>
    </row>
    <row r="44" spans="1:11" x14ac:dyDescent="0.3">
      <c r="A44" t="s">
        <v>18</v>
      </c>
      <c r="B44" t="s">
        <v>12</v>
      </c>
      <c r="C44" s="3">
        <v>44501</v>
      </c>
      <c r="D44">
        <v>2</v>
      </c>
      <c r="E44" t="s">
        <v>15</v>
      </c>
      <c r="F44" s="1">
        <v>0.09</v>
      </c>
      <c r="G44" s="2">
        <v>3.082E-2</v>
      </c>
      <c r="H44" s="2">
        <v>1.3780000000000001E-2</v>
      </c>
      <c r="I44">
        <v>0.05</v>
      </c>
      <c r="J44">
        <v>0.1</v>
      </c>
      <c r="K44">
        <v>0.13</v>
      </c>
    </row>
    <row r="45" spans="1:11" x14ac:dyDescent="0.3">
      <c r="A45" t="s">
        <v>18</v>
      </c>
      <c r="B45" t="s">
        <v>12</v>
      </c>
      <c r="C45" s="3">
        <v>44531</v>
      </c>
      <c r="D45">
        <v>2</v>
      </c>
      <c r="E45" t="s">
        <v>15</v>
      </c>
      <c r="F45" s="1">
        <v>7.0000000000000007E-2</v>
      </c>
      <c r="G45" s="2">
        <v>0.06</v>
      </c>
      <c r="H45" s="2">
        <v>2.683E-2</v>
      </c>
      <c r="I45">
        <v>0</v>
      </c>
      <c r="J45">
        <v>0.1</v>
      </c>
      <c r="K45">
        <v>0.12</v>
      </c>
    </row>
    <row r="46" spans="1:11" x14ac:dyDescent="0.3">
      <c r="A46" t="s">
        <v>18</v>
      </c>
      <c r="B46" t="s">
        <v>12</v>
      </c>
      <c r="C46" s="3">
        <v>44682</v>
      </c>
      <c r="D46">
        <v>2</v>
      </c>
      <c r="E46" t="s">
        <v>15</v>
      </c>
      <c r="F46" s="1">
        <v>0.05</v>
      </c>
      <c r="G46" s="2">
        <v>7.5499999999999998E-2</v>
      </c>
      <c r="H46" s="2">
        <v>3.3759999999999998E-2</v>
      </c>
      <c r="I46">
        <v>0</v>
      </c>
      <c r="J46">
        <v>0</v>
      </c>
      <c r="K46">
        <v>0.17</v>
      </c>
    </row>
    <row r="47" spans="1:11" x14ac:dyDescent="0.3">
      <c r="A47" t="s">
        <v>18</v>
      </c>
      <c r="B47" t="s">
        <v>14</v>
      </c>
      <c r="C47" s="3">
        <v>44501</v>
      </c>
      <c r="D47">
        <v>2</v>
      </c>
      <c r="E47" t="s">
        <v>15</v>
      </c>
      <c r="F47" s="1">
        <v>0.05</v>
      </c>
      <c r="G47" s="2">
        <v>4.1230000000000003E-2</v>
      </c>
      <c r="H47" s="2">
        <v>1.8440000000000002E-2</v>
      </c>
      <c r="I47">
        <v>0</v>
      </c>
      <c r="J47">
        <v>0.05</v>
      </c>
      <c r="K47">
        <v>0.1</v>
      </c>
    </row>
    <row r="48" spans="1:11" x14ac:dyDescent="0.3">
      <c r="A48" t="s">
        <v>18</v>
      </c>
      <c r="B48" t="s">
        <v>14</v>
      </c>
      <c r="C48" s="3">
        <v>44531</v>
      </c>
      <c r="D48">
        <v>2</v>
      </c>
      <c r="E48" t="s">
        <v>15</v>
      </c>
      <c r="F48" s="1">
        <v>0.13</v>
      </c>
      <c r="G48" s="2">
        <v>0.10124</v>
      </c>
      <c r="H48" s="2">
        <v>4.5280000000000001E-2</v>
      </c>
      <c r="I48">
        <v>7.0000000000000007E-2</v>
      </c>
      <c r="J48">
        <v>0.09</v>
      </c>
      <c r="K48">
        <v>0.31</v>
      </c>
    </row>
    <row r="49" spans="1:11" x14ac:dyDescent="0.3">
      <c r="A49" t="s">
        <v>18</v>
      </c>
      <c r="B49" t="s">
        <v>14</v>
      </c>
      <c r="C49" s="3">
        <v>44682</v>
      </c>
      <c r="D49">
        <v>2</v>
      </c>
      <c r="E49" t="s">
        <v>15</v>
      </c>
      <c r="F49" s="1">
        <v>1.6E-2</v>
      </c>
      <c r="G49" s="2">
        <v>3.0499999999999999E-2</v>
      </c>
      <c r="H49" s="2">
        <v>1.3639999999999999E-2</v>
      </c>
      <c r="I49">
        <v>0</v>
      </c>
      <c r="J49">
        <v>0</v>
      </c>
      <c r="K49">
        <v>7.0000000000000007E-2</v>
      </c>
    </row>
    <row r="50" spans="1:11" x14ac:dyDescent="0.3">
      <c r="A50" t="s">
        <v>18</v>
      </c>
      <c r="B50" t="s">
        <v>12</v>
      </c>
      <c r="C50" s="3">
        <v>44501</v>
      </c>
      <c r="D50">
        <v>3</v>
      </c>
      <c r="E50" t="s">
        <v>16</v>
      </c>
      <c r="F50" s="1">
        <v>0.11</v>
      </c>
      <c r="G50" s="2">
        <v>0.11662</v>
      </c>
      <c r="H50" s="2">
        <v>5.2150000000000002E-2</v>
      </c>
      <c r="I50">
        <v>0</v>
      </c>
      <c r="J50">
        <v>0.08</v>
      </c>
      <c r="K50">
        <v>0.3</v>
      </c>
    </row>
    <row r="51" spans="1:11" x14ac:dyDescent="0.3">
      <c r="A51" t="s">
        <v>18</v>
      </c>
      <c r="B51" t="s">
        <v>12</v>
      </c>
      <c r="C51" s="3">
        <v>44531</v>
      </c>
      <c r="D51">
        <v>3</v>
      </c>
      <c r="E51" t="s">
        <v>16</v>
      </c>
      <c r="F51" s="1">
        <v>5.6000000000000001E-2</v>
      </c>
      <c r="G51" s="2">
        <v>5.1769999999999997E-2</v>
      </c>
      <c r="H51" s="2">
        <v>2.315E-2</v>
      </c>
      <c r="I51">
        <v>0</v>
      </c>
      <c r="J51">
        <v>0.08</v>
      </c>
      <c r="K51">
        <v>0.1</v>
      </c>
    </row>
    <row r="52" spans="1:11" x14ac:dyDescent="0.3">
      <c r="A52" t="s">
        <v>18</v>
      </c>
      <c r="B52" t="s">
        <v>12</v>
      </c>
      <c r="C52" s="3">
        <v>44682</v>
      </c>
      <c r="D52">
        <v>3</v>
      </c>
      <c r="E52" t="s">
        <v>16</v>
      </c>
      <c r="F52" s="1">
        <v>2.4E-2</v>
      </c>
      <c r="G52" s="2">
        <v>1.6729999999999998E-2</v>
      </c>
      <c r="H52" s="2">
        <v>7.4799999999999997E-3</v>
      </c>
      <c r="I52">
        <v>0</v>
      </c>
      <c r="J52">
        <v>0.02</v>
      </c>
      <c r="K52">
        <v>0.04</v>
      </c>
    </row>
    <row r="53" spans="1:11" x14ac:dyDescent="0.3">
      <c r="A53" t="s">
        <v>18</v>
      </c>
      <c r="B53" t="s">
        <v>14</v>
      </c>
      <c r="C53" s="3">
        <v>44501</v>
      </c>
      <c r="D53">
        <v>3</v>
      </c>
      <c r="E53" t="s">
        <v>16</v>
      </c>
      <c r="F53" s="1">
        <v>7.1999999999999995E-2</v>
      </c>
      <c r="G53" s="2">
        <v>6.7229999999999998E-2</v>
      </c>
      <c r="H53" s="2">
        <v>3.007E-2</v>
      </c>
      <c r="I53">
        <v>0.01</v>
      </c>
      <c r="J53">
        <v>0.05</v>
      </c>
      <c r="K53">
        <v>0.18</v>
      </c>
    </row>
    <row r="54" spans="1:11" x14ac:dyDescent="0.3">
      <c r="A54" t="s">
        <v>18</v>
      </c>
      <c r="B54" t="s">
        <v>14</v>
      </c>
      <c r="C54" s="3">
        <v>44531</v>
      </c>
      <c r="D54">
        <v>3</v>
      </c>
      <c r="E54" t="s">
        <v>16</v>
      </c>
      <c r="F54" s="1">
        <v>0.16</v>
      </c>
      <c r="G54" s="2">
        <v>7.9689999999999997E-2</v>
      </c>
      <c r="H54" s="2">
        <v>3.5639999999999998E-2</v>
      </c>
      <c r="I54">
        <v>0.1</v>
      </c>
      <c r="J54">
        <v>0.11</v>
      </c>
      <c r="K54">
        <v>0.27</v>
      </c>
    </row>
    <row r="55" spans="1:11" x14ac:dyDescent="0.3">
      <c r="A55" t="s">
        <v>18</v>
      </c>
      <c r="B55" t="s">
        <v>14</v>
      </c>
      <c r="C55" s="3">
        <v>44682</v>
      </c>
      <c r="D55">
        <v>3</v>
      </c>
      <c r="E55" t="s">
        <v>16</v>
      </c>
      <c r="F55" s="1">
        <v>7.1999999999999995E-2</v>
      </c>
      <c r="G55" s="2">
        <v>4.0869999999999997E-2</v>
      </c>
      <c r="H55" s="2">
        <v>1.8280000000000001E-2</v>
      </c>
      <c r="I55">
        <v>0.03</v>
      </c>
      <c r="J55">
        <v>0.06</v>
      </c>
      <c r="K55">
        <v>0.12</v>
      </c>
    </row>
    <row r="56" spans="1:11" x14ac:dyDescent="0.3">
      <c r="A56" t="s">
        <v>19</v>
      </c>
      <c r="B56" t="s">
        <v>12</v>
      </c>
      <c r="C56" s="3">
        <v>44501</v>
      </c>
      <c r="D56">
        <v>1</v>
      </c>
      <c r="E56" t="s">
        <v>13</v>
      </c>
      <c r="F56" s="1">
        <v>6.6000000000000003E-2</v>
      </c>
      <c r="G56" s="2">
        <v>8.94E-3</v>
      </c>
      <c r="H56" s="2">
        <v>4.0000000000000001E-3</v>
      </c>
      <c r="I56">
        <v>0.06</v>
      </c>
      <c r="J56">
        <v>0.06</v>
      </c>
      <c r="K56">
        <v>0.08</v>
      </c>
    </row>
    <row r="57" spans="1:11" x14ac:dyDescent="0.3">
      <c r="A57" t="s">
        <v>19</v>
      </c>
      <c r="B57" t="s">
        <v>12</v>
      </c>
      <c r="C57" s="3">
        <v>44531</v>
      </c>
      <c r="D57">
        <v>1</v>
      </c>
      <c r="E57" t="s">
        <v>13</v>
      </c>
      <c r="F57" s="1">
        <v>7.0000000000000007E-2</v>
      </c>
      <c r="G57" s="2">
        <v>1.8710000000000001E-2</v>
      </c>
      <c r="H57" s="2">
        <v>8.3700000000000007E-3</v>
      </c>
      <c r="I57">
        <v>0.05</v>
      </c>
      <c r="J57">
        <v>7.0000000000000007E-2</v>
      </c>
      <c r="K57">
        <v>0.1</v>
      </c>
    </row>
    <row r="58" spans="1:11" x14ac:dyDescent="0.3">
      <c r="A58" t="s">
        <v>19</v>
      </c>
      <c r="B58" t="s">
        <v>12</v>
      </c>
      <c r="C58" s="3">
        <v>44682</v>
      </c>
      <c r="D58">
        <v>1</v>
      </c>
      <c r="E58" t="s">
        <v>13</v>
      </c>
      <c r="F58" s="1">
        <v>0.13400000000000001</v>
      </c>
      <c r="G58" s="2">
        <v>4.879E-2</v>
      </c>
      <c r="H58" s="2">
        <v>2.1819999999999999E-2</v>
      </c>
      <c r="I58">
        <v>0.1</v>
      </c>
      <c r="J58">
        <v>0.12</v>
      </c>
      <c r="K58">
        <v>0.22</v>
      </c>
    </row>
    <row r="59" spans="1:11" x14ac:dyDescent="0.3">
      <c r="A59" t="s">
        <v>19</v>
      </c>
      <c r="B59" t="s">
        <v>14</v>
      </c>
      <c r="C59" s="3">
        <v>44501</v>
      </c>
      <c r="D59">
        <v>1</v>
      </c>
      <c r="E59" t="s">
        <v>13</v>
      </c>
      <c r="F59" s="1">
        <v>0.11600000000000001</v>
      </c>
      <c r="G59" s="2">
        <v>1.14E-2</v>
      </c>
      <c r="H59" s="2">
        <v>5.1000000000000004E-3</v>
      </c>
      <c r="I59">
        <v>0.1</v>
      </c>
      <c r="J59">
        <v>0.12</v>
      </c>
      <c r="K59">
        <v>0.13</v>
      </c>
    </row>
    <row r="60" spans="1:11" x14ac:dyDescent="0.3">
      <c r="A60" t="s">
        <v>19</v>
      </c>
      <c r="B60" t="s">
        <v>14</v>
      </c>
      <c r="C60" s="3">
        <v>44531</v>
      </c>
      <c r="D60">
        <v>1</v>
      </c>
      <c r="E60" t="s">
        <v>13</v>
      </c>
      <c r="F60" s="1">
        <v>5.3999999999999999E-2</v>
      </c>
      <c r="G60" s="2">
        <v>1.5169999999999999E-2</v>
      </c>
      <c r="H60" s="2">
        <v>6.7799999999999996E-3</v>
      </c>
      <c r="I60">
        <v>0.04</v>
      </c>
      <c r="J60">
        <v>0.05</v>
      </c>
      <c r="K60">
        <v>7.0000000000000007E-2</v>
      </c>
    </row>
    <row r="61" spans="1:11" x14ac:dyDescent="0.3">
      <c r="A61" t="s">
        <v>19</v>
      </c>
      <c r="B61" t="s">
        <v>14</v>
      </c>
      <c r="C61" s="3">
        <v>44682</v>
      </c>
      <c r="D61">
        <v>1</v>
      </c>
      <c r="E61" t="s">
        <v>13</v>
      </c>
      <c r="F61" s="1">
        <v>7.1999999999999995E-2</v>
      </c>
      <c r="G61" s="2">
        <v>1.4829999999999999E-2</v>
      </c>
      <c r="H61" s="2">
        <v>6.6299999999999996E-3</v>
      </c>
      <c r="I61">
        <v>0.05</v>
      </c>
      <c r="J61">
        <v>7.0000000000000007E-2</v>
      </c>
      <c r="K61">
        <v>0.09</v>
      </c>
    </row>
    <row r="62" spans="1:11" x14ac:dyDescent="0.3">
      <c r="A62" t="s">
        <v>19</v>
      </c>
      <c r="B62" t="s">
        <v>12</v>
      </c>
      <c r="C62" s="3">
        <v>44501</v>
      </c>
      <c r="D62">
        <v>2</v>
      </c>
      <c r="E62" t="s">
        <v>15</v>
      </c>
      <c r="F62" s="1">
        <v>0.16400000000000001</v>
      </c>
      <c r="G62" s="2">
        <v>7.6679999999999998E-2</v>
      </c>
      <c r="H62" s="2">
        <v>3.4290000000000001E-2</v>
      </c>
      <c r="I62">
        <v>0.08</v>
      </c>
      <c r="J62">
        <v>0.16</v>
      </c>
      <c r="K62">
        <v>0.26</v>
      </c>
    </row>
    <row r="63" spans="1:11" x14ac:dyDescent="0.3">
      <c r="A63" t="s">
        <v>19</v>
      </c>
      <c r="B63" t="s">
        <v>12</v>
      </c>
      <c r="C63" s="3">
        <v>44531</v>
      </c>
      <c r="D63">
        <v>2</v>
      </c>
      <c r="E63" t="s">
        <v>15</v>
      </c>
      <c r="F63" s="1">
        <v>0.14199999999999999</v>
      </c>
      <c r="G63" s="2">
        <v>6.3009999999999997E-2</v>
      </c>
      <c r="H63" s="2">
        <v>2.818E-2</v>
      </c>
      <c r="I63">
        <v>7.0000000000000007E-2</v>
      </c>
      <c r="J63">
        <v>0.14000000000000001</v>
      </c>
      <c r="K63">
        <v>0.24</v>
      </c>
    </row>
    <row r="64" spans="1:11" x14ac:dyDescent="0.3">
      <c r="A64" t="s">
        <v>19</v>
      </c>
      <c r="B64" t="s">
        <v>12</v>
      </c>
      <c r="C64" s="3">
        <v>44682</v>
      </c>
      <c r="D64">
        <v>2</v>
      </c>
      <c r="E64" t="s">
        <v>15</v>
      </c>
      <c r="F64" s="1">
        <v>0.192</v>
      </c>
      <c r="G64" s="2">
        <v>6.3009999999999997E-2</v>
      </c>
      <c r="H64" s="2">
        <v>2.818E-2</v>
      </c>
      <c r="I64">
        <v>0.14000000000000001</v>
      </c>
      <c r="J64">
        <v>0.16</v>
      </c>
      <c r="K64">
        <v>0.28999999999999998</v>
      </c>
    </row>
    <row r="65" spans="1:11" x14ac:dyDescent="0.3">
      <c r="A65" t="s">
        <v>19</v>
      </c>
      <c r="B65" t="s">
        <v>14</v>
      </c>
      <c r="C65" s="3">
        <v>44501</v>
      </c>
      <c r="D65">
        <v>2</v>
      </c>
      <c r="E65" t="s">
        <v>15</v>
      </c>
      <c r="F65" s="1">
        <v>0.21</v>
      </c>
      <c r="G65" s="2">
        <v>0.11683</v>
      </c>
      <c r="H65" s="2">
        <v>5.2249999999999998E-2</v>
      </c>
      <c r="I65">
        <v>0.09</v>
      </c>
      <c r="J65">
        <v>0.15</v>
      </c>
      <c r="K65">
        <v>0.35</v>
      </c>
    </row>
    <row r="66" spans="1:11" x14ac:dyDescent="0.3">
      <c r="A66" t="s">
        <v>19</v>
      </c>
      <c r="B66" t="s">
        <v>14</v>
      </c>
      <c r="C66" s="3">
        <v>44531</v>
      </c>
      <c r="D66">
        <v>2</v>
      </c>
      <c r="E66" t="s">
        <v>15</v>
      </c>
      <c r="F66" s="1">
        <v>0.14000000000000001</v>
      </c>
      <c r="G66" s="2">
        <v>3.082E-2</v>
      </c>
      <c r="H66" s="2">
        <v>1.3780000000000001E-2</v>
      </c>
      <c r="I66">
        <v>0.1</v>
      </c>
      <c r="J66">
        <v>0.14000000000000001</v>
      </c>
      <c r="K66">
        <v>0.17</v>
      </c>
    </row>
    <row r="67" spans="1:11" x14ac:dyDescent="0.3">
      <c r="A67" t="s">
        <v>19</v>
      </c>
      <c r="B67" t="s">
        <v>14</v>
      </c>
      <c r="C67" s="3">
        <v>44682</v>
      </c>
      <c r="D67">
        <v>2</v>
      </c>
      <c r="E67" t="s">
        <v>15</v>
      </c>
      <c r="F67" s="1">
        <v>0.152</v>
      </c>
      <c r="G67" s="2">
        <v>8.4970000000000004E-2</v>
      </c>
      <c r="H67" s="2">
        <v>3.7999999999999999E-2</v>
      </c>
      <c r="I67">
        <v>0.03</v>
      </c>
      <c r="J67">
        <v>0.15</v>
      </c>
      <c r="K67">
        <v>0.27</v>
      </c>
    </row>
    <row r="68" spans="1:11" x14ac:dyDescent="0.3">
      <c r="A68" t="s">
        <v>19</v>
      </c>
      <c r="B68" t="s">
        <v>12</v>
      </c>
      <c r="C68" s="3">
        <v>44501</v>
      </c>
      <c r="D68">
        <v>3</v>
      </c>
      <c r="E68" t="s">
        <v>16</v>
      </c>
      <c r="F68" s="1">
        <v>0.22</v>
      </c>
      <c r="G68" s="2">
        <v>4.743E-2</v>
      </c>
      <c r="H68" s="2">
        <v>2.121E-2</v>
      </c>
      <c r="I68">
        <v>0.16</v>
      </c>
      <c r="J68">
        <v>0.22</v>
      </c>
      <c r="K68">
        <v>0.28000000000000003</v>
      </c>
    </row>
    <row r="69" spans="1:11" x14ac:dyDescent="0.3">
      <c r="A69" t="s">
        <v>19</v>
      </c>
      <c r="B69" t="s">
        <v>12</v>
      </c>
      <c r="C69" s="3">
        <v>44531</v>
      </c>
      <c r="D69">
        <v>3</v>
      </c>
      <c r="E69" t="s">
        <v>16</v>
      </c>
      <c r="F69" s="1">
        <v>0.35399999999999998</v>
      </c>
      <c r="G69" s="2">
        <v>7.5370000000000006E-2</v>
      </c>
      <c r="H69" s="2">
        <v>3.3700000000000001E-2</v>
      </c>
      <c r="I69">
        <v>0.27</v>
      </c>
      <c r="J69">
        <v>0.32</v>
      </c>
      <c r="K69">
        <v>0.46</v>
      </c>
    </row>
    <row r="70" spans="1:11" x14ac:dyDescent="0.3">
      <c r="A70" t="s">
        <v>19</v>
      </c>
      <c r="B70" t="s">
        <v>12</v>
      </c>
      <c r="C70" s="3">
        <v>44682</v>
      </c>
      <c r="D70">
        <v>3</v>
      </c>
      <c r="E70" t="s">
        <v>16</v>
      </c>
      <c r="F70" s="1">
        <v>0.20200000000000001</v>
      </c>
      <c r="G70" s="2">
        <v>3.7679999999999998E-2</v>
      </c>
      <c r="H70" s="2">
        <v>1.685E-2</v>
      </c>
      <c r="I70">
        <v>0.16</v>
      </c>
      <c r="J70">
        <v>0.2</v>
      </c>
      <c r="K70">
        <v>0.24</v>
      </c>
    </row>
    <row r="71" spans="1:11" x14ac:dyDescent="0.3">
      <c r="A71" t="s">
        <v>19</v>
      </c>
      <c r="B71" t="s">
        <v>14</v>
      </c>
      <c r="C71" s="3">
        <v>44501</v>
      </c>
      <c r="D71">
        <v>3</v>
      </c>
      <c r="E71" t="s">
        <v>16</v>
      </c>
      <c r="F71" s="1">
        <v>0.312</v>
      </c>
      <c r="G71" s="2">
        <v>9.3649999999999997E-2</v>
      </c>
      <c r="H71" s="2">
        <v>4.1880000000000001E-2</v>
      </c>
      <c r="I71">
        <v>0.2</v>
      </c>
      <c r="J71">
        <v>0.31</v>
      </c>
      <c r="K71">
        <v>0.45</v>
      </c>
    </row>
    <row r="72" spans="1:11" x14ac:dyDescent="0.3">
      <c r="A72" t="s">
        <v>19</v>
      </c>
      <c r="B72" t="s">
        <v>14</v>
      </c>
      <c r="C72" s="3">
        <v>44531</v>
      </c>
      <c r="D72">
        <v>3</v>
      </c>
      <c r="E72" t="s">
        <v>16</v>
      </c>
      <c r="F72" s="1">
        <v>0.20599999999999999</v>
      </c>
      <c r="G72" s="2">
        <v>6.5799999999999997E-2</v>
      </c>
      <c r="H72" s="2">
        <v>2.9430000000000001E-2</v>
      </c>
      <c r="I72">
        <v>0.14000000000000001</v>
      </c>
      <c r="J72">
        <v>0.19</v>
      </c>
      <c r="K72">
        <v>0.28000000000000003</v>
      </c>
    </row>
    <row r="73" spans="1:11" x14ac:dyDescent="0.3">
      <c r="A73" t="s">
        <v>19</v>
      </c>
      <c r="B73" t="s">
        <v>14</v>
      </c>
      <c r="C73" s="3">
        <v>44682</v>
      </c>
      <c r="D73">
        <v>3</v>
      </c>
      <c r="E73" t="s">
        <v>16</v>
      </c>
      <c r="F73" s="1">
        <v>0.54800000000000004</v>
      </c>
      <c r="G73" s="2">
        <v>0.36341000000000001</v>
      </c>
      <c r="H73" s="2">
        <v>0.16252</v>
      </c>
      <c r="I73">
        <v>0.26</v>
      </c>
      <c r="J73">
        <v>0.48</v>
      </c>
      <c r="K73">
        <v>1.1499999999999999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005-DBBC-46DA-B0CC-FE0EFF1C2603}">
  <dimension ref="A1:S84"/>
  <sheetViews>
    <sheetView topLeftCell="A49" zoomScale="70" zoomScaleNormal="70" workbookViewId="0">
      <selection activeCell="O97" sqref="O97"/>
    </sheetView>
  </sheetViews>
  <sheetFormatPr defaultRowHeight="14.4" x14ac:dyDescent="0.3"/>
  <cols>
    <col min="14" max="14" width="8.88671875" style="19"/>
  </cols>
  <sheetData>
    <row r="1" spans="1:19" ht="16.2" x14ac:dyDescent="0.3">
      <c r="A1" s="7" t="s">
        <v>54</v>
      </c>
      <c r="B1" s="7" t="s">
        <v>2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7" t="s">
        <v>66</v>
      </c>
      <c r="O1" s="8" t="s">
        <v>67</v>
      </c>
      <c r="P1" s="7" t="s">
        <v>68</v>
      </c>
      <c r="Q1" s="7" t="s">
        <v>69</v>
      </c>
      <c r="R1" s="7"/>
      <c r="S1" s="7" t="s">
        <v>70</v>
      </c>
    </row>
    <row r="2" spans="1:19" x14ac:dyDescent="0.3">
      <c r="A2" s="9">
        <v>1</v>
      </c>
      <c r="B2" s="10">
        <v>44501</v>
      </c>
      <c r="C2" s="9">
        <v>4</v>
      </c>
      <c r="D2" s="9" t="s">
        <v>12</v>
      </c>
      <c r="E2" s="9">
        <v>1</v>
      </c>
      <c r="F2" s="9" t="s">
        <v>71</v>
      </c>
      <c r="G2" s="9">
        <v>83.32</v>
      </c>
      <c r="H2" s="9"/>
      <c r="I2" s="9"/>
      <c r="J2" s="9">
        <v>32</v>
      </c>
      <c r="K2" s="11"/>
      <c r="L2" s="11"/>
      <c r="M2" s="11">
        <v>231</v>
      </c>
      <c r="N2" s="9">
        <v>199</v>
      </c>
      <c r="O2" s="11"/>
      <c r="P2" s="9">
        <v>2044</v>
      </c>
      <c r="Q2" s="9">
        <v>68</v>
      </c>
      <c r="R2" s="9"/>
      <c r="S2" s="9">
        <f>SUM(H2:Q2)</f>
        <v>2574</v>
      </c>
    </row>
    <row r="3" spans="1:19" x14ac:dyDescent="0.3">
      <c r="A3" s="9">
        <v>2</v>
      </c>
      <c r="B3" s="10">
        <v>44501</v>
      </c>
      <c r="C3" s="9">
        <v>4</v>
      </c>
      <c r="D3" s="9" t="s">
        <v>12</v>
      </c>
      <c r="E3" s="9">
        <v>2</v>
      </c>
      <c r="F3" s="9" t="s">
        <v>71</v>
      </c>
      <c r="G3" s="9">
        <v>83.32</v>
      </c>
      <c r="H3" s="9"/>
      <c r="I3" s="9"/>
      <c r="J3" s="11">
        <v>49</v>
      </c>
      <c r="K3" s="11"/>
      <c r="L3" s="11"/>
      <c r="M3" s="11">
        <v>369</v>
      </c>
      <c r="N3" s="9">
        <v>330</v>
      </c>
      <c r="O3" s="11">
        <v>11</v>
      </c>
      <c r="P3" s="9">
        <v>2858</v>
      </c>
      <c r="Q3" s="9">
        <v>94</v>
      </c>
      <c r="R3" s="9"/>
      <c r="S3" s="9">
        <f>SUM(H3:Q3)</f>
        <v>3711</v>
      </c>
    </row>
    <row r="4" spans="1:19" x14ac:dyDescent="0.3">
      <c r="A4" s="9">
        <v>3</v>
      </c>
      <c r="B4" s="10">
        <v>44501</v>
      </c>
      <c r="C4" s="9">
        <v>4</v>
      </c>
      <c r="D4" s="9" t="s">
        <v>12</v>
      </c>
      <c r="E4" s="9">
        <v>3</v>
      </c>
      <c r="F4" s="9" t="s">
        <v>71</v>
      </c>
      <c r="G4" s="9">
        <v>83.32</v>
      </c>
      <c r="H4" s="9"/>
      <c r="I4" s="9">
        <v>4</v>
      </c>
      <c r="J4" s="11">
        <v>50</v>
      </c>
      <c r="K4" s="11"/>
      <c r="L4" s="11"/>
      <c r="M4" s="11">
        <v>491</v>
      </c>
      <c r="N4" s="9">
        <v>415</v>
      </c>
      <c r="O4" s="11"/>
      <c r="P4" s="9">
        <v>2417</v>
      </c>
      <c r="Q4" s="9">
        <v>181</v>
      </c>
      <c r="R4" s="9"/>
      <c r="S4" s="9">
        <f>SUM(H4:Q4)</f>
        <v>3558</v>
      </c>
    </row>
    <row r="5" spans="1:19" x14ac:dyDescent="0.3">
      <c r="A5" s="9">
        <v>4</v>
      </c>
      <c r="B5" s="10">
        <v>44501</v>
      </c>
      <c r="C5" s="9">
        <v>4</v>
      </c>
      <c r="D5" s="9" t="s">
        <v>12</v>
      </c>
      <c r="E5" s="9">
        <v>4</v>
      </c>
      <c r="F5" s="9" t="s">
        <v>71</v>
      </c>
      <c r="G5" s="9">
        <v>83.32</v>
      </c>
      <c r="H5" s="9"/>
      <c r="I5" s="9"/>
      <c r="J5" s="11">
        <v>21</v>
      </c>
      <c r="K5" s="11"/>
      <c r="L5" s="11"/>
      <c r="M5" s="11"/>
      <c r="N5" s="9">
        <v>49</v>
      </c>
      <c r="O5" s="11">
        <v>6</v>
      </c>
      <c r="P5" s="9">
        <f>1120+225+25+95+202</f>
        <v>1667</v>
      </c>
      <c r="Q5" s="9">
        <v>116</v>
      </c>
      <c r="R5" s="9"/>
      <c r="S5" s="9">
        <f>SUM(H5:Q5)</f>
        <v>1859</v>
      </c>
    </row>
    <row r="6" spans="1:19" x14ac:dyDescent="0.3">
      <c r="A6" s="9">
        <v>5</v>
      </c>
      <c r="B6" s="10">
        <v>44501</v>
      </c>
      <c r="C6" s="9">
        <v>4</v>
      </c>
      <c r="D6" s="9" t="s">
        <v>12</v>
      </c>
      <c r="E6" s="9">
        <v>5</v>
      </c>
      <c r="F6" s="9" t="s">
        <v>71</v>
      </c>
      <c r="G6" s="9">
        <v>83.32</v>
      </c>
      <c r="H6" s="9"/>
      <c r="I6" s="9"/>
      <c r="J6" s="11">
        <v>36</v>
      </c>
      <c r="K6" s="11"/>
      <c r="L6" s="11"/>
      <c r="M6" s="11">
        <v>181</v>
      </c>
      <c r="N6" s="9">
        <v>146</v>
      </c>
      <c r="O6" s="11">
        <v>16</v>
      </c>
      <c r="P6" s="9">
        <v>1925</v>
      </c>
      <c r="Q6" s="9">
        <v>116</v>
      </c>
      <c r="R6" s="9"/>
      <c r="S6" s="9">
        <f>SUM(H6:Q6)</f>
        <v>2420</v>
      </c>
    </row>
    <row r="7" spans="1:19" x14ac:dyDescent="0.3">
      <c r="A7" s="9">
        <v>6</v>
      </c>
      <c r="B7" s="10">
        <v>44501</v>
      </c>
      <c r="C7" s="9">
        <v>4</v>
      </c>
      <c r="D7" s="9" t="s">
        <v>12</v>
      </c>
      <c r="E7" s="9">
        <v>6</v>
      </c>
      <c r="F7" s="9" t="s">
        <v>71</v>
      </c>
      <c r="G7" s="9">
        <v>83.32</v>
      </c>
      <c r="H7" s="9"/>
      <c r="I7" s="9"/>
      <c r="J7" s="11">
        <v>51</v>
      </c>
      <c r="K7" s="11">
        <v>1</v>
      </c>
      <c r="L7" s="11"/>
      <c r="M7" s="11">
        <v>248</v>
      </c>
      <c r="N7" s="9">
        <v>11</v>
      </c>
      <c r="O7" s="11"/>
      <c r="P7" s="9">
        <v>241</v>
      </c>
      <c r="Q7" s="9">
        <v>61</v>
      </c>
      <c r="R7" s="9"/>
      <c r="S7" s="9">
        <f>SUM(H7:Q7)</f>
        <v>613</v>
      </c>
    </row>
    <row r="8" spans="1:19" x14ac:dyDescent="0.3">
      <c r="A8" s="9">
        <v>7</v>
      </c>
      <c r="B8" s="10">
        <v>44501</v>
      </c>
      <c r="C8" s="9">
        <v>4</v>
      </c>
      <c r="D8" s="9" t="s">
        <v>12</v>
      </c>
      <c r="E8" s="9">
        <v>7</v>
      </c>
      <c r="F8" s="9" t="s">
        <v>71</v>
      </c>
      <c r="G8" s="9">
        <v>83.32</v>
      </c>
      <c r="H8" s="9"/>
      <c r="I8" s="9"/>
      <c r="J8" s="11">
        <v>14</v>
      </c>
      <c r="K8" s="11">
        <v>1</v>
      </c>
      <c r="L8" s="11"/>
      <c r="M8" s="11">
        <v>411</v>
      </c>
      <c r="N8" s="9">
        <v>276</v>
      </c>
      <c r="O8" s="11">
        <v>15</v>
      </c>
      <c r="P8" s="9">
        <v>2706</v>
      </c>
      <c r="Q8" s="9">
        <v>426</v>
      </c>
      <c r="R8" s="9"/>
      <c r="S8" s="9">
        <f>SUM(H8:Q8)</f>
        <v>3849</v>
      </c>
    </row>
    <row r="9" spans="1:19" x14ac:dyDescent="0.3">
      <c r="A9" s="9">
        <v>8</v>
      </c>
      <c r="B9" s="10">
        <v>44501</v>
      </c>
      <c r="C9" s="9">
        <v>4</v>
      </c>
      <c r="D9" s="9" t="s">
        <v>12</v>
      </c>
      <c r="E9" s="9">
        <v>8</v>
      </c>
      <c r="F9" s="9" t="s">
        <v>71</v>
      </c>
      <c r="G9" s="9">
        <v>83.32</v>
      </c>
      <c r="H9" s="9"/>
      <c r="I9" s="9"/>
      <c r="J9" s="11">
        <v>19</v>
      </c>
      <c r="K9" s="11">
        <v>1</v>
      </c>
      <c r="L9" s="11"/>
      <c r="M9" s="11">
        <v>221</v>
      </c>
      <c r="N9" s="9">
        <v>73</v>
      </c>
      <c r="O9" s="11">
        <v>2</v>
      </c>
      <c r="P9" s="9">
        <v>1705</v>
      </c>
      <c r="Q9" s="9">
        <v>94</v>
      </c>
      <c r="R9" s="9"/>
      <c r="S9" s="9">
        <f>SUM(H9:Q9)</f>
        <v>2115</v>
      </c>
    </row>
    <row r="10" spans="1:19" x14ac:dyDescent="0.3">
      <c r="A10" s="9">
        <v>9</v>
      </c>
      <c r="B10" s="10">
        <v>44501</v>
      </c>
      <c r="C10" s="9">
        <v>4</v>
      </c>
      <c r="D10" s="9" t="s">
        <v>12</v>
      </c>
      <c r="E10" s="9">
        <v>9</v>
      </c>
      <c r="F10" s="9" t="s">
        <v>71</v>
      </c>
      <c r="G10" s="9">
        <v>83.32</v>
      </c>
      <c r="H10" s="9"/>
      <c r="I10" s="9"/>
      <c r="J10" s="11">
        <v>30</v>
      </c>
      <c r="K10" s="11"/>
      <c r="L10" s="11"/>
      <c r="M10" s="11">
        <f>63+19+111+119+49+102</f>
        <v>463</v>
      </c>
      <c r="N10" s="9">
        <f>51+13+75+120+103</f>
        <v>362</v>
      </c>
      <c r="O10" s="11">
        <v>12</v>
      </c>
      <c r="P10" s="9">
        <f>50+136+2112+38</f>
        <v>2336</v>
      </c>
      <c r="Q10" s="9">
        <f>659+8+31</f>
        <v>698</v>
      </c>
      <c r="R10" s="9"/>
      <c r="S10" s="9">
        <f>SUM(H10:Q10)</f>
        <v>3901</v>
      </c>
    </row>
    <row r="11" spans="1:19" x14ac:dyDescent="0.3">
      <c r="A11" s="9">
        <v>10</v>
      </c>
      <c r="B11" s="10">
        <v>44501</v>
      </c>
      <c r="C11" s="9">
        <v>4</v>
      </c>
      <c r="D11" s="9" t="s">
        <v>12</v>
      </c>
      <c r="E11" s="9">
        <v>10</v>
      </c>
      <c r="F11" s="9" t="s">
        <v>71</v>
      </c>
      <c r="G11" s="9">
        <v>83.32</v>
      </c>
      <c r="H11" s="9"/>
      <c r="I11" s="9"/>
      <c r="J11" s="11">
        <v>30</v>
      </c>
      <c r="K11" s="11"/>
      <c r="L11" s="11"/>
      <c r="M11" s="11">
        <v>212</v>
      </c>
      <c r="N11" s="9">
        <v>155</v>
      </c>
      <c r="O11" s="11">
        <v>9</v>
      </c>
      <c r="P11" s="9">
        <v>1414</v>
      </c>
      <c r="Q11" s="9">
        <v>31</v>
      </c>
      <c r="R11" s="9"/>
      <c r="S11" s="9">
        <f>SUM(H11:Q11)</f>
        <v>1851</v>
      </c>
    </row>
    <row r="12" spans="1:19" x14ac:dyDescent="0.3">
      <c r="A12" s="9">
        <v>11</v>
      </c>
      <c r="B12" s="10">
        <v>44501</v>
      </c>
      <c r="C12" s="9">
        <v>5</v>
      </c>
      <c r="D12" s="9" t="s">
        <v>14</v>
      </c>
      <c r="E12" s="9">
        <v>1</v>
      </c>
      <c r="F12" s="9" t="s">
        <v>71</v>
      </c>
      <c r="G12" s="9">
        <v>83.32</v>
      </c>
      <c r="H12" s="9"/>
      <c r="I12" s="9">
        <v>45</v>
      </c>
      <c r="J12" s="11">
        <v>101</v>
      </c>
      <c r="K12" s="11"/>
      <c r="L12" s="11">
        <v>57</v>
      </c>
      <c r="M12" s="11">
        <v>138</v>
      </c>
      <c r="N12" s="9">
        <v>287</v>
      </c>
      <c r="O12" s="11"/>
      <c r="P12" s="9">
        <v>848</v>
      </c>
      <c r="Q12" s="9">
        <v>35</v>
      </c>
      <c r="R12" s="9"/>
      <c r="S12" s="9">
        <f>SUM(H12:Q12)</f>
        <v>1511</v>
      </c>
    </row>
    <row r="13" spans="1:19" x14ac:dyDescent="0.3">
      <c r="A13" s="9">
        <v>12</v>
      </c>
      <c r="B13" s="10">
        <v>44501</v>
      </c>
      <c r="C13" s="9">
        <v>5</v>
      </c>
      <c r="D13" s="9" t="s">
        <v>14</v>
      </c>
      <c r="E13" s="9">
        <v>2</v>
      </c>
      <c r="F13" s="9" t="s">
        <v>71</v>
      </c>
      <c r="G13" s="9">
        <v>83.32</v>
      </c>
      <c r="H13" s="9"/>
      <c r="I13" s="9">
        <v>8</v>
      </c>
      <c r="J13" s="11">
        <v>43</v>
      </c>
      <c r="K13" s="11"/>
      <c r="L13" s="11"/>
      <c r="M13" s="11">
        <v>207</v>
      </c>
      <c r="N13" s="9">
        <v>226</v>
      </c>
      <c r="O13" s="11"/>
      <c r="P13" s="9">
        <v>1272</v>
      </c>
      <c r="Q13" s="9">
        <v>37</v>
      </c>
      <c r="R13" s="9"/>
      <c r="S13" s="9">
        <f>SUM(H13:Q13)</f>
        <v>1793</v>
      </c>
    </row>
    <row r="14" spans="1:19" x14ac:dyDescent="0.3">
      <c r="A14" s="9">
        <v>13</v>
      </c>
      <c r="B14" s="10">
        <v>44501</v>
      </c>
      <c r="C14" s="9">
        <v>5</v>
      </c>
      <c r="D14" s="9" t="s">
        <v>14</v>
      </c>
      <c r="E14" s="9">
        <v>3</v>
      </c>
      <c r="F14" s="9" t="s">
        <v>71</v>
      </c>
      <c r="G14" s="9">
        <v>83.32</v>
      </c>
      <c r="H14" s="9"/>
      <c r="I14" s="9">
        <v>105</v>
      </c>
      <c r="J14" s="11">
        <v>89</v>
      </c>
      <c r="K14" s="11"/>
      <c r="L14" s="11">
        <v>14</v>
      </c>
      <c r="M14" s="11">
        <v>40</v>
      </c>
      <c r="N14" s="9">
        <v>186</v>
      </c>
      <c r="O14" s="11"/>
      <c r="P14" s="9">
        <f>250+15+28+367</f>
        <v>660</v>
      </c>
      <c r="Q14" s="9">
        <v>27</v>
      </c>
      <c r="R14" s="9"/>
      <c r="S14" s="9">
        <f>SUM(H14:Q14)</f>
        <v>1121</v>
      </c>
    </row>
    <row r="15" spans="1:19" x14ac:dyDescent="0.3">
      <c r="A15" s="9">
        <v>14</v>
      </c>
      <c r="B15" s="10">
        <v>44501</v>
      </c>
      <c r="C15" s="9">
        <v>5</v>
      </c>
      <c r="D15" s="9" t="s">
        <v>14</v>
      </c>
      <c r="E15" s="9">
        <v>4</v>
      </c>
      <c r="F15" s="9" t="s">
        <v>71</v>
      </c>
      <c r="G15" s="9">
        <v>83.32</v>
      </c>
      <c r="H15" s="9"/>
      <c r="I15" s="9">
        <v>8</v>
      </c>
      <c r="J15" s="11">
        <v>39</v>
      </c>
      <c r="K15" s="11"/>
      <c r="L15" s="11"/>
      <c r="M15" s="11">
        <v>85</v>
      </c>
      <c r="N15" s="9">
        <v>169</v>
      </c>
      <c r="O15" s="11"/>
      <c r="P15" s="9">
        <v>938</v>
      </c>
      <c r="Q15" s="9">
        <v>28</v>
      </c>
      <c r="R15" s="9"/>
      <c r="S15" s="9">
        <f>SUM(H15:Q15)</f>
        <v>1267</v>
      </c>
    </row>
    <row r="16" spans="1:19" x14ac:dyDescent="0.3">
      <c r="A16" s="9">
        <v>15</v>
      </c>
      <c r="B16" s="10">
        <v>44501</v>
      </c>
      <c r="C16" s="9">
        <v>5</v>
      </c>
      <c r="D16" s="9" t="s">
        <v>14</v>
      </c>
      <c r="E16" s="9">
        <v>5</v>
      </c>
      <c r="F16" s="9" t="s">
        <v>71</v>
      </c>
      <c r="G16" s="9">
        <v>83.32</v>
      </c>
      <c r="H16" s="9"/>
      <c r="I16" s="9">
        <v>8</v>
      </c>
      <c r="J16" s="11">
        <v>39</v>
      </c>
      <c r="K16" s="11"/>
      <c r="L16" s="11">
        <v>1</v>
      </c>
      <c r="M16" s="11">
        <v>23</v>
      </c>
      <c r="N16" s="9">
        <v>226</v>
      </c>
      <c r="O16" s="11">
        <v>2</v>
      </c>
      <c r="P16" s="9">
        <v>1000</v>
      </c>
      <c r="Q16" s="9">
        <v>48</v>
      </c>
      <c r="R16" s="9"/>
      <c r="S16" s="9">
        <f>SUM(H16:Q16)</f>
        <v>1347</v>
      </c>
    </row>
    <row r="17" spans="1:19" x14ac:dyDescent="0.3">
      <c r="A17" s="9">
        <v>16</v>
      </c>
      <c r="B17" s="10">
        <v>44501</v>
      </c>
      <c r="C17" s="9">
        <v>5</v>
      </c>
      <c r="D17" s="9" t="s">
        <v>14</v>
      </c>
      <c r="E17" s="9">
        <v>6</v>
      </c>
      <c r="F17" s="9" t="s">
        <v>71</v>
      </c>
      <c r="G17" s="9">
        <v>83.32</v>
      </c>
      <c r="H17" s="9"/>
      <c r="I17" s="9"/>
      <c r="J17" s="11">
        <v>41</v>
      </c>
      <c r="K17" s="11"/>
      <c r="L17" s="11">
        <v>2</v>
      </c>
      <c r="M17" s="11">
        <v>38</v>
      </c>
      <c r="N17" s="9">
        <v>269</v>
      </c>
      <c r="O17" s="11"/>
      <c r="P17" s="9">
        <v>812</v>
      </c>
      <c r="Q17" s="9">
        <v>11</v>
      </c>
      <c r="R17" s="9"/>
      <c r="S17" s="9">
        <f>SUM(H17:Q17)</f>
        <v>1173</v>
      </c>
    </row>
    <row r="18" spans="1:19" x14ac:dyDescent="0.3">
      <c r="A18" s="9">
        <v>17</v>
      </c>
      <c r="B18" s="10">
        <v>44501</v>
      </c>
      <c r="C18" s="9">
        <v>5</v>
      </c>
      <c r="D18" s="9" t="s">
        <v>14</v>
      </c>
      <c r="E18" s="9">
        <v>7</v>
      </c>
      <c r="F18" s="9" t="s">
        <v>71</v>
      </c>
      <c r="G18" s="9">
        <v>83.32</v>
      </c>
      <c r="H18" s="9"/>
      <c r="I18" s="9">
        <v>3</v>
      </c>
      <c r="J18" s="11">
        <v>71</v>
      </c>
      <c r="K18" s="11"/>
      <c r="L18" s="11">
        <v>11</v>
      </c>
      <c r="M18" s="11">
        <v>35</v>
      </c>
      <c r="N18" s="9">
        <v>259</v>
      </c>
      <c r="O18" s="11"/>
      <c r="P18" s="9">
        <v>2607</v>
      </c>
      <c r="Q18" s="9">
        <v>33</v>
      </c>
      <c r="R18" s="9"/>
      <c r="S18" s="9">
        <f>SUM(H18:Q18)</f>
        <v>3019</v>
      </c>
    </row>
    <row r="19" spans="1:19" x14ac:dyDescent="0.3">
      <c r="A19" s="9">
        <v>18</v>
      </c>
      <c r="B19" s="10">
        <v>44501</v>
      </c>
      <c r="C19" s="9">
        <v>5</v>
      </c>
      <c r="D19" s="9" t="s">
        <v>14</v>
      </c>
      <c r="E19" s="9">
        <v>8</v>
      </c>
      <c r="F19" s="9" t="s">
        <v>71</v>
      </c>
      <c r="G19" s="9">
        <v>83.32</v>
      </c>
      <c r="H19" s="9"/>
      <c r="I19" s="9">
        <v>114</v>
      </c>
      <c r="J19" s="11">
        <v>103</v>
      </c>
      <c r="K19" s="11"/>
      <c r="L19" s="11">
        <v>21</v>
      </c>
      <c r="M19" s="11">
        <v>275</v>
      </c>
      <c r="N19" s="9">
        <v>168</v>
      </c>
      <c r="O19" s="11"/>
      <c r="P19" s="9">
        <v>1232</v>
      </c>
      <c r="Q19" s="9">
        <v>39</v>
      </c>
      <c r="R19" s="9"/>
      <c r="S19" s="9">
        <f>SUM(H19:Q19)</f>
        <v>1952</v>
      </c>
    </row>
    <row r="20" spans="1:19" x14ac:dyDescent="0.3">
      <c r="A20" s="9">
        <v>19</v>
      </c>
      <c r="B20" s="10">
        <v>44501</v>
      </c>
      <c r="C20" s="9">
        <v>5</v>
      </c>
      <c r="D20" s="9" t="s">
        <v>14</v>
      </c>
      <c r="E20" s="9">
        <v>9</v>
      </c>
      <c r="F20" s="9" t="s">
        <v>71</v>
      </c>
      <c r="G20" s="9">
        <v>83.32</v>
      </c>
      <c r="H20" s="9"/>
      <c r="I20" s="9">
        <v>1</v>
      </c>
      <c r="J20" s="11">
        <v>47</v>
      </c>
      <c r="K20" s="11"/>
      <c r="L20" s="11">
        <v>6</v>
      </c>
      <c r="M20" s="11">
        <v>304</v>
      </c>
      <c r="N20" s="9">
        <v>93</v>
      </c>
      <c r="O20" s="11"/>
      <c r="P20" s="9">
        <v>911</v>
      </c>
      <c r="Q20" s="9">
        <v>10</v>
      </c>
      <c r="R20" s="9"/>
      <c r="S20" s="9">
        <f>SUM(H20:Q20)</f>
        <v>1372</v>
      </c>
    </row>
    <row r="21" spans="1:19" x14ac:dyDescent="0.3">
      <c r="A21" s="9">
        <v>20</v>
      </c>
      <c r="B21" s="10">
        <v>44501</v>
      </c>
      <c r="C21" s="9">
        <v>5</v>
      </c>
      <c r="D21" s="9" t="s">
        <v>14</v>
      </c>
      <c r="E21" s="9">
        <v>10</v>
      </c>
      <c r="F21" s="9" t="s">
        <v>71</v>
      </c>
      <c r="G21" s="9">
        <v>83.32</v>
      </c>
      <c r="H21" s="7"/>
      <c r="I21" s="7">
        <v>3</v>
      </c>
      <c r="J21" s="8">
        <v>67</v>
      </c>
      <c r="K21" s="8"/>
      <c r="L21" s="8"/>
      <c r="M21" s="8">
        <v>184</v>
      </c>
      <c r="N21" s="7">
        <v>226</v>
      </c>
      <c r="O21" s="8"/>
      <c r="P21" s="7">
        <v>858</v>
      </c>
      <c r="Q21" s="7">
        <v>32</v>
      </c>
      <c r="R21" s="7"/>
      <c r="S21" s="9">
        <f>SUM(H21:Q21)</f>
        <v>1370</v>
      </c>
    </row>
    <row r="22" spans="1:19" x14ac:dyDescent="0.3">
      <c r="A22" s="9">
        <v>21</v>
      </c>
      <c r="B22" s="10">
        <v>44531</v>
      </c>
      <c r="C22" s="9">
        <v>4</v>
      </c>
      <c r="D22" s="9" t="s">
        <v>12</v>
      </c>
      <c r="E22" s="9">
        <v>1</v>
      </c>
      <c r="F22" s="9" t="s">
        <v>71</v>
      </c>
      <c r="G22" s="9">
        <v>83.32</v>
      </c>
      <c r="H22" s="9"/>
      <c r="J22">
        <v>5</v>
      </c>
      <c r="M22">
        <v>122</v>
      </c>
      <c r="N22" s="9">
        <v>282</v>
      </c>
      <c r="O22">
        <v>38</v>
      </c>
      <c r="P22">
        <v>2837</v>
      </c>
      <c r="Q22">
        <v>114</v>
      </c>
      <c r="S22" s="9">
        <f>SUM(H22:Q22)</f>
        <v>3398</v>
      </c>
    </row>
    <row r="23" spans="1:19" x14ac:dyDescent="0.3">
      <c r="A23" s="9">
        <v>22</v>
      </c>
      <c r="B23" s="10">
        <v>44531</v>
      </c>
      <c r="C23" s="9">
        <v>4</v>
      </c>
      <c r="D23" s="9" t="s">
        <v>12</v>
      </c>
      <c r="E23" s="9">
        <v>2</v>
      </c>
      <c r="F23" s="9" t="s">
        <v>71</v>
      </c>
      <c r="G23" s="9">
        <v>83.32</v>
      </c>
      <c r="H23" s="9"/>
      <c r="J23">
        <v>18</v>
      </c>
      <c r="M23">
        <v>119</v>
      </c>
      <c r="N23" s="9">
        <v>451</v>
      </c>
      <c r="O23">
        <v>1</v>
      </c>
      <c r="P23">
        <v>3558</v>
      </c>
      <c r="Q23">
        <v>278</v>
      </c>
      <c r="S23" s="9">
        <f>SUM(H23:Q23)</f>
        <v>4425</v>
      </c>
    </row>
    <row r="24" spans="1:19" x14ac:dyDescent="0.3">
      <c r="A24" s="9">
        <v>23</v>
      </c>
      <c r="B24" s="10">
        <v>44531</v>
      </c>
      <c r="C24" s="9">
        <v>4</v>
      </c>
      <c r="D24" s="9" t="s">
        <v>12</v>
      </c>
      <c r="E24" s="9">
        <v>3</v>
      </c>
      <c r="F24" s="9" t="s">
        <v>71</v>
      </c>
      <c r="G24" s="9">
        <v>83.32</v>
      </c>
      <c r="H24" s="9"/>
      <c r="J24">
        <v>18</v>
      </c>
      <c r="M24">
        <v>50</v>
      </c>
      <c r="N24" s="9">
        <v>59</v>
      </c>
      <c r="P24">
        <v>616</v>
      </c>
      <c r="Q24">
        <v>74</v>
      </c>
      <c r="S24" s="9">
        <f>SUM(H24:Q24)</f>
        <v>817</v>
      </c>
    </row>
    <row r="25" spans="1:19" x14ac:dyDescent="0.3">
      <c r="A25" s="9">
        <v>24</v>
      </c>
      <c r="B25" s="10">
        <v>44531</v>
      </c>
      <c r="C25" s="9">
        <v>4</v>
      </c>
      <c r="D25" s="9" t="s">
        <v>12</v>
      </c>
      <c r="E25" s="9">
        <v>4</v>
      </c>
      <c r="F25" s="9" t="s">
        <v>71</v>
      </c>
      <c r="G25" s="9">
        <v>83.32</v>
      </c>
      <c r="H25" s="9"/>
      <c r="J25">
        <v>13</v>
      </c>
      <c r="M25">
        <v>48</v>
      </c>
      <c r="N25" s="9">
        <v>53</v>
      </c>
      <c r="P25">
        <v>1973</v>
      </c>
      <c r="Q25">
        <v>172</v>
      </c>
      <c r="S25" s="9">
        <f>SUM(H25:Q25)</f>
        <v>2259</v>
      </c>
    </row>
    <row r="26" spans="1:19" x14ac:dyDescent="0.3">
      <c r="A26" s="9">
        <v>25</v>
      </c>
      <c r="B26" s="10">
        <v>44531</v>
      </c>
      <c r="C26" s="9">
        <v>4</v>
      </c>
      <c r="D26" s="9" t="s">
        <v>12</v>
      </c>
      <c r="E26" s="9">
        <v>5</v>
      </c>
      <c r="F26" s="9" t="s">
        <v>71</v>
      </c>
      <c r="G26" s="9">
        <v>83.32</v>
      </c>
      <c r="H26" s="9"/>
      <c r="J26">
        <v>15</v>
      </c>
      <c r="M26">
        <v>74</v>
      </c>
      <c r="N26" s="9">
        <v>88</v>
      </c>
      <c r="O26">
        <v>34</v>
      </c>
      <c r="P26">
        <v>2710</v>
      </c>
      <c r="Q26">
        <v>162</v>
      </c>
      <c r="S26" s="9">
        <f>SUM(H26:Q26)</f>
        <v>3083</v>
      </c>
    </row>
    <row r="27" spans="1:19" x14ac:dyDescent="0.3">
      <c r="A27" s="9">
        <v>26</v>
      </c>
      <c r="B27" s="10">
        <v>44531</v>
      </c>
      <c r="C27" s="9">
        <v>4</v>
      </c>
      <c r="D27" s="9" t="s">
        <v>12</v>
      </c>
      <c r="E27" s="9">
        <v>6</v>
      </c>
      <c r="F27" s="9" t="s">
        <v>71</v>
      </c>
      <c r="G27" s="9">
        <v>83.32</v>
      </c>
      <c r="H27" s="9"/>
      <c r="J27">
        <v>24</v>
      </c>
      <c r="M27">
        <v>109</v>
      </c>
      <c r="N27" s="9">
        <v>250</v>
      </c>
      <c r="O27">
        <v>37</v>
      </c>
      <c r="P27">
        <v>2705</v>
      </c>
      <c r="Q27">
        <v>169</v>
      </c>
      <c r="S27" s="9">
        <f>SUM(H27:Q27)</f>
        <v>3294</v>
      </c>
    </row>
    <row r="28" spans="1:19" x14ac:dyDescent="0.3">
      <c r="A28" s="9">
        <v>27</v>
      </c>
      <c r="B28" s="10">
        <v>44531</v>
      </c>
      <c r="C28" s="9">
        <v>4</v>
      </c>
      <c r="D28" s="9" t="s">
        <v>12</v>
      </c>
      <c r="E28" s="9">
        <v>7</v>
      </c>
      <c r="F28" s="9" t="s">
        <v>71</v>
      </c>
      <c r="G28" s="9">
        <v>83.32</v>
      </c>
      <c r="H28" s="9"/>
      <c r="J28">
        <v>3</v>
      </c>
      <c r="K28">
        <v>1</v>
      </c>
      <c r="M28">
        <v>43</v>
      </c>
      <c r="N28" s="9">
        <v>30</v>
      </c>
      <c r="P28">
        <f>805+11+74+11+5+4</f>
        <v>910</v>
      </c>
      <c r="Q28">
        <f>50+4+9+5</f>
        <v>68</v>
      </c>
      <c r="S28" s="9">
        <f>SUM(H28:Q28)</f>
        <v>1055</v>
      </c>
    </row>
    <row r="29" spans="1:19" x14ac:dyDescent="0.3">
      <c r="A29" s="9">
        <v>28</v>
      </c>
      <c r="B29" s="10">
        <v>44531</v>
      </c>
      <c r="C29" s="9">
        <v>4</v>
      </c>
      <c r="D29" s="9" t="s">
        <v>12</v>
      </c>
      <c r="E29" s="9">
        <v>8</v>
      </c>
      <c r="F29" s="9" t="s">
        <v>71</v>
      </c>
      <c r="G29" s="9">
        <v>83.32</v>
      </c>
      <c r="H29" s="9"/>
      <c r="J29">
        <v>7</v>
      </c>
      <c r="M29">
        <v>135</v>
      </c>
      <c r="N29" s="9">
        <v>149</v>
      </c>
      <c r="P29">
        <v>1839</v>
      </c>
      <c r="Q29">
        <v>172</v>
      </c>
      <c r="S29" s="9">
        <f>SUM(H29:Q29)</f>
        <v>2302</v>
      </c>
    </row>
    <row r="30" spans="1:19" x14ac:dyDescent="0.3">
      <c r="A30" s="9">
        <v>29</v>
      </c>
      <c r="B30" s="10">
        <v>44531</v>
      </c>
      <c r="C30" s="9">
        <v>4</v>
      </c>
      <c r="D30" s="9" t="s">
        <v>12</v>
      </c>
      <c r="E30" s="9">
        <v>9</v>
      </c>
      <c r="F30" s="9" t="s">
        <v>71</v>
      </c>
      <c r="G30" s="9">
        <v>83.32</v>
      </c>
      <c r="H30" s="9"/>
      <c r="J30">
        <v>3</v>
      </c>
      <c r="K30">
        <v>2</v>
      </c>
      <c r="M30">
        <f>75+90+12</f>
        <v>177</v>
      </c>
      <c r="N30" s="9">
        <v>80</v>
      </c>
      <c r="O30">
        <v>1</v>
      </c>
      <c r="P30">
        <f>528+704+250+129+35+15</f>
        <v>1661</v>
      </c>
      <c r="Q30">
        <f>80+14+9+43+35+10+9</f>
        <v>200</v>
      </c>
      <c r="S30" s="9">
        <f>SUM(H30:Q30)</f>
        <v>2124</v>
      </c>
    </row>
    <row r="31" spans="1:19" x14ac:dyDescent="0.3">
      <c r="A31" s="9">
        <v>30</v>
      </c>
      <c r="B31" s="10">
        <v>44531</v>
      </c>
      <c r="C31" s="9">
        <v>4</v>
      </c>
      <c r="D31" s="9" t="s">
        <v>12</v>
      </c>
      <c r="E31" s="9">
        <v>10</v>
      </c>
      <c r="F31" s="9" t="s">
        <v>71</v>
      </c>
      <c r="G31" s="9">
        <v>83.32</v>
      </c>
      <c r="H31" s="9">
        <v>3</v>
      </c>
      <c r="I31" s="9">
        <v>1</v>
      </c>
      <c r="J31">
        <v>12</v>
      </c>
      <c r="M31">
        <v>181</v>
      </c>
      <c r="N31" s="9">
        <v>680</v>
      </c>
      <c r="O31">
        <v>29</v>
      </c>
      <c r="P31">
        <v>4707</v>
      </c>
      <c r="Q31">
        <v>353</v>
      </c>
      <c r="S31" s="9">
        <f>SUM(H31:Q31)</f>
        <v>5966</v>
      </c>
    </row>
    <row r="32" spans="1:19" x14ac:dyDescent="0.3">
      <c r="A32" s="9">
        <v>31</v>
      </c>
      <c r="B32" s="10">
        <v>44531</v>
      </c>
      <c r="C32" s="9">
        <v>5</v>
      </c>
      <c r="D32" s="9" t="s">
        <v>14</v>
      </c>
      <c r="E32" s="9">
        <v>1</v>
      </c>
      <c r="F32" s="9" t="s">
        <v>71</v>
      </c>
      <c r="G32" s="9">
        <v>83.32</v>
      </c>
      <c r="H32" s="9"/>
      <c r="J32">
        <v>62</v>
      </c>
      <c r="M32">
        <v>22</v>
      </c>
      <c r="N32" s="9">
        <v>23</v>
      </c>
      <c r="O32">
        <v>5</v>
      </c>
      <c r="P32">
        <v>443</v>
      </c>
      <c r="Q32">
        <v>32</v>
      </c>
      <c r="S32" s="9">
        <f>SUM(H32:Q32)</f>
        <v>587</v>
      </c>
    </row>
    <row r="33" spans="1:19" x14ac:dyDescent="0.3">
      <c r="A33" s="9">
        <v>32</v>
      </c>
      <c r="B33" s="10">
        <v>44531</v>
      </c>
      <c r="C33" s="9">
        <v>5</v>
      </c>
      <c r="D33" s="9" t="s">
        <v>14</v>
      </c>
      <c r="E33" s="9">
        <v>2</v>
      </c>
      <c r="F33" s="9" t="s">
        <v>71</v>
      </c>
      <c r="G33" s="9">
        <v>83.32</v>
      </c>
      <c r="H33" s="9"/>
      <c r="J33">
        <v>47</v>
      </c>
      <c r="M33">
        <f>28+29+3</f>
        <v>60</v>
      </c>
      <c r="N33" s="9">
        <v>99</v>
      </c>
      <c r="P33">
        <f>1249+327+49+5</f>
        <v>1630</v>
      </c>
      <c r="Q33">
        <f>53+18+5+2</f>
        <v>78</v>
      </c>
      <c r="S33" s="9">
        <f>SUM(H33:Q33)</f>
        <v>1914</v>
      </c>
    </row>
    <row r="34" spans="1:19" x14ac:dyDescent="0.3">
      <c r="A34" s="9">
        <v>33</v>
      </c>
      <c r="B34" s="10">
        <v>44531</v>
      </c>
      <c r="C34" s="9">
        <v>5</v>
      </c>
      <c r="D34" s="9" t="s">
        <v>14</v>
      </c>
      <c r="E34" s="9">
        <v>3</v>
      </c>
      <c r="F34" s="9" t="s">
        <v>71</v>
      </c>
      <c r="G34" s="9">
        <v>83.32</v>
      </c>
      <c r="H34" s="9"/>
      <c r="J34">
        <v>86</v>
      </c>
      <c r="L34">
        <v>2</v>
      </c>
      <c r="M34">
        <v>33</v>
      </c>
      <c r="N34" s="9">
        <v>35</v>
      </c>
      <c r="O34">
        <v>2</v>
      </c>
      <c r="P34">
        <v>1061</v>
      </c>
      <c r="Q34">
        <v>62</v>
      </c>
      <c r="S34" s="9">
        <f>SUM(H34:Q34)</f>
        <v>1281</v>
      </c>
    </row>
    <row r="35" spans="1:19" x14ac:dyDescent="0.3">
      <c r="A35" s="9">
        <v>34</v>
      </c>
      <c r="B35" s="10">
        <v>44531</v>
      </c>
      <c r="C35" s="9">
        <v>5</v>
      </c>
      <c r="D35" s="9" t="s">
        <v>14</v>
      </c>
      <c r="E35" s="9">
        <v>4</v>
      </c>
      <c r="F35" s="9" t="s">
        <v>71</v>
      </c>
      <c r="G35" s="9">
        <v>83.32</v>
      </c>
      <c r="H35" s="9"/>
      <c r="J35">
        <f>40+3+6</f>
        <v>49</v>
      </c>
      <c r="L35">
        <v>19</v>
      </c>
      <c r="M35">
        <f>20+31+22+29+13+14</f>
        <v>129</v>
      </c>
      <c r="N35" s="9">
        <v>66</v>
      </c>
      <c r="P35">
        <f>1400+360+57+19+21+18+10+23+18+33</f>
        <v>1959</v>
      </c>
      <c r="Q35">
        <f>27+5+6+4</f>
        <v>42</v>
      </c>
      <c r="S35" s="9">
        <f>SUM(H35:Q35)</f>
        <v>2264</v>
      </c>
    </row>
    <row r="36" spans="1:19" x14ac:dyDescent="0.3">
      <c r="A36" s="9">
        <v>35</v>
      </c>
      <c r="B36" s="10">
        <v>44531</v>
      </c>
      <c r="C36" s="9">
        <v>5</v>
      </c>
      <c r="D36" s="9" t="s">
        <v>14</v>
      </c>
      <c r="E36" s="9">
        <v>5</v>
      </c>
      <c r="F36" s="9" t="s">
        <v>71</v>
      </c>
      <c r="G36" s="9">
        <v>83.32</v>
      </c>
      <c r="H36" s="9"/>
      <c r="J36">
        <f>20+12+5</f>
        <v>37</v>
      </c>
      <c r="L36">
        <v>12</v>
      </c>
      <c r="M36">
        <f>3+16+20+60+23+19</f>
        <v>141</v>
      </c>
      <c r="N36" s="9">
        <v>97</v>
      </c>
      <c r="P36">
        <f>1726+432+9</f>
        <v>2167</v>
      </c>
      <c r="Q36">
        <f>40+16+5+2</f>
        <v>63</v>
      </c>
      <c r="S36" s="9">
        <f>SUM(H36:Q36)</f>
        <v>2517</v>
      </c>
    </row>
    <row r="37" spans="1:19" x14ac:dyDescent="0.3">
      <c r="A37" s="9">
        <v>36</v>
      </c>
      <c r="B37" s="10">
        <v>44531</v>
      </c>
      <c r="C37" s="9">
        <v>5</v>
      </c>
      <c r="D37" s="9" t="s">
        <v>14</v>
      </c>
      <c r="E37" s="9">
        <v>6</v>
      </c>
      <c r="F37" s="9" t="s">
        <v>71</v>
      </c>
      <c r="G37" s="9">
        <v>83.32</v>
      </c>
      <c r="H37" s="9"/>
      <c r="J37">
        <v>36</v>
      </c>
      <c r="M37">
        <v>26</v>
      </c>
      <c r="N37" s="9">
        <v>2</v>
      </c>
      <c r="P37">
        <v>530</v>
      </c>
      <c r="Q37">
        <v>14</v>
      </c>
      <c r="S37" s="9">
        <f>SUM(H37:Q37)</f>
        <v>608</v>
      </c>
    </row>
    <row r="38" spans="1:19" x14ac:dyDescent="0.3">
      <c r="A38" s="9">
        <v>37</v>
      </c>
      <c r="B38" s="10">
        <v>44531</v>
      </c>
      <c r="C38" s="9">
        <v>5</v>
      </c>
      <c r="D38" s="9" t="s">
        <v>14</v>
      </c>
      <c r="E38" s="9">
        <v>7</v>
      </c>
      <c r="F38" s="9" t="s">
        <v>71</v>
      </c>
      <c r="G38" s="9">
        <v>83.32</v>
      </c>
      <c r="H38" s="9"/>
      <c r="J38">
        <v>27</v>
      </c>
      <c r="M38">
        <v>191</v>
      </c>
      <c r="N38" s="9">
        <v>33</v>
      </c>
      <c r="P38">
        <f>1481+23+109</f>
        <v>1613</v>
      </c>
      <c r="Q38">
        <v>28</v>
      </c>
      <c r="S38" s="9">
        <f>SUM(H38:Q38)</f>
        <v>1892</v>
      </c>
    </row>
    <row r="39" spans="1:19" x14ac:dyDescent="0.3">
      <c r="A39" s="9">
        <v>38</v>
      </c>
      <c r="B39" s="10">
        <v>44531</v>
      </c>
      <c r="C39" s="9">
        <v>5</v>
      </c>
      <c r="D39" s="9" t="s">
        <v>14</v>
      </c>
      <c r="E39" s="9">
        <v>8</v>
      </c>
      <c r="F39" s="9" t="s">
        <v>71</v>
      </c>
      <c r="G39" s="9">
        <v>83.32</v>
      </c>
      <c r="H39" s="9"/>
      <c r="J39">
        <v>58</v>
      </c>
      <c r="L39">
        <v>13</v>
      </c>
      <c r="M39">
        <v>157</v>
      </c>
      <c r="N39" s="9">
        <v>20</v>
      </c>
      <c r="P39">
        <v>1505</v>
      </c>
      <c r="Q39">
        <v>25</v>
      </c>
      <c r="S39" s="9">
        <f>SUM(H39:Q39)</f>
        <v>1778</v>
      </c>
    </row>
    <row r="40" spans="1:19" x14ac:dyDescent="0.3">
      <c r="A40" s="9">
        <v>39</v>
      </c>
      <c r="B40" s="10">
        <v>44531</v>
      </c>
      <c r="C40" s="9">
        <v>5</v>
      </c>
      <c r="D40" s="9" t="s">
        <v>14</v>
      </c>
      <c r="E40" s="9">
        <v>9</v>
      </c>
      <c r="F40" s="9" t="s">
        <v>71</v>
      </c>
      <c r="G40" s="9">
        <v>83.32</v>
      </c>
      <c r="H40" s="9"/>
      <c r="J40">
        <v>36</v>
      </c>
      <c r="M40">
        <v>20</v>
      </c>
      <c r="N40" s="9">
        <v>3</v>
      </c>
      <c r="P40">
        <v>1004</v>
      </c>
      <c r="Q40">
        <v>6</v>
      </c>
      <c r="S40" s="9">
        <f>SUM(H40:Q40)</f>
        <v>1069</v>
      </c>
    </row>
    <row r="41" spans="1:19" x14ac:dyDescent="0.3">
      <c r="A41" s="9">
        <v>40</v>
      </c>
      <c r="B41" s="10">
        <v>44531</v>
      </c>
      <c r="C41" s="9">
        <v>5</v>
      </c>
      <c r="D41" s="9" t="s">
        <v>14</v>
      </c>
      <c r="E41" s="9">
        <v>10</v>
      </c>
      <c r="F41" s="9" t="s">
        <v>71</v>
      </c>
      <c r="G41" s="9">
        <v>83.32</v>
      </c>
      <c r="H41" s="9"/>
      <c r="J41">
        <f>25+17+3+2</f>
        <v>47</v>
      </c>
      <c r="M41">
        <f>5+19+19+26+14+2</f>
        <v>85</v>
      </c>
      <c r="N41" s="9">
        <v>78</v>
      </c>
      <c r="P41">
        <f>1063+717+322+547+60+29+16</f>
        <v>2754</v>
      </c>
      <c r="Q41">
        <v>15</v>
      </c>
      <c r="S41" s="9">
        <f>SUM(H41:Q41)</f>
        <v>2979</v>
      </c>
    </row>
    <row r="42" spans="1:19" x14ac:dyDescent="0.3">
      <c r="N42"/>
    </row>
    <row r="43" spans="1:19" ht="16.2" x14ac:dyDescent="0.3">
      <c r="A43" s="12" t="s">
        <v>72</v>
      </c>
      <c r="B43" s="10"/>
      <c r="C43" s="9"/>
      <c r="D43" s="9"/>
      <c r="E43" s="9"/>
      <c r="F43" s="9"/>
      <c r="G43" s="9"/>
      <c r="H43" s="17"/>
      <c r="I43" s="17"/>
      <c r="J43" s="17"/>
      <c r="K43" s="17"/>
      <c r="L43" s="17"/>
      <c r="M43" s="17"/>
      <c r="N43" s="18"/>
      <c r="O43" s="17"/>
      <c r="P43" s="17"/>
      <c r="Q43" s="17"/>
      <c r="R43" s="9"/>
      <c r="S43" s="9"/>
    </row>
    <row r="44" spans="1:19" ht="57.6" x14ac:dyDescent="0.3">
      <c r="A44" s="13" t="s">
        <v>54</v>
      </c>
      <c r="B44" s="14" t="s">
        <v>2</v>
      </c>
      <c r="C44" s="13" t="s">
        <v>55</v>
      </c>
      <c r="D44" s="13" t="s">
        <v>56</v>
      </c>
      <c r="E44" s="13" t="s">
        <v>57</v>
      </c>
      <c r="F44" s="13" t="s">
        <v>58</v>
      </c>
      <c r="G44" s="13" t="s">
        <v>73</v>
      </c>
      <c r="H44" s="13" t="s">
        <v>60</v>
      </c>
      <c r="I44" s="13" t="s">
        <v>61</v>
      </c>
      <c r="J44" s="13" t="s">
        <v>62</v>
      </c>
      <c r="K44" s="13" t="s">
        <v>63</v>
      </c>
      <c r="L44" s="13" t="s">
        <v>64</v>
      </c>
      <c r="M44" s="13" t="s">
        <v>65</v>
      </c>
      <c r="N44" s="13" t="s">
        <v>74</v>
      </c>
      <c r="O44" s="13" t="s">
        <v>67</v>
      </c>
      <c r="P44" s="13" t="s">
        <v>68</v>
      </c>
      <c r="Q44" s="13" t="s">
        <v>69</v>
      </c>
      <c r="R44" s="13"/>
      <c r="S44" s="13" t="s">
        <v>70</v>
      </c>
    </row>
    <row r="45" spans="1:19" x14ac:dyDescent="0.3">
      <c r="A45" s="9">
        <v>1</v>
      </c>
      <c r="B45" s="10">
        <v>44501</v>
      </c>
      <c r="C45" s="9">
        <v>4</v>
      </c>
      <c r="D45" s="9" t="s">
        <v>12</v>
      </c>
      <c r="E45" s="9">
        <v>1</v>
      </c>
      <c r="F45" s="9" t="s">
        <v>71</v>
      </c>
      <c r="G45" s="9">
        <v>1</v>
      </c>
      <c r="H45" s="15">
        <f t="shared" ref="H45:S60" si="0">H2*10000/83.32</f>
        <v>0</v>
      </c>
      <c r="I45" s="15">
        <f t="shared" si="0"/>
        <v>0</v>
      </c>
      <c r="J45" s="15">
        <f>J2*10000/83.32</f>
        <v>3840.6144983197314</v>
      </c>
      <c r="K45" s="15">
        <f t="shared" si="0"/>
        <v>0</v>
      </c>
      <c r="L45" s="15">
        <f t="shared" si="0"/>
        <v>0</v>
      </c>
      <c r="M45" s="15">
        <f t="shared" si="0"/>
        <v>27724.43590974556</v>
      </c>
      <c r="N45" s="15">
        <f t="shared" si="0"/>
        <v>23883.82141142583</v>
      </c>
      <c r="O45" s="15">
        <f t="shared" si="0"/>
        <v>0</v>
      </c>
      <c r="P45" s="15">
        <f t="shared" si="0"/>
        <v>245319.25108017283</v>
      </c>
      <c r="Q45" s="15">
        <f t="shared" si="0"/>
        <v>8161.3058089294291</v>
      </c>
      <c r="R45" s="15"/>
      <c r="S45" s="15">
        <f t="shared" si="0"/>
        <v>308929.42870859342</v>
      </c>
    </row>
    <row r="46" spans="1:19" x14ac:dyDescent="0.3">
      <c r="A46" s="9">
        <v>2</v>
      </c>
      <c r="B46" s="10">
        <v>44501</v>
      </c>
      <c r="C46" s="9">
        <v>4</v>
      </c>
      <c r="D46" s="9" t="s">
        <v>12</v>
      </c>
      <c r="E46" s="9">
        <v>2</v>
      </c>
      <c r="F46" s="9" t="s">
        <v>71</v>
      </c>
      <c r="G46" s="9">
        <v>1</v>
      </c>
      <c r="H46" s="15">
        <f t="shared" si="0"/>
        <v>0</v>
      </c>
      <c r="I46" s="15">
        <f t="shared" si="0"/>
        <v>0</v>
      </c>
      <c r="J46" s="15">
        <f t="shared" si="0"/>
        <v>5880.9409505520889</v>
      </c>
      <c r="K46" s="15">
        <f t="shared" si="0"/>
        <v>0</v>
      </c>
      <c r="L46" s="15">
        <f t="shared" si="0"/>
        <v>0</v>
      </c>
      <c r="M46" s="15">
        <f t="shared" si="0"/>
        <v>44287.085933749404</v>
      </c>
      <c r="N46" s="15">
        <f t="shared" si="0"/>
        <v>39606.337013922232</v>
      </c>
      <c r="O46" s="15">
        <f t="shared" si="0"/>
        <v>1320.2112337974077</v>
      </c>
      <c r="P46" s="15">
        <f t="shared" si="0"/>
        <v>343014.882381181</v>
      </c>
      <c r="Q46" s="15">
        <f t="shared" si="0"/>
        <v>11281.805088814212</v>
      </c>
      <c r="R46" s="15"/>
      <c r="S46" s="15">
        <f t="shared" si="0"/>
        <v>445391.26260201639</v>
      </c>
    </row>
    <row r="47" spans="1:19" x14ac:dyDescent="0.3">
      <c r="A47" s="9">
        <v>3</v>
      </c>
      <c r="B47" s="10">
        <v>44501</v>
      </c>
      <c r="C47" s="9">
        <v>4</v>
      </c>
      <c r="D47" s="9" t="s">
        <v>12</v>
      </c>
      <c r="E47" s="9">
        <v>3</v>
      </c>
      <c r="F47" s="9" t="s">
        <v>71</v>
      </c>
      <c r="G47" s="9">
        <v>1</v>
      </c>
      <c r="H47" s="15">
        <f t="shared" si="0"/>
        <v>0</v>
      </c>
      <c r="I47" s="15">
        <f t="shared" si="0"/>
        <v>480.07681228996643</v>
      </c>
      <c r="J47" s="15">
        <f t="shared" si="0"/>
        <v>6000.96015362458</v>
      </c>
      <c r="K47" s="15">
        <f t="shared" si="0"/>
        <v>0</v>
      </c>
      <c r="L47" s="15">
        <f t="shared" si="0"/>
        <v>0</v>
      </c>
      <c r="M47" s="15">
        <f t="shared" si="0"/>
        <v>58929.428708593383</v>
      </c>
      <c r="N47" s="15">
        <f t="shared" si="0"/>
        <v>49807.969275084019</v>
      </c>
      <c r="O47" s="15">
        <f t="shared" si="0"/>
        <v>0</v>
      </c>
      <c r="P47" s="15">
        <f t="shared" si="0"/>
        <v>290086.41382621223</v>
      </c>
      <c r="Q47" s="15">
        <f t="shared" si="0"/>
        <v>21723.475756120981</v>
      </c>
      <c r="R47" s="15"/>
      <c r="S47" s="15">
        <f t="shared" si="0"/>
        <v>427028.32453192514</v>
      </c>
    </row>
    <row r="48" spans="1:19" x14ac:dyDescent="0.3">
      <c r="A48" s="9">
        <v>4</v>
      </c>
      <c r="B48" s="10">
        <v>44501</v>
      </c>
      <c r="C48" s="9">
        <v>4</v>
      </c>
      <c r="D48" s="9" t="s">
        <v>12</v>
      </c>
      <c r="E48" s="9">
        <v>4</v>
      </c>
      <c r="F48" s="9" t="s">
        <v>71</v>
      </c>
      <c r="G48" s="9">
        <v>1</v>
      </c>
      <c r="H48" s="15">
        <f t="shared" si="0"/>
        <v>0</v>
      </c>
      <c r="I48" s="15">
        <f t="shared" si="0"/>
        <v>0</v>
      </c>
      <c r="J48" s="15">
        <f t="shared" si="0"/>
        <v>2520.4032645223238</v>
      </c>
      <c r="K48" s="15">
        <f t="shared" si="0"/>
        <v>0</v>
      </c>
      <c r="L48" s="15">
        <f t="shared" si="0"/>
        <v>0</v>
      </c>
      <c r="M48" s="15">
        <f t="shared" si="0"/>
        <v>0</v>
      </c>
      <c r="N48" s="15">
        <f t="shared" si="0"/>
        <v>5880.9409505520889</v>
      </c>
      <c r="O48" s="15">
        <f t="shared" si="0"/>
        <v>720.11521843494961</v>
      </c>
      <c r="P48" s="15">
        <f t="shared" si="0"/>
        <v>200072.01152184352</v>
      </c>
      <c r="Q48" s="15">
        <f t="shared" si="0"/>
        <v>13922.227556409027</v>
      </c>
      <c r="R48" s="15"/>
      <c r="S48" s="15">
        <f t="shared" si="0"/>
        <v>223115.6985117619</v>
      </c>
    </row>
    <row r="49" spans="1:19" x14ac:dyDescent="0.3">
      <c r="A49" s="9">
        <v>5</v>
      </c>
      <c r="B49" s="10">
        <v>44501</v>
      </c>
      <c r="C49" s="9">
        <v>4</v>
      </c>
      <c r="D49" s="9" t="s">
        <v>12</v>
      </c>
      <c r="E49" s="9">
        <v>5</v>
      </c>
      <c r="F49" s="9" t="s">
        <v>71</v>
      </c>
      <c r="G49" s="9">
        <v>1</v>
      </c>
      <c r="H49" s="15">
        <f t="shared" si="0"/>
        <v>0</v>
      </c>
      <c r="I49" s="15">
        <f t="shared" si="0"/>
        <v>0</v>
      </c>
      <c r="J49" s="15">
        <f t="shared" si="0"/>
        <v>4320.6913106096981</v>
      </c>
      <c r="K49" s="15">
        <f t="shared" si="0"/>
        <v>0</v>
      </c>
      <c r="L49" s="15">
        <f t="shared" si="0"/>
        <v>0</v>
      </c>
      <c r="M49" s="15">
        <f t="shared" si="0"/>
        <v>21723.475756120981</v>
      </c>
      <c r="N49" s="15">
        <f t="shared" si="0"/>
        <v>17522.803648583777</v>
      </c>
      <c r="O49" s="15">
        <f t="shared" si="0"/>
        <v>1920.3072491598657</v>
      </c>
      <c r="P49" s="15">
        <f t="shared" si="0"/>
        <v>231036.96591454634</v>
      </c>
      <c r="Q49" s="15">
        <f t="shared" si="0"/>
        <v>13922.227556409027</v>
      </c>
      <c r="R49" s="15"/>
      <c r="S49" s="15">
        <f t="shared" si="0"/>
        <v>290446.4714354297</v>
      </c>
    </row>
    <row r="50" spans="1:19" x14ac:dyDescent="0.3">
      <c r="A50" s="9">
        <v>6</v>
      </c>
      <c r="B50" s="10">
        <v>44501</v>
      </c>
      <c r="C50" s="9">
        <v>4</v>
      </c>
      <c r="D50" s="9" t="s">
        <v>12</v>
      </c>
      <c r="E50" s="9">
        <v>6</v>
      </c>
      <c r="F50" s="16" t="s">
        <v>71</v>
      </c>
      <c r="G50" s="9">
        <v>1</v>
      </c>
      <c r="H50" s="15">
        <f t="shared" si="0"/>
        <v>0</v>
      </c>
      <c r="I50" s="15">
        <f t="shared" si="0"/>
        <v>0</v>
      </c>
      <c r="J50" s="15">
        <f t="shared" si="0"/>
        <v>6120.979356697072</v>
      </c>
      <c r="K50" s="15">
        <f t="shared" si="0"/>
        <v>120.01920307249161</v>
      </c>
      <c r="L50" s="15">
        <f t="shared" si="0"/>
        <v>0</v>
      </c>
      <c r="M50" s="15">
        <f t="shared" si="0"/>
        <v>29764.762361977919</v>
      </c>
      <c r="N50" s="15">
        <f t="shared" si="0"/>
        <v>1320.2112337974077</v>
      </c>
      <c r="O50" s="15">
        <f t="shared" si="0"/>
        <v>0</v>
      </c>
      <c r="P50" s="15">
        <f t="shared" si="0"/>
        <v>28924.627940470476</v>
      </c>
      <c r="Q50" s="15">
        <f t="shared" si="0"/>
        <v>7321.1713874219877</v>
      </c>
      <c r="R50" s="15"/>
      <c r="S50" s="15">
        <f t="shared" si="0"/>
        <v>73571.771483437362</v>
      </c>
    </row>
    <row r="51" spans="1:19" x14ac:dyDescent="0.3">
      <c r="A51" s="9">
        <v>7</v>
      </c>
      <c r="B51" s="10">
        <v>44501</v>
      </c>
      <c r="C51" s="9">
        <v>4</v>
      </c>
      <c r="D51" s="9" t="s">
        <v>12</v>
      </c>
      <c r="E51" s="9">
        <v>7</v>
      </c>
      <c r="F51" s="9" t="s">
        <v>71</v>
      </c>
      <c r="G51" s="9">
        <v>1</v>
      </c>
      <c r="H51" s="15">
        <f t="shared" si="0"/>
        <v>0</v>
      </c>
      <c r="I51" s="15">
        <f t="shared" si="0"/>
        <v>0</v>
      </c>
      <c r="J51" s="15">
        <f t="shared" si="0"/>
        <v>1680.2688430148826</v>
      </c>
      <c r="K51" s="15">
        <f t="shared" si="0"/>
        <v>120.01920307249161</v>
      </c>
      <c r="L51" s="15">
        <f t="shared" si="0"/>
        <v>0</v>
      </c>
      <c r="M51" s="15">
        <f t="shared" si="0"/>
        <v>49327.892462794051</v>
      </c>
      <c r="N51" s="15">
        <f t="shared" si="0"/>
        <v>33125.300048007681</v>
      </c>
      <c r="O51" s="15">
        <f t="shared" si="0"/>
        <v>1800.2880460873741</v>
      </c>
      <c r="P51" s="15">
        <f t="shared" si="0"/>
        <v>324771.96351416229</v>
      </c>
      <c r="Q51" s="15">
        <f t="shared" si="0"/>
        <v>51128.180508881422</v>
      </c>
      <c r="R51" s="15"/>
      <c r="S51" s="15">
        <f t="shared" si="0"/>
        <v>461953.9126260202</v>
      </c>
    </row>
    <row r="52" spans="1:19" x14ac:dyDescent="0.3">
      <c r="A52" s="9">
        <v>8</v>
      </c>
      <c r="B52" s="10">
        <v>44501</v>
      </c>
      <c r="C52" s="9">
        <v>4</v>
      </c>
      <c r="D52" s="9" t="s">
        <v>12</v>
      </c>
      <c r="E52" s="9">
        <v>8</v>
      </c>
      <c r="F52" s="9" t="s">
        <v>71</v>
      </c>
      <c r="G52" s="9">
        <v>1</v>
      </c>
      <c r="H52" s="15">
        <f t="shared" si="0"/>
        <v>0</v>
      </c>
      <c r="I52" s="15">
        <f t="shared" si="0"/>
        <v>0</v>
      </c>
      <c r="J52" s="15">
        <f t="shared" si="0"/>
        <v>2280.3648583773406</v>
      </c>
      <c r="K52" s="15">
        <f t="shared" si="0"/>
        <v>120.01920307249161</v>
      </c>
      <c r="L52" s="15">
        <f t="shared" si="0"/>
        <v>0</v>
      </c>
      <c r="M52" s="15">
        <f t="shared" si="0"/>
        <v>26524.243879020647</v>
      </c>
      <c r="N52" s="15">
        <f t="shared" si="0"/>
        <v>8761.4018242918883</v>
      </c>
      <c r="O52" s="15">
        <f t="shared" si="0"/>
        <v>240.03840614498321</v>
      </c>
      <c r="P52" s="15">
        <f t="shared" si="0"/>
        <v>204632.74123859819</v>
      </c>
      <c r="Q52" s="15">
        <f t="shared" si="0"/>
        <v>11281.805088814212</v>
      </c>
      <c r="R52" s="15"/>
      <c r="S52" s="15">
        <f t="shared" si="0"/>
        <v>253840.61449831974</v>
      </c>
    </row>
    <row r="53" spans="1:19" x14ac:dyDescent="0.3">
      <c r="A53" s="9">
        <v>9</v>
      </c>
      <c r="B53" s="10">
        <v>44501</v>
      </c>
      <c r="C53" s="9">
        <v>4</v>
      </c>
      <c r="D53" s="9" t="s">
        <v>12</v>
      </c>
      <c r="E53" s="9">
        <v>9</v>
      </c>
      <c r="F53" s="9" t="s">
        <v>71</v>
      </c>
      <c r="G53" s="9">
        <v>1</v>
      </c>
      <c r="H53" s="15">
        <f t="shared" si="0"/>
        <v>0</v>
      </c>
      <c r="I53" s="15">
        <f t="shared" si="0"/>
        <v>0</v>
      </c>
      <c r="J53" s="15">
        <f t="shared" si="0"/>
        <v>3600.5760921747483</v>
      </c>
      <c r="K53" s="15">
        <f t="shared" si="0"/>
        <v>0</v>
      </c>
      <c r="L53" s="15">
        <f t="shared" si="0"/>
        <v>0</v>
      </c>
      <c r="M53" s="15">
        <f t="shared" si="0"/>
        <v>55568.891022563614</v>
      </c>
      <c r="N53" s="15">
        <f t="shared" si="0"/>
        <v>43446.951512241962</v>
      </c>
      <c r="O53" s="15">
        <f t="shared" si="0"/>
        <v>1440.2304368698992</v>
      </c>
      <c r="P53" s="15">
        <f t="shared" si="0"/>
        <v>280364.85837734042</v>
      </c>
      <c r="Q53" s="15">
        <f t="shared" si="0"/>
        <v>83773.403744599142</v>
      </c>
      <c r="R53" s="15"/>
      <c r="S53" s="15">
        <f t="shared" si="0"/>
        <v>468194.91118578974</v>
      </c>
    </row>
    <row r="54" spans="1:19" x14ac:dyDescent="0.3">
      <c r="A54" s="9">
        <v>10</v>
      </c>
      <c r="B54" s="10">
        <v>44501</v>
      </c>
      <c r="C54" s="9">
        <v>4</v>
      </c>
      <c r="D54" s="9" t="s">
        <v>12</v>
      </c>
      <c r="E54" s="9">
        <v>10</v>
      </c>
      <c r="F54" s="9" t="s">
        <v>71</v>
      </c>
      <c r="G54" s="9">
        <v>1</v>
      </c>
      <c r="H54" s="15">
        <f t="shared" si="0"/>
        <v>0</v>
      </c>
      <c r="I54" s="15">
        <f t="shared" si="0"/>
        <v>0</v>
      </c>
      <c r="J54" s="15">
        <f t="shared" si="0"/>
        <v>3600.5760921747483</v>
      </c>
      <c r="K54" s="15">
        <f t="shared" si="0"/>
        <v>0</v>
      </c>
      <c r="L54" s="15">
        <f t="shared" si="0"/>
        <v>0</v>
      </c>
      <c r="M54" s="15">
        <f t="shared" si="0"/>
        <v>25444.071051368221</v>
      </c>
      <c r="N54" s="15">
        <f t="shared" si="0"/>
        <v>18602.976476236199</v>
      </c>
      <c r="O54" s="15">
        <f t="shared" si="0"/>
        <v>1080.1728276524245</v>
      </c>
      <c r="P54" s="15">
        <f t="shared" si="0"/>
        <v>169707.15314450313</v>
      </c>
      <c r="Q54" s="15">
        <f t="shared" si="0"/>
        <v>3720.5952952472398</v>
      </c>
      <c r="R54" s="15"/>
      <c r="S54" s="15">
        <f t="shared" si="0"/>
        <v>222155.54488718195</v>
      </c>
    </row>
    <row r="55" spans="1:19" x14ac:dyDescent="0.3">
      <c r="A55" s="9">
        <v>11</v>
      </c>
      <c r="B55" s="10">
        <v>44501</v>
      </c>
      <c r="C55" s="9">
        <v>5</v>
      </c>
      <c r="D55" s="9" t="s">
        <v>14</v>
      </c>
      <c r="E55" s="9">
        <v>1</v>
      </c>
      <c r="F55" s="9" t="s">
        <v>71</v>
      </c>
      <c r="G55" s="9">
        <v>1</v>
      </c>
      <c r="H55" s="15">
        <f t="shared" si="0"/>
        <v>0</v>
      </c>
      <c r="I55" s="15">
        <f t="shared" si="0"/>
        <v>5400.8641382621227</v>
      </c>
      <c r="J55" s="15">
        <f t="shared" si="0"/>
        <v>12121.939510321652</v>
      </c>
      <c r="K55" s="15">
        <f t="shared" si="0"/>
        <v>0</v>
      </c>
      <c r="L55" s="15">
        <f t="shared" si="0"/>
        <v>6841.0945751320214</v>
      </c>
      <c r="M55" s="15">
        <f t="shared" si="0"/>
        <v>16562.65002400384</v>
      </c>
      <c r="N55" s="15">
        <f t="shared" si="0"/>
        <v>34445.511281805091</v>
      </c>
      <c r="O55" s="15">
        <f t="shared" si="0"/>
        <v>0</v>
      </c>
      <c r="P55" s="15">
        <f t="shared" si="0"/>
        <v>101776.28420547288</v>
      </c>
      <c r="Q55" s="15">
        <f t="shared" si="0"/>
        <v>4200.6721075372061</v>
      </c>
      <c r="R55" s="15"/>
      <c r="S55" s="15">
        <f t="shared" si="0"/>
        <v>181349.01584253483</v>
      </c>
    </row>
    <row r="56" spans="1:19" x14ac:dyDescent="0.3">
      <c r="A56" s="9">
        <v>12</v>
      </c>
      <c r="B56" s="10">
        <v>44501</v>
      </c>
      <c r="C56" s="9">
        <v>5</v>
      </c>
      <c r="D56" s="9" t="s">
        <v>14</v>
      </c>
      <c r="E56" s="9">
        <v>2</v>
      </c>
      <c r="F56" s="9" t="s">
        <v>71</v>
      </c>
      <c r="G56" s="9">
        <v>1</v>
      </c>
      <c r="H56" s="15">
        <f t="shared" si="0"/>
        <v>0</v>
      </c>
      <c r="I56" s="15">
        <f t="shared" si="0"/>
        <v>960.15362457993285</v>
      </c>
      <c r="J56" s="15">
        <f t="shared" si="0"/>
        <v>5160.8257321171395</v>
      </c>
      <c r="K56" s="15">
        <f t="shared" si="0"/>
        <v>0</v>
      </c>
      <c r="L56" s="15">
        <f t="shared" si="0"/>
        <v>0</v>
      </c>
      <c r="M56" s="15">
        <f t="shared" si="0"/>
        <v>24843.975036005762</v>
      </c>
      <c r="N56" s="15">
        <f t="shared" si="0"/>
        <v>27124.339894383105</v>
      </c>
      <c r="O56" s="15">
        <f t="shared" si="0"/>
        <v>0</v>
      </c>
      <c r="P56" s="15">
        <f t="shared" si="0"/>
        <v>152664.42630820934</v>
      </c>
      <c r="Q56" s="15">
        <f t="shared" si="0"/>
        <v>4440.7105136821892</v>
      </c>
      <c r="R56" s="15"/>
      <c r="S56" s="15">
        <f t="shared" si="0"/>
        <v>215194.43110897744</v>
      </c>
    </row>
    <row r="57" spans="1:19" x14ac:dyDescent="0.3">
      <c r="A57" s="9">
        <v>13</v>
      </c>
      <c r="B57" s="10">
        <v>44501</v>
      </c>
      <c r="C57" s="9">
        <v>5</v>
      </c>
      <c r="D57" s="9" t="s">
        <v>14</v>
      </c>
      <c r="E57" s="9">
        <v>3</v>
      </c>
      <c r="F57" s="9" t="s">
        <v>71</v>
      </c>
      <c r="G57" s="9">
        <v>1</v>
      </c>
      <c r="H57" s="15">
        <f t="shared" si="0"/>
        <v>0</v>
      </c>
      <c r="I57" s="15">
        <f t="shared" si="0"/>
        <v>12602.016322611618</v>
      </c>
      <c r="J57" s="15">
        <f t="shared" si="0"/>
        <v>10681.709073451753</v>
      </c>
      <c r="K57" s="15">
        <f t="shared" si="0"/>
        <v>0</v>
      </c>
      <c r="L57" s="15">
        <f t="shared" si="0"/>
        <v>1680.2688430148826</v>
      </c>
      <c r="M57" s="15">
        <f t="shared" si="0"/>
        <v>4800.7681228996644</v>
      </c>
      <c r="N57" s="15">
        <f t="shared" si="0"/>
        <v>22323.571771483439</v>
      </c>
      <c r="O57" s="15">
        <f t="shared" si="0"/>
        <v>0</v>
      </c>
      <c r="P57" s="15">
        <f t="shared" si="0"/>
        <v>79212.674027844463</v>
      </c>
      <c r="Q57" s="15">
        <f t="shared" si="0"/>
        <v>3240.5184829572736</v>
      </c>
      <c r="R57" s="15"/>
      <c r="S57" s="15">
        <f t="shared" si="0"/>
        <v>134541.5266442631</v>
      </c>
    </row>
    <row r="58" spans="1:19" x14ac:dyDescent="0.3">
      <c r="A58" s="9">
        <v>14</v>
      </c>
      <c r="B58" s="10">
        <v>44501</v>
      </c>
      <c r="C58" s="9">
        <v>5</v>
      </c>
      <c r="D58" s="9" t="s">
        <v>14</v>
      </c>
      <c r="E58" s="9">
        <v>4</v>
      </c>
      <c r="F58" s="9" t="s">
        <v>71</v>
      </c>
      <c r="G58" s="9">
        <v>1</v>
      </c>
      <c r="H58" s="15">
        <f t="shared" si="0"/>
        <v>0</v>
      </c>
      <c r="I58" s="15">
        <f t="shared" si="0"/>
        <v>960.15362457993285</v>
      </c>
      <c r="J58" s="15">
        <f t="shared" si="0"/>
        <v>4680.7489198271724</v>
      </c>
      <c r="K58" s="15">
        <f t="shared" si="0"/>
        <v>0</v>
      </c>
      <c r="L58" s="15">
        <f t="shared" si="0"/>
        <v>0</v>
      </c>
      <c r="M58" s="15">
        <f t="shared" si="0"/>
        <v>10201.632261161787</v>
      </c>
      <c r="N58" s="15">
        <f t="shared" si="0"/>
        <v>20283.24531925108</v>
      </c>
      <c r="O58" s="15">
        <f t="shared" si="0"/>
        <v>0</v>
      </c>
      <c r="P58" s="15">
        <f t="shared" si="0"/>
        <v>112578.01248199712</v>
      </c>
      <c r="Q58" s="15">
        <f t="shared" si="0"/>
        <v>3360.5376860297652</v>
      </c>
      <c r="R58" s="15"/>
      <c r="S58" s="15">
        <f t="shared" si="0"/>
        <v>152064.33029284686</v>
      </c>
    </row>
    <row r="59" spans="1:19" x14ac:dyDescent="0.3">
      <c r="A59" s="9">
        <v>15</v>
      </c>
      <c r="B59" s="10">
        <v>44501</v>
      </c>
      <c r="C59" s="9">
        <v>5</v>
      </c>
      <c r="D59" s="9" t="s">
        <v>14</v>
      </c>
      <c r="E59" s="9">
        <v>5</v>
      </c>
      <c r="F59" s="9" t="s">
        <v>71</v>
      </c>
      <c r="G59" s="9">
        <v>1</v>
      </c>
      <c r="H59" s="15">
        <f t="shared" si="0"/>
        <v>0</v>
      </c>
      <c r="I59" s="15">
        <f t="shared" si="0"/>
        <v>960.15362457993285</v>
      </c>
      <c r="J59" s="15">
        <f t="shared" si="0"/>
        <v>4680.7489198271724</v>
      </c>
      <c r="K59" s="15">
        <f t="shared" si="0"/>
        <v>0</v>
      </c>
      <c r="L59" s="15">
        <f t="shared" si="0"/>
        <v>120.01920307249161</v>
      </c>
      <c r="M59" s="15">
        <f t="shared" si="0"/>
        <v>2760.4416706673069</v>
      </c>
      <c r="N59" s="15">
        <f t="shared" si="0"/>
        <v>27124.339894383105</v>
      </c>
      <c r="O59" s="15">
        <f t="shared" si="0"/>
        <v>240.03840614498321</v>
      </c>
      <c r="P59" s="15">
        <f t="shared" si="0"/>
        <v>120019.20307249161</v>
      </c>
      <c r="Q59" s="15">
        <f t="shared" si="0"/>
        <v>5760.9217474795969</v>
      </c>
      <c r="R59" s="15"/>
      <c r="S59" s="15">
        <f t="shared" si="0"/>
        <v>161665.86653864619</v>
      </c>
    </row>
    <row r="60" spans="1:19" x14ac:dyDescent="0.3">
      <c r="A60" s="9">
        <v>16</v>
      </c>
      <c r="B60" s="10">
        <v>44501</v>
      </c>
      <c r="C60" s="9">
        <v>5</v>
      </c>
      <c r="D60" s="9" t="s">
        <v>14</v>
      </c>
      <c r="E60" s="9">
        <v>6</v>
      </c>
      <c r="F60" s="9" t="s">
        <v>71</v>
      </c>
      <c r="G60" s="9">
        <v>1</v>
      </c>
      <c r="H60" s="15">
        <f t="shared" si="0"/>
        <v>0</v>
      </c>
      <c r="I60" s="15">
        <f t="shared" si="0"/>
        <v>0</v>
      </c>
      <c r="J60" s="15">
        <f t="shared" si="0"/>
        <v>4920.7873259721564</v>
      </c>
      <c r="K60" s="15">
        <f t="shared" si="0"/>
        <v>0</v>
      </c>
      <c r="L60" s="15">
        <f t="shared" si="0"/>
        <v>240.03840614498321</v>
      </c>
      <c r="M60" s="15">
        <f t="shared" si="0"/>
        <v>4560.7297167546812</v>
      </c>
      <c r="N60" s="15">
        <f t="shared" si="0"/>
        <v>32285.165626500242</v>
      </c>
      <c r="O60" s="15">
        <f t="shared" si="0"/>
        <v>0</v>
      </c>
      <c r="P60" s="15">
        <f t="shared" si="0"/>
        <v>97455.592894863192</v>
      </c>
      <c r="Q60" s="15">
        <f t="shared" si="0"/>
        <v>1320.2112337974077</v>
      </c>
      <c r="R60" s="15"/>
      <c r="S60" s="15">
        <f t="shared" si="0"/>
        <v>140782.52520403266</v>
      </c>
    </row>
    <row r="61" spans="1:19" x14ac:dyDescent="0.3">
      <c r="A61" s="9">
        <v>17</v>
      </c>
      <c r="B61" s="10">
        <v>44501</v>
      </c>
      <c r="C61" s="9">
        <v>5</v>
      </c>
      <c r="D61" s="9" t="s">
        <v>14</v>
      </c>
      <c r="E61" s="9">
        <v>7</v>
      </c>
      <c r="F61" s="9" t="s">
        <v>71</v>
      </c>
      <c r="G61" s="9">
        <v>1</v>
      </c>
      <c r="H61" s="15">
        <f t="shared" ref="H61:S76" si="1">H18*10000/83.32</f>
        <v>0</v>
      </c>
      <c r="I61" s="15">
        <f t="shared" si="1"/>
        <v>360.05760921747481</v>
      </c>
      <c r="J61" s="15">
        <f t="shared" si="1"/>
        <v>8521.3634181469042</v>
      </c>
      <c r="K61" s="15">
        <f t="shared" si="1"/>
        <v>0</v>
      </c>
      <c r="L61" s="15">
        <f t="shared" si="1"/>
        <v>1320.2112337974077</v>
      </c>
      <c r="M61" s="15">
        <f t="shared" si="1"/>
        <v>4200.6721075372061</v>
      </c>
      <c r="N61" s="15">
        <f t="shared" si="1"/>
        <v>31084.973595775326</v>
      </c>
      <c r="O61" s="15">
        <f t="shared" si="1"/>
        <v>0</v>
      </c>
      <c r="P61" s="15">
        <f t="shared" si="1"/>
        <v>312890.06240998564</v>
      </c>
      <c r="Q61" s="15">
        <f t="shared" si="1"/>
        <v>3960.633701392223</v>
      </c>
      <c r="R61" s="15"/>
      <c r="S61" s="15">
        <f t="shared" si="1"/>
        <v>362337.97407585219</v>
      </c>
    </row>
    <row r="62" spans="1:19" x14ac:dyDescent="0.3">
      <c r="A62" s="9">
        <v>18</v>
      </c>
      <c r="B62" s="10">
        <v>44501</v>
      </c>
      <c r="C62" s="9">
        <v>5</v>
      </c>
      <c r="D62" s="9" t="s">
        <v>14</v>
      </c>
      <c r="E62" s="9">
        <v>8</v>
      </c>
      <c r="F62" s="9" t="s">
        <v>71</v>
      </c>
      <c r="G62" s="9">
        <v>1</v>
      </c>
      <c r="H62" s="15">
        <f t="shared" si="1"/>
        <v>0</v>
      </c>
      <c r="I62" s="15">
        <f t="shared" si="1"/>
        <v>13682.189150264043</v>
      </c>
      <c r="J62" s="15">
        <f t="shared" si="1"/>
        <v>12361.977916466636</v>
      </c>
      <c r="K62" s="15">
        <f t="shared" si="1"/>
        <v>0</v>
      </c>
      <c r="L62" s="15">
        <f t="shared" si="1"/>
        <v>2520.4032645223238</v>
      </c>
      <c r="M62" s="15">
        <f t="shared" si="1"/>
        <v>33005.280844935194</v>
      </c>
      <c r="N62" s="15">
        <f t="shared" si="1"/>
        <v>20163.22611617859</v>
      </c>
      <c r="O62" s="15">
        <f t="shared" si="1"/>
        <v>0</v>
      </c>
      <c r="P62" s="15">
        <f t="shared" si="1"/>
        <v>147863.65818530967</v>
      </c>
      <c r="Q62" s="15">
        <f t="shared" si="1"/>
        <v>4680.7489198271724</v>
      </c>
      <c r="R62" s="15"/>
      <c r="S62" s="15">
        <f t="shared" si="1"/>
        <v>234277.48439750361</v>
      </c>
    </row>
    <row r="63" spans="1:19" x14ac:dyDescent="0.3">
      <c r="A63" s="9">
        <v>19</v>
      </c>
      <c r="B63" s="10">
        <v>44501</v>
      </c>
      <c r="C63" s="9">
        <v>5</v>
      </c>
      <c r="D63" s="9" t="s">
        <v>14</v>
      </c>
      <c r="E63" s="9">
        <v>9</v>
      </c>
      <c r="F63" s="9" t="s">
        <v>71</v>
      </c>
      <c r="G63" s="9">
        <v>1</v>
      </c>
      <c r="H63" s="15">
        <f t="shared" si="1"/>
        <v>0</v>
      </c>
      <c r="I63" s="15">
        <f t="shared" si="1"/>
        <v>120.01920307249161</v>
      </c>
      <c r="J63" s="15">
        <f t="shared" si="1"/>
        <v>5640.9025444071058</v>
      </c>
      <c r="K63" s="15">
        <f t="shared" si="1"/>
        <v>0</v>
      </c>
      <c r="L63" s="15">
        <f t="shared" si="1"/>
        <v>720.11521843494961</v>
      </c>
      <c r="M63" s="15">
        <f t="shared" si="1"/>
        <v>36485.83773403745</v>
      </c>
      <c r="N63" s="15">
        <f t="shared" si="1"/>
        <v>11161.78588574172</v>
      </c>
      <c r="O63" s="15">
        <f t="shared" si="1"/>
        <v>0</v>
      </c>
      <c r="P63" s="15">
        <f t="shared" si="1"/>
        <v>109337.49399903986</v>
      </c>
      <c r="Q63" s="15">
        <f t="shared" si="1"/>
        <v>1200.1920307249161</v>
      </c>
      <c r="R63" s="15"/>
      <c r="S63" s="15">
        <f t="shared" si="1"/>
        <v>164666.34661545849</v>
      </c>
    </row>
    <row r="64" spans="1:19" x14ac:dyDescent="0.3">
      <c r="A64" s="9">
        <v>20</v>
      </c>
      <c r="B64" s="10">
        <v>44501</v>
      </c>
      <c r="C64" s="9">
        <v>5</v>
      </c>
      <c r="D64" s="9" t="s">
        <v>14</v>
      </c>
      <c r="E64" s="9">
        <v>10</v>
      </c>
      <c r="F64" s="9" t="s">
        <v>71</v>
      </c>
      <c r="G64" s="9">
        <v>1</v>
      </c>
      <c r="H64" s="15">
        <f t="shared" si="1"/>
        <v>0</v>
      </c>
      <c r="I64" s="15">
        <f t="shared" si="1"/>
        <v>360.05760921747481</v>
      </c>
      <c r="J64" s="15">
        <f t="shared" si="1"/>
        <v>8041.286605856938</v>
      </c>
      <c r="K64" s="15">
        <f t="shared" si="1"/>
        <v>0</v>
      </c>
      <c r="L64" s="15">
        <f t="shared" si="1"/>
        <v>0</v>
      </c>
      <c r="M64" s="15">
        <f t="shared" si="1"/>
        <v>22083.533365338455</v>
      </c>
      <c r="N64" s="15">
        <f t="shared" si="1"/>
        <v>27124.339894383105</v>
      </c>
      <c r="O64" s="15">
        <f t="shared" si="1"/>
        <v>0</v>
      </c>
      <c r="P64" s="15">
        <f t="shared" si="1"/>
        <v>102976.47623619781</v>
      </c>
      <c r="Q64" s="15">
        <f t="shared" si="1"/>
        <v>3840.6144983197314</v>
      </c>
      <c r="R64" s="15"/>
      <c r="S64" s="15">
        <f t="shared" si="1"/>
        <v>164426.30820931352</v>
      </c>
    </row>
    <row r="65" spans="1:19" x14ac:dyDescent="0.3">
      <c r="A65" s="9">
        <v>21</v>
      </c>
      <c r="B65" s="10">
        <v>44531</v>
      </c>
      <c r="C65" s="9">
        <v>4</v>
      </c>
      <c r="D65" s="9" t="s">
        <v>12</v>
      </c>
      <c r="E65" s="9">
        <v>1</v>
      </c>
      <c r="F65" s="9" t="s">
        <v>71</v>
      </c>
      <c r="G65" s="9">
        <v>1</v>
      </c>
      <c r="H65" s="15">
        <f t="shared" si="1"/>
        <v>0</v>
      </c>
      <c r="I65" s="15">
        <f t="shared" si="1"/>
        <v>0</v>
      </c>
      <c r="J65" s="15">
        <f t="shared" si="1"/>
        <v>600.09601536245805</v>
      </c>
      <c r="K65" s="15">
        <f t="shared" si="1"/>
        <v>0</v>
      </c>
      <c r="L65" s="15">
        <f t="shared" si="1"/>
        <v>0</v>
      </c>
      <c r="M65" s="15">
        <f t="shared" si="1"/>
        <v>14642.342774843975</v>
      </c>
      <c r="N65" s="15">
        <f t="shared" si="1"/>
        <v>33845.415266442636</v>
      </c>
      <c r="O65" s="15">
        <f t="shared" si="1"/>
        <v>4560.7297167546812</v>
      </c>
      <c r="P65" s="15">
        <f t="shared" si="1"/>
        <v>340494.47911665868</v>
      </c>
      <c r="Q65" s="15">
        <f t="shared" si="1"/>
        <v>13682.189150264043</v>
      </c>
      <c r="R65" s="15"/>
      <c r="S65" s="15">
        <f t="shared" si="1"/>
        <v>407825.25204032648</v>
      </c>
    </row>
    <row r="66" spans="1:19" x14ac:dyDescent="0.3">
      <c r="A66" s="9">
        <v>22</v>
      </c>
      <c r="B66" s="10">
        <v>44531</v>
      </c>
      <c r="C66" s="9">
        <v>4</v>
      </c>
      <c r="D66" s="9" t="s">
        <v>12</v>
      </c>
      <c r="E66" s="9">
        <v>2</v>
      </c>
      <c r="F66" s="9" t="s">
        <v>71</v>
      </c>
      <c r="G66" s="9">
        <v>1</v>
      </c>
      <c r="H66" s="15">
        <f t="shared" si="1"/>
        <v>0</v>
      </c>
      <c r="I66" s="15">
        <f t="shared" si="1"/>
        <v>0</v>
      </c>
      <c r="J66" s="15">
        <f t="shared" si="1"/>
        <v>2160.3456553048491</v>
      </c>
      <c r="K66" s="15">
        <f t="shared" si="1"/>
        <v>0</v>
      </c>
      <c r="L66" s="15">
        <f t="shared" si="1"/>
        <v>0</v>
      </c>
      <c r="M66" s="15">
        <f t="shared" si="1"/>
        <v>14282.285165626501</v>
      </c>
      <c r="N66" s="15">
        <f t="shared" si="1"/>
        <v>54128.660585693717</v>
      </c>
      <c r="O66" s="15">
        <f t="shared" si="1"/>
        <v>120.01920307249161</v>
      </c>
      <c r="P66" s="15">
        <f t="shared" si="1"/>
        <v>427028.32453192514</v>
      </c>
      <c r="Q66" s="15">
        <f t="shared" si="1"/>
        <v>33365.338454152668</v>
      </c>
      <c r="R66" s="15"/>
      <c r="S66" s="15">
        <f t="shared" si="1"/>
        <v>531084.97359577531</v>
      </c>
    </row>
    <row r="67" spans="1:19" x14ac:dyDescent="0.3">
      <c r="A67" s="9">
        <v>23</v>
      </c>
      <c r="B67" s="10">
        <v>44531</v>
      </c>
      <c r="C67" s="9">
        <v>4</v>
      </c>
      <c r="D67" s="9" t="s">
        <v>12</v>
      </c>
      <c r="E67" s="9">
        <v>3</v>
      </c>
      <c r="F67" s="9" t="s">
        <v>71</v>
      </c>
      <c r="G67" s="9">
        <v>1</v>
      </c>
      <c r="H67" s="15">
        <f t="shared" si="1"/>
        <v>0</v>
      </c>
      <c r="I67" s="15">
        <f t="shared" si="1"/>
        <v>0</v>
      </c>
      <c r="J67" s="15">
        <f t="shared" si="1"/>
        <v>2160.3456553048491</v>
      </c>
      <c r="K67" s="15">
        <f t="shared" si="1"/>
        <v>0</v>
      </c>
      <c r="L67" s="15">
        <f t="shared" si="1"/>
        <v>0</v>
      </c>
      <c r="M67" s="15">
        <f t="shared" si="1"/>
        <v>6000.96015362458</v>
      </c>
      <c r="N67" s="15">
        <f t="shared" si="1"/>
        <v>7081.1329812770045</v>
      </c>
      <c r="O67" s="15">
        <f t="shared" si="1"/>
        <v>0</v>
      </c>
      <c r="P67" s="15">
        <f t="shared" si="1"/>
        <v>73931.829092654836</v>
      </c>
      <c r="Q67" s="15">
        <f t="shared" si="1"/>
        <v>8881.4210273643785</v>
      </c>
      <c r="R67" s="15"/>
      <c r="S67" s="15">
        <f t="shared" si="1"/>
        <v>98055.688910225639</v>
      </c>
    </row>
    <row r="68" spans="1:19" x14ac:dyDescent="0.3">
      <c r="A68" s="9">
        <v>24</v>
      </c>
      <c r="B68" s="10">
        <v>44531</v>
      </c>
      <c r="C68" s="9">
        <v>4</v>
      </c>
      <c r="D68" s="9" t="s">
        <v>12</v>
      </c>
      <c r="E68" s="9">
        <v>4</v>
      </c>
      <c r="F68" s="9" t="s">
        <v>71</v>
      </c>
      <c r="G68" s="9">
        <v>1</v>
      </c>
      <c r="H68" s="15">
        <f t="shared" si="1"/>
        <v>0</v>
      </c>
      <c r="I68" s="15">
        <f t="shared" si="1"/>
        <v>0</v>
      </c>
      <c r="J68" s="15">
        <f t="shared" si="1"/>
        <v>1560.249639942391</v>
      </c>
      <c r="K68" s="15">
        <f t="shared" si="1"/>
        <v>0</v>
      </c>
      <c r="L68" s="15">
        <f t="shared" si="1"/>
        <v>0</v>
      </c>
      <c r="M68" s="15">
        <f t="shared" si="1"/>
        <v>5760.9217474795969</v>
      </c>
      <c r="N68" s="15">
        <f t="shared" si="1"/>
        <v>6361.0177628420552</v>
      </c>
      <c r="O68" s="15">
        <f t="shared" si="1"/>
        <v>0</v>
      </c>
      <c r="P68" s="15">
        <f t="shared" si="1"/>
        <v>236797.88766202595</v>
      </c>
      <c r="Q68" s="15">
        <f t="shared" si="1"/>
        <v>20643.302928468558</v>
      </c>
      <c r="R68" s="15"/>
      <c r="S68" s="15">
        <f t="shared" si="1"/>
        <v>271123.37974075857</v>
      </c>
    </row>
    <row r="69" spans="1:19" x14ac:dyDescent="0.3">
      <c r="A69" s="9">
        <v>25</v>
      </c>
      <c r="B69" s="10">
        <v>44531</v>
      </c>
      <c r="C69" s="9">
        <v>4</v>
      </c>
      <c r="D69" s="9" t="s">
        <v>12</v>
      </c>
      <c r="E69" s="9">
        <v>5</v>
      </c>
      <c r="F69" s="9" t="s">
        <v>71</v>
      </c>
      <c r="G69" s="9">
        <v>1</v>
      </c>
      <c r="H69" s="15">
        <f t="shared" si="1"/>
        <v>0</v>
      </c>
      <c r="I69" s="15">
        <f t="shared" si="1"/>
        <v>0</v>
      </c>
      <c r="J69" s="15">
        <f t="shared" si="1"/>
        <v>1800.2880460873741</v>
      </c>
      <c r="K69" s="15">
        <f t="shared" si="1"/>
        <v>0</v>
      </c>
      <c r="L69" s="15">
        <f t="shared" si="1"/>
        <v>0</v>
      </c>
      <c r="M69" s="15">
        <f t="shared" si="1"/>
        <v>8881.4210273643785</v>
      </c>
      <c r="N69" s="15">
        <f t="shared" si="1"/>
        <v>10561.689870379261</v>
      </c>
      <c r="O69" s="15">
        <f t="shared" si="1"/>
        <v>4080.6529044647145</v>
      </c>
      <c r="P69" s="15">
        <f t="shared" si="1"/>
        <v>325252.04032645223</v>
      </c>
      <c r="Q69" s="15">
        <f t="shared" si="1"/>
        <v>19443.110897743642</v>
      </c>
      <c r="R69" s="15"/>
      <c r="S69" s="15">
        <f t="shared" si="1"/>
        <v>370019.20307249163</v>
      </c>
    </row>
    <row r="70" spans="1:19" x14ac:dyDescent="0.3">
      <c r="A70" s="9">
        <v>26</v>
      </c>
      <c r="B70" s="10">
        <v>44531</v>
      </c>
      <c r="C70" s="9">
        <v>4</v>
      </c>
      <c r="D70" s="9" t="s">
        <v>12</v>
      </c>
      <c r="E70" s="9">
        <v>6</v>
      </c>
      <c r="F70" s="9" t="s">
        <v>71</v>
      </c>
      <c r="G70" s="9">
        <v>1</v>
      </c>
      <c r="H70" s="15">
        <f t="shared" si="1"/>
        <v>0</v>
      </c>
      <c r="I70" s="15">
        <f t="shared" si="1"/>
        <v>0</v>
      </c>
      <c r="J70" s="15">
        <f t="shared" si="1"/>
        <v>2880.4608737397984</v>
      </c>
      <c r="K70" s="15">
        <f t="shared" si="1"/>
        <v>0</v>
      </c>
      <c r="L70" s="15">
        <f t="shared" si="1"/>
        <v>0</v>
      </c>
      <c r="M70" s="15">
        <f t="shared" si="1"/>
        <v>13082.093134901585</v>
      </c>
      <c r="N70" s="15">
        <f t="shared" si="1"/>
        <v>30004.800768122903</v>
      </c>
      <c r="O70" s="15">
        <f t="shared" si="1"/>
        <v>4440.7105136821892</v>
      </c>
      <c r="P70" s="15">
        <f t="shared" si="1"/>
        <v>324651.94431108981</v>
      </c>
      <c r="Q70" s="15">
        <f t="shared" si="1"/>
        <v>20283.24531925108</v>
      </c>
      <c r="R70" s="15"/>
      <c r="S70" s="15">
        <f t="shared" si="1"/>
        <v>395343.25492078735</v>
      </c>
    </row>
    <row r="71" spans="1:19" x14ac:dyDescent="0.3">
      <c r="A71" s="9">
        <v>27</v>
      </c>
      <c r="B71" s="10">
        <v>44531</v>
      </c>
      <c r="C71" s="9">
        <v>4</v>
      </c>
      <c r="D71" s="9" t="s">
        <v>12</v>
      </c>
      <c r="E71" s="9">
        <v>7</v>
      </c>
      <c r="F71" s="9" t="s">
        <v>71</v>
      </c>
      <c r="G71" s="9">
        <v>1</v>
      </c>
      <c r="H71" s="15">
        <f t="shared" si="1"/>
        <v>0</v>
      </c>
      <c r="I71" s="15">
        <f t="shared" si="1"/>
        <v>0</v>
      </c>
      <c r="J71" s="15">
        <f t="shared" si="1"/>
        <v>360.05760921747481</v>
      </c>
      <c r="K71" s="15">
        <f t="shared" si="1"/>
        <v>120.01920307249161</v>
      </c>
      <c r="L71" s="15">
        <f t="shared" si="1"/>
        <v>0</v>
      </c>
      <c r="M71" s="15">
        <f t="shared" si="1"/>
        <v>5160.8257321171395</v>
      </c>
      <c r="N71" s="15">
        <f t="shared" si="1"/>
        <v>3600.5760921747483</v>
      </c>
      <c r="O71" s="15">
        <f t="shared" si="1"/>
        <v>0</v>
      </c>
      <c r="P71" s="15">
        <f t="shared" si="1"/>
        <v>109217.47479596737</v>
      </c>
      <c r="Q71" s="15">
        <f t="shared" si="1"/>
        <v>8161.3058089294291</v>
      </c>
      <c r="R71" s="15"/>
      <c r="S71" s="15">
        <f t="shared" si="1"/>
        <v>126620.25924147865</v>
      </c>
    </row>
    <row r="72" spans="1:19" x14ac:dyDescent="0.3">
      <c r="A72" s="9">
        <v>28</v>
      </c>
      <c r="B72" s="10">
        <v>44531</v>
      </c>
      <c r="C72" s="9">
        <v>4</v>
      </c>
      <c r="D72" s="9" t="s">
        <v>12</v>
      </c>
      <c r="E72" s="9">
        <v>8</v>
      </c>
      <c r="F72" s="9" t="s">
        <v>71</v>
      </c>
      <c r="G72" s="9">
        <v>1</v>
      </c>
      <c r="H72" s="15">
        <f t="shared" si="1"/>
        <v>0</v>
      </c>
      <c r="I72" s="15">
        <f t="shared" si="1"/>
        <v>0</v>
      </c>
      <c r="J72" s="15">
        <f t="shared" si="1"/>
        <v>840.13442150744129</v>
      </c>
      <c r="K72" s="15">
        <f t="shared" si="1"/>
        <v>0</v>
      </c>
      <c r="L72" s="15">
        <f t="shared" si="1"/>
        <v>0</v>
      </c>
      <c r="M72" s="15">
        <f t="shared" si="1"/>
        <v>16202.592414786368</v>
      </c>
      <c r="N72" s="15">
        <f t="shared" si="1"/>
        <v>17882.861257801251</v>
      </c>
      <c r="O72" s="15">
        <f t="shared" si="1"/>
        <v>0</v>
      </c>
      <c r="P72" s="15">
        <f t="shared" si="1"/>
        <v>220715.31445031206</v>
      </c>
      <c r="Q72" s="15">
        <f t="shared" si="1"/>
        <v>20643.302928468558</v>
      </c>
      <c r="R72" s="15"/>
      <c r="S72" s="15">
        <f t="shared" si="1"/>
        <v>276284.20547287568</v>
      </c>
    </row>
    <row r="73" spans="1:19" x14ac:dyDescent="0.3">
      <c r="A73" s="9">
        <v>29</v>
      </c>
      <c r="B73" s="10">
        <v>44531</v>
      </c>
      <c r="C73" s="9">
        <v>4</v>
      </c>
      <c r="D73" s="9" t="s">
        <v>12</v>
      </c>
      <c r="E73" s="9">
        <v>9</v>
      </c>
      <c r="F73" s="9" t="s">
        <v>71</v>
      </c>
      <c r="G73" s="9">
        <v>1</v>
      </c>
      <c r="H73" s="15">
        <f t="shared" si="1"/>
        <v>0</v>
      </c>
      <c r="I73" s="15">
        <f t="shared" si="1"/>
        <v>0</v>
      </c>
      <c r="J73" s="15">
        <f t="shared" si="1"/>
        <v>360.05760921747481</v>
      </c>
      <c r="K73" s="15">
        <f t="shared" si="1"/>
        <v>240.03840614498321</v>
      </c>
      <c r="L73" s="15">
        <f t="shared" si="1"/>
        <v>0</v>
      </c>
      <c r="M73" s="15">
        <f t="shared" si="1"/>
        <v>21243.398943831016</v>
      </c>
      <c r="N73" s="15">
        <f t="shared" si="1"/>
        <v>9601.5362457993288</v>
      </c>
      <c r="O73" s="15">
        <f t="shared" si="1"/>
        <v>120.01920307249161</v>
      </c>
      <c r="P73" s="15">
        <f t="shared" si="1"/>
        <v>199351.89630340858</v>
      </c>
      <c r="Q73" s="15">
        <f t="shared" si="1"/>
        <v>24003.84061449832</v>
      </c>
      <c r="R73" s="15"/>
      <c r="S73" s="15">
        <f t="shared" si="1"/>
        <v>254920.78732597217</v>
      </c>
    </row>
    <row r="74" spans="1:19" x14ac:dyDescent="0.3">
      <c r="A74" s="9">
        <v>30</v>
      </c>
      <c r="B74" s="10">
        <v>44531</v>
      </c>
      <c r="C74" s="9">
        <v>4</v>
      </c>
      <c r="D74" s="9" t="s">
        <v>12</v>
      </c>
      <c r="E74" s="9">
        <v>10</v>
      </c>
      <c r="F74" s="9" t="s">
        <v>71</v>
      </c>
      <c r="G74" s="9">
        <v>1</v>
      </c>
      <c r="H74" s="15">
        <f t="shared" si="1"/>
        <v>360.05760921747481</v>
      </c>
      <c r="I74" s="15">
        <f t="shared" si="1"/>
        <v>120.01920307249161</v>
      </c>
      <c r="J74" s="15">
        <f t="shared" si="1"/>
        <v>1440.2304368698992</v>
      </c>
      <c r="K74" s="15">
        <f t="shared" si="1"/>
        <v>0</v>
      </c>
      <c r="L74" s="15">
        <f t="shared" si="1"/>
        <v>0</v>
      </c>
      <c r="M74" s="15">
        <f t="shared" si="1"/>
        <v>21723.475756120981</v>
      </c>
      <c r="N74" s="15">
        <f t="shared" si="1"/>
        <v>81613.058089294296</v>
      </c>
      <c r="O74" s="15">
        <f t="shared" si="1"/>
        <v>3480.5568891022567</v>
      </c>
      <c r="P74" s="15">
        <f t="shared" si="1"/>
        <v>564930.38886221801</v>
      </c>
      <c r="Q74" s="15">
        <f t="shared" si="1"/>
        <v>42366.778684589539</v>
      </c>
      <c r="R74" s="15"/>
      <c r="S74" s="15">
        <f t="shared" si="1"/>
        <v>716034.56553048489</v>
      </c>
    </row>
    <row r="75" spans="1:19" x14ac:dyDescent="0.3">
      <c r="A75" s="9">
        <v>31</v>
      </c>
      <c r="B75" s="10">
        <v>44531</v>
      </c>
      <c r="C75" s="9">
        <v>5</v>
      </c>
      <c r="D75" s="9" t="s">
        <v>14</v>
      </c>
      <c r="E75" s="9">
        <v>1</v>
      </c>
      <c r="F75" s="9" t="s">
        <v>71</v>
      </c>
      <c r="G75" s="9">
        <v>1</v>
      </c>
      <c r="H75" s="15">
        <f t="shared" si="1"/>
        <v>0</v>
      </c>
      <c r="I75" s="15">
        <f t="shared" si="1"/>
        <v>0</v>
      </c>
      <c r="J75" s="15">
        <f t="shared" si="1"/>
        <v>7441.1905904944797</v>
      </c>
      <c r="K75" s="15">
        <f t="shared" si="1"/>
        <v>0</v>
      </c>
      <c r="L75" s="15">
        <f t="shared" si="1"/>
        <v>0</v>
      </c>
      <c r="M75" s="15">
        <f t="shared" si="1"/>
        <v>2640.4224675948153</v>
      </c>
      <c r="N75" s="15">
        <f t="shared" si="1"/>
        <v>2760.4416706673069</v>
      </c>
      <c r="O75" s="15">
        <f t="shared" si="1"/>
        <v>600.09601536245805</v>
      </c>
      <c r="P75" s="15">
        <f t="shared" si="1"/>
        <v>53168.506961113781</v>
      </c>
      <c r="Q75" s="15">
        <f t="shared" si="1"/>
        <v>3840.6144983197314</v>
      </c>
      <c r="R75" s="15"/>
      <c r="S75" s="15">
        <f t="shared" si="1"/>
        <v>70451.27220355258</v>
      </c>
    </row>
    <row r="76" spans="1:19" x14ac:dyDescent="0.3">
      <c r="A76" s="9">
        <v>32</v>
      </c>
      <c r="B76" s="10">
        <v>44531</v>
      </c>
      <c r="C76" s="9">
        <v>5</v>
      </c>
      <c r="D76" s="9" t="s">
        <v>14</v>
      </c>
      <c r="E76" s="9">
        <v>2</v>
      </c>
      <c r="F76" s="9" t="s">
        <v>71</v>
      </c>
      <c r="G76" s="9">
        <v>1</v>
      </c>
      <c r="H76" s="15">
        <f t="shared" si="1"/>
        <v>0</v>
      </c>
      <c r="I76" s="15">
        <f t="shared" si="1"/>
        <v>0</v>
      </c>
      <c r="J76" s="15">
        <f t="shared" si="1"/>
        <v>5640.9025444071058</v>
      </c>
      <c r="K76" s="15">
        <f t="shared" si="1"/>
        <v>0</v>
      </c>
      <c r="L76" s="15">
        <f t="shared" si="1"/>
        <v>0</v>
      </c>
      <c r="M76" s="15">
        <f t="shared" si="1"/>
        <v>7201.1521843494966</v>
      </c>
      <c r="N76" s="15">
        <f t="shared" si="1"/>
        <v>11881.90110417667</v>
      </c>
      <c r="O76" s="15">
        <f t="shared" si="1"/>
        <v>0</v>
      </c>
      <c r="P76" s="15">
        <f t="shared" si="1"/>
        <v>195631.30100816133</v>
      </c>
      <c r="Q76" s="15">
        <f t="shared" si="1"/>
        <v>9361.4978396543447</v>
      </c>
      <c r="R76" s="15"/>
      <c r="S76" s="15">
        <f t="shared" si="1"/>
        <v>229716.75468074894</v>
      </c>
    </row>
    <row r="77" spans="1:19" x14ac:dyDescent="0.3">
      <c r="A77" s="9">
        <v>33</v>
      </c>
      <c r="B77" s="10">
        <v>44531</v>
      </c>
      <c r="C77" s="9">
        <v>5</v>
      </c>
      <c r="D77" s="9" t="s">
        <v>14</v>
      </c>
      <c r="E77" s="9">
        <v>3</v>
      </c>
      <c r="F77" s="9" t="s">
        <v>71</v>
      </c>
      <c r="G77" s="9">
        <v>1</v>
      </c>
      <c r="H77" s="15">
        <f t="shared" ref="H77:S84" si="2">H34*10000/83.32</f>
        <v>0</v>
      </c>
      <c r="I77" s="15">
        <f t="shared" si="2"/>
        <v>0</v>
      </c>
      <c r="J77" s="15">
        <f t="shared" si="2"/>
        <v>10321.651464234279</v>
      </c>
      <c r="K77" s="15">
        <f t="shared" si="2"/>
        <v>0</v>
      </c>
      <c r="L77" s="15">
        <f t="shared" si="2"/>
        <v>240.03840614498321</v>
      </c>
      <c r="M77" s="15">
        <f t="shared" si="2"/>
        <v>3960.633701392223</v>
      </c>
      <c r="N77" s="15">
        <f t="shared" si="2"/>
        <v>4200.6721075372061</v>
      </c>
      <c r="O77" s="15">
        <f t="shared" si="2"/>
        <v>240.03840614498321</v>
      </c>
      <c r="P77" s="15">
        <f t="shared" si="2"/>
        <v>127340.3744599136</v>
      </c>
      <c r="Q77" s="15">
        <f t="shared" si="2"/>
        <v>7441.1905904944797</v>
      </c>
      <c r="R77" s="15"/>
      <c r="S77" s="15">
        <f t="shared" si="2"/>
        <v>153744.59913586176</v>
      </c>
    </row>
    <row r="78" spans="1:19" x14ac:dyDescent="0.3">
      <c r="A78" s="9">
        <v>34</v>
      </c>
      <c r="B78" s="10">
        <v>44531</v>
      </c>
      <c r="C78" s="9">
        <v>5</v>
      </c>
      <c r="D78" s="9" t="s">
        <v>14</v>
      </c>
      <c r="E78" s="9">
        <v>4</v>
      </c>
      <c r="F78" s="9" t="s">
        <v>71</v>
      </c>
      <c r="G78" s="9">
        <v>1</v>
      </c>
      <c r="H78" s="15">
        <f t="shared" si="2"/>
        <v>0</v>
      </c>
      <c r="I78" s="15">
        <f t="shared" si="2"/>
        <v>0</v>
      </c>
      <c r="J78" s="15">
        <f t="shared" si="2"/>
        <v>5880.9409505520889</v>
      </c>
      <c r="K78" s="15">
        <f t="shared" si="2"/>
        <v>0</v>
      </c>
      <c r="L78" s="15">
        <f t="shared" si="2"/>
        <v>2280.3648583773406</v>
      </c>
      <c r="M78" s="15">
        <f t="shared" si="2"/>
        <v>15482.477196351418</v>
      </c>
      <c r="N78" s="15">
        <f t="shared" si="2"/>
        <v>7921.2674027844459</v>
      </c>
      <c r="O78" s="15">
        <f t="shared" si="2"/>
        <v>0</v>
      </c>
      <c r="P78" s="15">
        <f t="shared" si="2"/>
        <v>235117.61881901106</v>
      </c>
      <c r="Q78" s="15">
        <f t="shared" si="2"/>
        <v>5040.8065290446475</v>
      </c>
      <c r="R78" s="15"/>
      <c r="S78" s="15">
        <f t="shared" si="2"/>
        <v>271723.47575612098</v>
      </c>
    </row>
    <row r="79" spans="1:19" x14ac:dyDescent="0.3">
      <c r="A79" s="9">
        <v>35</v>
      </c>
      <c r="B79" s="10">
        <v>44531</v>
      </c>
      <c r="C79" s="9">
        <v>5</v>
      </c>
      <c r="D79" s="9" t="s">
        <v>14</v>
      </c>
      <c r="E79" s="9">
        <v>5</v>
      </c>
      <c r="F79" s="9" t="s">
        <v>71</v>
      </c>
      <c r="G79" s="9">
        <v>1</v>
      </c>
      <c r="H79" s="15">
        <f t="shared" si="2"/>
        <v>0</v>
      </c>
      <c r="I79" s="15">
        <f t="shared" si="2"/>
        <v>0</v>
      </c>
      <c r="J79" s="15">
        <f t="shared" si="2"/>
        <v>4440.7105136821892</v>
      </c>
      <c r="K79" s="15">
        <f t="shared" si="2"/>
        <v>0</v>
      </c>
      <c r="L79" s="15">
        <f t="shared" si="2"/>
        <v>1440.2304368698992</v>
      </c>
      <c r="M79" s="15">
        <f t="shared" si="2"/>
        <v>16922.707633221318</v>
      </c>
      <c r="N79" s="15">
        <f t="shared" si="2"/>
        <v>11641.862698031686</v>
      </c>
      <c r="O79" s="15">
        <f t="shared" si="2"/>
        <v>0</v>
      </c>
      <c r="P79" s="15">
        <f t="shared" si="2"/>
        <v>260081.61305808931</v>
      </c>
      <c r="Q79" s="15">
        <f t="shared" si="2"/>
        <v>7561.2097935669717</v>
      </c>
      <c r="R79" s="15"/>
      <c r="S79" s="15">
        <f t="shared" si="2"/>
        <v>302088.33413346135</v>
      </c>
    </row>
    <row r="80" spans="1:19" x14ac:dyDescent="0.3">
      <c r="A80" s="9">
        <v>36</v>
      </c>
      <c r="B80" s="10">
        <v>44531</v>
      </c>
      <c r="C80" s="9">
        <v>5</v>
      </c>
      <c r="D80" s="9" t="s">
        <v>14</v>
      </c>
      <c r="E80" s="9">
        <v>6</v>
      </c>
      <c r="F80" s="9" t="s">
        <v>71</v>
      </c>
      <c r="G80" s="9">
        <v>1</v>
      </c>
      <c r="H80" s="15">
        <f t="shared" si="2"/>
        <v>0</v>
      </c>
      <c r="I80" s="15">
        <f t="shared" si="2"/>
        <v>0</v>
      </c>
      <c r="J80" s="15">
        <f t="shared" si="2"/>
        <v>4320.6913106096981</v>
      </c>
      <c r="K80" s="15">
        <f t="shared" si="2"/>
        <v>0</v>
      </c>
      <c r="L80" s="15">
        <f t="shared" si="2"/>
        <v>0</v>
      </c>
      <c r="M80" s="15">
        <f t="shared" si="2"/>
        <v>3120.499279884782</v>
      </c>
      <c r="N80" s="15">
        <f t="shared" si="2"/>
        <v>240.03840614498321</v>
      </c>
      <c r="O80" s="15">
        <f t="shared" si="2"/>
        <v>0</v>
      </c>
      <c r="P80" s="15">
        <f t="shared" si="2"/>
        <v>63610.177628420555</v>
      </c>
      <c r="Q80" s="15">
        <f t="shared" si="2"/>
        <v>1680.2688430148826</v>
      </c>
      <c r="R80" s="15"/>
      <c r="S80" s="15">
        <f t="shared" si="2"/>
        <v>72971.6754680749</v>
      </c>
    </row>
    <row r="81" spans="1:19" x14ac:dyDescent="0.3">
      <c r="A81" s="9">
        <v>37</v>
      </c>
      <c r="B81" s="10">
        <v>44531</v>
      </c>
      <c r="C81" s="9">
        <v>5</v>
      </c>
      <c r="D81" s="9" t="s">
        <v>14</v>
      </c>
      <c r="E81" s="9">
        <v>7</v>
      </c>
      <c r="F81" s="9" t="s">
        <v>71</v>
      </c>
      <c r="G81" s="9">
        <v>1</v>
      </c>
      <c r="H81" s="15">
        <f t="shared" si="2"/>
        <v>0</v>
      </c>
      <c r="I81" s="15">
        <f t="shared" si="2"/>
        <v>0</v>
      </c>
      <c r="J81" s="15">
        <f t="shared" si="2"/>
        <v>3240.5184829572736</v>
      </c>
      <c r="K81" s="15">
        <f t="shared" si="2"/>
        <v>0</v>
      </c>
      <c r="L81" s="15">
        <f t="shared" si="2"/>
        <v>0</v>
      </c>
      <c r="M81" s="15">
        <f t="shared" si="2"/>
        <v>22923.667786845897</v>
      </c>
      <c r="N81" s="15">
        <f t="shared" si="2"/>
        <v>3960.633701392223</v>
      </c>
      <c r="O81" s="15">
        <f t="shared" si="2"/>
        <v>0</v>
      </c>
      <c r="P81" s="15">
        <f t="shared" si="2"/>
        <v>193590.97455592896</v>
      </c>
      <c r="Q81" s="15">
        <f t="shared" si="2"/>
        <v>3360.5376860297652</v>
      </c>
      <c r="R81" s="15"/>
      <c r="S81" s="15">
        <f t="shared" si="2"/>
        <v>227076.33221315412</v>
      </c>
    </row>
    <row r="82" spans="1:19" x14ac:dyDescent="0.3">
      <c r="A82" s="9">
        <v>38</v>
      </c>
      <c r="B82" s="10">
        <v>44531</v>
      </c>
      <c r="C82" s="9">
        <v>5</v>
      </c>
      <c r="D82" s="9" t="s">
        <v>14</v>
      </c>
      <c r="E82" s="9">
        <v>8</v>
      </c>
      <c r="F82" s="9" t="s">
        <v>71</v>
      </c>
      <c r="G82" s="9">
        <v>1</v>
      </c>
      <c r="H82" s="15">
        <f t="shared" si="2"/>
        <v>0</v>
      </c>
      <c r="I82" s="15">
        <f t="shared" si="2"/>
        <v>0</v>
      </c>
      <c r="J82" s="15">
        <f t="shared" si="2"/>
        <v>6961.1137782045134</v>
      </c>
      <c r="K82" s="15">
        <f t="shared" si="2"/>
        <v>0</v>
      </c>
      <c r="L82" s="15">
        <f t="shared" si="2"/>
        <v>1560.249639942391</v>
      </c>
      <c r="M82" s="15">
        <f t="shared" si="2"/>
        <v>18843.014882381183</v>
      </c>
      <c r="N82" s="15">
        <f t="shared" si="2"/>
        <v>2400.3840614498322</v>
      </c>
      <c r="O82" s="15">
        <f t="shared" si="2"/>
        <v>0</v>
      </c>
      <c r="P82" s="15">
        <f t="shared" si="2"/>
        <v>180628.90062409986</v>
      </c>
      <c r="Q82" s="15">
        <f t="shared" si="2"/>
        <v>3000.48007681229</v>
      </c>
      <c r="R82" s="15"/>
      <c r="S82" s="15">
        <f t="shared" si="2"/>
        <v>213394.14306289007</v>
      </c>
    </row>
    <row r="83" spans="1:19" x14ac:dyDescent="0.3">
      <c r="A83" s="9">
        <v>39</v>
      </c>
      <c r="B83" s="10">
        <v>44531</v>
      </c>
      <c r="C83" s="9">
        <v>5</v>
      </c>
      <c r="D83" s="9" t="s">
        <v>14</v>
      </c>
      <c r="E83" s="9">
        <v>9</v>
      </c>
      <c r="F83" s="9" t="s">
        <v>71</v>
      </c>
      <c r="G83" s="9">
        <v>1</v>
      </c>
      <c r="H83" s="15">
        <f t="shared" si="2"/>
        <v>0</v>
      </c>
      <c r="I83" s="15">
        <f t="shared" si="2"/>
        <v>0</v>
      </c>
      <c r="J83" s="15">
        <f t="shared" si="2"/>
        <v>4320.6913106096981</v>
      </c>
      <c r="K83" s="15">
        <f t="shared" si="2"/>
        <v>0</v>
      </c>
      <c r="L83" s="15">
        <f t="shared" si="2"/>
        <v>0</v>
      </c>
      <c r="M83" s="15">
        <f t="shared" si="2"/>
        <v>2400.3840614498322</v>
      </c>
      <c r="N83" s="15">
        <f t="shared" si="2"/>
        <v>360.05760921747481</v>
      </c>
      <c r="O83" s="15">
        <f t="shared" si="2"/>
        <v>0</v>
      </c>
      <c r="P83" s="15">
        <f t="shared" si="2"/>
        <v>120499.27988478157</v>
      </c>
      <c r="Q83" s="15">
        <f t="shared" si="2"/>
        <v>720.11521843494961</v>
      </c>
      <c r="R83" s="15"/>
      <c r="S83" s="15">
        <f t="shared" si="2"/>
        <v>128300.52808449353</v>
      </c>
    </row>
    <row r="84" spans="1:19" x14ac:dyDescent="0.3">
      <c r="A84" s="9">
        <v>40</v>
      </c>
      <c r="B84" s="10">
        <v>44531</v>
      </c>
      <c r="C84" s="9">
        <v>5</v>
      </c>
      <c r="D84" s="9" t="s">
        <v>14</v>
      </c>
      <c r="E84" s="9">
        <v>10</v>
      </c>
      <c r="F84" s="9" t="s">
        <v>71</v>
      </c>
      <c r="G84" s="9">
        <v>1</v>
      </c>
      <c r="H84" s="15">
        <f t="shared" si="2"/>
        <v>0</v>
      </c>
      <c r="I84" s="15">
        <f t="shared" si="2"/>
        <v>0</v>
      </c>
      <c r="J84" s="15">
        <f t="shared" si="2"/>
        <v>5640.9025444071058</v>
      </c>
      <c r="K84" s="15">
        <f t="shared" si="2"/>
        <v>0</v>
      </c>
      <c r="L84" s="15">
        <f t="shared" si="2"/>
        <v>0</v>
      </c>
      <c r="M84" s="15">
        <f t="shared" si="2"/>
        <v>10201.632261161787</v>
      </c>
      <c r="N84" s="15">
        <f t="shared" si="2"/>
        <v>9361.4978396543447</v>
      </c>
      <c r="O84" s="15">
        <f t="shared" si="2"/>
        <v>0</v>
      </c>
      <c r="P84" s="15">
        <f t="shared" si="2"/>
        <v>330532.88526164187</v>
      </c>
      <c r="Q84" s="15">
        <f t="shared" si="2"/>
        <v>1800.2880460873741</v>
      </c>
      <c r="R84" s="15"/>
      <c r="S84" s="15">
        <f t="shared" si="2"/>
        <v>357537.2059529525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Algae_Biomass</vt:lpstr>
      <vt:lpstr>nutrient concentrations</vt:lpstr>
      <vt:lpstr>Macroinvertebrates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Dittmann</dc:creator>
  <cp:lastModifiedBy>Sabine Dittmann</cp:lastModifiedBy>
  <dcterms:created xsi:type="dcterms:W3CDTF">2022-06-29T02:09:53Z</dcterms:created>
  <dcterms:modified xsi:type="dcterms:W3CDTF">2022-06-29T02:41:07Z</dcterms:modified>
</cp:coreProperties>
</file>