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3"/>
  </bookViews>
  <sheets>
    <sheet name="Oxygen" sheetId="1" r:id="rId1"/>
    <sheet name="DOC" sheetId="2" r:id="rId2"/>
    <sheet name="Methane" sheetId="3" r:id="rId3"/>
    <sheet name="N2O" sheetId="4" r:id="rId4"/>
  </sheets>
  <calcPr calcId="145621"/>
</workbook>
</file>

<file path=xl/calcChain.xml><?xml version="1.0" encoding="utf-8"?>
<calcChain xmlns="http://schemas.openxmlformats.org/spreadsheetml/2006/main">
  <c r="K8" i="4" l="1"/>
  <c r="L8" i="4" s="1"/>
  <c r="K34" i="4"/>
  <c r="L34" i="4" s="1"/>
  <c r="E34" i="4"/>
  <c r="E33" i="4"/>
  <c r="K33" i="4" s="1"/>
  <c r="L33" i="4" s="1"/>
  <c r="K32" i="4"/>
  <c r="L32" i="4" s="1"/>
  <c r="E32" i="4"/>
  <c r="E31" i="4"/>
  <c r="K31" i="4" s="1"/>
  <c r="L31" i="4" s="1"/>
  <c r="K30" i="4"/>
  <c r="L30" i="4" s="1"/>
  <c r="E30" i="4"/>
  <c r="E29" i="4"/>
  <c r="K29" i="4" s="1"/>
  <c r="L29" i="4" s="1"/>
  <c r="K28" i="4"/>
  <c r="L28" i="4" s="1"/>
  <c r="E28" i="4"/>
  <c r="E27" i="4"/>
  <c r="K27" i="4" s="1"/>
  <c r="L27" i="4" s="1"/>
  <c r="K26" i="4"/>
  <c r="L26" i="4" s="1"/>
  <c r="E26" i="4"/>
  <c r="E25" i="4"/>
  <c r="K25" i="4" s="1"/>
  <c r="L25" i="4" s="1"/>
  <c r="K24" i="4"/>
  <c r="L24" i="4" s="1"/>
  <c r="E24" i="4"/>
  <c r="E23" i="4"/>
  <c r="K23" i="4" s="1"/>
  <c r="L23" i="4" s="1"/>
  <c r="K22" i="4"/>
  <c r="L22" i="4" s="1"/>
  <c r="E22" i="4"/>
  <c r="E21" i="4"/>
  <c r="K21" i="4" s="1"/>
  <c r="L21" i="4" s="1"/>
  <c r="K20" i="4"/>
  <c r="L20" i="4" s="1"/>
  <c r="E20" i="4"/>
  <c r="E19" i="4"/>
  <c r="K19" i="4" s="1"/>
  <c r="L19" i="4" s="1"/>
  <c r="K18" i="4"/>
  <c r="L18" i="4" s="1"/>
  <c r="E18" i="4"/>
  <c r="E17" i="4"/>
  <c r="K17" i="4" s="1"/>
  <c r="L17" i="4" s="1"/>
  <c r="K16" i="4"/>
  <c r="L16" i="4" s="1"/>
  <c r="E16" i="4"/>
  <c r="E15" i="4"/>
  <c r="K15" i="4" s="1"/>
  <c r="L15" i="4" s="1"/>
  <c r="K14" i="4"/>
  <c r="L14" i="4" s="1"/>
  <c r="E14" i="4"/>
  <c r="E13" i="4"/>
  <c r="K13" i="4" s="1"/>
  <c r="L13" i="4" s="1"/>
  <c r="K12" i="4"/>
  <c r="L12" i="4" s="1"/>
  <c r="E12" i="4"/>
  <c r="E11" i="4"/>
  <c r="K11" i="4" s="1"/>
  <c r="L11" i="4" s="1"/>
  <c r="K10" i="4"/>
  <c r="L10" i="4" s="1"/>
  <c r="E10" i="4"/>
  <c r="E9" i="4"/>
  <c r="K9" i="4" s="1"/>
  <c r="L9" i="4" s="1"/>
  <c r="E8" i="4"/>
  <c r="E7" i="4"/>
  <c r="K7" i="4" s="1"/>
  <c r="L7" i="4" s="1"/>
  <c r="K6" i="4"/>
  <c r="L6" i="4" s="1"/>
  <c r="E6" i="4"/>
  <c r="E5" i="4"/>
  <c r="K5" i="4" s="1"/>
  <c r="L5" i="4" s="1"/>
  <c r="K7" i="3"/>
  <c r="L7" i="3" s="1"/>
  <c r="E34" i="3"/>
  <c r="K34" i="3" s="1"/>
  <c r="L34" i="3" s="1"/>
  <c r="K33" i="3"/>
  <c r="L33" i="3" s="1"/>
  <c r="E33" i="3"/>
  <c r="E32" i="3"/>
  <c r="K32" i="3" s="1"/>
  <c r="L32" i="3" s="1"/>
  <c r="K31" i="3"/>
  <c r="L31" i="3" s="1"/>
  <c r="E31" i="3"/>
  <c r="E30" i="3"/>
  <c r="K30" i="3" s="1"/>
  <c r="L30" i="3" s="1"/>
  <c r="K29" i="3"/>
  <c r="L29" i="3" s="1"/>
  <c r="E29" i="3"/>
  <c r="E28" i="3"/>
  <c r="K28" i="3" s="1"/>
  <c r="L28" i="3" s="1"/>
  <c r="K27" i="3"/>
  <c r="L27" i="3" s="1"/>
  <c r="E27" i="3"/>
  <c r="E26" i="3"/>
  <c r="K26" i="3" s="1"/>
  <c r="L26" i="3" s="1"/>
  <c r="K25" i="3"/>
  <c r="L25" i="3" s="1"/>
  <c r="E25" i="3"/>
  <c r="E24" i="3"/>
  <c r="K24" i="3" s="1"/>
  <c r="L24" i="3" s="1"/>
  <c r="K23" i="3"/>
  <c r="L23" i="3" s="1"/>
  <c r="E23" i="3"/>
  <c r="E22" i="3"/>
  <c r="K22" i="3" s="1"/>
  <c r="L22" i="3" s="1"/>
  <c r="K21" i="3"/>
  <c r="L21" i="3" s="1"/>
  <c r="E21" i="3"/>
  <c r="E20" i="3"/>
  <c r="K20" i="3" s="1"/>
  <c r="L20" i="3" s="1"/>
  <c r="K19" i="3"/>
  <c r="L19" i="3" s="1"/>
  <c r="E19" i="3"/>
  <c r="E18" i="3"/>
  <c r="K18" i="3" s="1"/>
  <c r="L18" i="3" s="1"/>
  <c r="K17" i="3"/>
  <c r="L17" i="3" s="1"/>
  <c r="E17" i="3"/>
  <c r="E16" i="3"/>
  <c r="K16" i="3" s="1"/>
  <c r="L16" i="3" s="1"/>
  <c r="K15" i="3"/>
  <c r="L15" i="3" s="1"/>
  <c r="E15" i="3"/>
  <c r="E14" i="3"/>
  <c r="K14" i="3" s="1"/>
  <c r="L14" i="3" s="1"/>
  <c r="K13" i="3"/>
  <c r="L13" i="3" s="1"/>
  <c r="E13" i="3"/>
  <c r="E12" i="3"/>
  <c r="K12" i="3" s="1"/>
  <c r="L12" i="3" s="1"/>
  <c r="K11" i="3"/>
  <c r="L11" i="3" s="1"/>
  <c r="E11" i="3"/>
  <c r="E10" i="3"/>
  <c r="K10" i="3" s="1"/>
  <c r="L10" i="3" s="1"/>
  <c r="K9" i="3"/>
  <c r="L9" i="3" s="1"/>
  <c r="E9" i="3"/>
  <c r="E8" i="3"/>
  <c r="K8" i="3" s="1"/>
  <c r="L8" i="3" s="1"/>
  <c r="E7" i="3"/>
  <c r="E6" i="3"/>
  <c r="K6" i="3" s="1"/>
  <c r="L6" i="3" s="1"/>
  <c r="K5" i="3"/>
  <c r="L5" i="3" s="1"/>
  <c r="E5" i="3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M19" i="4" l="1"/>
  <c r="N19" i="4"/>
  <c r="N24" i="4"/>
  <c r="M24" i="4"/>
  <c r="M9" i="4"/>
  <c r="N9" i="4"/>
  <c r="N14" i="4"/>
  <c r="M14" i="4"/>
  <c r="M29" i="4"/>
  <c r="N29" i="4"/>
  <c r="N34" i="4"/>
  <c r="M34" i="4"/>
  <c r="N9" i="3"/>
  <c r="M9" i="3"/>
  <c r="M24" i="3"/>
  <c r="N24" i="3"/>
  <c r="N29" i="3"/>
  <c r="M29" i="3"/>
  <c r="M34" i="3"/>
  <c r="N34" i="3"/>
  <c r="M14" i="3"/>
  <c r="N14" i="3"/>
  <c r="N19" i="3"/>
  <c r="M19" i="3"/>
  <c r="E34" i="2" l="1"/>
  <c r="M34" i="2" s="1"/>
  <c r="N34" i="2" s="1"/>
  <c r="E33" i="2"/>
  <c r="M33" i="2" s="1"/>
  <c r="N33" i="2" s="1"/>
  <c r="E32" i="2"/>
  <c r="M32" i="2" s="1"/>
  <c r="N32" i="2" s="1"/>
  <c r="E31" i="2"/>
  <c r="M31" i="2" s="1"/>
  <c r="N31" i="2" s="1"/>
  <c r="E30" i="2"/>
  <c r="M30" i="2" s="1"/>
  <c r="N30" i="2" s="1"/>
  <c r="E29" i="2"/>
  <c r="M29" i="2" s="1"/>
  <c r="N29" i="2" s="1"/>
  <c r="M28" i="2"/>
  <c r="N28" i="2" s="1"/>
  <c r="E28" i="2"/>
  <c r="E27" i="2"/>
  <c r="M27" i="2" s="1"/>
  <c r="N27" i="2" s="1"/>
  <c r="E26" i="2"/>
  <c r="M26" i="2" s="1"/>
  <c r="N26" i="2" s="1"/>
  <c r="E25" i="2"/>
  <c r="M25" i="2" s="1"/>
  <c r="N25" i="2" s="1"/>
  <c r="M24" i="2"/>
  <c r="N24" i="2" s="1"/>
  <c r="E24" i="2"/>
  <c r="E23" i="2"/>
  <c r="M23" i="2" s="1"/>
  <c r="N23" i="2" s="1"/>
  <c r="M22" i="2"/>
  <c r="N22" i="2" s="1"/>
  <c r="E22" i="2"/>
  <c r="E21" i="2"/>
  <c r="M21" i="2" s="1"/>
  <c r="N21" i="2" s="1"/>
  <c r="M20" i="2"/>
  <c r="N20" i="2" s="1"/>
  <c r="E20" i="2"/>
  <c r="E19" i="2"/>
  <c r="M19" i="2" s="1"/>
  <c r="N19" i="2" s="1"/>
  <c r="M18" i="2"/>
  <c r="N18" i="2" s="1"/>
  <c r="E18" i="2"/>
  <c r="E17" i="2"/>
  <c r="M17" i="2" s="1"/>
  <c r="N17" i="2" s="1"/>
  <c r="M16" i="2"/>
  <c r="N16" i="2" s="1"/>
  <c r="E16" i="2"/>
  <c r="E15" i="2"/>
  <c r="M15" i="2" s="1"/>
  <c r="N15" i="2" s="1"/>
  <c r="M14" i="2"/>
  <c r="N14" i="2" s="1"/>
  <c r="E14" i="2"/>
  <c r="E13" i="2"/>
  <c r="M13" i="2" s="1"/>
  <c r="N13" i="2" s="1"/>
  <c r="M12" i="2"/>
  <c r="N12" i="2" s="1"/>
  <c r="E12" i="2"/>
  <c r="E11" i="2"/>
  <c r="M11" i="2" s="1"/>
  <c r="N11" i="2" s="1"/>
  <c r="M10" i="2"/>
  <c r="N10" i="2" s="1"/>
  <c r="E10" i="2"/>
  <c r="E9" i="2"/>
  <c r="M9" i="2" s="1"/>
  <c r="N9" i="2" s="1"/>
  <c r="M8" i="2"/>
  <c r="N8" i="2" s="1"/>
  <c r="E8" i="2"/>
  <c r="E7" i="2"/>
  <c r="M7" i="2" s="1"/>
  <c r="N7" i="2" s="1"/>
  <c r="M6" i="2"/>
  <c r="N6" i="2" s="1"/>
  <c r="E6" i="2"/>
  <c r="E5" i="2"/>
  <c r="M5" i="2" s="1"/>
  <c r="N5" i="2" s="1"/>
  <c r="O24" i="1"/>
  <c r="P34" i="1"/>
  <c r="P29" i="1"/>
  <c r="P24" i="1"/>
  <c r="P19" i="1"/>
  <c r="P14" i="1"/>
  <c r="P9" i="1"/>
  <c r="O34" i="1"/>
  <c r="O29" i="1"/>
  <c r="O19" i="1"/>
  <c r="O14" i="1"/>
  <c r="O9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9" i="2" l="1"/>
  <c r="P9" i="2"/>
  <c r="P14" i="2"/>
  <c r="O14" i="2"/>
  <c r="O19" i="2"/>
  <c r="P19" i="2"/>
  <c r="P24" i="2"/>
  <c r="O24" i="2"/>
  <c r="O29" i="2"/>
  <c r="P29" i="2"/>
  <c r="P34" i="2"/>
  <c r="O34" i="2"/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comments1.xml><?xml version="1.0" encoding="utf-8"?>
<comments xmlns="http://schemas.openxmlformats.org/spreadsheetml/2006/main">
  <authors>
    <author>David Welsh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David Welsh:</t>
        </r>
        <r>
          <rPr>
            <sz val="9"/>
            <color indexed="81"/>
            <rFont val="Tahoma"/>
            <charset val="1"/>
          </rPr>
          <t xml:space="preserve">
replaced missing data with average of other 4 cores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David Welsh:</t>
        </r>
        <r>
          <rPr>
            <sz val="9"/>
            <color indexed="81"/>
            <rFont val="Tahoma"/>
            <charset val="1"/>
          </rPr>
          <t xml:space="preserve">
used average for light cores as selected to be two approx equal sets</t>
        </r>
      </text>
    </comment>
  </commentList>
</comments>
</file>

<file path=xl/comments2.xml><?xml version="1.0" encoding="utf-8"?>
<comments xmlns="http://schemas.openxmlformats.org/spreadsheetml/2006/main">
  <authors>
    <author>David Welsh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David Welsh:</t>
        </r>
        <r>
          <rPr>
            <sz val="9"/>
            <color indexed="81"/>
            <rFont val="Tahoma"/>
            <charset val="1"/>
          </rPr>
          <t xml:space="preserve">
used average for light cores as selected to be two approx equal sets</t>
        </r>
      </text>
    </comment>
  </commentList>
</comments>
</file>

<file path=xl/comments3.xml><?xml version="1.0" encoding="utf-8"?>
<comments xmlns="http://schemas.openxmlformats.org/spreadsheetml/2006/main">
  <authors>
    <author>David Welsh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David Welsh:</t>
        </r>
        <r>
          <rPr>
            <sz val="9"/>
            <color indexed="81"/>
            <rFont val="Tahoma"/>
            <charset val="1"/>
          </rPr>
          <t xml:space="preserve">
used average for light cores as selected to be two approx equal sets</t>
        </r>
      </text>
    </comment>
  </commentList>
</comments>
</file>

<file path=xl/comments4.xml><?xml version="1.0" encoding="utf-8"?>
<comments xmlns="http://schemas.openxmlformats.org/spreadsheetml/2006/main">
  <authors>
    <author>David Welsh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David Welsh:</t>
        </r>
        <r>
          <rPr>
            <sz val="9"/>
            <color indexed="81"/>
            <rFont val="Tahoma"/>
            <charset val="1"/>
          </rPr>
          <t xml:space="preserve">
used average for light cores as selected to be two approx equal sets</t>
        </r>
      </text>
    </comment>
  </commentList>
</comments>
</file>

<file path=xl/sharedStrings.xml><?xml version="1.0" encoding="utf-8"?>
<sst xmlns="http://schemas.openxmlformats.org/spreadsheetml/2006/main" count="332" uniqueCount="36">
  <si>
    <t>Site</t>
  </si>
  <si>
    <t>L/D</t>
  </si>
  <si>
    <t>PK</t>
  </si>
  <si>
    <t>D</t>
  </si>
  <si>
    <t>PM</t>
  </si>
  <si>
    <t>L</t>
  </si>
  <si>
    <t>SC</t>
  </si>
  <si>
    <t>GS</t>
  </si>
  <si>
    <t>Water column (cm)</t>
  </si>
  <si>
    <t>water vol (L)</t>
  </si>
  <si>
    <t>Start time</t>
  </si>
  <si>
    <t>End time</t>
  </si>
  <si>
    <t>Incubation time (h)</t>
  </si>
  <si>
    <t>Init O2 (mg/L</t>
  </si>
  <si>
    <t>Final O2 (mg/L)</t>
  </si>
  <si>
    <t>Init O2 (uM)</t>
  </si>
  <si>
    <t>Final O2 (uM)</t>
  </si>
  <si>
    <t>Flux uMol core</t>
  </si>
  <si>
    <t>Flux uMol m-2 h-1</t>
  </si>
  <si>
    <t>Mean</t>
  </si>
  <si>
    <t>SD</t>
  </si>
  <si>
    <t>Oxygen fluxes</t>
  </si>
  <si>
    <t>Light</t>
  </si>
  <si>
    <t>Dark</t>
  </si>
  <si>
    <t>SD D</t>
  </si>
  <si>
    <t>SD L</t>
  </si>
  <si>
    <t>DOC fluxes</t>
  </si>
  <si>
    <t>Init conc (mg/L)</t>
  </si>
  <si>
    <t>Final conc (mg/L)</t>
  </si>
  <si>
    <t>Init conc (uM)</t>
  </si>
  <si>
    <t>Final conc (uM)</t>
  </si>
  <si>
    <t>Methane fluxes</t>
  </si>
  <si>
    <t>Final conc (nM)</t>
  </si>
  <si>
    <t>Flux nMol core</t>
  </si>
  <si>
    <t>Flux nMol m-2 h-1</t>
  </si>
  <si>
    <t>Init conc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</si>
</sst>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0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87729658792652"/>
          <c:y val="7.4548702245552642E-2"/>
          <c:w val="0.7441227034120735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Oxygen!$T$7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cat>
            <c:strRef>
              <c:f>Oxygen!$S$8:$S$11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Oxygen!$T$8:$T$11</c:f>
              <c:numCache>
                <c:formatCode>General</c:formatCode>
                <c:ptCount val="4"/>
                <c:pt idx="0">
                  <c:v>-1060.7305093272464</c:v>
                </c:pt>
                <c:pt idx="1">
                  <c:v>-2246.4802720070788</c:v>
                </c:pt>
                <c:pt idx="2">
                  <c:v>-4007.1604377874291</c:v>
                </c:pt>
                <c:pt idx="3">
                  <c:v>-2308.7709414671317</c:v>
                </c:pt>
              </c:numCache>
            </c:numRef>
          </c:val>
        </c:ser>
        <c:ser>
          <c:idx val="1"/>
          <c:order val="1"/>
          <c:tx>
            <c:strRef>
              <c:f>Oxygen!$U$7</c:f>
              <c:strCache>
                <c:ptCount val="1"/>
                <c:pt idx="0">
                  <c:v>Light</c:v>
                </c:pt>
              </c:strCache>
            </c:strRef>
          </c:tx>
          <c:invertIfNegative val="0"/>
          <c:cat>
            <c:strRef>
              <c:f>Oxygen!$S$8:$S$11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Oxygen!$U$8:$U$11</c:f>
              <c:numCache>
                <c:formatCode>General</c:formatCode>
                <c:ptCount val="4"/>
                <c:pt idx="0">
                  <c:v>-359.3216658315913</c:v>
                </c:pt>
                <c:pt idx="1">
                  <c:v>405.16977689516608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05920"/>
        <c:axId val="87819776"/>
      </c:barChart>
      <c:catAx>
        <c:axId val="87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9776"/>
        <c:crosses val="autoZero"/>
        <c:auto val="1"/>
        <c:lblAlgn val="ctr"/>
        <c:lblOffset val="100"/>
        <c:noMultiLvlLbl val="0"/>
      </c:catAx>
      <c:valAx>
        <c:axId val="878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96062992125985"/>
          <c:y val="7.4548702245552642E-2"/>
          <c:w val="0.72783202099737532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DOC!$T$7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cat>
            <c:strRef>
              <c:f>DOC!$S$8:$S$11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DOC!$T$8:$T$11</c:f>
              <c:numCache>
                <c:formatCode>General</c:formatCode>
                <c:ptCount val="4"/>
                <c:pt idx="0">
                  <c:v>-3690.5231609266402</c:v>
                </c:pt>
                <c:pt idx="1">
                  <c:v>-10538.286247312379</c:v>
                </c:pt>
                <c:pt idx="2">
                  <c:v>-8224.9330227076316</c:v>
                </c:pt>
                <c:pt idx="3">
                  <c:v>-29686.822656500408</c:v>
                </c:pt>
              </c:numCache>
            </c:numRef>
          </c:val>
        </c:ser>
        <c:ser>
          <c:idx val="1"/>
          <c:order val="1"/>
          <c:tx>
            <c:strRef>
              <c:f>DOC!$U$7</c:f>
              <c:strCache>
                <c:ptCount val="1"/>
                <c:pt idx="0">
                  <c:v>Light</c:v>
                </c:pt>
              </c:strCache>
            </c:strRef>
          </c:tx>
          <c:invertIfNegative val="0"/>
          <c:cat>
            <c:strRef>
              <c:f>DOC!$S$8:$S$11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DOC!$U$8:$U$11</c:f>
              <c:numCache>
                <c:formatCode>General</c:formatCode>
                <c:ptCount val="4"/>
                <c:pt idx="0">
                  <c:v>-715.55621196312438</c:v>
                </c:pt>
                <c:pt idx="1">
                  <c:v>13263.660994366048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9056"/>
        <c:axId val="51672192"/>
      </c:barChart>
      <c:catAx>
        <c:axId val="114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672192"/>
        <c:crosses val="autoZero"/>
        <c:auto val="1"/>
        <c:lblAlgn val="ctr"/>
        <c:lblOffset val="100"/>
        <c:noMultiLvlLbl val="0"/>
      </c:catAx>
      <c:valAx>
        <c:axId val="516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Methane!$R$5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cat>
            <c:strRef>
              <c:f>Methane!$Q$6:$Q$9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Methane!$R$6:$R$9</c:f>
              <c:numCache>
                <c:formatCode>General</c:formatCode>
                <c:ptCount val="4"/>
                <c:pt idx="0">
                  <c:v>859.35704822568073</c:v>
                </c:pt>
                <c:pt idx="1">
                  <c:v>284.01027662619401</c:v>
                </c:pt>
                <c:pt idx="2">
                  <c:v>26592.883605776897</c:v>
                </c:pt>
                <c:pt idx="3">
                  <c:v>1580.330610474103</c:v>
                </c:pt>
              </c:numCache>
            </c:numRef>
          </c:val>
        </c:ser>
        <c:ser>
          <c:idx val="1"/>
          <c:order val="1"/>
          <c:tx>
            <c:strRef>
              <c:f>Methane!$S$5</c:f>
              <c:strCache>
                <c:ptCount val="1"/>
                <c:pt idx="0">
                  <c:v>Light</c:v>
                </c:pt>
              </c:strCache>
            </c:strRef>
          </c:tx>
          <c:invertIfNegative val="0"/>
          <c:cat>
            <c:strRef>
              <c:f>Methane!$Q$6:$Q$9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Methane!$S$6:$S$9</c:f>
              <c:numCache>
                <c:formatCode>General</c:formatCode>
                <c:ptCount val="4"/>
                <c:pt idx="0">
                  <c:v>2432.7004905235594</c:v>
                </c:pt>
                <c:pt idx="1">
                  <c:v>247.0375116228185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40160"/>
        <c:axId val="39256064"/>
      </c:barChart>
      <c:catAx>
        <c:axId val="381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56064"/>
        <c:crosses val="autoZero"/>
        <c:auto val="1"/>
        <c:lblAlgn val="ctr"/>
        <c:lblOffset val="100"/>
        <c:noMultiLvlLbl val="0"/>
      </c:catAx>
      <c:valAx>
        <c:axId val="392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N2O!$R$5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cat>
            <c:strRef>
              <c:f>N2O!$Q$6:$Q$9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N2O!$R$6:$R$9</c:f>
              <c:numCache>
                <c:formatCode>General</c:formatCode>
                <c:ptCount val="4"/>
                <c:pt idx="0">
                  <c:v>-110.31580302136149</c:v>
                </c:pt>
                <c:pt idx="1">
                  <c:v>-23.992073129059314</c:v>
                </c:pt>
                <c:pt idx="2">
                  <c:v>115.3499876729707</c:v>
                </c:pt>
                <c:pt idx="3">
                  <c:v>374.69063509325406</c:v>
                </c:pt>
              </c:numCache>
            </c:numRef>
          </c:val>
        </c:ser>
        <c:ser>
          <c:idx val="1"/>
          <c:order val="1"/>
          <c:tx>
            <c:strRef>
              <c:f>N2O!$S$5</c:f>
              <c:strCache>
                <c:ptCount val="1"/>
                <c:pt idx="0">
                  <c:v>Light</c:v>
                </c:pt>
              </c:strCache>
            </c:strRef>
          </c:tx>
          <c:invertIfNegative val="0"/>
          <c:cat>
            <c:strRef>
              <c:f>N2O!$Q$6:$Q$9</c:f>
              <c:strCache>
                <c:ptCount val="4"/>
                <c:pt idx="0">
                  <c:v>PK</c:v>
                </c:pt>
                <c:pt idx="1">
                  <c:v>PM</c:v>
                </c:pt>
                <c:pt idx="2">
                  <c:v>SC</c:v>
                </c:pt>
                <c:pt idx="3">
                  <c:v>GS</c:v>
                </c:pt>
              </c:strCache>
            </c:strRef>
          </c:cat>
          <c:val>
            <c:numRef>
              <c:f>N2O!$S$6:$S$9</c:f>
              <c:numCache>
                <c:formatCode>General</c:formatCode>
                <c:ptCount val="4"/>
                <c:pt idx="0">
                  <c:v>-92.521940122904013</c:v>
                </c:pt>
                <c:pt idx="1">
                  <c:v>-72.701283179713641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09120"/>
        <c:axId val="82785024"/>
      </c:barChart>
      <c:catAx>
        <c:axId val="827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2785024"/>
        <c:crosses val="autoZero"/>
        <c:auto val="1"/>
        <c:lblAlgn val="ctr"/>
        <c:lblOffset val="100"/>
        <c:noMultiLvlLbl val="0"/>
      </c:catAx>
      <c:valAx>
        <c:axId val="827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12</xdr:row>
      <xdr:rowOff>33336</xdr:rowOff>
    </xdr:from>
    <xdr:to>
      <xdr:col>28</xdr:col>
      <xdr:colOff>590550</xdr:colOff>
      <xdr:row>32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590549</xdr:colOff>
      <xdr:row>11</xdr:row>
      <xdr:rowOff>90486</xdr:rowOff>
    </xdr:from>
    <xdr:to>
      <xdr:col>30</xdr:col>
      <xdr:colOff>9524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10</xdr:row>
      <xdr:rowOff>14287</xdr:rowOff>
    </xdr:from>
    <xdr:to>
      <xdr:col>25</xdr:col>
      <xdr:colOff>600075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600074</xdr:colOff>
      <xdr:row>10</xdr:row>
      <xdr:rowOff>33336</xdr:rowOff>
    </xdr:from>
    <xdr:to>
      <xdr:col>27</xdr:col>
      <xdr:colOff>609599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4"/>
  <sheetViews>
    <sheetView topLeftCell="K10" workbookViewId="0">
      <selection activeCell="AD19" sqref="AD19"/>
    </sheetView>
  </sheetViews>
  <sheetFormatPr defaultRowHeight="15" x14ac:dyDescent="0.25"/>
  <sheetData>
    <row r="2" spans="2:23" x14ac:dyDescent="0.25">
      <c r="F2" t="s">
        <v>21</v>
      </c>
    </row>
    <row r="4" spans="2:23" x14ac:dyDescent="0.25">
      <c r="B4" s="1" t="s">
        <v>0</v>
      </c>
      <c r="C4" s="1" t="s">
        <v>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s="2" t="s">
        <v>18</v>
      </c>
      <c r="O4" s="2" t="s">
        <v>19</v>
      </c>
      <c r="P4" s="2" t="s">
        <v>20</v>
      </c>
    </row>
    <row r="5" spans="2:23" x14ac:dyDescent="0.25">
      <c r="B5" t="s">
        <v>2</v>
      </c>
      <c r="C5" t="s">
        <v>3</v>
      </c>
      <c r="D5">
        <v>13</v>
      </c>
      <c r="E5">
        <f>45.35*D5/1000</f>
        <v>0.58955000000000002</v>
      </c>
      <c r="F5" s="5">
        <v>0.22847222222222222</v>
      </c>
      <c r="G5" s="5">
        <v>0.27847222222222223</v>
      </c>
      <c r="H5">
        <v>1.2</v>
      </c>
      <c r="I5">
        <v>6.18</v>
      </c>
      <c r="J5">
        <v>6.14</v>
      </c>
      <c r="K5">
        <f>(I5/32)*1000</f>
        <v>193.125</v>
      </c>
      <c r="L5">
        <f>(J5/32)*1000</f>
        <v>191.875</v>
      </c>
      <c r="M5">
        <f>E5*(L5-K5)</f>
        <v>-0.73693750000000002</v>
      </c>
      <c r="N5">
        <f>220.46*M5/H5</f>
        <v>-135.3877010416667</v>
      </c>
    </row>
    <row r="6" spans="2:23" x14ac:dyDescent="0.25">
      <c r="B6" t="s">
        <v>2</v>
      </c>
      <c r="C6" t="s">
        <v>3</v>
      </c>
      <c r="D6">
        <v>14</v>
      </c>
      <c r="E6">
        <f t="shared" ref="E6:E34" si="0">45.35*D6/1000</f>
        <v>0.63490000000000002</v>
      </c>
      <c r="F6" s="5">
        <v>0.23055555555555554</v>
      </c>
      <c r="G6" s="5">
        <v>0.28888888888888892</v>
      </c>
      <c r="H6">
        <v>1.4</v>
      </c>
      <c r="I6">
        <v>6.14</v>
      </c>
      <c r="J6">
        <v>6.07</v>
      </c>
      <c r="K6">
        <f t="shared" ref="K6:K34" si="1">(I6/32)*1000</f>
        <v>191.875</v>
      </c>
      <c r="L6">
        <f t="shared" ref="L6:L34" si="2">(J6/32)*1000</f>
        <v>189.6875</v>
      </c>
      <c r="M6">
        <f t="shared" ref="M6:M34" si="3">E6*(L6-K6)</f>
        <v>-1.3888437499999999</v>
      </c>
      <c r="N6">
        <f t="shared" ref="N6:N34" si="4">220.46*M6/H6</f>
        <v>-218.70320937500003</v>
      </c>
    </row>
    <row r="7" spans="2:23" x14ac:dyDescent="0.25">
      <c r="B7" t="s">
        <v>2</v>
      </c>
      <c r="C7" t="s">
        <v>3</v>
      </c>
      <c r="D7">
        <v>17</v>
      </c>
      <c r="E7">
        <f t="shared" si="0"/>
        <v>0.77095000000000002</v>
      </c>
      <c r="F7" s="5">
        <v>0.23194444444444443</v>
      </c>
      <c r="G7" s="5">
        <v>0.34097222222222223</v>
      </c>
      <c r="H7">
        <v>1.6160000000000001</v>
      </c>
      <c r="I7">
        <v>6.18</v>
      </c>
      <c r="J7">
        <v>5.15</v>
      </c>
      <c r="K7">
        <f t="shared" si="1"/>
        <v>193.125</v>
      </c>
      <c r="L7">
        <f t="shared" si="2"/>
        <v>160.9375</v>
      </c>
      <c r="M7">
        <f t="shared" si="3"/>
        <v>-24.814953125000002</v>
      </c>
      <c r="N7">
        <f t="shared" si="4"/>
        <v>-3385.3369838722156</v>
      </c>
      <c r="T7" t="s">
        <v>23</v>
      </c>
      <c r="U7" t="s">
        <v>22</v>
      </c>
      <c r="V7" t="s">
        <v>24</v>
      </c>
      <c r="W7" t="s">
        <v>25</v>
      </c>
    </row>
    <row r="8" spans="2:23" x14ac:dyDescent="0.25">
      <c r="B8" t="s">
        <v>2</v>
      </c>
      <c r="C8" t="s">
        <v>3</v>
      </c>
      <c r="D8">
        <v>14</v>
      </c>
      <c r="E8">
        <f t="shared" si="0"/>
        <v>0.63490000000000002</v>
      </c>
      <c r="F8" s="5">
        <v>0.23333333333333331</v>
      </c>
      <c r="G8" s="5">
        <v>0.3430555555555555</v>
      </c>
      <c r="H8">
        <v>1.633</v>
      </c>
      <c r="I8">
        <v>6.16</v>
      </c>
      <c r="J8">
        <v>5.89</v>
      </c>
      <c r="K8">
        <f t="shared" si="1"/>
        <v>192.5</v>
      </c>
      <c r="L8">
        <f t="shared" si="2"/>
        <v>184.0625</v>
      </c>
      <c r="M8">
        <f t="shared" si="3"/>
        <v>-5.3569687500000001</v>
      </c>
      <c r="N8">
        <f t="shared" si="4"/>
        <v>-723.20718348132277</v>
      </c>
      <c r="S8" t="s">
        <v>2</v>
      </c>
      <c r="T8">
        <v>-1060.7305093272464</v>
      </c>
      <c r="U8">
        <v>-359.3216658315913</v>
      </c>
      <c r="V8">
        <v>1335.2209895599597</v>
      </c>
      <c r="W8">
        <v>1073.9451003457136</v>
      </c>
    </row>
    <row r="9" spans="2:23" x14ac:dyDescent="0.25">
      <c r="B9" t="s">
        <v>2</v>
      </c>
      <c r="C9" t="s">
        <v>3</v>
      </c>
      <c r="D9">
        <v>15</v>
      </c>
      <c r="E9">
        <f t="shared" si="0"/>
        <v>0.68025000000000002</v>
      </c>
      <c r="F9" s="5">
        <v>0.23541666666666669</v>
      </c>
      <c r="G9" s="5">
        <v>0.3444444444444445</v>
      </c>
      <c r="H9">
        <v>1.6160000000000001</v>
      </c>
      <c r="I9">
        <v>6.23</v>
      </c>
      <c r="J9">
        <v>5.94</v>
      </c>
      <c r="K9">
        <f t="shared" si="1"/>
        <v>194.6875</v>
      </c>
      <c r="L9">
        <f t="shared" si="2"/>
        <v>185.625</v>
      </c>
      <c r="M9">
        <f t="shared" si="3"/>
        <v>-6.1647656250000002</v>
      </c>
      <c r="N9">
        <f t="shared" si="4"/>
        <v>-841.01746886602723</v>
      </c>
      <c r="O9" s="3">
        <f>AVERAGE(N5:N9)</f>
        <v>-1060.7305093272464</v>
      </c>
      <c r="P9" s="3">
        <f>STDEV(N5:N9)</f>
        <v>1335.2209895599597</v>
      </c>
      <c r="S9" t="s">
        <v>4</v>
      </c>
      <c r="T9">
        <v>-2246.4802720070788</v>
      </c>
      <c r="U9">
        <v>405.16977689516608</v>
      </c>
      <c r="V9">
        <v>3484.112126101229</v>
      </c>
      <c r="W9">
        <v>245.35449298249011</v>
      </c>
    </row>
    <row r="10" spans="2:23" x14ac:dyDescent="0.25">
      <c r="B10" t="s">
        <v>2</v>
      </c>
      <c r="C10" t="s">
        <v>5</v>
      </c>
      <c r="D10">
        <v>14.5</v>
      </c>
      <c r="E10">
        <f t="shared" si="0"/>
        <v>0.65757500000000002</v>
      </c>
      <c r="F10" s="5">
        <v>0.36736111111111108</v>
      </c>
      <c r="G10" s="5">
        <v>0.47430555555555554</v>
      </c>
      <c r="H10">
        <v>2.5670000000000002</v>
      </c>
      <c r="I10">
        <v>5.66</v>
      </c>
      <c r="J10">
        <v>5.5</v>
      </c>
      <c r="K10">
        <f t="shared" si="1"/>
        <v>176.875</v>
      </c>
      <c r="L10">
        <f t="shared" si="2"/>
        <v>171.875</v>
      </c>
      <c r="M10">
        <f t="shared" si="3"/>
        <v>-3.2878750000000001</v>
      </c>
      <c r="N10">
        <f t="shared" si="4"/>
        <v>-282.37044117647059</v>
      </c>
      <c r="S10" t="s">
        <v>6</v>
      </c>
      <c r="T10">
        <v>-4007.1604377874291</v>
      </c>
      <c r="V10">
        <v>612.12724714735339</v>
      </c>
    </row>
    <row r="11" spans="2:23" x14ac:dyDescent="0.25">
      <c r="B11" t="s">
        <v>2</v>
      </c>
      <c r="C11" t="s">
        <v>5</v>
      </c>
      <c r="D11">
        <v>16</v>
      </c>
      <c r="E11">
        <f t="shared" si="0"/>
        <v>0.72560000000000002</v>
      </c>
      <c r="F11" s="5">
        <v>0.36805555555555558</v>
      </c>
      <c r="G11" s="5">
        <v>0.47638888888888892</v>
      </c>
      <c r="H11">
        <v>2.6</v>
      </c>
      <c r="I11">
        <v>5.54</v>
      </c>
      <c r="J11">
        <v>4.99</v>
      </c>
      <c r="K11">
        <f t="shared" si="1"/>
        <v>173.125</v>
      </c>
      <c r="L11">
        <f t="shared" si="2"/>
        <v>155.9375</v>
      </c>
      <c r="M11">
        <f t="shared" si="3"/>
        <v>-12.471250000000001</v>
      </c>
      <c r="N11">
        <f t="shared" si="4"/>
        <v>-1057.4660673076924</v>
      </c>
      <c r="S11" t="s">
        <v>7</v>
      </c>
      <c r="T11">
        <v>-2308.7709414671317</v>
      </c>
      <c r="V11">
        <v>708.97962260886152</v>
      </c>
    </row>
    <row r="12" spans="2:23" x14ac:dyDescent="0.25">
      <c r="B12" t="s">
        <v>2</v>
      </c>
      <c r="C12" t="s">
        <v>5</v>
      </c>
      <c r="D12">
        <v>15</v>
      </c>
      <c r="E12">
        <f t="shared" si="0"/>
        <v>0.68025000000000002</v>
      </c>
      <c r="F12" s="5">
        <v>0.36944444444444446</v>
      </c>
      <c r="G12" s="5">
        <v>0.4777777777777778</v>
      </c>
      <c r="H12">
        <v>2.6</v>
      </c>
      <c r="I12">
        <v>5.82</v>
      </c>
      <c r="J12">
        <v>6.27</v>
      </c>
      <c r="K12">
        <f t="shared" si="1"/>
        <v>181.875</v>
      </c>
      <c r="L12">
        <f t="shared" si="2"/>
        <v>195.9375</v>
      </c>
      <c r="M12">
        <f t="shared" si="3"/>
        <v>9.5660156250000004</v>
      </c>
      <c r="N12">
        <f t="shared" si="4"/>
        <v>811.1245402644231</v>
      </c>
    </row>
    <row r="13" spans="2:23" x14ac:dyDescent="0.25">
      <c r="B13" t="s">
        <v>2</v>
      </c>
      <c r="C13" t="s">
        <v>5</v>
      </c>
      <c r="D13">
        <v>13</v>
      </c>
      <c r="E13">
        <f t="shared" si="0"/>
        <v>0.58955000000000002</v>
      </c>
      <c r="F13" s="5">
        <v>0.37152777777777773</v>
      </c>
      <c r="G13" s="5">
        <v>0.48125000000000001</v>
      </c>
      <c r="H13">
        <v>2.633</v>
      </c>
      <c r="I13">
        <v>5.67</v>
      </c>
      <c r="J13">
        <v>4.5199999999999996</v>
      </c>
      <c r="K13">
        <f t="shared" si="1"/>
        <v>177.1875</v>
      </c>
      <c r="L13">
        <f t="shared" si="2"/>
        <v>141.25</v>
      </c>
      <c r="M13">
        <f t="shared" si="3"/>
        <v>-21.186953125000002</v>
      </c>
      <c r="N13">
        <f t="shared" si="4"/>
        <v>-1773.9748142565518</v>
      </c>
    </row>
    <row r="14" spans="2:23" x14ac:dyDescent="0.25">
      <c r="B14" t="s">
        <v>2</v>
      </c>
      <c r="C14" t="s">
        <v>5</v>
      </c>
      <c r="D14">
        <v>13.5</v>
      </c>
      <c r="E14">
        <f t="shared" si="0"/>
        <v>0.61222500000000002</v>
      </c>
      <c r="F14" s="5">
        <v>0.37222222222222223</v>
      </c>
      <c r="G14" s="5">
        <v>0.48333333333333334</v>
      </c>
      <c r="H14">
        <v>2.6669999999999998</v>
      </c>
      <c r="I14">
        <v>5.84</v>
      </c>
      <c r="J14">
        <v>6.16</v>
      </c>
      <c r="K14">
        <f t="shared" si="1"/>
        <v>182.5</v>
      </c>
      <c r="L14">
        <f t="shared" si="2"/>
        <v>192.5</v>
      </c>
      <c r="M14">
        <f t="shared" si="3"/>
        <v>6.1222500000000002</v>
      </c>
      <c r="N14">
        <f t="shared" si="4"/>
        <v>506.07845331833522</v>
      </c>
      <c r="O14" s="3">
        <f>AVERAGE(N10:N14)</f>
        <v>-359.3216658315913</v>
      </c>
      <c r="P14" s="3">
        <f>STDEV(N10:N14)</f>
        <v>1073.9451003457136</v>
      </c>
    </row>
    <row r="15" spans="2:23" x14ac:dyDescent="0.25">
      <c r="B15" t="s">
        <v>4</v>
      </c>
      <c r="C15" t="s">
        <v>3</v>
      </c>
      <c r="D15">
        <v>14.4</v>
      </c>
      <c r="E15">
        <f t="shared" si="0"/>
        <v>0.65304000000000006</v>
      </c>
      <c r="F15" s="5">
        <v>0.23750000000000002</v>
      </c>
      <c r="G15" s="5">
        <v>0.34652777777777777</v>
      </c>
      <c r="H15">
        <v>2.617</v>
      </c>
      <c r="I15" s="4">
        <v>5.21</v>
      </c>
      <c r="J15">
        <v>4.72</v>
      </c>
      <c r="K15">
        <f t="shared" si="1"/>
        <v>162.8125</v>
      </c>
      <c r="L15">
        <f t="shared" si="2"/>
        <v>147.5</v>
      </c>
      <c r="M15">
        <f t="shared" si="3"/>
        <v>-9.9996750000000016</v>
      </c>
      <c r="N15">
        <f t="shared" si="4"/>
        <v>-842.38760049675227</v>
      </c>
    </row>
    <row r="16" spans="2:23" x14ac:dyDescent="0.25">
      <c r="B16" t="s">
        <v>4</v>
      </c>
      <c r="C16" t="s">
        <v>3</v>
      </c>
      <c r="D16">
        <v>14.4</v>
      </c>
      <c r="E16">
        <f t="shared" si="0"/>
        <v>0.65304000000000006</v>
      </c>
      <c r="F16" s="5">
        <v>0.2388888888888889</v>
      </c>
      <c r="G16" s="5">
        <v>0.34791666666666665</v>
      </c>
      <c r="H16">
        <v>2.617</v>
      </c>
      <c r="I16">
        <v>5.1100000000000003</v>
      </c>
      <c r="J16">
        <v>4.6900000000000004</v>
      </c>
      <c r="K16">
        <f t="shared" si="1"/>
        <v>159.6875</v>
      </c>
      <c r="L16">
        <f t="shared" si="2"/>
        <v>146.5625</v>
      </c>
      <c r="M16">
        <f t="shared" si="3"/>
        <v>-8.5711500000000012</v>
      </c>
      <c r="N16">
        <f t="shared" si="4"/>
        <v>-722.0465147115018</v>
      </c>
    </row>
    <row r="17" spans="2:16" x14ac:dyDescent="0.25">
      <c r="B17" t="s">
        <v>4</v>
      </c>
      <c r="C17" t="s">
        <v>3</v>
      </c>
      <c r="D17">
        <v>14.4</v>
      </c>
      <c r="E17">
        <f t="shared" si="0"/>
        <v>0.65304000000000006</v>
      </c>
      <c r="F17" s="5">
        <v>0.24097222222222223</v>
      </c>
      <c r="G17" s="5">
        <v>0.35000000000000003</v>
      </c>
      <c r="H17">
        <v>2.617</v>
      </c>
      <c r="I17">
        <v>5.13</v>
      </c>
      <c r="J17" s="5">
        <v>0.20208333333333331</v>
      </c>
      <c r="K17">
        <f t="shared" si="1"/>
        <v>160.3125</v>
      </c>
      <c r="L17">
        <f t="shared" si="2"/>
        <v>6.3151041666666661</v>
      </c>
      <c r="M17">
        <f t="shared" si="3"/>
        <v>-100.56645937500002</v>
      </c>
      <c r="N17">
        <f t="shared" si="4"/>
        <v>-8471.8691760842594</v>
      </c>
    </row>
    <row r="18" spans="2:16" x14ac:dyDescent="0.25">
      <c r="B18" t="s">
        <v>4</v>
      </c>
      <c r="C18" t="s">
        <v>3</v>
      </c>
      <c r="D18">
        <v>14.4</v>
      </c>
      <c r="E18">
        <f t="shared" si="0"/>
        <v>0.65304000000000006</v>
      </c>
      <c r="F18" s="5">
        <v>0.24236111111111111</v>
      </c>
      <c r="G18" s="5">
        <v>0.3520833333333333</v>
      </c>
      <c r="H18">
        <v>2.633</v>
      </c>
      <c r="I18">
        <v>5.09</v>
      </c>
      <c r="J18">
        <v>4.63</v>
      </c>
      <c r="K18">
        <f t="shared" si="1"/>
        <v>159.0625</v>
      </c>
      <c r="L18">
        <f t="shared" si="2"/>
        <v>144.6875</v>
      </c>
      <c r="M18">
        <f t="shared" si="3"/>
        <v>-9.3874500000000012</v>
      </c>
      <c r="N18">
        <f t="shared" si="4"/>
        <v>-786.00730231674902</v>
      </c>
    </row>
    <row r="19" spans="2:16" x14ac:dyDescent="0.25">
      <c r="B19" t="s">
        <v>4</v>
      </c>
      <c r="C19" t="s">
        <v>3</v>
      </c>
      <c r="D19">
        <v>14.4</v>
      </c>
      <c r="E19">
        <f t="shared" si="0"/>
        <v>0.65304000000000006</v>
      </c>
      <c r="F19" s="5">
        <v>0.24374999999999999</v>
      </c>
      <c r="G19" s="5">
        <v>0.35347222222222219</v>
      </c>
      <c r="H19">
        <v>2.633</v>
      </c>
      <c r="I19">
        <v>5.08</v>
      </c>
      <c r="J19">
        <v>4.84</v>
      </c>
      <c r="K19">
        <f t="shared" si="1"/>
        <v>158.75</v>
      </c>
      <c r="L19">
        <f t="shared" si="2"/>
        <v>151.25</v>
      </c>
      <c r="M19">
        <f t="shared" si="3"/>
        <v>-4.8978000000000002</v>
      </c>
      <c r="N19">
        <f t="shared" si="4"/>
        <v>-410.0907664261299</v>
      </c>
      <c r="O19" s="3">
        <f>AVERAGE(N15:N19)</f>
        <v>-2246.4802720070788</v>
      </c>
      <c r="P19" s="3">
        <f>STDEV(N15:N19)</f>
        <v>3484.112126101229</v>
      </c>
    </row>
    <row r="20" spans="2:16" x14ac:dyDescent="0.25">
      <c r="B20" t="s">
        <v>4</v>
      </c>
      <c r="C20" t="s">
        <v>5</v>
      </c>
      <c r="D20">
        <v>17</v>
      </c>
      <c r="E20">
        <f t="shared" si="0"/>
        <v>0.77095000000000002</v>
      </c>
      <c r="F20" s="5">
        <v>0.37361111111111112</v>
      </c>
      <c r="G20" s="5">
        <v>0.46111111111111108</v>
      </c>
      <c r="H20">
        <v>2.1</v>
      </c>
      <c r="I20">
        <v>4.88</v>
      </c>
      <c r="J20">
        <v>5.2</v>
      </c>
      <c r="K20">
        <f t="shared" si="1"/>
        <v>152.5</v>
      </c>
      <c r="L20">
        <f t="shared" si="2"/>
        <v>162.5</v>
      </c>
      <c r="M20">
        <f t="shared" si="3"/>
        <v>7.7095000000000002</v>
      </c>
      <c r="N20">
        <f t="shared" si="4"/>
        <v>809.3506523809524</v>
      </c>
    </row>
    <row r="21" spans="2:16" x14ac:dyDescent="0.25">
      <c r="B21" t="s">
        <v>4</v>
      </c>
      <c r="C21" t="s">
        <v>5</v>
      </c>
      <c r="D21">
        <v>11</v>
      </c>
      <c r="E21">
        <f t="shared" si="0"/>
        <v>0.49885000000000002</v>
      </c>
      <c r="F21" s="5">
        <v>0.375</v>
      </c>
      <c r="G21" s="5">
        <v>0.46249999999999997</v>
      </c>
      <c r="H21">
        <v>2.1</v>
      </c>
      <c r="I21">
        <v>4.8</v>
      </c>
      <c r="J21">
        <v>4.93</v>
      </c>
      <c r="K21">
        <f t="shared" si="1"/>
        <v>150</v>
      </c>
      <c r="L21">
        <f t="shared" si="2"/>
        <v>154.0625</v>
      </c>
      <c r="M21">
        <f t="shared" si="3"/>
        <v>2.0265781249999999</v>
      </c>
      <c r="N21">
        <f t="shared" si="4"/>
        <v>212.75210163690477</v>
      </c>
    </row>
    <row r="22" spans="2:16" x14ac:dyDescent="0.25">
      <c r="B22" t="s">
        <v>4</v>
      </c>
      <c r="C22" t="s">
        <v>5</v>
      </c>
      <c r="D22">
        <v>14.5</v>
      </c>
      <c r="E22">
        <f t="shared" si="0"/>
        <v>0.65757500000000002</v>
      </c>
      <c r="F22" s="5">
        <v>0.3756944444444445</v>
      </c>
      <c r="G22" s="5">
        <v>0.46458333333333335</v>
      </c>
      <c r="H22">
        <v>2.133</v>
      </c>
      <c r="I22">
        <v>4.76</v>
      </c>
      <c r="J22">
        <v>4.91</v>
      </c>
      <c r="K22">
        <f t="shared" si="1"/>
        <v>148.75</v>
      </c>
      <c r="L22">
        <f t="shared" si="2"/>
        <v>153.4375</v>
      </c>
      <c r="M22">
        <f t="shared" si="3"/>
        <v>3.0823828125000001</v>
      </c>
      <c r="N22">
        <f t="shared" si="4"/>
        <v>318.58514526195501</v>
      </c>
    </row>
    <row r="23" spans="2:16" x14ac:dyDescent="0.25">
      <c r="B23" t="s">
        <v>4</v>
      </c>
      <c r="C23" t="s">
        <v>5</v>
      </c>
      <c r="D23">
        <v>14</v>
      </c>
      <c r="E23">
        <f t="shared" si="0"/>
        <v>0.63490000000000002</v>
      </c>
      <c r="F23" s="5">
        <v>0.37777777777777777</v>
      </c>
      <c r="G23" s="5">
        <v>0.46597222222222223</v>
      </c>
      <c r="H23">
        <v>2.117</v>
      </c>
      <c r="I23">
        <v>4.78</v>
      </c>
      <c r="J23">
        <v>5</v>
      </c>
      <c r="K23">
        <f t="shared" si="1"/>
        <v>149.375</v>
      </c>
      <c r="L23">
        <f t="shared" si="2"/>
        <v>156.25</v>
      </c>
      <c r="M23">
        <f t="shared" si="3"/>
        <v>4.3649374999999999</v>
      </c>
      <c r="N23">
        <f t="shared" si="4"/>
        <v>454.5555603448276</v>
      </c>
    </row>
    <row r="24" spans="2:16" x14ac:dyDescent="0.25">
      <c r="B24" t="s">
        <v>4</v>
      </c>
      <c r="C24" t="s">
        <v>5</v>
      </c>
      <c r="D24">
        <v>15.5</v>
      </c>
      <c r="E24">
        <f t="shared" si="0"/>
        <v>0.70292500000000002</v>
      </c>
      <c r="F24" s="5">
        <v>0.37916666666666665</v>
      </c>
      <c r="G24" s="5">
        <v>0.46736111111111112</v>
      </c>
      <c r="H24">
        <v>2.1</v>
      </c>
      <c r="I24">
        <v>4.76</v>
      </c>
      <c r="J24">
        <v>4.8600000000000003</v>
      </c>
      <c r="K24">
        <f t="shared" si="1"/>
        <v>148.75</v>
      </c>
      <c r="L24">
        <f t="shared" si="2"/>
        <v>151.875</v>
      </c>
      <c r="M24">
        <f t="shared" si="3"/>
        <v>2.1966406250000001</v>
      </c>
      <c r="N24">
        <f t="shared" si="4"/>
        <v>230.60542485119049</v>
      </c>
      <c r="O24" s="3">
        <f>AVERAGE(N20:N24)</f>
        <v>405.16977689516608</v>
      </c>
      <c r="P24" s="3">
        <f>STDEV(N20:N24)</f>
        <v>245.35449298249011</v>
      </c>
    </row>
    <row r="25" spans="2:16" x14ac:dyDescent="0.25">
      <c r="B25" t="s">
        <v>6</v>
      </c>
      <c r="C25" t="s">
        <v>3</v>
      </c>
      <c r="D25" s="4">
        <v>16.5</v>
      </c>
      <c r="E25">
        <f t="shared" si="0"/>
        <v>0.74827500000000002</v>
      </c>
      <c r="F25" s="5">
        <v>0.44305555555555554</v>
      </c>
      <c r="G25" s="5">
        <v>0.47916666666666669</v>
      </c>
      <c r="H25">
        <v>0.86699999999999999</v>
      </c>
      <c r="I25" s="4">
        <v>3.09</v>
      </c>
      <c r="J25">
        <v>2.37</v>
      </c>
      <c r="K25">
        <f t="shared" si="1"/>
        <v>96.5625</v>
      </c>
      <c r="L25">
        <f t="shared" si="2"/>
        <v>74.0625</v>
      </c>
      <c r="M25">
        <f t="shared" si="3"/>
        <v>-16.836187500000001</v>
      </c>
      <c r="N25">
        <f t="shared" si="4"/>
        <v>-4281.090999134949</v>
      </c>
    </row>
    <row r="26" spans="2:16" x14ac:dyDescent="0.25">
      <c r="B26" t="s">
        <v>6</v>
      </c>
      <c r="C26" t="s">
        <v>3</v>
      </c>
      <c r="D26">
        <v>17.5</v>
      </c>
      <c r="E26">
        <f t="shared" si="0"/>
        <v>0.79362500000000002</v>
      </c>
      <c r="F26" s="5">
        <v>0.44513888888888892</v>
      </c>
      <c r="G26" s="5">
        <v>0.47986111111111113</v>
      </c>
      <c r="H26">
        <v>0.83299999999999996</v>
      </c>
      <c r="I26">
        <v>2.76</v>
      </c>
      <c r="J26">
        <v>2.14</v>
      </c>
      <c r="K26">
        <f t="shared" si="1"/>
        <v>86.25</v>
      </c>
      <c r="L26">
        <f t="shared" si="2"/>
        <v>66.875</v>
      </c>
      <c r="M26">
        <f t="shared" si="3"/>
        <v>-15.376484375</v>
      </c>
      <c r="N26">
        <f t="shared" si="4"/>
        <v>-4069.5074973739502</v>
      </c>
    </row>
    <row r="27" spans="2:16" x14ac:dyDescent="0.25">
      <c r="B27" t="s">
        <v>6</v>
      </c>
      <c r="C27" t="s">
        <v>3</v>
      </c>
      <c r="D27">
        <v>17</v>
      </c>
      <c r="E27">
        <f t="shared" si="0"/>
        <v>0.77095000000000002</v>
      </c>
      <c r="F27" s="5">
        <v>0.44722222222222219</v>
      </c>
      <c r="G27" s="5">
        <v>0.48125000000000001</v>
      </c>
      <c r="H27">
        <v>0.81699999999999995</v>
      </c>
      <c r="I27">
        <v>2.58</v>
      </c>
      <c r="J27">
        <v>1.95</v>
      </c>
      <c r="K27">
        <f t="shared" si="1"/>
        <v>80.625</v>
      </c>
      <c r="L27">
        <f t="shared" si="2"/>
        <v>60.9375</v>
      </c>
      <c r="M27">
        <f t="shared" si="3"/>
        <v>-15.178078125000001</v>
      </c>
      <c r="N27">
        <f t="shared" si="4"/>
        <v>-4095.665977279682</v>
      </c>
    </row>
    <row r="28" spans="2:16" x14ac:dyDescent="0.25">
      <c r="B28" t="s">
        <v>6</v>
      </c>
      <c r="C28" t="s">
        <v>3</v>
      </c>
      <c r="D28">
        <v>15</v>
      </c>
      <c r="E28">
        <f t="shared" si="0"/>
        <v>0.68025000000000002</v>
      </c>
      <c r="F28" s="5">
        <v>0.44861111111111113</v>
      </c>
      <c r="G28" s="5">
        <v>0.48333333333333334</v>
      </c>
      <c r="H28">
        <v>0.83299999999999996</v>
      </c>
      <c r="I28">
        <v>2.85</v>
      </c>
      <c r="J28">
        <v>2.3199999999999998</v>
      </c>
      <c r="K28">
        <f t="shared" si="1"/>
        <v>89.0625</v>
      </c>
      <c r="L28">
        <f t="shared" si="2"/>
        <v>72.5</v>
      </c>
      <c r="M28">
        <f t="shared" si="3"/>
        <v>-11.266640625000001</v>
      </c>
      <c r="N28">
        <f t="shared" si="4"/>
        <v>-2981.8050326380558</v>
      </c>
    </row>
    <row r="29" spans="2:16" x14ac:dyDescent="0.25">
      <c r="B29" t="s">
        <v>6</v>
      </c>
      <c r="C29" t="s">
        <v>3</v>
      </c>
      <c r="D29">
        <v>19.5</v>
      </c>
      <c r="E29">
        <f t="shared" si="0"/>
        <v>0.88432500000000003</v>
      </c>
      <c r="F29" s="5">
        <v>0.45</v>
      </c>
      <c r="G29" s="5">
        <v>0.48472222222222222</v>
      </c>
      <c r="H29">
        <v>0.83299999999999996</v>
      </c>
      <c r="I29">
        <v>3.27</v>
      </c>
      <c r="J29">
        <v>2.64</v>
      </c>
      <c r="K29">
        <f t="shared" si="1"/>
        <v>102.1875</v>
      </c>
      <c r="L29">
        <f t="shared" si="2"/>
        <v>82.5</v>
      </c>
      <c r="M29">
        <f t="shared" si="3"/>
        <v>-17.410148437500002</v>
      </c>
      <c r="N29">
        <f t="shared" si="4"/>
        <v>-4607.7326825105047</v>
      </c>
      <c r="O29" s="3">
        <f>AVERAGE(N25:N29)</f>
        <v>-4007.1604377874291</v>
      </c>
      <c r="P29" s="3">
        <f>STDEV(N25:N29)</f>
        <v>612.12724714735339</v>
      </c>
    </row>
    <row r="30" spans="2:16" x14ac:dyDescent="0.25">
      <c r="B30" t="s">
        <v>7</v>
      </c>
      <c r="C30" t="s">
        <v>3</v>
      </c>
      <c r="D30">
        <v>15</v>
      </c>
      <c r="E30">
        <f t="shared" si="0"/>
        <v>0.68025000000000002</v>
      </c>
      <c r="F30" s="5">
        <v>0.45208333333333334</v>
      </c>
      <c r="G30" s="5">
        <v>0.4861111111111111</v>
      </c>
      <c r="H30">
        <v>0.81699999999999995</v>
      </c>
      <c r="I30">
        <v>2.5299999999999998</v>
      </c>
      <c r="J30">
        <v>2.17</v>
      </c>
      <c r="K30">
        <f t="shared" si="1"/>
        <v>79.0625</v>
      </c>
      <c r="L30">
        <f t="shared" si="2"/>
        <v>67.8125</v>
      </c>
      <c r="M30">
        <f t="shared" si="3"/>
        <v>-7.6528125000000005</v>
      </c>
      <c r="N30">
        <f t="shared" si="4"/>
        <v>-2065.0416692166464</v>
      </c>
    </row>
    <row r="31" spans="2:16" x14ac:dyDescent="0.25">
      <c r="B31" t="s">
        <v>7</v>
      </c>
      <c r="C31" t="s">
        <v>3</v>
      </c>
      <c r="D31">
        <v>15</v>
      </c>
      <c r="E31">
        <f t="shared" si="0"/>
        <v>0.68025000000000002</v>
      </c>
      <c r="F31" s="5">
        <v>0.45347222222222222</v>
      </c>
      <c r="G31" s="5">
        <v>0.48749999999999999</v>
      </c>
      <c r="H31">
        <v>0.81699999999999995</v>
      </c>
      <c r="I31">
        <v>2.52</v>
      </c>
      <c r="J31">
        <v>1.9</v>
      </c>
      <c r="K31">
        <f t="shared" si="1"/>
        <v>78.75</v>
      </c>
      <c r="L31">
        <f t="shared" si="2"/>
        <v>59.375</v>
      </c>
      <c r="M31">
        <f t="shared" si="3"/>
        <v>-13.17984375</v>
      </c>
      <c r="N31">
        <f t="shared" si="4"/>
        <v>-3556.4606525397799</v>
      </c>
    </row>
    <row r="32" spans="2:16" x14ac:dyDescent="0.25">
      <c r="B32" t="s">
        <v>7</v>
      </c>
      <c r="C32" t="s">
        <v>3</v>
      </c>
      <c r="D32">
        <v>16.5</v>
      </c>
      <c r="E32">
        <f t="shared" si="0"/>
        <v>0.74827500000000002</v>
      </c>
      <c r="F32" s="5">
        <v>0.45416666666666666</v>
      </c>
      <c r="G32" s="5">
        <v>0.48888888888888887</v>
      </c>
      <c r="H32">
        <v>0.83299999999999996</v>
      </c>
      <c r="I32">
        <v>2.5099999999999998</v>
      </c>
      <c r="J32">
        <v>2.2000000000000002</v>
      </c>
      <c r="K32">
        <f t="shared" si="1"/>
        <v>78.4375</v>
      </c>
      <c r="L32">
        <f t="shared" si="2"/>
        <v>68.75</v>
      </c>
      <c r="M32">
        <f t="shared" si="3"/>
        <v>-7.2489140624999999</v>
      </c>
      <c r="N32">
        <f t="shared" si="4"/>
        <v>-1918.482105904862</v>
      </c>
    </row>
    <row r="33" spans="2:16" x14ac:dyDescent="0.25">
      <c r="B33" t="s">
        <v>7</v>
      </c>
      <c r="C33" t="s">
        <v>3</v>
      </c>
      <c r="D33">
        <v>17.5</v>
      </c>
      <c r="E33">
        <f t="shared" si="0"/>
        <v>0.79362500000000002</v>
      </c>
      <c r="F33" s="5">
        <v>0.45555555555555555</v>
      </c>
      <c r="G33" s="5">
        <v>0.49027777777777781</v>
      </c>
      <c r="H33">
        <v>0.83299999999999996</v>
      </c>
      <c r="I33">
        <v>2.59</v>
      </c>
      <c r="J33">
        <v>2.2599999999999998</v>
      </c>
      <c r="K33">
        <f t="shared" si="1"/>
        <v>80.9375</v>
      </c>
      <c r="L33">
        <f t="shared" si="2"/>
        <v>70.625</v>
      </c>
      <c r="M33">
        <f t="shared" si="3"/>
        <v>-8.1842578125000003</v>
      </c>
      <c r="N33">
        <f t="shared" si="4"/>
        <v>-2166.0281840861348</v>
      </c>
    </row>
    <row r="34" spans="2:16" x14ac:dyDescent="0.25">
      <c r="B34" t="s">
        <v>7</v>
      </c>
      <c r="C34" t="s">
        <v>3</v>
      </c>
      <c r="D34">
        <v>17.5</v>
      </c>
      <c r="E34">
        <f t="shared" si="0"/>
        <v>0.79362500000000002</v>
      </c>
      <c r="F34" s="5">
        <v>0.45694444444444443</v>
      </c>
      <c r="G34" s="5">
        <v>0.4916666666666667</v>
      </c>
      <c r="H34">
        <v>0.83299999999999996</v>
      </c>
      <c r="I34">
        <v>2.4500000000000002</v>
      </c>
      <c r="J34">
        <v>2.17</v>
      </c>
      <c r="K34">
        <f t="shared" si="1"/>
        <v>76.5625</v>
      </c>
      <c r="L34">
        <f t="shared" si="2"/>
        <v>67.8125</v>
      </c>
      <c r="M34">
        <f t="shared" si="3"/>
        <v>-6.9442187500000001</v>
      </c>
      <c r="N34">
        <f t="shared" si="4"/>
        <v>-1837.8420955882355</v>
      </c>
      <c r="O34" s="3">
        <f>AVERAGE(N30:N34)</f>
        <v>-2308.7709414671317</v>
      </c>
      <c r="P34" s="3">
        <f>STDEV(N30:N34)</f>
        <v>708.97962260886152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4"/>
  <sheetViews>
    <sheetView topLeftCell="A9" workbookViewId="0">
      <selection activeCell="V10" sqref="V10"/>
    </sheetView>
  </sheetViews>
  <sheetFormatPr defaultRowHeight="15" x14ac:dyDescent="0.25"/>
  <sheetData>
    <row r="2" spans="2:23" x14ac:dyDescent="0.25">
      <c r="F2" t="s">
        <v>26</v>
      </c>
    </row>
    <row r="4" spans="2:23" x14ac:dyDescent="0.25">
      <c r="B4" s="1" t="s">
        <v>0</v>
      </c>
      <c r="C4" s="1" t="s">
        <v>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27</v>
      </c>
      <c r="J4" t="s">
        <v>28</v>
      </c>
      <c r="K4" t="s">
        <v>29</v>
      </c>
      <c r="L4" t="s">
        <v>30</v>
      </c>
      <c r="M4" t="s">
        <v>17</v>
      </c>
      <c r="N4" s="2" t="s">
        <v>18</v>
      </c>
      <c r="O4" s="2" t="s">
        <v>19</v>
      </c>
      <c r="P4" s="2" t="s">
        <v>20</v>
      </c>
    </row>
    <row r="5" spans="2:23" x14ac:dyDescent="0.25">
      <c r="B5" t="s">
        <v>2</v>
      </c>
      <c r="C5" t="s">
        <v>3</v>
      </c>
      <c r="D5">
        <v>13</v>
      </c>
      <c r="E5">
        <f>45.35*D5/1000</f>
        <v>0.58955000000000002</v>
      </c>
      <c r="F5" s="5">
        <v>0.22847222222222222</v>
      </c>
      <c r="G5" s="5">
        <v>0.27847222222222223</v>
      </c>
      <c r="H5">
        <v>1.2</v>
      </c>
      <c r="I5" s="6">
        <v>29.571247357293871</v>
      </c>
      <c r="J5" s="6">
        <v>28.302748414376321</v>
      </c>
      <c r="K5">
        <f>(I5/12)*1000</f>
        <v>2464.2706131078226</v>
      </c>
      <c r="L5">
        <f>(J5/12)*1000</f>
        <v>2358.5623678646934</v>
      </c>
      <c r="M5">
        <f>E5*(L5-K5)</f>
        <v>-62.320295983086773</v>
      </c>
      <c r="N5">
        <f>220.46*M5/H5</f>
        <v>-11449.277043692759</v>
      </c>
    </row>
    <row r="6" spans="2:23" x14ac:dyDescent="0.25">
      <c r="B6" t="s">
        <v>2</v>
      </c>
      <c r="C6" t="s">
        <v>3</v>
      </c>
      <c r="D6">
        <v>14</v>
      </c>
      <c r="E6">
        <f t="shared" ref="E6:E34" si="0">45.35*D6/1000</f>
        <v>0.63490000000000002</v>
      </c>
      <c r="F6" s="5">
        <v>0.23055555555555554</v>
      </c>
      <c r="G6" s="5">
        <v>0.28888888888888892</v>
      </c>
      <c r="H6">
        <v>1.4</v>
      </c>
      <c r="I6" s="6">
        <v>30.52262156448203</v>
      </c>
      <c r="J6" s="6">
        <v>29.888372093023257</v>
      </c>
      <c r="K6">
        <f t="shared" ref="K6:K34" si="1">(I6/12)*1000</f>
        <v>2543.5517970401693</v>
      </c>
      <c r="L6">
        <f t="shared" ref="L6:L34" si="2">(J6/12)*1000</f>
        <v>2490.6976744186049</v>
      </c>
      <c r="M6">
        <f t="shared" ref="M6:M34" si="3">E6*(L6-K6)</f>
        <v>-33.557082452431196</v>
      </c>
      <c r="N6">
        <f t="shared" ref="N6:N34" si="4">220.46*M6/H6</f>
        <v>-5284.2817124735584</v>
      </c>
    </row>
    <row r="7" spans="2:23" x14ac:dyDescent="0.25">
      <c r="B7" t="s">
        <v>2</v>
      </c>
      <c r="C7" t="s">
        <v>3</v>
      </c>
      <c r="D7">
        <v>17</v>
      </c>
      <c r="E7">
        <f t="shared" si="0"/>
        <v>0.77095000000000002</v>
      </c>
      <c r="F7" s="5">
        <v>0.23194444444444443</v>
      </c>
      <c r="G7" s="5">
        <v>0.34097222222222223</v>
      </c>
      <c r="H7">
        <v>1.6160000000000001</v>
      </c>
      <c r="I7" s="6">
        <v>30.099788583509515</v>
      </c>
      <c r="J7" s="6">
        <v>30.20549682875264</v>
      </c>
      <c r="K7">
        <f t="shared" si="1"/>
        <v>2508.3157152924596</v>
      </c>
      <c r="L7">
        <f t="shared" si="2"/>
        <v>2517.1247357293869</v>
      </c>
      <c r="M7">
        <f t="shared" si="3"/>
        <v>6.7913143058491121</v>
      </c>
      <c r="N7">
        <f t="shared" si="4"/>
        <v>926.49328704671734</v>
      </c>
      <c r="T7" t="s">
        <v>23</v>
      </c>
      <c r="U7" t="s">
        <v>22</v>
      </c>
      <c r="V7" t="s">
        <v>24</v>
      </c>
      <c r="W7" t="s">
        <v>25</v>
      </c>
    </row>
    <row r="8" spans="2:23" x14ac:dyDescent="0.25">
      <c r="B8" t="s">
        <v>2</v>
      </c>
      <c r="C8" t="s">
        <v>3</v>
      </c>
      <c r="D8">
        <v>14</v>
      </c>
      <c r="E8">
        <f t="shared" si="0"/>
        <v>0.63490000000000002</v>
      </c>
      <c r="F8" s="5">
        <v>0.23333333333333331</v>
      </c>
      <c r="G8" s="5">
        <v>0.3430555555555555</v>
      </c>
      <c r="H8">
        <v>1.633</v>
      </c>
      <c r="I8" s="6">
        <v>30.099788583509515</v>
      </c>
      <c r="J8" s="6">
        <v>29.042706131078226</v>
      </c>
      <c r="K8">
        <f t="shared" si="1"/>
        <v>2508.3157152924596</v>
      </c>
      <c r="L8">
        <f t="shared" si="2"/>
        <v>2420.2255109231855</v>
      </c>
      <c r="M8">
        <f t="shared" si="3"/>
        <v>-55.928470754052086</v>
      </c>
      <c r="N8">
        <f t="shared" si="4"/>
        <v>-7550.5147963492491</v>
      </c>
      <c r="S8" t="s">
        <v>2</v>
      </c>
      <c r="T8">
        <v>-3690.5231609266402</v>
      </c>
      <c r="U8">
        <v>-715.55621196312438</v>
      </c>
      <c r="V8">
        <v>6573.3764515700941</v>
      </c>
      <c r="W8">
        <v>2097.4998923995222</v>
      </c>
    </row>
    <row r="9" spans="2:23" x14ac:dyDescent="0.25">
      <c r="B9" t="s">
        <v>2</v>
      </c>
      <c r="C9" t="s">
        <v>3</v>
      </c>
      <c r="D9">
        <v>15</v>
      </c>
      <c r="E9">
        <f t="shared" si="0"/>
        <v>0.68025000000000002</v>
      </c>
      <c r="F9" s="5">
        <v>0.23541666666666669</v>
      </c>
      <c r="G9" s="5">
        <v>0.3444444444444445</v>
      </c>
      <c r="H9">
        <v>1.6160000000000001</v>
      </c>
      <c r="I9" s="6">
        <v>30.20549682875264</v>
      </c>
      <c r="J9" s="6">
        <v>30.839746300211416</v>
      </c>
      <c r="K9">
        <f t="shared" si="1"/>
        <v>2517.1247357293869</v>
      </c>
      <c r="L9">
        <f t="shared" si="2"/>
        <v>2569.9788583509517</v>
      </c>
      <c r="M9">
        <f t="shared" si="3"/>
        <v>35.954016913319442</v>
      </c>
      <c r="N9">
        <f t="shared" si="4"/>
        <v>4904.9644608356457</v>
      </c>
      <c r="O9" s="3">
        <f>AVERAGE(N5:N9)</f>
        <v>-3690.5231609266402</v>
      </c>
      <c r="P9" s="3">
        <f>STDEV(N5:N9)</f>
        <v>6573.3764515700941</v>
      </c>
      <c r="S9" t="s">
        <v>4</v>
      </c>
      <c r="T9">
        <v>-10538.286247312379</v>
      </c>
      <c r="U9">
        <v>13263.660994366048</v>
      </c>
      <c r="V9">
        <v>15271.812012657336</v>
      </c>
      <c r="W9">
        <v>9322.183171206294</v>
      </c>
    </row>
    <row r="10" spans="2:23" x14ac:dyDescent="0.25">
      <c r="B10" t="s">
        <v>2</v>
      </c>
      <c r="C10" t="s">
        <v>5</v>
      </c>
      <c r="D10">
        <v>14.5</v>
      </c>
      <c r="E10">
        <f t="shared" si="0"/>
        <v>0.65757500000000002</v>
      </c>
      <c r="F10" s="5">
        <v>0.36736111111111108</v>
      </c>
      <c r="G10" s="5">
        <v>0.47430555555555554</v>
      </c>
      <c r="H10">
        <v>2.5670000000000002</v>
      </c>
      <c r="I10" s="6">
        <v>31.262579281183932</v>
      </c>
      <c r="J10" s="6">
        <v>30.734038054968288</v>
      </c>
      <c r="K10">
        <f t="shared" si="1"/>
        <v>2605.2149400986609</v>
      </c>
      <c r="L10">
        <f t="shared" si="2"/>
        <v>2561.1698379140239</v>
      </c>
      <c r="M10">
        <f t="shared" si="3"/>
        <v>-28.962958069062687</v>
      </c>
      <c r="N10">
        <f t="shared" si="4"/>
        <v>-2487.4069871077368</v>
      </c>
      <c r="S10" t="s">
        <v>6</v>
      </c>
      <c r="T10">
        <v>-8224.9330227076316</v>
      </c>
      <c r="V10">
        <v>37489.617855722623</v>
      </c>
    </row>
    <row r="11" spans="2:23" x14ac:dyDescent="0.25">
      <c r="B11" t="s">
        <v>2</v>
      </c>
      <c r="C11" t="s">
        <v>5</v>
      </c>
      <c r="D11">
        <v>16</v>
      </c>
      <c r="E11">
        <f t="shared" si="0"/>
        <v>0.72560000000000002</v>
      </c>
      <c r="F11" s="5">
        <v>0.36805555555555558</v>
      </c>
      <c r="G11" s="5">
        <v>0.47638888888888892</v>
      </c>
      <c r="H11">
        <v>2.6</v>
      </c>
      <c r="I11" s="6">
        <v>30.734038054968288</v>
      </c>
      <c r="J11" s="6">
        <v>30.20549682875264</v>
      </c>
      <c r="K11">
        <f t="shared" si="1"/>
        <v>2561.1698379140239</v>
      </c>
      <c r="L11">
        <f t="shared" si="2"/>
        <v>2517.1247357293869</v>
      </c>
      <c r="M11">
        <f t="shared" si="3"/>
        <v>-31.959126145172622</v>
      </c>
      <c r="N11">
        <f t="shared" si="4"/>
        <v>-2709.8880576787524</v>
      </c>
      <c r="S11" t="s">
        <v>7</v>
      </c>
      <c r="T11">
        <v>-29686.822656500408</v>
      </c>
      <c r="V11">
        <v>14464.373942109163</v>
      </c>
    </row>
    <row r="12" spans="2:23" x14ac:dyDescent="0.25">
      <c r="B12" t="s">
        <v>2</v>
      </c>
      <c r="C12" t="s">
        <v>5</v>
      </c>
      <c r="D12">
        <v>15</v>
      </c>
      <c r="E12">
        <f t="shared" si="0"/>
        <v>0.68025000000000002</v>
      </c>
      <c r="F12" s="5">
        <v>0.36944444444444446</v>
      </c>
      <c r="G12" s="5">
        <v>0.4777777777777778</v>
      </c>
      <c r="H12">
        <v>2.6</v>
      </c>
      <c r="I12" s="6">
        <v>30.099788583509515</v>
      </c>
      <c r="J12" s="6">
        <v>30.52262156448203</v>
      </c>
      <c r="K12">
        <f t="shared" si="1"/>
        <v>2508.3157152924596</v>
      </c>
      <c r="L12">
        <f t="shared" si="2"/>
        <v>2543.5517970401693</v>
      </c>
      <c r="M12">
        <f t="shared" si="3"/>
        <v>23.969344608879528</v>
      </c>
      <c r="N12">
        <f t="shared" si="4"/>
        <v>2032.4160432590695</v>
      </c>
    </row>
    <row r="13" spans="2:23" x14ac:dyDescent="0.25">
      <c r="B13" t="s">
        <v>2</v>
      </c>
      <c r="C13" t="s">
        <v>5</v>
      </c>
      <c r="D13">
        <v>13</v>
      </c>
      <c r="E13">
        <f t="shared" si="0"/>
        <v>0.58955000000000002</v>
      </c>
      <c r="F13" s="5">
        <v>0.37152777777777773</v>
      </c>
      <c r="G13" s="5">
        <v>0.48125000000000001</v>
      </c>
      <c r="H13">
        <v>2.633</v>
      </c>
      <c r="I13" s="6">
        <v>30.945454545454545</v>
      </c>
      <c r="J13" s="6">
        <v>30.628329809725159</v>
      </c>
      <c r="K13">
        <f t="shared" si="1"/>
        <v>2578.7878787878785</v>
      </c>
      <c r="L13">
        <f t="shared" si="2"/>
        <v>2552.3608174770966</v>
      </c>
      <c r="M13">
        <f t="shared" si="3"/>
        <v>-15.580073995771492</v>
      </c>
      <c r="N13">
        <f t="shared" si="4"/>
        <v>-1304.5131458821813</v>
      </c>
    </row>
    <row r="14" spans="2:23" x14ac:dyDescent="0.25">
      <c r="B14" t="s">
        <v>2</v>
      </c>
      <c r="C14" t="s">
        <v>5</v>
      </c>
      <c r="D14">
        <v>13.5</v>
      </c>
      <c r="E14">
        <f t="shared" si="0"/>
        <v>0.61222500000000002</v>
      </c>
      <c r="F14" s="5">
        <v>0.37222222222222223</v>
      </c>
      <c r="G14" s="5">
        <v>0.48333333333333334</v>
      </c>
      <c r="H14">
        <v>2.6669999999999998</v>
      </c>
      <c r="I14" s="6">
        <v>30.311205073995772</v>
      </c>
      <c r="J14" s="6">
        <v>30.52262156448203</v>
      </c>
      <c r="K14">
        <f t="shared" si="1"/>
        <v>2525.9337561663142</v>
      </c>
      <c r="L14">
        <f t="shared" si="2"/>
        <v>2543.5517970401693</v>
      </c>
      <c r="M14">
        <f t="shared" si="3"/>
        <v>10.786205073995927</v>
      </c>
      <c r="N14">
        <f t="shared" si="4"/>
        <v>891.61108759397916</v>
      </c>
      <c r="O14" s="3">
        <f>AVERAGE(N10:N14)</f>
        <v>-715.55621196312438</v>
      </c>
      <c r="P14" s="3">
        <f>STDEV(N10:N14)</f>
        <v>2097.4998923995222</v>
      </c>
    </row>
    <row r="15" spans="2:23" x14ac:dyDescent="0.25">
      <c r="B15" t="s">
        <v>4</v>
      </c>
      <c r="C15" t="s">
        <v>3</v>
      </c>
      <c r="D15">
        <v>14.4</v>
      </c>
      <c r="E15">
        <f t="shared" si="0"/>
        <v>0.65304000000000006</v>
      </c>
      <c r="F15" s="5">
        <v>0.23750000000000002</v>
      </c>
      <c r="G15" s="5">
        <v>0.34652777777777777</v>
      </c>
      <c r="H15">
        <v>2.617</v>
      </c>
      <c r="I15" s="6">
        <v>39.719238900634245</v>
      </c>
      <c r="J15" s="6">
        <v>36.865116279069774</v>
      </c>
      <c r="K15">
        <f t="shared" si="1"/>
        <v>3309.9365750528536</v>
      </c>
      <c r="L15">
        <f t="shared" si="2"/>
        <v>3072.0930232558144</v>
      </c>
      <c r="M15">
        <f t="shared" si="3"/>
        <v>-155.32135306553852</v>
      </c>
      <c r="N15">
        <f t="shared" si="4"/>
        <v>-13084.503437840513</v>
      </c>
    </row>
    <row r="16" spans="2:23" x14ac:dyDescent="0.25">
      <c r="B16" t="s">
        <v>4</v>
      </c>
      <c r="C16" t="s">
        <v>3</v>
      </c>
      <c r="D16">
        <v>14.4</v>
      </c>
      <c r="E16">
        <f t="shared" si="0"/>
        <v>0.65304000000000006</v>
      </c>
      <c r="F16" s="5">
        <v>0.2388888888888889</v>
      </c>
      <c r="G16" s="5">
        <v>0.34791666666666665</v>
      </c>
      <c r="H16">
        <v>2.617</v>
      </c>
      <c r="I16" s="6">
        <v>38.873572938689222</v>
      </c>
      <c r="J16" s="6">
        <v>37.033826638477798</v>
      </c>
      <c r="K16">
        <f t="shared" si="1"/>
        <v>3239.4644115574351</v>
      </c>
      <c r="L16">
        <f t="shared" si="2"/>
        <v>3086.1522198731495</v>
      </c>
      <c r="M16">
        <f t="shared" si="3"/>
        <v>-100.11899365750588</v>
      </c>
      <c r="N16">
        <f t="shared" si="4"/>
        <v>-8434.1739937843886</v>
      </c>
    </row>
    <row r="17" spans="2:16" x14ac:dyDescent="0.25">
      <c r="B17" t="s">
        <v>4</v>
      </c>
      <c r="C17" t="s">
        <v>3</v>
      </c>
      <c r="D17">
        <v>14.4</v>
      </c>
      <c r="E17">
        <f t="shared" si="0"/>
        <v>0.65304000000000006</v>
      </c>
      <c r="F17" s="5">
        <v>0.24097222222222223</v>
      </c>
      <c r="G17" s="5">
        <v>0.35000000000000003</v>
      </c>
      <c r="H17">
        <v>2.617</v>
      </c>
      <c r="I17" s="6">
        <v>38.873572938689222</v>
      </c>
      <c r="J17" s="6">
        <v>31.233333333333338</v>
      </c>
      <c r="K17">
        <f t="shared" si="1"/>
        <v>3239.4644115574351</v>
      </c>
      <c r="L17">
        <f t="shared" si="2"/>
        <v>2602.7777777777783</v>
      </c>
      <c r="M17">
        <f t="shared" si="3"/>
        <v>-415.78183932346718</v>
      </c>
      <c r="N17">
        <f t="shared" si="4"/>
        <v>-35026.084943542824</v>
      </c>
    </row>
    <row r="18" spans="2:16" x14ac:dyDescent="0.25">
      <c r="B18" t="s">
        <v>4</v>
      </c>
      <c r="C18" t="s">
        <v>3</v>
      </c>
      <c r="D18">
        <v>14.4</v>
      </c>
      <c r="E18">
        <f t="shared" si="0"/>
        <v>0.65304000000000006</v>
      </c>
      <c r="F18" s="5">
        <v>0.24236111111111111</v>
      </c>
      <c r="G18" s="5">
        <v>0.3520833333333333</v>
      </c>
      <c r="H18">
        <v>2.633</v>
      </c>
      <c r="I18" s="6">
        <v>38.873572938689222</v>
      </c>
      <c r="J18" s="6">
        <v>39.824947145877381</v>
      </c>
      <c r="K18">
        <f t="shared" si="1"/>
        <v>3239.4644115574351</v>
      </c>
      <c r="L18">
        <f t="shared" si="2"/>
        <v>3318.7455954897819</v>
      </c>
      <c r="M18">
        <f t="shared" si="3"/>
        <v>51.773784355179707</v>
      </c>
      <c r="N18">
        <f t="shared" si="4"/>
        <v>4334.997530931606</v>
      </c>
    </row>
    <row r="19" spans="2:16" x14ac:dyDescent="0.25">
      <c r="B19" t="s">
        <v>4</v>
      </c>
      <c r="C19" t="s">
        <v>3</v>
      </c>
      <c r="D19">
        <v>14.4</v>
      </c>
      <c r="E19">
        <f t="shared" si="0"/>
        <v>0.65304000000000006</v>
      </c>
      <c r="F19" s="5">
        <v>0.24374999999999999</v>
      </c>
      <c r="G19" s="5">
        <v>0.35347222222222219</v>
      </c>
      <c r="H19">
        <v>2.633</v>
      </c>
      <c r="I19" s="6">
        <v>39.824947145877381</v>
      </c>
      <c r="J19" s="6">
        <v>39.719238900634245</v>
      </c>
      <c r="K19">
        <f t="shared" si="1"/>
        <v>3318.7455954897819</v>
      </c>
      <c r="L19">
        <f t="shared" si="2"/>
        <v>3309.9365750528536</v>
      </c>
      <c r="M19">
        <f t="shared" si="3"/>
        <v>-5.7526427061316063</v>
      </c>
      <c r="N19">
        <f t="shared" si="4"/>
        <v>-481.66639232577825</v>
      </c>
      <c r="O19" s="3">
        <f>AVERAGE(N15:N19)</f>
        <v>-10538.286247312379</v>
      </c>
      <c r="P19" s="3">
        <f>STDEV(N15:N19)</f>
        <v>15271.812012657336</v>
      </c>
    </row>
    <row r="20" spans="2:16" x14ac:dyDescent="0.25">
      <c r="B20" t="s">
        <v>4</v>
      </c>
      <c r="C20" t="s">
        <v>5</v>
      </c>
      <c r="D20">
        <v>17</v>
      </c>
      <c r="E20">
        <f t="shared" si="0"/>
        <v>0.77095000000000002</v>
      </c>
      <c r="F20" s="5">
        <v>0.37361111111111112</v>
      </c>
      <c r="G20" s="5">
        <v>0.46111111111111108</v>
      </c>
      <c r="H20">
        <v>2.1</v>
      </c>
      <c r="I20" s="6">
        <v>31.896828752642705</v>
      </c>
      <c r="J20" s="6">
        <v>34.010993657505288</v>
      </c>
      <c r="K20">
        <f t="shared" si="1"/>
        <v>2658.0690627202252</v>
      </c>
      <c r="L20">
        <f t="shared" si="2"/>
        <v>2834.2494714587742</v>
      </c>
      <c r="M20">
        <f t="shared" si="3"/>
        <v>135.82628611698433</v>
      </c>
      <c r="N20">
        <f t="shared" si="4"/>
        <v>14259.172874928745</v>
      </c>
    </row>
    <row r="21" spans="2:16" x14ac:dyDescent="0.25">
      <c r="B21" t="s">
        <v>4</v>
      </c>
      <c r="C21" t="s">
        <v>5</v>
      </c>
      <c r="D21">
        <v>11</v>
      </c>
      <c r="E21">
        <f t="shared" si="0"/>
        <v>0.49885000000000002</v>
      </c>
      <c r="F21" s="5">
        <v>0.375</v>
      </c>
      <c r="G21" s="5">
        <v>0.46249999999999997</v>
      </c>
      <c r="H21">
        <v>2.1</v>
      </c>
      <c r="I21" s="6">
        <v>38.036786469344605</v>
      </c>
      <c r="J21" s="6">
        <v>38.133615221987313</v>
      </c>
      <c r="K21">
        <f t="shared" si="1"/>
        <v>3169.7322057787169</v>
      </c>
      <c r="L21">
        <f t="shared" si="2"/>
        <v>3177.8012684989426</v>
      </c>
      <c r="M21">
        <f t="shared" si="3"/>
        <v>4.0252519379845912</v>
      </c>
      <c r="N21">
        <f t="shared" si="4"/>
        <v>422.57478202289667</v>
      </c>
    </row>
    <row r="22" spans="2:16" x14ac:dyDescent="0.25">
      <c r="B22" t="s">
        <v>4</v>
      </c>
      <c r="C22" t="s">
        <v>5</v>
      </c>
      <c r="D22">
        <v>14.5</v>
      </c>
      <c r="E22">
        <f t="shared" si="0"/>
        <v>0.65757500000000002</v>
      </c>
      <c r="F22" s="5">
        <v>0.3756944444444445</v>
      </c>
      <c r="G22" s="5">
        <v>0.46458333333333335</v>
      </c>
      <c r="H22">
        <v>2.133</v>
      </c>
      <c r="I22" s="6">
        <v>36.875454545454545</v>
      </c>
      <c r="J22" s="6">
        <v>40.564904862579283</v>
      </c>
      <c r="K22">
        <f t="shared" si="1"/>
        <v>3072.9545454545455</v>
      </c>
      <c r="L22">
        <f t="shared" si="2"/>
        <v>3380.4087385482735</v>
      </c>
      <c r="M22">
        <f t="shared" si="3"/>
        <v>202.17419102360819</v>
      </c>
      <c r="N22">
        <f t="shared" si="4"/>
        <v>20896.072270541332</v>
      </c>
    </row>
    <row r="23" spans="2:16" x14ac:dyDescent="0.25">
      <c r="B23" t="s">
        <v>4</v>
      </c>
      <c r="C23" t="s">
        <v>5</v>
      </c>
      <c r="D23">
        <v>14</v>
      </c>
      <c r="E23">
        <f t="shared" si="0"/>
        <v>0.63490000000000002</v>
      </c>
      <c r="F23" s="5">
        <v>0.37777777777777777</v>
      </c>
      <c r="G23" s="5">
        <v>0.46597222222222223</v>
      </c>
      <c r="H23">
        <v>2.117</v>
      </c>
      <c r="I23" s="6">
        <v>36.401409443269912</v>
      </c>
      <c r="J23" s="6">
        <v>40.564904862579283</v>
      </c>
      <c r="K23">
        <f t="shared" si="1"/>
        <v>3033.4507869391596</v>
      </c>
      <c r="L23">
        <f t="shared" si="2"/>
        <v>3380.4087385482735</v>
      </c>
      <c r="M23">
        <f t="shared" si="3"/>
        <v>220.28360347662644</v>
      </c>
      <c r="N23">
        <f t="shared" si="4"/>
        <v>22939.878706876272</v>
      </c>
    </row>
    <row r="24" spans="2:16" x14ac:dyDescent="0.25">
      <c r="B24" t="s">
        <v>4</v>
      </c>
      <c r="C24" t="s">
        <v>5</v>
      </c>
      <c r="D24">
        <v>15.5</v>
      </c>
      <c r="E24">
        <f t="shared" si="0"/>
        <v>0.70292500000000002</v>
      </c>
      <c r="F24" s="5">
        <v>0.37916666666666665</v>
      </c>
      <c r="G24" s="5">
        <v>0.46736111111111112</v>
      </c>
      <c r="H24">
        <v>2.1</v>
      </c>
      <c r="I24" s="6">
        <v>39.084989429175472</v>
      </c>
      <c r="J24" s="6">
        <v>40.353488372093025</v>
      </c>
      <c r="K24">
        <f t="shared" si="1"/>
        <v>3257.0824524312893</v>
      </c>
      <c r="L24">
        <f t="shared" si="2"/>
        <v>3362.7906976744184</v>
      </c>
      <c r="M24">
        <f t="shared" si="3"/>
        <v>74.304968287526535</v>
      </c>
      <c r="N24">
        <f t="shared" si="4"/>
        <v>7800.6063374609994</v>
      </c>
      <c r="O24" s="3">
        <f>AVERAGE(N20:N24)</f>
        <v>13263.660994366048</v>
      </c>
      <c r="P24" s="3">
        <f>STDEV(N20:N24)</f>
        <v>9322.183171206294</v>
      </c>
    </row>
    <row r="25" spans="2:16" x14ac:dyDescent="0.25">
      <c r="B25" t="s">
        <v>6</v>
      </c>
      <c r="C25" t="s">
        <v>3</v>
      </c>
      <c r="D25" s="4">
        <v>16.5</v>
      </c>
      <c r="E25">
        <f t="shared" si="0"/>
        <v>0.74827500000000002</v>
      </c>
      <c r="F25" s="5">
        <v>0.44305555555555554</v>
      </c>
      <c r="G25" s="5">
        <v>0.47916666666666669</v>
      </c>
      <c r="H25">
        <v>0.86699999999999999</v>
      </c>
      <c r="I25" s="6">
        <v>37.605073995771669</v>
      </c>
      <c r="J25" s="6">
        <v>36.865116279069774</v>
      </c>
      <c r="K25">
        <f t="shared" si="1"/>
        <v>3133.756166314306</v>
      </c>
      <c r="L25">
        <f t="shared" si="2"/>
        <v>3072.0930232558144</v>
      </c>
      <c r="M25">
        <f t="shared" si="3"/>
        <v>-46.140988372092835</v>
      </c>
      <c r="N25">
        <f t="shared" si="4"/>
        <v>-11732.690076714634</v>
      </c>
    </row>
    <row r="26" spans="2:16" x14ac:dyDescent="0.25">
      <c r="B26" t="s">
        <v>6</v>
      </c>
      <c r="C26" t="s">
        <v>3</v>
      </c>
      <c r="D26">
        <v>17.5</v>
      </c>
      <c r="E26">
        <f t="shared" si="0"/>
        <v>0.79362500000000002</v>
      </c>
      <c r="F26" s="5">
        <v>0.44513888888888892</v>
      </c>
      <c r="G26" s="5">
        <v>0.47986111111111113</v>
      </c>
      <c r="H26">
        <v>0.83299999999999996</v>
      </c>
      <c r="I26" s="6">
        <v>38.767864693446086</v>
      </c>
      <c r="J26" s="6">
        <v>41.093446088794927</v>
      </c>
      <c r="K26">
        <f t="shared" si="1"/>
        <v>3230.6553911205074</v>
      </c>
      <c r="L26">
        <f t="shared" si="2"/>
        <v>3424.4538407329105</v>
      </c>
      <c r="M26">
        <f t="shared" si="3"/>
        <v>153.80329457364346</v>
      </c>
      <c r="N26">
        <f t="shared" si="4"/>
        <v>40705.25128656115</v>
      </c>
    </row>
    <row r="27" spans="2:16" x14ac:dyDescent="0.25">
      <c r="B27" t="s">
        <v>6</v>
      </c>
      <c r="C27" t="s">
        <v>3</v>
      </c>
      <c r="D27">
        <v>17</v>
      </c>
      <c r="E27">
        <f t="shared" si="0"/>
        <v>0.77095000000000002</v>
      </c>
      <c r="F27" s="5">
        <v>0.44722222222222219</v>
      </c>
      <c r="G27" s="5">
        <v>0.48125000000000001</v>
      </c>
      <c r="H27">
        <v>0.81699999999999995</v>
      </c>
      <c r="I27" s="6">
        <v>39.507822410147995</v>
      </c>
      <c r="J27" s="6">
        <v>38.556448202959828</v>
      </c>
      <c r="K27">
        <f t="shared" si="1"/>
        <v>3292.3185341789995</v>
      </c>
      <c r="L27">
        <f t="shared" si="2"/>
        <v>3213.0373502466523</v>
      </c>
      <c r="M27">
        <f t="shared" si="3"/>
        <v>-61.121828752643054</v>
      </c>
      <c r="N27">
        <f t="shared" si="4"/>
        <v>-16493.168135627526</v>
      </c>
    </row>
    <row r="28" spans="2:16" x14ac:dyDescent="0.25">
      <c r="B28" t="s">
        <v>6</v>
      </c>
      <c r="C28" t="s">
        <v>3</v>
      </c>
      <c r="D28">
        <v>15</v>
      </c>
      <c r="E28">
        <f t="shared" si="0"/>
        <v>0.68025000000000002</v>
      </c>
      <c r="F28" s="5">
        <v>0.44861111111111113</v>
      </c>
      <c r="G28" s="5">
        <v>0.48333333333333334</v>
      </c>
      <c r="H28">
        <v>0.83299999999999996</v>
      </c>
      <c r="I28" s="6">
        <v>38.556448202959828</v>
      </c>
      <c r="J28" s="6">
        <v>34.433826638477797</v>
      </c>
      <c r="K28">
        <f t="shared" si="1"/>
        <v>3213.0373502466523</v>
      </c>
      <c r="L28">
        <f t="shared" si="2"/>
        <v>2869.485553206483</v>
      </c>
      <c r="M28">
        <f t="shared" si="3"/>
        <v>-233.70110993657516</v>
      </c>
      <c r="N28">
        <f t="shared" si="4"/>
        <v>-61850.836370489029</v>
      </c>
    </row>
    <row r="29" spans="2:16" x14ac:dyDescent="0.25">
      <c r="B29" t="s">
        <v>6</v>
      </c>
      <c r="C29" t="s">
        <v>3</v>
      </c>
      <c r="D29">
        <v>19.5</v>
      </c>
      <c r="E29">
        <f t="shared" si="0"/>
        <v>0.88432500000000003</v>
      </c>
      <c r="F29" s="5">
        <v>0.45</v>
      </c>
      <c r="G29" s="5">
        <v>0.48472222222222222</v>
      </c>
      <c r="H29">
        <v>0.83299999999999996</v>
      </c>
      <c r="I29" s="6">
        <v>37.182241014799153</v>
      </c>
      <c r="J29" s="6">
        <v>37.605073995771669</v>
      </c>
      <c r="K29">
        <f t="shared" si="1"/>
        <v>3098.5200845665963</v>
      </c>
      <c r="L29">
        <f t="shared" si="2"/>
        <v>3133.756166314306</v>
      </c>
      <c r="M29">
        <f t="shared" si="3"/>
        <v>31.160147991543386</v>
      </c>
      <c r="N29">
        <f t="shared" si="4"/>
        <v>8246.7781827318795</v>
      </c>
      <c r="O29" s="3">
        <f>AVERAGE(N25:N29)</f>
        <v>-8224.9330227076316</v>
      </c>
      <c r="P29" s="3">
        <f>STDEV(N25:N29)</f>
        <v>37489.617855722623</v>
      </c>
    </row>
    <row r="30" spans="2:16" x14ac:dyDescent="0.25">
      <c r="B30" t="s">
        <v>7</v>
      </c>
      <c r="C30" t="s">
        <v>3</v>
      </c>
      <c r="D30">
        <v>15</v>
      </c>
      <c r="E30">
        <f t="shared" si="0"/>
        <v>0.68025000000000002</v>
      </c>
      <c r="F30" s="5">
        <v>0.45208333333333334</v>
      </c>
      <c r="G30" s="5">
        <v>0.4861111111111111</v>
      </c>
      <c r="H30">
        <v>0.81699999999999995</v>
      </c>
      <c r="I30" s="6">
        <v>45.533192389006345</v>
      </c>
      <c r="J30" s="6">
        <v>42.996194503171246</v>
      </c>
      <c r="K30">
        <f t="shared" si="1"/>
        <v>3794.4326990838617</v>
      </c>
      <c r="L30">
        <f t="shared" si="2"/>
        <v>3583.016208597604</v>
      </c>
      <c r="M30">
        <f t="shared" si="3"/>
        <v>-143.81606765327686</v>
      </c>
      <c r="N30">
        <f t="shared" si="4"/>
        <v>-38807.4544367704</v>
      </c>
    </row>
    <row r="31" spans="2:16" x14ac:dyDescent="0.25">
      <c r="B31" t="s">
        <v>7</v>
      </c>
      <c r="C31" t="s">
        <v>3</v>
      </c>
      <c r="D31">
        <v>15</v>
      </c>
      <c r="E31">
        <f t="shared" si="0"/>
        <v>0.68025000000000002</v>
      </c>
      <c r="F31" s="5">
        <v>0.45347222222222222</v>
      </c>
      <c r="G31" s="5">
        <v>0.48749999999999999</v>
      </c>
      <c r="H31">
        <v>0.81699999999999995</v>
      </c>
      <c r="I31" s="6">
        <v>45.321775898520087</v>
      </c>
      <c r="J31" s="6">
        <v>43.207610993657511</v>
      </c>
      <c r="K31">
        <f t="shared" si="1"/>
        <v>3776.8146582100071</v>
      </c>
      <c r="L31">
        <f t="shared" si="2"/>
        <v>3600.6342494714595</v>
      </c>
      <c r="M31">
        <f t="shared" si="3"/>
        <v>-119.84672304439702</v>
      </c>
      <c r="N31">
        <f t="shared" si="4"/>
        <v>-32339.545363975238</v>
      </c>
    </row>
    <row r="32" spans="2:16" x14ac:dyDescent="0.25">
      <c r="B32" t="s">
        <v>7</v>
      </c>
      <c r="C32" t="s">
        <v>3</v>
      </c>
      <c r="D32">
        <v>16.5</v>
      </c>
      <c r="E32">
        <f t="shared" si="0"/>
        <v>0.74827500000000002</v>
      </c>
      <c r="F32" s="5">
        <v>0.45416666666666666</v>
      </c>
      <c r="G32" s="5">
        <v>0.48888888888888887</v>
      </c>
      <c r="H32">
        <v>0.83299999999999996</v>
      </c>
      <c r="I32" s="6">
        <v>43.101902748414382</v>
      </c>
      <c r="J32" s="6">
        <v>42.679069767441867</v>
      </c>
      <c r="K32">
        <f t="shared" si="1"/>
        <v>3591.8252290345317</v>
      </c>
      <c r="L32">
        <f t="shared" si="2"/>
        <v>3556.589147286822</v>
      </c>
      <c r="M32">
        <f t="shared" si="3"/>
        <v>-26.366279069767479</v>
      </c>
      <c r="N32">
        <f t="shared" si="4"/>
        <v>-6978.0430776962048</v>
      </c>
    </row>
    <row r="33" spans="2:16" x14ac:dyDescent="0.25">
      <c r="B33" t="s">
        <v>7</v>
      </c>
      <c r="C33" t="s">
        <v>3</v>
      </c>
      <c r="D33">
        <v>17.5</v>
      </c>
      <c r="E33">
        <f t="shared" si="0"/>
        <v>0.79362500000000002</v>
      </c>
      <c r="F33" s="5">
        <v>0.45555555555555555</v>
      </c>
      <c r="G33" s="5">
        <v>0.49027777777777781</v>
      </c>
      <c r="H33">
        <v>0.83299999999999996</v>
      </c>
      <c r="I33" s="6">
        <v>43.101902748414382</v>
      </c>
      <c r="J33" s="6">
        <v>41.621987315010571</v>
      </c>
      <c r="K33">
        <f t="shared" si="1"/>
        <v>3591.8252290345317</v>
      </c>
      <c r="L33">
        <f t="shared" si="2"/>
        <v>3468.4989429175475</v>
      </c>
      <c r="M33">
        <f t="shared" si="3"/>
        <v>-97.874823819591583</v>
      </c>
      <c r="N33">
        <f t="shared" si="4"/>
        <v>-25903.341727811719</v>
      </c>
    </row>
    <row r="34" spans="2:16" x14ac:dyDescent="0.25">
      <c r="B34" t="s">
        <v>7</v>
      </c>
      <c r="C34" t="s">
        <v>3</v>
      </c>
      <c r="D34">
        <v>17.5</v>
      </c>
      <c r="E34">
        <f t="shared" si="0"/>
        <v>0.79362500000000002</v>
      </c>
      <c r="F34" s="5">
        <v>0.45694444444444443</v>
      </c>
      <c r="G34" s="5">
        <v>0.4916666666666667</v>
      </c>
      <c r="H34">
        <v>0.83299999999999996</v>
      </c>
      <c r="I34" s="6">
        <v>42.361945031712473</v>
      </c>
      <c r="J34" s="6">
        <v>39.824947145877381</v>
      </c>
      <c r="K34">
        <f t="shared" si="1"/>
        <v>3530.1620859760396</v>
      </c>
      <c r="L34">
        <f t="shared" si="2"/>
        <v>3318.7455954897819</v>
      </c>
      <c r="M34">
        <f t="shared" si="3"/>
        <v>-167.78541226215634</v>
      </c>
      <c r="N34">
        <f t="shared" si="4"/>
        <v>-44405.728676248487</v>
      </c>
      <c r="O34" s="3">
        <f>AVERAGE(N30:N34)</f>
        <v>-29686.822656500408</v>
      </c>
      <c r="P34" s="3">
        <f>STDEV(N30:N34)</f>
        <v>14464.373942109163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34"/>
  <sheetViews>
    <sheetView workbookViewId="0">
      <selection activeCell="R5" sqref="R5:U5"/>
    </sheetView>
  </sheetViews>
  <sheetFormatPr defaultRowHeight="15" x14ac:dyDescent="0.25"/>
  <sheetData>
    <row r="2" spans="2:21" x14ac:dyDescent="0.25">
      <c r="F2" t="s">
        <v>31</v>
      </c>
    </row>
    <row r="4" spans="2:21" x14ac:dyDescent="0.25">
      <c r="B4" s="1" t="s">
        <v>0</v>
      </c>
      <c r="C4" s="1" t="s">
        <v>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35</v>
      </c>
      <c r="J4" t="s">
        <v>32</v>
      </c>
      <c r="K4" t="s">
        <v>33</v>
      </c>
      <c r="L4" s="2" t="s">
        <v>34</v>
      </c>
      <c r="M4" s="2" t="s">
        <v>19</v>
      </c>
      <c r="N4" s="2" t="s">
        <v>20</v>
      </c>
    </row>
    <row r="5" spans="2:21" x14ac:dyDescent="0.25">
      <c r="B5" t="s">
        <v>2</v>
      </c>
      <c r="C5" t="s">
        <v>3</v>
      </c>
      <c r="D5">
        <v>13</v>
      </c>
      <c r="E5">
        <f>45.35*D5/1000</f>
        <v>0.58955000000000002</v>
      </c>
      <c r="F5" s="5">
        <v>0.22847222222222222</v>
      </c>
      <c r="G5" s="5">
        <v>0.27847222222222223</v>
      </c>
      <c r="H5">
        <v>1.2</v>
      </c>
      <c r="I5">
        <v>5.9204428080265314</v>
      </c>
      <c r="J5">
        <v>11.912367215815012</v>
      </c>
      <c r="K5">
        <f>E5*(J5-I5)</f>
        <v>3.5325390346116987</v>
      </c>
      <c r="L5">
        <f>220.46*K5/H5</f>
        <v>648.98629630874598</v>
      </c>
      <c r="R5" t="s">
        <v>23</v>
      </c>
      <c r="S5" t="s">
        <v>22</v>
      </c>
      <c r="T5" t="s">
        <v>24</v>
      </c>
      <c r="U5" t="s">
        <v>25</v>
      </c>
    </row>
    <row r="6" spans="2:21" x14ac:dyDescent="0.25">
      <c r="B6" t="s">
        <v>2</v>
      </c>
      <c r="C6" t="s">
        <v>3</v>
      </c>
      <c r="D6">
        <v>14</v>
      </c>
      <c r="E6">
        <f t="shared" ref="E6:E34" si="0">45.35*D6/1000</f>
        <v>0.63490000000000002</v>
      </c>
      <c r="F6" s="5">
        <v>0.23055555555555554</v>
      </c>
      <c r="G6" s="5">
        <v>0.28888888888888892</v>
      </c>
      <c r="H6">
        <v>1.4</v>
      </c>
      <c r="I6">
        <v>6.9748198095000644</v>
      </c>
      <c r="J6">
        <v>10.612732428974207</v>
      </c>
      <c r="K6">
        <f>E6*(J6-I6)</f>
        <v>2.3097107221041329</v>
      </c>
      <c r="L6">
        <f>220.46*K6/H6</f>
        <v>363.7134469964837</v>
      </c>
      <c r="Q6" t="s">
        <v>2</v>
      </c>
      <c r="R6">
        <v>859.35704822568073</v>
      </c>
      <c r="S6">
        <v>2432.7004905235594</v>
      </c>
      <c r="T6">
        <v>907.31708081385921</v>
      </c>
      <c r="U6">
        <v>1786.103992519696</v>
      </c>
    </row>
    <row r="7" spans="2:21" x14ac:dyDescent="0.25">
      <c r="B7" t="s">
        <v>2</v>
      </c>
      <c r="C7" t="s">
        <v>3</v>
      </c>
      <c r="D7">
        <v>17</v>
      </c>
      <c r="E7">
        <f t="shared" si="0"/>
        <v>0.77095000000000002</v>
      </c>
      <c r="F7" s="5">
        <v>0.23194444444444443</v>
      </c>
      <c r="G7" s="5">
        <v>0.34097222222222223</v>
      </c>
      <c r="H7">
        <v>1.6160000000000001</v>
      </c>
      <c r="I7">
        <v>7.7983071988482422</v>
      </c>
      <c r="J7">
        <v>31.177238144062901</v>
      </c>
      <c r="K7">
        <f>E7*(J7-I7)</f>
        <v>18.023986812213241</v>
      </c>
      <c r="L7">
        <f>220.46*K7/H7</f>
        <v>2458.8911711760711</v>
      </c>
      <c r="Q7" t="s">
        <v>4</v>
      </c>
      <c r="R7">
        <v>284.01027662619401</v>
      </c>
      <c r="S7">
        <v>247.0375116228185</v>
      </c>
      <c r="T7">
        <v>171.55318237835223</v>
      </c>
      <c r="U7">
        <v>197.92440551733884</v>
      </c>
    </row>
    <row r="8" spans="2:21" x14ac:dyDescent="0.25">
      <c r="B8" t="s">
        <v>2</v>
      </c>
      <c r="C8" t="s">
        <v>3</v>
      </c>
      <c r="D8">
        <v>14</v>
      </c>
      <c r="E8">
        <f t="shared" si="0"/>
        <v>0.63490000000000002</v>
      </c>
      <c r="F8" s="5">
        <v>0.23333333333333331</v>
      </c>
      <c r="G8" s="5">
        <v>0.3430555555555555</v>
      </c>
      <c r="H8">
        <v>1.633</v>
      </c>
      <c r="I8">
        <v>4.9348822768647835</v>
      </c>
      <c r="J8">
        <v>7.9931000360641962</v>
      </c>
      <c r="K8">
        <f>E8*(J8-I8)</f>
        <v>1.9416624553157071</v>
      </c>
      <c r="L8">
        <f>220.46*K8/H8</f>
        <v>262.13037654556081</v>
      </c>
      <c r="Q8" t="s">
        <v>6</v>
      </c>
      <c r="R8">
        <v>26592.883605776897</v>
      </c>
      <c r="T8">
        <v>23449.380218468446</v>
      </c>
    </row>
    <row r="9" spans="2:21" x14ac:dyDescent="0.25">
      <c r="B9" t="s">
        <v>2</v>
      </c>
      <c r="C9" t="s">
        <v>3</v>
      </c>
      <c r="D9">
        <v>15</v>
      </c>
      <c r="E9">
        <f t="shared" si="0"/>
        <v>0.68025000000000002</v>
      </c>
      <c r="F9" s="5">
        <v>0.23541666666666669</v>
      </c>
      <c r="G9" s="5">
        <v>0.3444444444444445</v>
      </c>
      <c r="H9">
        <v>1.6160000000000001</v>
      </c>
      <c r="I9">
        <v>4.3304290520985704</v>
      </c>
      <c r="J9">
        <v>10.397802485703302</v>
      </c>
      <c r="K9">
        <f>E9*(J9-I9)</f>
        <v>4.1273307782096191</v>
      </c>
      <c r="L9">
        <f>220.46*K9/H9</f>
        <v>563.06395010154245</v>
      </c>
      <c r="M9" s="3">
        <f>AVERAGE(L5:L9)</f>
        <v>859.35704822568073</v>
      </c>
      <c r="N9" s="3">
        <f>STDEV(L5:L9)</f>
        <v>907.31708081385921</v>
      </c>
      <c r="Q9" t="s">
        <v>7</v>
      </c>
      <c r="R9">
        <v>1580.330610474103</v>
      </c>
      <c r="T9">
        <v>1732.0598236464282</v>
      </c>
    </row>
    <row r="10" spans="2:21" x14ac:dyDescent="0.25">
      <c r="B10" t="s">
        <v>2</v>
      </c>
      <c r="C10" t="s">
        <v>5</v>
      </c>
      <c r="D10">
        <v>14.5</v>
      </c>
      <c r="E10">
        <f t="shared" si="0"/>
        <v>0.65757500000000002</v>
      </c>
      <c r="F10" s="5">
        <v>0.36736111111111108</v>
      </c>
      <c r="G10" s="5">
        <v>0.47430555555555554</v>
      </c>
      <c r="H10">
        <v>2.5670000000000002</v>
      </c>
      <c r="I10">
        <v>21.849571166037691</v>
      </c>
      <c r="J10">
        <v>44.572051803705072</v>
      </c>
      <c r="K10">
        <f>E10*(J10-I10)</f>
        <v>14.941735205314128</v>
      </c>
      <c r="L10">
        <f>220.46*K10/H10</f>
        <v>1283.2313764563899</v>
      </c>
    </row>
    <row r="11" spans="2:21" x14ac:dyDescent="0.25">
      <c r="B11" t="s">
        <v>2</v>
      </c>
      <c r="C11" t="s">
        <v>5</v>
      </c>
      <c r="D11">
        <v>16</v>
      </c>
      <c r="E11">
        <f t="shared" si="0"/>
        <v>0.72560000000000002</v>
      </c>
      <c r="F11" s="5">
        <v>0.36805555555555558</v>
      </c>
      <c r="G11" s="5">
        <v>0.47638888888888892</v>
      </c>
      <c r="H11">
        <v>2.6</v>
      </c>
      <c r="I11">
        <v>36.998653119017327</v>
      </c>
      <c r="J11">
        <v>123.16585974279452</v>
      </c>
      <c r="K11">
        <f>E11*(J11-I11)</f>
        <v>62.522925126212733</v>
      </c>
      <c r="L11">
        <f>220.46*K11/H11</f>
        <v>5301.4631051249462</v>
      </c>
    </row>
    <row r="12" spans="2:21" x14ac:dyDescent="0.25">
      <c r="B12" t="s">
        <v>2</v>
      </c>
      <c r="C12" t="s">
        <v>5</v>
      </c>
      <c r="D12">
        <v>15</v>
      </c>
      <c r="E12">
        <f t="shared" si="0"/>
        <v>0.68025000000000002</v>
      </c>
      <c r="F12" s="5">
        <v>0.36944444444444446</v>
      </c>
      <c r="G12" s="5">
        <v>0.4777777777777778</v>
      </c>
      <c r="H12">
        <v>2.6</v>
      </c>
      <c r="I12">
        <v>14.027886008379872</v>
      </c>
      <c r="J12">
        <v>32.06406054368238</v>
      </c>
      <c r="K12">
        <f>E12*(J12-I12)</f>
        <v>12.269107727639531</v>
      </c>
      <c r="L12">
        <f>220.46*K12/H12</f>
        <v>1040.325957552081</v>
      </c>
    </row>
    <row r="13" spans="2:21" x14ac:dyDescent="0.25">
      <c r="B13" t="s">
        <v>2</v>
      </c>
      <c r="C13" t="s">
        <v>5</v>
      </c>
      <c r="D13">
        <v>13</v>
      </c>
      <c r="E13">
        <f t="shared" si="0"/>
        <v>0.58955000000000002</v>
      </c>
      <c r="F13" s="5">
        <v>0.37152777777777773</v>
      </c>
      <c r="G13" s="5">
        <v>0.48125000000000001</v>
      </c>
      <c r="H13">
        <v>2.633</v>
      </c>
      <c r="I13">
        <v>21.842885510945134</v>
      </c>
      <c r="J13">
        <v>83.619156298294044</v>
      </c>
      <c r="K13">
        <f>E13*(J13-I13)</f>
        <v>36.420200442681548</v>
      </c>
      <c r="L13">
        <f>220.46*K13/H13</f>
        <v>3049.4483059603399</v>
      </c>
    </row>
    <row r="14" spans="2:21" x14ac:dyDescent="0.25">
      <c r="B14" t="s">
        <v>2</v>
      </c>
      <c r="C14" t="s">
        <v>5</v>
      </c>
      <c r="D14">
        <v>13.5</v>
      </c>
      <c r="E14">
        <f t="shared" si="0"/>
        <v>0.61222500000000002</v>
      </c>
      <c r="F14" s="5">
        <v>0.37222222222222223</v>
      </c>
      <c r="G14" s="5">
        <v>0.48333333333333334</v>
      </c>
      <c r="H14">
        <v>2.6669999999999998</v>
      </c>
      <c r="I14">
        <v>17.129499365629822</v>
      </c>
      <c r="J14">
        <v>46.552481074503397</v>
      </c>
      <c r="K14">
        <f>E14*(J14-I14)</f>
        <v>18.013484976715127</v>
      </c>
      <c r="L14">
        <f>220.46*K14/H14</f>
        <v>1489.0337075240409</v>
      </c>
      <c r="M14" s="3">
        <f>AVERAGE(L10:L14)</f>
        <v>2432.7004905235594</v>
      </c>
      <c r="N14" s="3">
        <f>STDEV(L10:L14)</f>
        <v>1786.103992519696</v>
      </c>
    </row>
    <row r="15" spans="2:21" x14ac:dyDescent="0.25">
      <c r="B15" t="s">
        <v>4</v>
      </c>
      <c r="C15" t="s">
        <v>3</v>
      </c>
      <c r="D15">
        <v>14.4</v>
      </c>
      <c r="E15">
        <f t="shared" si="0"/>
        <v>0.65304000000000006</v>
      </c>
      <c r="F15" s="5">
        <v>0.23750000000000002</v>
      </c>
      <c r="G15" s="5">
        <v>0.34652777777777777</v>
      </c>
      <c r="H15">
        <v>2.617</v>
      </c>
      <c r="I15">
        <v>3.3500463138295014</v>
      </c>
      <c r="J15">
        <v>2.9737352134530037</v>
      </c>
      <c r="K15">
        <f>E15*(J15-I15)</f>
        <v>-0.24574620098986802</v>
      </c>
      <c r="L15">
        <f>220.46*K15/H15</f>
        <v>-20.702028074217161</v>
      </c>
    </row>
    <row r="16" spans="2:21" x14ac:dyDescent="0.25">
      <c r="B16" t="s">
        <v>4</v>
      </c>
      <c r="C16" t="s">
        <v>3</v>
      </c>
      <c r="D16">
        <v>14.4</v>
      </c>
      <c r="E16">
        <f t="shared" si="0"/>
        <v>0.65304000000000006</v>
      </c>
      <c r="F16" s="5">
        <v>0.2388888888888889</v>
      </c>
      <c r="G16" s="5">
        <v>0.34791666666666665</v>
      </c>
      <c r="H16">
        <v>2.617</v>
      </c>
      <c r="I16">
        <v>1.9877790402538886</v>
      </c>
      <c r="J16">
        <v>8.7639791406650449</v>
      </c>
      <c r="K16">
        <f>E16*(J16-I16)</f>
        <v>4.4251297135725016</v>
      </c>
      <c r="L16">
        <f>220.46*K16/H16</f>
        <v>372.77955546587452</v>
      </c>
    </row>
    <row r="17" spans="2:14" x14ac:dyDescent="0.25">
      <c r="B17" t="s">
        <v>4</v>
      </c>
      <c r="C17" t="s">
        <v>3</v>
      </c>
      <c r="D17">
        <v>14.4</v>
      </c>
      <c r="E17">
        <f t="shared" si="0"/>
        <v>0.65304000000000006</v>
      </c>
      <c r="F17" s="5">
        <v>0.24097222222222223</v>
      </c>
      <c r="G17" s="5">
        <v>0.35000000000000003</v>
      </c>
      <c r="H17">
        <v>2.617</v>
      </c>
      <c r="I17">
        <v>1.8949606991875392</v>
      </c>
      <c r="J17">
        <v>7.801102279775125</v>
      </c>
      <c r="K17">
        <f>E17*(J17-I17)</f>
        <v>3.8569466977869173</v>
      </c>
      <c r="L17">
        <f>220.46*K17/H17</f>
        <v>324.9149671356912</v>
      </c>
    </row>
    <row r="18" spans="2:14" x14ac:dyDescent="0.25">
      <c r="B18" t="s">
        <v>4</v>
      </c>
      <c r="C18" t="s">
        <v>3</v>
      </c>
      <c r="D18">
        <v>14.4</v>
      </c>
      <c r="E18">
        <f t="shared" si="0"/>
        <v>0.65304000000000006</v>
      </c>
      <c r="F18" s="5">
        <v>0.24236111111111111</v>
      </c>
      <c r="G18" s="5">
        <v>0.3520833333333333</v>
      </c>
      <c r="H18">
        <v>2.633</v>
      </c>
      <c r="I18">
        <v>4.9895187042396811</v>
      </c>
      <c r="J18">
        <v>11.783895096358782</v>
      </c>
      <c r="K18">
        <f>E18*(J18-I18)</f>
        <v>4.4369995591094575</v>
      </c>
      <c r="L18">
        <f>220.46*K18/H18</f>
        <v>371.50813627089673</v>
      </c>
    </row>
    <row r="19" spans="2:14" x14ac:dyDescent="0.25">
      <c r="B19" t="s">
        <v>4</v>
      </c>
      <c r="C19" t="s">
        <v>3</v>
      </c>
      <c r="D19">
        <v>14.4</v>
      </c>
      <c r="E19">
        <f t="shared" si="0"/>
        <v>0.65304000000000006</v>
      </c>
      <c r="F19" s="5">
        <v>0.24374999999999999</v>
      </c>
      <c r="G19" s="5">
        <v>0.35347222222222219</v>
      </c>
      <c r="H19">
        <v>2.633</v>
      </c>
      <c r="I19">
        <v>3.244544874980944</v>
      </c>
      <c r="J19">
        <v>10.0397006566642</v>
      </c>
      <c r="K19">
        <f>E19*(J19-I19)</f>
        <v>4.4375085316704341</v>
      </c>
      <c r="L19">
        <f>220.46*K19/H19</f>
        <v>371.55075233272464</v>
      </c>
      <c r="M19" s="3">
        <f>AVERAGE(L15:L19)</f>
        <v>284.01027662619401</v>
      </c>
      <c r="N19" s="3">
        <f>STDEV(L15:L19)</f>
        <v>171.55318237835223</v>
      </c>
    </row>
    <row r="20" spans="2:14" x14ac:dyDescent="0.25">
      <c r="B20" t="s">
        <v>4</v>
      </c>
      <c r="C20" t="s">
        <v>5</v>
      </c>
      <c r="D20">
        <v>17</v>
      </c>
      <c r="E20">
        <f t="shared" si="0"/>
        <v>0.77095000000000002</v>
      </c>
      <c r="F20" s="5">
        <v>0.37361111111111112</v>
      </c>
      <c r="G20" s="5">
        <v>0.46111111111111108</v>
      </c>
      <c r="H20">
        <v>2.1</v>
      </c>
      <c r="I20">
        <v>0.95191586655761096</v>
      </c>
      <c r="J20">
        <v>7.4866374436138683</v>
      </c>
      <c r="K20">
        <f>E20*(J20-I20)</f>
        <v>5.0379435998315216</v>
      </c>
      <c r="L20">
        <f>220.46*K20/H20</f>
        <v>528.88811715183681</v>
      </c>
    </row>
    <row r="21" spans="2:14" x14ac:dyDescent="0.25">
      <c r="B21" t="s">
        <v>4</v>
      </c>
      <c r="C21" t="s">
        <v>5</v>
      </c>
      <c r="D21">
        <v>11</v>
      </c>
      <c r="E21">
        <f t="shared" si="0"/>
        <v>0.49885000000000002</v>
      </c>
      <c r="F21" s="5">
        <v>0.375</v>
      </c>
      <c r="G21" s="5">
        <v>0.46249999999999997</v>
      </c>
      <c r="H21">
        <v>2.1</v>
      </c>
      <c r="I21">
        <v>1.8989931013386168</v>
      </c>
      <c r="J21">
        <v>1.9623745376981221</v>
      </c>
      <c r="K21">
        <f>E21*(J21-I21)</f>
        <v>3.1617829527939234E-2</v>
      </c>
      <c r="L21">
        <f>220.46*K21/H21</f>
        <v>3.3192698560616587</v>
      </c>
    </row>
    <row r="22" spans="2:14" x14ac:dyDescent="0.25">
      <c r="B22" t="s">
        <v>4</v>
      </c>
      <c r="C22" t="s">
        <v>5</v>
      </c>
      <c r="D22">
        <v>14.5</v>
      </c>
      <c r="E22">
        <f t="shared" si="0"/>
        <v>0.65757500000000002</v>
      </c>
      <c r="F22" s="5">
        <v>0.3756944444444445</v>
      </c>
      <c r="G22" s="5">
        <v>0.46458333333333335</v>
      </c>
      <c r="H22">
        <v>2.133</v>
      </c>
      <c r="I22">
        <v>3.9055819809387393</v>
      </c>
      <c r="J22">
        <v>7.7607458745703752</v>
      </c>
      <c r="K22">
        <f>E22*(J22-I22)</f>
        <v>2.5350593973548232</v>
      </c>
      <c r="L22">
        <f>220.46*K22/H22</f>
        <v>262.01556246640615</v>
      </c>
    </row>
    <row r="23" spans="2:14" x14ac:dyDescent="0.25">
      <c r="B23" t="s">
        <v>4</v>
      </c>
      <c r="C23" t="s">
        <v>5</v>
      </c>
      <c r="D23">
        <v>14</v>
      </c>
      <c r="E23">
        <f t="shared" si="0"/>
        <v>0.63490000000000002</v>
      </c>
      <c r="F23" s="5">
        <v>0.37777777777777777</v>
      </c>
      <c r="G23" s="5">
        <v>0.46597222222222223</v>
      </c>
      <c r="H23">
        <v>2.117</v>
      </c>
      <c r="I23">
        <v>2.4046819990191413</v>
      </c>
      <c r="J23">
        <v>7.1015983077439619</v>
      </c>
      <c r="K23">
        <f>E23*(J23-I23)</f>
        <v>2.9820721644093888</v>
      </c>
      <c r="L23">
        <f>220.46*K23/H23</f>
        <v>310.54682539711564</v>
      </c>
    </row>
    <row r="24" spans="2:14" x14ac:dyDescent="0.25">
      <c r="B24" t="s">
        <v>4</v>
      </c>
      <c r="C24" t="s">
        <v>5</v>
      </c>
      <c r="D24">
        <v>15.5</v>
      </c>
      <c r="E24">
        <f t="shared" si="0"/>
        <v>0.70292500000000002</v>
      </c>
      <c r="F24" s="5">
        <v>0.37916666666666665</v>
      </c>
      <c r="G24" s="5">
        <v>0.46736111111111112</v>
      </c>
      <c r="H24">
        <v>2.1</v>
      </c>
      <c r="I24">
        <v>3.5893176186162505</v>
      </c>
      <c r="J24">
        <v>5.3566462618879607</v>
      </c>
      <c r="K24">
        <f>E24*(J24-I24)</f>
        <v>1.2422994865717669</v>
      </c>
      <c r="L24">
        <f>220.46*K24/H24</f>
        <v>130.41778324267227</v>
      </c>
      <c r="M24" s="3">
        <f>AVERAGE(L20:L24)</f>
        <v>247.0375116228185</v>
      </c>
      <c r="N24" s="3">
        <f>STDEV(L20:L24)</f>
        <v>197.92440551733884</v>
      </c>
    </row>
    <row r="25" spans="2:14" x14ac:dyDescent="0.25">
      <c r="B25" t="s">
        <v>6</v>
      </c>
      <c r="C25" t="s">
        <v>3</v>
      </c>
      <c r="D25" s="4">
        <v>16.5</v>
      </c>
      <c r="E25">
        <f t="shared" si="0"/>
        <v>0.74827500000000002</v>
      </c>
      <c r="F25" s="5">
        <v>0.44305555555555554</v>
      </c>
      <c r="G25" s="5">
        <v>0.47916666666666669</v>
      </c>
      <c r="H25">
        <v>0.86699999999999999</v>
      </c>
      <c r="I25">
        <v>258.44948416758245</v>
      </c>
      <c r="J25">
        <v>565.37924874792873</v>
      </c>
      <c r="K25">
        <f>E25*(J25-I25)</f>
        <v>229.66786959135862</v>
      </c>
      <c r="L25">
        <f>220.46*K25/H25</f>
        <v>58399.744556067963</v>
      </c>
    </row>
    <row r="26" spans="2:14" x14ac:dyDescent="0.25">
      <c r="B26" t="s">
        <v>6</v>
      </c>
      <c r="C26" t="s">
        <v>3</v>
      </c>
      <c r="D26">
        <v>17.5</v>
      </c>
      <c r="E26">
        <f t="shared" si="0"/>
        <v>0.79362500000000002</v>
      </c>
      <c r="F26" s="5">
        <v>0.44513888888888892</v>
      </c>
      <c r="G26" s="5">
        <v>0.47986111111111113</v>
      </c>
      <c r="H26">
        <v>0.83299999999999996</v>
      </c>
      <c r="I26">
        <v>447.42752630859854</v>
      </c>
      <c r="J26">
        <v>656.63120682360307</v>
      </c>
      <c r="K26">
        <f>E26*(J26-I26)</f>
        <v>166.02927094872047</v>
      </c>
      <c r="L26">
        <f>220.46*K26/H26</f>
        <v>43940.952068853447</v>
      </c>
    </row>
    <row r="27" spans="2:14" x14ac:dyDescent="0.25">
      <c r="B27" t="s">
        <v>6</v>
      </c>
      <c r="C27" t="s">
        <v>3</v>
      </c>
      <c r="D27">
        <v>17</v>
      </c>
      <c r="E27">
        <f t="shared" si="0"/>
        <v>0.77095000000000002</v>
      </c>
      <c r="F27" s="5">
        <v>0.44722222222222219</v>
      </c>
      <c r="G27" s="5">
        <v>0.48125000000000001</v>
      </c>
      <c r="H27">
        <v>0.81699999999999995</v>
      </c>
      <c r="I27">
        <v>522.04981574832152</v>
      </c>
      <c r="J27">
        <v>540.46657352867499</v>
      </c>
      <c r="K27">
        <f>E27*(J27-I27)</f>
        <v>14.198399410763503</v>
      </c>
      <c r="L27">
        <f>220.46*K27/H27</f>
        <v>3831.3086096657557</v>
      </c>
    </row>
    <row r="28" spans="2:14" x14ac:dyDescent="0.25">
      <c r="B28" t="s">
        <v>6</v>
      </c>
      <c r="C28" t="s">
        <v>3</v>
      </c>
      <c r="D28">
        <v>15</v>
      </c>
      <c r="E28">
        <f t="shared" si="0"/>
        <v>0.68025000000000002</v>
      </c>
      <c r="F28" s="5">
        <v>0.44861111111111113</v>
      </c>
      <c r="G28" s="5">
        <v>0.48333333333333334</v>
      </c>
      <c r="H28">
        <v>0.83299999999999996</v>
      </c>
      <c r="I28">
        <v>493.64635464613667</v>
      </c>
      <c r="J28">
        <v>585.8251189761246</v>
      </c>
      <c r="K28">
        <f>E28*(J28-I28)</f>
        <v>62.704604435474288</v>
      </c>
      <c r="L28">
        <f>220.46*K28/H28</f>
        <v>16595.2666192613</v>
      </c>
    </row>
    <row r="29" spans="2:14" x14ac:dyDescent="0.25">
      <c r="B29" t="s">
        <v>6</v>
      </c>
      <c r="C29" t="s">
        <v>3</v>
      </c>
      <c r="D29">
        <v>19.5</v>
      </c>
      <c r="E29">
        <f t="shared" si="0"/>
        <v>0.88432500000000003</v>
      </c>
      <c r="F29" s="5">
        <v>0.45</v>
      </c>
      <c r="G29" s="5">
        <v>0.48472222222222222</v>
      </c>
      <c r="H29">
        <v>0.83299999999999996</v>
      </c>
      <c r="I29">
        <v>381.45882302598375</v>
      </c>
      <c r="J29">
        <v>425.02825926585706</v>
      </c>
      <c r="K29">
        <f>E29*(J29-I29)</f>
        <v>38.529541702825966</v>
      </c>
      <c r="L29">
        <f>220.46*K29/H29</f>
        <v>10197.14617503603</v>
      </c>
      <c r="M29" s="3">
        <f>AVERAGE(L25:L29)</f>
        <v>26592.883605776897</v>
      </c>
      <c r="N29" s="3">
        <f>STDEV(L25:L29)</f>
        <v>23449.380218468446</v>
      </c>
    </row>
    <row r="30" spans="2:14" x14ac:dyDescent="0.25">
      <c r="B30" t="s">
        <v>7</v>
      </c>
      <c r="C30" t="s">
        <v>3</v>
      </c>
      <c r="D30">
        <v>15</v>
      </c>
      <c r="E30">
        <f t="shared" si="0"/>
        <v>0.68025000000000002</v>
      </c>
      <c r="F30" s="5">
        <v>0.45208333333333334</v>
      </c>
      <c r="G30" s="5">
        <v>0.4861111111111111</v>
      </c>
      <c r="H30">
        <v>0.81699999999999995</v>
      </c>
      <c r="I30">
        <v>61.413863842102465</v>
      </c>
      <c r="J30">
        <v>54.56323131084158</v>
      </c>
      <c r="K30">
        <f>E30*(J30-I30)</f>
        <v>-4.6601427793902168</v>
      </c>
      <c r="L30">
        <f>220.46*K30/H30</f>
        <v>-1257.49703444843</v>
      </c>
    </row>
    <row r="31" spans="2:14" x14ac:dyDescent="0.25">
      <c r="B31" t="s">
        <v>7</v>
      </c>
      <c r="C31" t="s">
        <v>3</v>
      </c>
      <c r="D31">
        <v>15</v>
      </c>
      <c r="E31">
        <f t="shared" si="0"/>
        <v>0.68025000000000002</v>
      </c>
      <c r="F31" s="5">
        <v>0.45347222222222222</v>
      </c>
      <c r="G31" s="5">
        <v>0.48749999999999999</v>
      </c>
      <c r="H31">
        <v>0.81699999999999995</v>
      </c>
      <c r="I31">
        <v>44.509822828289806</v>
      </c>
      <c r="J31">
        <v>58.141398999668674</v>
      </c>
      <c r="K31">
        <f>E31*(J31-I31)</f>
        <v>9.2728796905804742</v>
      </c>
      <c r="L31">
        <f>220.46*K31/H31</f>
        <v>2502.2020276442736</v>
      </c>
    </row>
    <row r="32" spans="2:14" x14ac:dyDescent="0.25">
      <c r="B32" t="s">
        <v>7</v>
      </c>
      <c r="C32" t="s">
        <v>3</v>
      </c>
      <c r="D32">
        <v>16.5</v>
      </c>
      <c r="E32">
        <f t="shared" si="0"/>
        <v>0.74827500000000002</v>
      </c>
      <c r="F32" s="5">
        <v>0.45416666666666666</v>
      </c>
      <c r="G32" s="5">
        <v>0.48888888888888887</v>
      </c>
      <c r="H32">
        <v>0.83299999999999996</v>
      </c>
      <c r="I32">
        <v>37.921440926950062</v>
      </c>
      <c r="J32">
        <v>54.668973790306403</v>
      </c>
      <c r="K32">
        <f>E32*(J32-I32)</f>
        <v>12.531760153327966</v>
      </c>
      <c r="L32">
        <f>220.46*K32/H32</f>
        <v>3316.6288636286718</v>
      </c>
    </row>
    <row r="33" spans="2:14" x14ac:dyDescent="0.25">
      <c r="B33" t="s">
        <v>7</v>
      </c>
      <c r="C33" t="s">
        <v>3</v>
      </c>
      <c r="D33">
        <v>17.5</v>
      </c>
      <c r="E33">
        <f t="shared" si="0"/>
        <v>0.79362500000000002</v>
      </c>
      <c r="F33" s="5">
        <v>0.45555555555555555</v>
      </c>
      <c r="G33" s="5">
        <v>0.49027777777777781</v>
      </c>
      <c r="H33">
        <v>0.83299999999999996</v>
      </c>
      <c r="I33">
        <v>36.080279840987949</v>
      </c>
      <c r="J33">
        <v>44.897753282142425</v>
      </c>
      <c r="K33">
        <f>E33*(J33-I33)</f>
        <v>6.9977673597362218</v>
      </c>
      <c r="L33">
        <f>220.46*K33/H33</f>
        <v>1852.0141562154231</v>
      </c>
    </row>
    <row r="34" spans="2:14" x14ac:dyDescent="0.25">
      <c r="B34" t="s">
        <v>7</v>
      </c>
      <c r="C34" t="s">
        <v>3</v>
      </c>
      <c r="D34">
        <v>17.5</v>
      </c>
      <c r="E34">
        <f t="shared" si="0"/>
        <v>0.79362500000000002</v>
      </c>
      <c r="F34" s="5">
        <v>0.45694444444444443</v>
      </c>
      <c r="G34" s="5">
        <v>0.4916666666666667</v>
      </c>
      <c r="H34">
        <v>0.83299999999999996</v>
      </c>
      <c r="I34">
        <v>40.347603912465324</v>
      </c>
      <c r="J34">
        <v>47.433451562491207</v>
      </c>
      <c r="K34">
        <f>E34*(J34-I34)</f>
        <v>5.6235058412517915</v>
      </c>
      <c r="L34">
        <f>220.46*K34/H34</f>
        <v>1488.3050393305762</v>
      </c>
      <c r="M34" s="3">
        <f>AVERAGE(L30:L34)</f>
        <v>1580.330610474103</v>
      </c>
      <c r="N34" s="3">
        <f>STDEV(L30:L34)</f>
        <v>1732.0598236464282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34"/>
  <sheetViews>
    <sheetView tabSelected="1" topLeftCell="A11" workbookViewId="0">
      <selection activeCell="O34" sqref="O34"/>
    </sheetView>
  </sheetViews>
  <sheetFormatPr defaultRowHeight="15" x14ac:dyDescent="0.25"/>
  <sheetData>
    <row r="2" spans="2:21" x14ac:dyDescent="0.25">
      <c r="F2" t="s">
        <v>31</v>
      </c>
    </row>
    <row r="4" spans="2:21" x14ac:dyDescent="0.25">
      <c r="B4" s="1" t="s">
        <v>0</v>
      </c>
      <c r="C4" s="1" t="s">
        <v>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29</v>
      </c>
      <c r="J4" t="s">
        <v>32</v>
      </c>
      <c r="K4" t="s">
        <v>33</v>
      </c>
      <c r="L4" s="2" t="s">
        <v>34</v>
      </c>
      <c r="M4" s="2" t="s">
        <v>19</v>
      </c>
      <c r="N4" s="2" t="s">
        <v>20</v>
      </c>
    </row>
    <row r="5" spans="2:21" x14ac:dyDescent="0.25">
      <c r="B5" t="s">
        <v>2</v>
      </c>
      <c r="C5" t="s">
        <v>3</v>
      </c>
      <c r="D5">
        <v>13</v>
      </c>
      <c r="E5">
        <f>45.35*D5/1000</f>
        <v>0.58955000000000002</v>
      </c>
      <c r="F5" s="5">
        <v>0.22847222222222222</v>
      </c>
      <c r="G5" s="5">
        <v>0.27847222222222223</v>
      </c>
      <c r="H5">
        <v>1.2</v>
      </c>
      <c r="I5">
        <v>4.9173798816485332</v>
      </c>
      <c r="J5">
        <v>3.5880810059035482</v>
      </c>
      <c r="K5">
        <f>E5*(J5-I5)</f>
        <v>-0.78368815219545596</v>
      </c>
      <c r="L5">
        <f>220.46*K5/H5</f>
        <v>-143.97657502750855</v>
      </c>
      <c r="R5" t="s">
        <v>23</v>
      </c>
      <c r="S5" t="s">
        <v>22</v>
      </c>
      <c r="T5" t="s">
        <v>24</v>
      </c>
      <c r="U5" t="s">
        <v>25</v>
      </c>
    </row>
    <row r="6" spans="2:21" x14ac:dyDescent="0.25">
      <c r="B6" t="s">
        <v>2</v>
      </c>
      <c r="C6" t="s">
        <v>3</v>
      </c>
      <c r="D6">
        <v>14</v>
      </c>
      <c r="E6">
        <f t="shared" ref="E6:E34" si="0">45.35*D6/1000</f>
        <v>0.63490000000000002</v>
      </c>
      <c r="F6" s="5">
        <v>0.23055555555555554</v>
      </c>
      <c r="G6" s="5">
        <v>0.28888888888888892</v>
      </c>
      <c r="H6">
        <v>1.4</v>
      </c>
      <c r="I6">
        <v>5.1835391140318192</v>
      </c>
      <c r="J6">
        <v>3.8674384369960912</v>
      </c>
      <c r="K6">
        <f>E6*(J6-I6)</f>
        <v>-0.83559231984998372</v>
      </c>
      <c r="L6">
        <f>220.46*K6/H6</f>
        <v>-131.58191631009103</v>
      </c>
      <c r="Q6" t="s">
        <v>2</v>
      </c>
      <c r="R6">
        <v>-110.31580302136149</v>
      </c>
      <c r="S6">
        <v>-92.521940122904013</v>
      </c>
      <c r="T6">
        <v>97.838141633693326</v>
      </c>
      <c r="U6">
        <v>129.6444680474568</v>
      </c>
    </row>
    <row r="7" spans="2:21" x14ac:dyDescent="0.25">
      <c r="B7" t="s">
        <v>2</v>
      </c>
      <c r="C7" t="s">
        <v>3</v>
      </c>
      <c r="D7">
        <v>17</v>
      </c>
      <c r="E7">
        <f t="shared" si="0"/>
        <v>0.77095000000000002</v>
      </c>
      <c r="F7" s="5">
        <v>0.23194444444444443</v>
      </c>
      <c r="G7" s="5">
        <v>0.34097222222222223</v>
      </c>
      <c r="H7">
        <v>1.6160000000000001</v>
      </c>
      <c r="I7">
        <v>4.7643220261329979</v>
      </c>
      <c r="J7">
        <v>2.4910359735294452</v>
      </c>
      <c r="K7">
        <f>E7*(J7-I7)</f>
        <v>-1.752589882254709</v>
      </c>
      <c r="L7">
        <f>220.46*K7/H7</f>
        <v>-239.09403802096111</v>
      </c>
      <c r="Q7" t="s">
        <v>4</v>
      </c>
      <c r="R7">
        <v>-23.992073129059314</v>
      </c>
      <c r="S7">
        <v>-72.701283179713641</v>
      </c>
      <c r="T7">
        <v>31.95076092791416</v>
      </c>
      <c r="U7">
        <v>101.13902674404609</v>
      </c>
    </row>
    <row r="8" spans="2:21" x14ac:dyDescent="0.25">
      <c r="B8" t="s">
        <v>2</v>
      </c>
      <c r="C8" t="s">
        <v>3</v>
      </c>
      <c r="D8">
        <v>14</v>
      </c>
      <c r="E8">
        <f t="shared" si="0"/>
        <v>0.63490000000000002</v>
      </c>
      <c r="F8" s="5">
        <v>0.23333333333333331</v>
      </c>
      <c r="G8" s="5">
        <v>0.3430555555555555</v>
      </c>
      <c r="H8">
        <v>1.633</v>
      </c>
      <c r="I8">
        <v>4.4861506332001477</v>
      </c>
      <c r="J8">
        <v>4.7407787301534929</v>
      </c>
      <c r="K8">
        <f>E8*(J8-I8)</f>
        <v>0.16166337875567888</v>
      </c>
      <c r="L8">
        <f>220.46*K8/H8</f>
        <v>21.825051120928944</v>
      </c>
      <c r="Q8" t="s">
        <v>6</v>
      </c>
      <c r="R8">
        <v>115.3499876729707</v>
      </c>
      <c r="T8">
        <v>445.25459741336931</v>
      </c>
    </row>
    <row r="9" spans="2:21" x14ac:dyDescent="0.25">
      <c r="B9" t="s">
        <v>2</v>
      </c>
      <c r="C9" t="s">
        <v>3</v>
      </c>
      <c r="D9">
        <v>15</v>
      </c>
      <c r="E9">
        <f t="shared" si="0"/>
        <v>0.68025000000000002</v>
      </c>
      <c r="F9" s="5">
        <v>0.23541666666666669</v>
      </c>
      <c r="G9" s="5">
        <v>0.3444444444444445</v>
      </c>
      <c r="H9">
        <v>1.6160000000000001</v>
      </c>
      <c r="I9">
        <v>5.3361233481529169</v>
      </c>
      <c r="J9">
        <v>4.7030380406683925</v>
      </c>
      <c r="K9">
        <f>E9*(J9-I9)</f>
        <v>-0.43065628041634774</v>
      </c>
      <c r="L9">
        <f>220.46*K9/H9</f>
        <v>-58.751536869175759</v>
      </c>
      <c r="M9" s="3">
        <f>AVERAGE(L5:L9)</f>
        <v>-110.31580302136149</v>
      </c>
      <c r="N9" s="3">
        <f>STDEV(L5:L9)</f>
        <v>97.838141633693326</v>
      </c>
      <c r="Q9" t="s">
        <v>7</v>
      </c>
      <c r="R9">
        <v>374.69063509325406</v>
      </c>
      <c r="T9">
        <v>399.15886574173845</v>
      </c>
    </row>
    <row r="10" spans="2:21" x14ac:dyDescent="0.25">
      <c r="B10" t="s">
        <v>2</v>
      </c>
      <c r="C10" t="s">
        <v>5</v>
      </c>
      <c r="D10">
        <v>14.5</v>
      </c>
      <c r="E10">
        <f t="shared" si="0"/>
        <v>0.65757500000000002</v>
      </c>
      <c r="F10" s="5">
        <v>0.36736111111111108</v>
      </c>
      <c r="G10" s="5">
        <v>0.47430555555555554</v>
      </c>
      <c r="H10">
        <v>2.5670000000000002</v>
      </c>
      <c r="I10">
        <v>10.138537253324508</v>
      </c>
      <c r="J10">
        <v>4.4139278360278533</v>
      </c>
      <c r="K10">
        <f>E10*(J10-I10)</f>
        <v>-3.7643600375788475</v>
      </c>
      <c r="L10">
        <f>220.46*K10/H10</f>
        <v>-323.29209734500688</v>
      </c>
    </row>
    <row r="11" spans="2:21" x14ac:dyDescent="0.25">
      <c r="B11" t="s">
        <v>2</v>
      </c>
      <c r="C11" t="s">
        <v>5</v>
      </c>
      <c r="D11">
        <v>16</v>
      </c>
      <c r="E11">
        <f t="shared" si="0"/>
        <v>0.72560000000000002</v>
      </c>
      <c r="F11" s="5">
        <v>0.36805555555555558</v>
      </c>
      <c r="G11" s="5">
        <v>0.47638888888888892</v>
      </c>
      <c r="H11">
        <v>2.6</v>
      </c>
      <c r="I11">
        <v>4.4737953857023465</v>
      </c>
      <c r="J11">
        <v>3.9987167229184215</v>
      </c>
      <c r="K11">
        <f>E11*(J11-I11)</f>
        <v>-0.34471707771601595</v>
      </c>
      <c r="L11">
        <f>220.46*K11/H11</f>
        <v>-29.229356520489571</v>
      </c>
    </row>
    <row r="12" spans="2:21" x14ac:dyDescent="0.25">
      <c r="B12" t="s">
        <v>2</v>
      </c>
      <c r="C12" t="s">
        <v>5</v>
      </c>
      <c r="D12">
        <v>15</v>
      </c>
      <c r="E12">
        <f t="shared" si="0"/>
        <v>0.68025000000000002</v>
      </c>
      <c r="F12" s="5">
        <v>0.36944444444444446</v>
      </c>
      <c r="G12" s="5">
        <v>0.4777777777777778</v>
      </c>
      <c r="H12">
        <v>2.6</v>
      </c>
      <c r="I12">
        <v>4.9557462870677389</v>
      </c>
      <c r="J12">
        <v>4.4455107091992714</v>
      </c>
      <c r="K12">
        <f>E12*(J12-I12)</f>
        <v>-0.34708775184502505</v>
      </c>
      <c r="L12">
        <f>220.46*K12/H12</f>
        <v>-29.430371450674702</v>
      </c>
    </row>
    <row r="13" spans="2:21" x14ac:dyDescent="0.25">
      <c r="B13" t="s">
        <v>2</v>
      </c>
      <c r="C13" t="s">
        <v>5</v>
      </c>
      <c r="D13">
        <v>13</v>
      </c>
      <c r="E13">
        <f t="shared" si="0"/>
        <v>0.58955000000000002</v>
      </c>
      <c r="F13" s="5">
        <v>0.37152777777777773</v>
      </c>
      <c r="G13" s="5">
        <v>0.48125000000000001</v>
      </c>
      <c r="H13">
        <v>2.633</v>
      </c>
      <c r="I13">
        <v>4.9014871002136431</v>
      </c>
      <c r="J13">
        <v>4.417732745637057</v>
      </c>
      <c r="K13">
        <f>E13*(J13-I13)</f>
        <v>-0.28519737974062637</v>
      </c>
      <c r="L13">
        <f>220.46*K13/H13</f>
        <v>-23.879458540683057</v>
      </c>
    </row>
    <row r="14" spans="2:21" x14ac:dyDescent="0.25">
      <c r="B14" t="s">
        <v>2</v>
      </c>
      <c r="C14" t="s">
        <v>5</v>
      </c>
      <c r="D14">
        <v>13.5</v>
      </c>
      <c r="E14">
        <f t="shared" si="0"/>
        <v>0.61222500000000002</v>
      </c>
      <c r="F14" s="5">
        <v>0.37222222222222223</v>
      </c>
      <c r="G14" s="5">
        <v>0.48333333333333334</v>
      </c>
      <c r="H14">
        <v>2.6669999999999998</v>
      </c>
      <c r="I14">
        <v>4.9372855725087375</v>
      </c>
      <c r="J14">
        <v>3.815356425251585</v>
      </c>
      <c r="K14">
        <f>E14*(J14-I14)</f>
        <v>-0.68687307217951021</v>
      </c>
      <c r="L14">
        <f>220.46*K14/H14</f>
        <v>-56.778416757665859</v>
      </c>
      <c r="M14" s="3">
        <f>AVERAGE(L10:L14)</f>
        <v>-92.521940122904013</v>
      </c>
      <c r="N14" s="3">
        <f>STDEV(L10:L14)</f>
        <v>129.6444680474568</v>
      </c>
    </row>
    <row r="15" spans="2:21" x14ac:dyDescent="0.25">
      <c r="B15" t="s">
        <v>4</v>
      </c>
      <c r="C15" t="s">
        <v>3</v>
      </c>
      <c r="D15">
        <v>14.4</v>
      </c>
      <c r="E15">
        <f t="shared" si="0"/>
        <v>0.65304000000000006</v>
      </c>
      <c r="F15" s="5">
        <v>0.23750000000000002</v>
      </c>
      <c r="G15" s="5">
        <v>0.34652777777777777</v>
      </c>
      <c r="H15">
        <v>2.617</v>
      </c>
      <c r="I15">
        <v>4.0170029411374317</v>
      </c>
      <c r="J15">
        <v>3.8906526708342444</v>
      </c>
      <c r="K15">
        <f>E15*(J15-I15)</f>
        <v>-8.2511780518793473E-2</v>
      </c>
      <c r="L15">
        <f>220.46*K15/H15</f>
        <v>-6.9509159851636255</v>
      </c>
    </row>
    <row r="16" spans="2:21" x14ac:dyDescent="0.25">
      <c r="B16" t="s">
        <v>4</v>
      </c>
      <c r="C16" t="s">
        <v>3</v>
      </c>
      <c r="D16">
        <v>14.4</v>
      </c>
      <c r="E16">
        <f t="shared" si="0"/>
        <v>0.65304000000000006</v>
      </c>
      <c r="F16" s="5">
        <v>0.2388888888888889</v>
      </c>
      <c r="G16" s="5">
        <v>0.34791666666666665</v>
      </c>
      <c r="H16">
        <v>2.617</v>
      </c>
      <c r="I16">
        <v>4.1250902130269003</v>
      </c>
      <c r="J16">
        <v>4.1972429634130561</v>
      </c>
      <c r="K16">
        <f>E16*(J16-I16)</f>
        <v>4.7118632112175235E-2</v>
      </c>
      <c r="L16">
        <f>220.46*K16/H16</f>
        <v>3.9693441480512619</v>
      </c>
    </row>
    <row r="17" spans="2:14" x14ac:dyDescent="0.25">
      <c r="B17" t="s">
        <v>4</v>
      </c>
      <c r="C17" t="s">
        <v>3</v>
      </c>
      <c r="D17">
        <v>14.4</v>
      </c>
      <c r="E17">
        <f t="shared" si="0"/>
        <v>0.65304000000000006</v>
      </c>
      <c r="F17" s="5">
        <v>0.24097222222222223</v>
      </c>
      <c r="G17" s="5">
        <v>0.35000000000000003</v>
      </c>
      <c r="H17">
        <v>2.617</v>
      </c>
      <c r="I17">
        <v>4.2352452639126659</v>
      </c>
      <c r="J17">
        <v>4.0348032138859251</v>
      </c>
      <c r="K17">
        <f>E17*(J17-I17)</f>
        <v>-0.13089667634946281</v>
      </c>
      <c r="L17">
        <f>220.46*K17/H17</f>
        <v>-11.026932085595176</v>
      </c>
    </row>
    <row r="18" spans="2:14" x14ac:dyDescent="0.25">
      <c r="B18" t="s">
        <v>4</v>
      </c>
      <c r="C18" t="s">
        <v>3</v>
      </c>
      <c r="D18">
        <v>14.4</v>
      </c>
      <c r="E18">
        <f t="shared" si="0"/>
        <v>0.65304000000000006</v>
      </c>
      <c r="F18" s="5">
        <v>0.24236111111111111</v>
      </c>
      <c r="G18" s="5">
        <v>0.3520833333333333</v>
      </c>
      <c r="H18">
        <v>2.633</v>
      </c>
      <c r="I18">
        <v>4.7798707102517435</v>
      </c>
      <c r="J18">
        <v>3.3700069103954546</v>
      </c>
      <c r="K18">
        <f>E18*(J18-I18)</f>
        <v>-0.92069745585815099</v>
      </c>
      <c r="L18">
        <f>220.46*K18/H18</f>
        <v>-77.089616831936183</v>
      </c>
    </row>
    <row r="19" spans="2:14" x14ac:dyDescent="0.25">
      <c r="B19" t="s">
        <v>4</v>
      </c>
      <c r="C19" t="s">
        <v>3</v>
      </c>
      <c r="D19">
        <v>14.4</v>
      </c>
      <c r="E19">
        <f t="shared" si="0"/>
        <v>0.65304000000000006</v>
      </c>
      <c r="F19" s="5">
        <v>0.24374999999999999</v>
      </c>
      <c r="G19" s="5">
        <v>0.35347222222222219</v>
      </c>
      <c r="H19">
        <v>2.633</v>
      </c>
      <c r="I19">
        <v>4.068800244381678</v>
      </c>
      <c r="J19">
        <v>3.5409492065093371</v>
      </c>
      <c r="K19">
        <f>E19*(J19-I19)</f>
        <v>-0.34470784177215352</v>
      </c>
      <c r="L19">
        <f>220.46*K19/H19</f>
        <v>-28.862244890652853</v>
      </c>
      <c r="M19" s="3">
        <f>AVERAGE(L15:L19)</f>
        <v>-23.992073129059314</v>
      </c>
      <c r="N19" s="3">
        <f>STDEV(L15:L19)</f>
        <v>31.95076092791416</v>
      </c>
    </row>
    <row r="20" spans="2:14" x14ac:dyDescent="0.25">
      <c r="B20" t="s">
        <v>4</v>
      </c>
      <c r="C20" t="s">
        <v>5</v>
      </c>
      <c r="D20">
        <v>17</v>
      </c>
      <c r="E20">
        <f t="shared" si="0"/>
        <v>0.77095000000000002</v>
      </c>
      <c r="F20" s="5">
        <v>0.37361111111111112</v>
      </c>
      <c r="G20" s="5">
        <v>0.46111111111111108</v>
      </c>
      <c r="H20">
        <v>2.1</v>
      </c>
      <c r="I20">
        <v>4.9561332432082557</v>
      </c>
      <c r="J20">
        <v>4.2613889247466403</v>
      </c>
      <c r="K20">
        <f>E20*(J20-I20)</f>
        <v>-0.53561313231798235</v>
      </c>
      <c r="L20">
        <f>220.46*K20/H20</f>
        <v>-56.229176738486849</v>
      </c>
    </row>
    <row r="21" spans="2:14" x14ac:dyDescent="0.25">
      <c r="B21" t="s">
        <v>4</v>
      </c>
      <c r="C21" t="s">
        <v>5</v>
      </c>
      <c r="D21">
        <v>11</v>
      </c>
      <c r="E21">
        <f t="shared" si="0"/>
        <v>0.49885000000000002</v>
      </c>
      <c r="F21" s="5">
        <v>0.375</v>
      </c>
      <c r="G21" s="5">
        <v>0.46249999999999997</v>
      </c>
      <c r="H21">
        <v>2.1</v>
      </c>
      <c r="I21">
        <v>4.5788442920755505</v>
      </c>
      <c r="J21">
        <v>4.6831241787823599</v>
      </c>
      <c r="K21">
        <f>E21*(J21-I21)</f>
        <v>5.2020021483691829E-2</v>
      </c>
      <c r="L21">
        <f>220.46*K21/H21</f>
        <v>5.4611113982355723</v>
      </c>
    </row>
    <row r="22" spans="2:14" x14ac:dyDescent="0.25">
      <c r="B22" t="s">
        <v>4</v>
      </c>
      <c r="C22" t="s">
        <v>5</v>
      </c>
      <c r="D22">
        <v>14.5</v>
      </c>
      <c r="E22">
        <f t="shared" si="0"/>
        <v>0.65757500000000002</v>
      </c>
      <c r="F22" s="5">
        <v>0.3756944444444445</v>
      </c>
      <c r="G22" s="5">
        <v>0.46458333333333335</v>
      </c>
      <c r="H22">
        <v>2.133</v>
      </c>
      <c r="I22">
        <v>4.4539269257597498</v>
      </c>
      <c r="J22">
        <v>3.1848561015834398</v>
      </c>
      <c r="K22">
        <f>E22*(J22-I22)</f>
        <v>-0.83450924720773711</v>
      </c>
      <c r="L22">
        <f>220.46*K22/H22</f>
        <v>-86.252184078489321</v>
      </c>
    </row>
    <row r="23" spans="2:14" x14ac:dyDescent="0.25">
      <c r="B23" t="s">
        <v>4</v>
      </c>
      <c r="C23" t="s">
        <v>5</v>
      </c>
      <c r="D23">
        <v>14</v>
      </c>
      <c r="E23">
        <f t="shared" si="0"/>
        <v>0.63490000000000002</v>
      </c>
      <c r="F23" s="5">
        <v>0.37777777777777777</v>
      </c>
      <c r="G23" s="5">
        <v>0.46597222222222223</v>
      </c>
      <c r="H23">
        <v>2.117</v>
      </c>
      <c r="I23">
        <v>5.0502695029026832</v>
      </c>
      <c r="J23">
        <v>1.4525329146063288</v>
      </c>
      <c r="K23">
        <f>E23*(J23-I23)</f>
        <v>-2.2842029599093552</v>
      </c>
      <c r="L23">
        <f>220.46*K23/H23</f>
        <v>-237.87217030780184</v>
      </c>
    </row>
    <row r="24" spans="2:14" x14ac:dyDescent="0.25">
      <c r="B24" t="s">
        <v>4</v>
      </c>
      <c r="C24" t="s">
        <v>5</v>
      </c>
      <c r="D24">
        <v>15.5</v>
      </c>
      <c r="E24">
        <f t="shared" si="0"/>
        <v>0.70292500000000002</v>
      </c>
      <c r="F24" s="5">
        <v>0.37916666666666665</v>
      </c>
      <c r="G24" s="5">
        <v>0.46736111111111112</v>
      </c>
      <c r="H24">
        <v>2.1</v>
      </c>
      <c r="I24">
        <v>4.4557955475858071</v>
      </c>
      <c r="J24">
        <v>4.6100905386311402</v>
      </c>
      <c r="K24">
        <f>E24*(J24-I24)</f>
        <v>0.10845780658054074</v>
      </c>
      <c r="L24">
        <f>220.46*K24/H24</f>
        <v>11.386003827974291</v>
      </c>
      <c r="M24" s="3">
        <f>AVERAGE(L20:L24)</f>
        <v>-72.701283179713641</v>
      </c>
      <c r="N24" s="3">
        <f>STDEV(L20:L24)</f>
        <v>101.13902674404609</v>
      </c>
    </row>
    <row r="25" spans="2:14" x14ac:dyDescent="0.25">
      <c r="B25" t="s">
        <v>6</v>
      </c>
      <c r="C25" t="s">
        <v>3</v>
      </c>
      <c r="D25" s="4">
        <v>16.5</v>
      </c>
      <c r="E25">
        <f t="shared" si="0"/>
        <v>0.74827500000000002</v>
      </c>
      <c r="F25" s="5">
        <v>0.44305555555555554</v>
      </c>
      <c r="G25" s="5">
        <v>0.47916666666666669</v>
      </c>
      <c r="H25">
        <v>0.86699999999999999</v>
      </c>
      <c r="I25">
        <v>4.6398407604124774</v>
      </c>
      <c r="J25">
        <v>3.740876740629576</v>
      </c>
      <c r="K25">
        <f>E25*(J25-I25)</f>
        <v>-0.67267230190305061</v>
      </c>
      <c r="L25">
        <f>220.46*K25/H25</f>
        <v>-171.04652327283341</v>
      </c>
    </row>
    <row r="26" spans="2:14" x14ac:dyDescent="0.25">
      <c r="B26" t="s">
        <v>6</v>
      </c>
      <c r="C26" t="s">
        <v>3</v>
      </c>
      <c r="D26">
        <v>17.5</v>
      </c>
      <c r="E26">
        <f t="shared" si="0"/>
        <v>0.79362500000000002</v>
      </c>
      <c r="F26" s="5">
        <v>0.44513888888888892</v>
      </c>
      <c r="G26" s="5">
        <v>0.47986111111111113</v>
      </c>
      <c r="H26">
        <v>0.83299999999999996</v>
      </c>
      <c r="I26">
        <v>1.6909615107290319</v>
      </c>
      <c r="J26">
        <v>3.0343534316347416</v>
      </c>
      <c r="K26">
        <f>E26*(J26-I26)</f>
        <v>1.0661494132287939</v>
      </c>
      <c r="L26">
        <f>220.46*K26/H26</f>
        <v>282.16482549870341</v>
      </c>
    </row>
    <row r="27" spans="2:14" x14ac:dyDescent="0.25">
      <c r="B27" t="s">
        <v>6</v>
      </c>
      <c r="C27" t="s">
        <v>3</v>
      </c>
      <c r="D27">
        <v>17</v>
      </c>
      <c r="E27">
        <f t="shared" si="0"/>
        <v>0.77095000000000002</v>
      </c>
      <c r="F27" s="5">
        <v>0.44722222222222219</v>
      </c>
      <c r="G27" s="5">
        <v>0.48125000000000001</v>
      </c>
      <c r="H27">
        <v>0.81699999999999995</v>
      </c>
      <c r="I27">
        <v>4.2889013829914751</v>
      </c>
      <c r="J27">
        <v>8.0711406016417868</v>
      </c>
      <c r="K27">
        <f>E27*(J27-I27)</f>
        <v>2.9159173256184578</v>
      </c>
      <c r="L27">
        <f>220.46*K27/H27</f>
        <v>786.83370086394768</v>
      </c>
    </row>
    <row r="28" spans="2:14" x14ac:dyDescent="0.25">
      <c r="B28" t="s">
        <v>6</v>
      </c>
      <c r="C28" t="s">
        <v>3</v>
      </c>
      <c r="D28">
        <v>15</v>
      </c>
      <c r="E28">
        <f t="shared" si="0"/>
        <v>0.68025000000000002</v>
      </c>
      <c r="F28" s="5">
        <v>0.44861111111111113</v>
      </c>
      <c r="G28" s="5">
        <v>0.48333333333333334</v>
      </c>
      <c r="H28">
        <v>0.83299999999999996</v>
      </c>
      <c r="I28">
        <v>3.7647892104283289</v>
      </c>
      <c r="J28">
        <v>3.9834105740927446</v>
      </c>
      <c r="K28">
        <f>E28*(J28-I28)</f>
        <v>0.14871718263271874</v>
      </c>
      <c r="L28">
        <f>220.46*K28/H28</f>
        <v>39.35917176855844</v>
      </c>
    </row>
    <row r="29" spans="2:14" x14ac:dyDescent="0.25">
      <c r="B29" t="s">
        <v>6</v>
      </c>
      <c r="C29" t="s">
        <v>3</v>
      </c>
      <c r="D29">
        <v>19.5</v>
      </c>
      <c r="E29">
        <f t="shared" si="0"/>
        <v>0.88432500000000003</v>
      </c>
      <c r="F29" s="5">
        <v>0.45</v>
      </c>
      <c r="G29" s="5">
        <v>0.48472222222222222</v>
      </c>
      <c r="H29">
        <v>0.83299999999999996</v>
      </c>
      <c r="I29">
        <v>3.967826572141083</v>
      </c>
      <c r="J29">
        <v>2.4272534025190531</v>
      </c>
      <c r="K29">
        <f>E29*(J29-I29)</f>
        <v>-1.3623673682260016</v>
      </c>
      <c r="L29">
        <f>220.46*K29/H29</f>
        <v>-360.56123649352259</v>
      </c>
      <c r="M29" s="3">
        <f>AVERAGE(L25:L29)</f>
        <v>115.3499876729707</v>
      </c>
      <c r="N29" s="3">
        <f>STDEV(L25:L29)</f>
        <v>445.25459741336931</v>
      </c>
    </row>
    <row r="30" spans="2:14" x14ac:dyDescent="0.25">
      <c r="B30" t="s">
        <v>7</v>
      </c>
      <c r="C30" t="s">
        <v>3</v>
      </c>
      <c r="D30">
        <v>15</v>
      </c>
      <c r="E30">
        <f t="shared" si="0"/>
        <v>0.68025000000000002</v>
      </c>
      <c r="F30" s="5">
        <v>0.45208333333333334</v>
      </c>
      <c r="G30" s="5">
        <v>0.4861111111111111</v>
      </c>
      <c r="H30">
        <v>0.81699999999999995</v>
      </c>
      <c r="I30">
        <v>1.3495396928491843</v>
      </c>
      <c r="J30">
        <v>5.3204737900401868</v>
      </c>
      <c r="K30">
        <f>E30*(J30-I30)</f>
        <v>2.7012279196141797</v>
      </c>
      <c r="L30">
        <f>220.46*K30/H30</f>
        <v>728.9017223477872</v>
      </c>
    </row>
    <row r="31" spans="2:14" x14ac:dyDescent="0.25">
      <c r="B31" t="s">
        <v>7</v>
      </c>
      <c r="C31" t="s">
        <v>3</v>
      </c>
      <c r="D31">
        <v>15</v>
      </c>
      <c r="E31">
        <f t="shared" si="0"/>
        <v>0.68025000000000002</v>
      </c>
      <c r="F31" s="5">
        <v>0.45347222222222222</v>
      </c>
      <c r="G31" s="5">
        <v>0.48749999999999999</v>
      </c>
      <c r="H31">
        <v>0.81699999999999995</v>
      </c>
      <c r="I31">
        <v>3.7334437790490291</v>
      </c>
      <c r="J31">
        <v>2.5900100626708649</v>
      </c>
      <c r="K31">
        <f>E31*(J31-I31)</f>
        <v>-0.77782078556624623</v>
      </c>
      <c r="L31">
        <f>220.46*K31/H31</f>
        <v>-209.88784624961403</v>
      </c>
    </row>
    <row r="32" spans="2:14" x14ac:dyDescent="0.25">
      <c r="B32" t="s">
        <v>7</v>
      </c>
      <c r="C32" t="s">
        <v>3</v>
      </c>
      <c r="D32">
        <v>16.5</v>
      </c>
      <c r="E32">
        <f t="shared" si="0"/>
        <v>0.74827500000000002</v>
      </c>
      <c r="F32" s="5">
        <v>0.45416666666666666</v>
      </c>
      <c r="G32" s="5">
        <v>0.48888888888888887</v>
      </c>
      <c r="H32">
        <v>0.83299999999999996</v>
      </c>
      <c r="I32">
        <v>4.0623190103783884</v>
      </c>
      <c r="J32">
        <v>6.5966126359545472</v>
      </c>
      <c r="K32">
        <f>E32*(J32-I32)</f>
        <v>1.8963485626780003</v>
      </c>
      <c r="L32">
        <f>220.46*K32/H32</f>
        <v>501.88355837694115</v>
      </c>
    </row>
    <row r="33" spans="2:14" x14ac:dyDescent="0.25">
      <c r="B33" t="s">
        <v>7</v>
      </c>
      <c r="C33" t="s">
        <v>3</v>
      </c>
      <c r="D33">
        <v>17.5</v>
      </c>
      <c r="E33">
        <f t="shared" si="0"/>
        <v>0.79362500000000002</v>
      </c>
      <c r="F33" s="5">
        <v>0.45555555555555555</v>
      </c>
      <c r="G33" s="5">
        <v>0.49027777777777781</v>
      </c>
      <c r="H33">
        <v>0.83299999999999996</v>
      </c>
      <c r="I33">
        <v>4.1281708469231146</v>
      </c>
      <c r="J33">
        <v>7.4555048185198176</v>
      </c>
      <c r="K33">
        <f>E33*(J33-I33)</f>
        <v>2.6406554232084334</v>
      </c>
      <c r="L33">
        <f>220.46*K33/H33</f>
        <v>698.8702216092812</v>
      </c>
    </row>
    <row r="34" spans="2:14" x14ac:dyDescent="0.25">
      <c r="B34" t="s">
        <v>7</v>
      </c>
      <c r="C34" t="s">
        <v>3</v>
      </c>
      <c r="D34">
        <v>17.5</v>
      </c>
      <c r="E34">
        <f t="shared" si="0"/>
        <v>0.79362500000000002</v>
      </c>
      <c r="F34" s="5">
        <v>0.45694444444444443</v>
      </c>
      <c r="G34" s="5">
        <v>0.4916666666666667</v>
      </c>
      <c r="H34">
        <v>0.83299999999999996</v>
      </c>
      <c r="I34">
        <v>3.5341039042088096</v>
      </c>
      <c r="J34">
        <v>4.2658034870072932</v>
      </c>
      <c r="K34">
        <f>E34*(J34-I34)</f>
        <v>0.5806950813984465</v>
      </c>
      <c r="L34">
        <f>220.46*K34/H34</f>
        <v>153.6855193818746</v>
      </c>
      <c r="M34" s="3">
        <f>AVERAGE(L30:L34)</f>
        <v>374.69063509325406</v>
      </c>
      <c r="N34" s="3">
        <f>STDEV(L30:L34)</f>
        <v>399.15886574173845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Oxygen</vt:lpstr>
      <vt:lpstr>DOC</vt:lpstr>
      <vt:lpstr>Methane</vt:lpstr>
      <vt:lpstr>N2O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Welsh</dc:creator>
  <cp:lastModifiedBy>David Welsh</cp:lastModifiedBy>
  <dcterms:created xsi:type="dcterms:W3CDTF">2021-04-28T07:45:23Z</dcterms:created>
  <dcterms:modified xsi:type="dcterms:W3CDTF">2021-04-28T12:58:31Z</dcterms:modified>
</cp:coreProperties>
</file>