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uangl\Desktop\UniSA\Coorong\2nd field trip (10 of November)\Nutrient fluxes\Oxygen_fluxes_productivity\"/>
    </mc:Choice>
  </mc:AlternateContent>
  <xr:revisionPtr revIDLastSave="0" documentId="13_ncr:1_{42BC6C75-A5E4-493A-A07D-61A2098A691F}" xr6:coauthVersionLast="46" xr6:coauthVersionMax="46" xr10:uidLastSave="{00000000-0000-0000-0000-000000000000}"/>
  <bookViews>
    <workbookView xWindow="28680" yWindow="-120" windowWidth="29040" windowHeight="15840" activeTab="4" xr2:uid="{00000000-000D-0000-FFFF-FFFF00000000}"/>
  </bookViews>
  <sheets>
    <sheet name="oxygen" sheetId="1" r:id="rId1"/>
    <sheet name="phsophate " sheetId="2" r:id="rId2"/>
    <sheet name="ammonium" sheetId="3" r:id="rId3"/>
    <sheet name="nitrate" sheetId="4" r:id="rId4"/>
    <sheet name="Data summar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" i="3" l="1"/>
  <c r="K5" i="3"/>
  <c r="K19" i="4"/>
  <c r="J19" i="4"/>
  <c r="D19" i="4"/>
  <c r="K18" i="4"/>
  <c r="J18" i="4"/>
  <c r="D18" i="4"/>
  <c r="K17" i="4"/>
  <c r="J17" i="4"/>
  <c r="D17" i="4"/>
  <c r="K16" i="4"/>
  <c r="J16" i="4"/>
  <c r="D16" i="4"/>
  <c r="K15" i="4"/>
  <c r="J15" i="4"/>
  <c r="D15" i="4"/>
  <c r="J9" i="4"/>
  <c r="D9" i="4"/>
  <c r="K8" i="4"/>
  <c r="J8" i="4"/>
  <c r="D8" i="4"/>
  <c r="K7" i="4"/>
  <c r="J7" i="4"/>
  <c r="D7" i="4"/>
  <c r="K6" i="4"/>
  <c r="J6" i="4"/>
  <c r="D6" i="4"/>
  <c r="K5" i="4"/>
  <c r="J5" i="4"/>
  <c r="D5" i="4"/>
  <c r="J16" i="3"/>
  <c r="K16" i="3"/>
  <c r="J17" i="3"/>
  <c r="K17" i="3"/>
  <c r="J18" i="3"/>
  <c r="K18" i="3"/>
  <c r="J19" i="3"/>
  <c r="K19" i="3"/>
  <c r="K15" i="3"/>
  <c r="K6" i="3"/>
  <c r="K7" i="3"/>
  <c r="K8" i="3"/>
  <c r="J6" i="3"/>
  <c r="J7" i="3"/>
  <c r="J8" i="3"/>
  <c r="J9" i="3"/>
  <c r="J5" i="3"/>
  <c r="D19" i="3"/>
  <c r="D18" i="3"/>
  <c r="D17" i="3"/>
  <c r="D16" i="3"/>
  <c r="D15" i="3"/>
  <c r="D9" i="3"/>
  <c r="D8" i="3"/>
  <c r="D7" i="3"/>
  <c r="D6" i="3"/>
  <c r="D5" i="3"/>
  <c r="J16" i="2"/>
  <c r="J17" i="2"/>
  <c r="J18" i="2"/>
  <c r="J19" i="2"/>
  <c r="J15" i="2"/>
  <c r="K16" i="2"/>
  <c r="K17" i="2"/>
  <c r="K18" i="2"/>
  <c r="K19" i="2"/>
  <c r="K15" i="2"/>
  <c r="L5" i="3" l="1"/>
  <c r="M5" i="3" s="1"/>
  <c r="L15" i="4"/>
  <c r="M15" i="4" s="1"/>
  <c r="L18" i="4"/>
  <c r="M18" i="4" s="1"/>
  <c r="L7" i="4"/>
  <c r="M7" i="4" s="1"/>
  <c r="L8" i="4"/>
  <c r="M8" i="4" s="1"/>
  <c r="L6" i="4"/>
  <c r="M6" i="4" s="1"/>
  <c r="L6" i="3"/>
  <c r="M6" i="3" s="1"/>
  <c r="L17" i="4"/>
  <c r="M17" i="4" s="1"/>
  <c r="L16" i="4"/>
  <c r="M16" i="4" s="1"/>
  <c r="L19" i="4"/>
  <c r="M19" i="4" s="1"/>
  <c r="L5" i="4"/>
  <c r="M5" i="4" s="1"/>
  <c r="L17" i="3"/>
  <c r="M17" i="3" s="1"/>
  <c r="L19" i="3"/>
  <c r="M19" i="3" s="1"/>
  <c r="L18" i="3"/>
  <c r="M18" i="3" s="1"/>
  <c r="L15" i="3"/>
  <c r="M15" i="3" s="1"/>
  <c r="L16" i="3"/>
  <c r="M16" i="3" s="1"/>
  <c r="L7" i="3"/>
  <c r="M7" i="3" s="1"/>
  <c r="L8" i="3"/>
  <c r="M8" i="3" s="1"/>
  <c r="K6" i="2"/>
  <c r="K7" i="2"/>
  <c r="K8" i="2"/>
  <c r="K9" i="2"/>
  <c r="K5" i="2"/>
  <c r="L5" i="2" s="1"/>
  <c r="M5" i="2" s="1"/>
  <c r="J6" i="2"/>
  <c r="J7" i="2"/>
  <c r="J8" i="2"/>
  <c r="J9" i="2"/>
  <c r="J5" i="2"/>
  <c r="E29" i="2"/>
  <c r="E28" i="2"/>
  <c r="E27" i="2"/>
  <c r="E26" i="2"/>
  <c r="F29" i="2" s="1"/>
  <c r="E25" i="2"/>
  <c r="D19" i="2"/>
  <c r="D18" i="2"/>
  <c r="D17" i="2"/>
  <c r="L16" i="2"/>
  <c r="M16" i="2" s="1"/>
  <c r="D16" i="2"/>
  <c r="D15" i="2"/>
  <c r="L15" i="2" s="1"/>
  <c r="M15" i="2" s="1"/>
  <c r="D9" i="2"/>
  <c r="D8" i="2"/>
  <c r="D7" i="2"/>
  <c r="D6" i="2"/>
  <c r="D5" i="2"/>
  <c r="N9" i="4" l="1"/>
  <c r="O9" i="4"/>
  <c r="N19" i="4"/>
  <c r="O9" i="3"/>
  <c r="G29" i="2"/>
  <c r="O19" i="4"/>
  <c r="O19" i="3"/>
  <c r="N19" i="3"/>
  <c r="N9" i="3"/>
  <c r="L17" i="2"/>
  <c r="M17" i="2" s="1"/>
  <c r="L18" i="2"/>
  <c r="M18" i="2" s="1"/>
  <c r="L19" i="2"/>
  <c r="M19" i="2" s="1"/>
  <c r="L8" i="2"/>
  <c r="M8" i="2" s="1"/>
  <c r="L9" i="2"/>
  <c r="L6" i="2"/>
  <c r="M6" i="2" s="1"/>
  <c r="L7" i="2"/>
  <c r="M7" i="2" s="1"/>
  <c r="K5" i="1"/>
  <c r="N9" i="2" l="1"/>
  <c r="N19" i="2"/>
  <c r="O19" i="2"/>
  <c r="O9" i="2"/>
  <c r="E29" i="1"/>
  <c r="E28" i="1"/>
  <c r="E27" i="1"/>
  <c r="G29" i="1" s="1"/>
  <c r="S6" i="1" s="1"/>
  <c r="E26" i="1"/>
  <c r="E25" i="1"/>
  <c r="K19" i="1"/>
  <c r="J19" i="1"/>
  <c r="D19" i="1"/>
  <c r="K18" i="1"/>
  <c r="J18" i="1"/>
  <c r="D18" i="1"/>
  <c r="K17" i="1"/>
  <c r="J17" i="1"/>
  <c r="D17" i="1"/>
  <c r="K16" i="1"/>
  <c r="J16" i="1"/>
  <c r="D16" i="1"/>
  <c r="K15" i="1"/>
  <c r="J15" i="1"/>
  <c r="D15" i="1"/>
  <c r="K9" i="1"/>
  <c r="K8" i="1"/>
  <c r="K7" i="1"/>
  <c r="K6" i="1"/>
  <c r="J9" i="1"/>
  <c r="L9" i="1" s="1"/>
  <c r="M9" i="1" s="1"/>
  <c r="J8" i="1"/>
  <c r="J7" i="1"/>
  <c r="J6" i="1"/>
  <c r="J5" i="1"/>
  <c r="D9" i="1"/>
  <c r="D8" i="1"/>
  <c r="D7" i="1"/>
  <c r="L7" i="1" s="1"/>
  <c r="M7" i="1" s="1"/>
  <c r="D6" i="1"/>
  <c r="L6" i="1" s="1"/>
  <c r="M6" i="1" s="1"/>
  <c r="D5" i="1"/>
  <c r="F29" i="1" l="1"/>
  <c r="R6" i="1" s="1"/>
  <c r="L5" i="1"/>
  <c r="M5" i="1" s="1"/>
  <c r="L8" i="1"/>
  <c r="M8" i="1" s="1"/>
  <c r="N9" i="1" s="1"/>
  <c r="R4" i="1" s="1"/>
  <c r="O9" i="1"/>
  <c r="S4" i="1" s="1"/>
  <c r="L17" i="1"/>
  <c r="M17" i="1" s="1"/>
  <c r="L16" i="1"/>
  <c r="M16" i="1" s="1"/>
  <c r="L15" i="1"/>
  <c r="M15" i="1" s="1"/>
  <c r="L19" i="1"/>
  <c r="M19" i="1" s="1"/>
  <c r="L18" i="1"/>
  <c r="M18" i="1" s="1"/>
  <c r="O19" i="1" l="1"/>
  <c r="S5" i="1" s="1"/>
  <c r="N19" i="1"/>
  <c r="R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tc={B8FFC869-C6C7-4893-BD16-62023066D567}</author>
  </authors>
  <commentList>
    <comment ref="H5" authorId="0" shapeId="0" xr:uid="{B8FFC869-C6C7-4893-BD16-62023066D567}">
      <text>
        <t>[Threaded comment]
Your version of Excel allows you to read this threaded comment; however, any edits to it will get removed if the file is opened in a newer version of Excel. Learn more: https://go.microsoft.com/fwlink/?linkid=870924
Comment:
    lower than the detection limit, should assume as 0</t>
      </text>
    </comment>
  </commentList>
</comments>
</file>

<file path=xl/sharedStrings.xml><?xml version="1.0" encoding="utf-8"?>
<sst xmlns="http://schemas.openxmlformats.org/spreadsheetml/2006/main" count="197" uniqueCount="48">
  <si>
    <t>Light fluxes (Net primary production)</t>
  </si>
  <si>
    <t>Core</t>
  </si>
  <si>
    <t>A</t>
  </si>
  <si>
    <t>B</t>
  </si>
  <si>
    <t>D</t>
  </si>
  <si>
    <t>E</t>
  </si>
  <si>
    <t>Water column (cm)</t>
  </si>
  <si>
    <t>C</t>
  </si>
  <si>
    <t>water vol (L)</t>
  </si>
  <si>
    <t>Init O2 (mg/L</t>
  </si>
  <si>
    <t>Init O2 (uM)</t>
  </si>
  <si>
    <t>Start time</t>
  </si>
  <si>
    <t>End time</t>
  </si>
  <si>
    <t>Incubation time (h)</t>
  </si>
  <si>
    <t>Final O2 (mg/L)</t>
  </si>
  <si>
    <t>Final O2 (uM)</t>
  </si>
  <si>
    <t>Flux uMol core</t>
  </si>
  <si>
    <t>Flux uMol m-2 h-1</t>
  </si>
  <si>
    <t>Mean</t>
  </si>
  <si>
    <t>SD</t>
  </si>
  <si>
    <t>Dark Fluxes  (expressed as positive value = Community respiration)</t>
  </si>
  <si>
    <t>Gross primary Production in light  (Community respiration + Net Primary Production)</t>
  </si>
  <si>
    <t>CR</t>
  </si>
  <si>
    <t>NPP</t>
  </si>
  <si>
    <t>GPP (uMol m-2 h-1)</t>
  </si>
  <si>
    <t>Init P (ug/L</t>
  </si>
  <si>
    <t>Final P (ug/L)</t>
  </si>
  <si>
    <t>Init P (uM)</t>
  </si>
  <si>
    <t>Final P (uM)</t>
  </si>
  <si>
    <t>Init NH4-N (ug/L</t>
  </si>
  <si>
    <t>Final NH4-N (ug/L)</t>
  </si>
  <si>
    <t>Init NH4-N (uM)</t>
  </si>
  <si>
    <t>Final NH4-N (uM)</t>
  </si>
  <si>
    <t>Init NO3-N (ug/L</t>
  </si>
  <si>
    <t>Final  NO3-N (ug/L)</t>
  </si>
  <si>
    <t>Final NO3-N (ug/L)</t>
  </si>
  <si>
    <t>Init  NO3-N (uM)</t>
  </si>
  <si>
    <t>Final  NO3-N (uM)</t>
  </si>
  <si>
    <t>Init  NO3-N (ug/L</t>
  </si>
  <si>
    <t xml:space="preserve">light </t>
  </si>
  <si>
    <t xml:space="preserve">dark </t>
  </si>
  <si>
    <t>std</t>
  </si>
  <si>
    <t>Net primary production</t>
  </si>
  <si>
    <t>Community respiration</t>
  </si>
  <si>
    <t>Gross primary production</t>
  </si>
  <si>
    <t xml:space="preserve">Ammonium </t>
  </si>
  <si>
    <t>Nitrate</t>
  </si>
  <si>
    <t>Phosphate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</si>
</sst>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1" fillId="0" borderId="0" xfId="0" applyNumberFormat="1" applyFont="1"/>
    <xf numFmtId="164" fontId="3" fillId="0" borderId="0" xfId="0" applyNumberFormat="1" applyFont="1"/>
    <xf numFmtId="0" fontId="3" fillId="0" borderId="0" xfId="0" applyFont="1"/>
    <xf numFmtId="0" fontId="4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D3D-49CA-8825-920BBE6168F0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3D-49CA-8825-920BBE6168F0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D3D-49CA-8825-920BBE6168F0}"/>
              </c:ext>
            </c:extLst>
          </c:dPt>
          <c:errBars>
            <c:errBarType val="both"/>
            <c:errValType val="cust"/>
            <c:noEndCap val="0"/>
            <c:plus>
              <c:numRef>
                <c:f>oxygen!$S$4:$S$6</c:f>
                <c:numCache>
                  <c:formatCode>General</c:formatCode>
                  <c:ptCount val="3"/>
                  <c:pt idx="0">
                    <c:v>2857.3594937597873</c:v>
                  </c:pt>
                  <c:pt idx="1">
                    <c:v>540.89816162518605</c:v>
                  </c:pt>
                  <c:pt idx="2">
                    <c:v>2485.6104420192501</c:v>
                  </c:pt>
                </c:numCache>
              </c:numRef>
            </c:plus>
            <c:minus>
              <c:numRef>
                <c:f>oxygen!$S$4:$S$6</c:f>
                <c:numCache>
                  <c:formatCode>General</c:formatCode>
                  <c:ptCount val="3"/>
                  <c:pt idx="0">
                    <c:v>2857.3594937597873</c:v>
                  </c:pt>
                  <c:pt idx="1">
                    <c:v>540.89816162518605</c:v>
                  </c:pt>
                  <c:pt idx="2">
                    <c:v>2485.6104420192501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oxygen!$Q$4:$Q$6</c:f>
              <c:strCache>
                <c:ptCount val="3"/>
                <c:pt idx="0">
                  <c:v>Net primary production</c:v>
                </c:pt>
                <c:pt idx="1">
                  <c:v>Community respiration</c:v>
                </c:pt>
                <c:pt idx="2">
                  <c:v>Gross primary production</c:v>
                </c:pt>
              </c:strCache>
            </c:strRef>
          </c:cat>
          <c:val>
            <c:numRef>
              <c:f>oxygen!$R$4:$R$6</c:f>
              <c:numCache>
                <c:formatCode>0.0</c:formatCode>
                <c:ptCount val="3"/>
                <c:pt idx="0">
                  <c:v>1546.0990073525907</c:v>
                </c:pt>
                <c:pt idx="1">
                  <c:v>-4924.5113278909794</c:v>
                </c:pt>
                <c:pt idx="2">
                  <c:v>6470.610335243573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D-49CA-8825-920BBE616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3560440"/>
        <c:axId val="713563064"/>
      </c:barChart>
      <c:catAx>
        <c:axId val="71356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640000" spcFirstLastPara="1" vertOverflow="ellipsis" wrap="square" anchor="b" anchorCtr="0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63064"/>
        <c:crosses val="autoZero"/>
        <c:auto val="1"/>
        <c:lblAlgn val="ctr"/>
        <c:lblOffset val="100"/>
        <c:noMultiLvlLbl val="0"/>
      </c:catAx>
      <c:valAx>
        <c:axId val="71356306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60440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02379702537183"/>
          <c:y val="7.1111100050766984E-2"/>
          <c:w val="0.84827979002624676"/>
          <c:h val="0.77452493056868976"/>
        </c:manualLayout>
      </c:layout>
      <c:barChart>
        <c:barDir val="col"/>
        <c:grouping val="clustered"/>
        <c:varyColors val="0"/>
        <c:ser>
          <c:idx val="0"/>
          <c:order val="0"/>
          <c:tx>
            <c:v>Light</c:v>
          </c:tx>
          <c:spPr>
            <a:solidFill>
              <a:schemeClr val="bg1"/>
            </a:solidFill>
            <a:ln w="15875"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'Data summary'!$C$4:$C$7</c:f>
                <c:numCache>
                  <c:formatCode>General</c:formatCode>
                  <c:ptCount val="4"/>
                  <c:pt idx="0">
                    <c:v>88.434225508626852</c:v>
                  </c:pt>
                  <c:pt idx="1">
                    <c:v>269.7851282562952</c:v>
                  </c:pt>
                  <c:pt idx="2">
                    <c:v>5.7641082206605239</c:v>
                  </c:pt>
                </c:numCache>
              </c:numRef>
            </c:plus>
            <c:minus>
              <c:numRef>
                <c:f>'Data summary'!$C$4:$C$7</c:f>
                <c:numCache>
                  <c:formatCode>General</c:formatCode>
                  <c:ptCount val="4"/>
                  <c:pt idx="0">
                    <c:v>88.434225508626852</c:v>
                  </c:pt>
                  <c:pt idx="1">
                    <c:v>269.7851282562952</c:v>
                  </c:pt>
                  <c:pt idx="2">
                    <c:v>5.7641082206605239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summary'!$A$4:$A$6</c:f>
              <c:strCache>
                <c:ptCount val="3"/>
                <c:pt idx="0">
                  <c:v>Ammonium </c:v>
                </c:pt>
                <c:pt idx="1">
                  <c:v>Nitrate</c:v>
                </c:pt>
                <c:pt idx="2">
                  <c:v>Phosphate</c:v>
                </c:pt>
              </c:strCache>
            </c:strRef>
          </c:cat>
          <c:val>
            <c:numRef>
              <c:f>'Data summary'!$B$4:$B$6</c:f>
              <c:numCache>
                <c:formatCode>0.0</c:formatCode>
                <c:ptCount val="3"/>
                <c:pt idx="0" formatCode="General">
                  <c:v>253.44128056598453</c:v>
                </c:pt>
                <c:pt idx="1">
                  <c:v>267.20040513951579</c:v>
                </c:pt>
                <c:pt idx="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5-4D43-8439-82C6E198DF10}"/>
            </c:ext>
          </c:extLst>
        </c:ser>
        <c:ser>
          <c:idx val="1"/>
          <c:order val="1"/>
          <c:tx>
            <c:v>Dark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'Data summary'!$E$4:$E$7</c:f>
                <c:numCache>
                  <c:formatCode>General</c:formatCode>
                  <c:ptCount val="4"/>
                  <c:pt idx="0">
                    <c:v>107.55358014855236</c:v>
                  </c:pt>
                  <c:pt idx="1">
                    <c:v>43.627137082231982</c:v>
                  </c:pt>
                  <c:pt idx="2">
                    <c:v>15.110399266324963</c:v>
                  </c:pt>
                </c:numCache>
              </c:numRef>
            </c:plus>
            <c:minus>
              <c:numRef>
                <c:f>'Data summary'!$E$4:$E$7</c:f>
                <c:numCache>
                  <c:formatCode>General</c:formatCode>
                  <c:ptCount val="4"/>
                  <c:pt idx="0">
                    <c:v>107.55358014855236</c:v>
                  </c:pt>
                  <c:pt idx="1">
                    <c:v>43.627137082231982</c:v>
                  </c:pt>
                  <c:pt idx="2">
                    <c:v>15.110399266324963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summary'!$A$4:$A$6</c:f>
              <c:strCache>
                <c:ptCount val="3"/>
                <c:pt idx="0">
                  <c:v>Ammonium </c:v>
                </c:pt>
                <c:pt idx="1">
                  <c:v>Nitrate</c:v>
                </c:pt>
                <c:pt idx="2">
                  <c:v>Phosphate</c:v>
                </c:pt>
              </c:strCache>
            </c:strRef>
          </c:cat>
          <c:val>
            <c:numRef>
              <c:f>'Data summary'!$D$4:$D$6</c:f>
              <c:numCache>
                <c:formatCode>0.0</c:formatCode>
                <c:ptCount val="3"/>
                <c:pt idx="0" formatCode="General">
                  <c:v>172.47926844215641</c:v>
                </c:pt>
                <c:pt idx="1">
                  <c:v>2.9154323000277831</c:v>
                </c:pt>
                <c:pt idx="2" formatCode="General">
                  <c:v>26.138076938995237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15-4D43-8439-82C6E198D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019072"/>
        <c:axId val="574013496"/>
      </c:barChart>
      <c:catAx>
        <c:axId val="57401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13496"/>
        <c:crosses val="autoZero"/>
        <c:auto val="1"/>
        <c:lblAlgn val="ctr"/>
        <c:lblOffset val="100"/>
        <c:noMultiLvlLbl val="0"/>
      </c:catAx>
      <c:valAx>
        <c:axId val="574013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solidFill>
                      <a:sysClr val="windowText" lastClr="000000"/>
                    </a:solidFill>
                  </a:rPr>
                  <a:t>Nutrient</a:t>
                </a:r>
                <a:r>
                  <a:rPr lang="en-AU" b="1" baseline="0">
                    <a:solidFill>
                      <a:sysClr val="windowText" lastClr="000000"/>
                    </a:solidFill>
                  </a:rPr>
                  <a:t> fluxes (</a:t>
                </a:r>
                <a:r>
                  <a:rPr lang="en-AU" b="1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µmol m-2h-1)</a:t>
                </a:r>
                <a:endParaRPr lang="en-AU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19072"/>
        <c:crosses val="autoZero"/>
        <c:crossBetween val="between"/>
      </c:valAx>
      <c:spPr>
        <a:noFill/>
        <a:ln w="19050">
          <a:solidFill>
            <a:schemeClr val="tx1">
              <a:lumMod val="65000"/>
              <a:lumOff val="3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7820682414698163"/>
          <c:y val="0.14224092678070413"/>
          <c:w val="0.14580857392825897"/>
          <c:h val="6.4655624943433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476250</xdr:colOff>
      <xdr:row>9</xdr:row>
      <xdr:rowOff>138112</xdr:rowOff>
    </xdr:from>
    <xdr:to>
      <xdr:col>23</xdr:col>
      <xdr:colOff>9525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D258EF-E6DE-4EEB-8E0D-6E8C944D3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10</xdr:row>
      <xdr:rowOff>47625</xdr:rowOff>
    </xdr:from>
    <xdr:to>
      <xdr:col>17</xdr:col>
      <xdr:colOff>542925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E7CE6B-7D6B-4DBA-A598-60FACC9D7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lie Huang" id="{D6A7D940-771D-4A81-98DA-1DF3CBB23D19}" userId="S::huangl@unisa.edu.au::29716b60-ab05-43d9-b686-a3c2ff4f3c5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5" dT="2021-04-30T08:59:16.34" personId="{D6A7D940-771D-4A81-98DA-1DF3CBB23D19}" id="{B8FFC869-C6C7-4893-BD16-62023066D567}">
    <text>lower than the detection limit, should assume as 0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29"/>
  <sheetViews>
    <sheetView workbookViewId="0">
      <selection activeCell="M4" sqref="M4"/>
    </sheetView>
  </sheetViews>
  <sheetFormatPr defaultRowHeight="15" x14ac:dyDescent="0.25"/>
  <cols>
    <col min="3" max="3" width="18.140625" bestFit="1" customWidth="1"/>
    <col min="4" max="4" width="11.85546875" customWidth="1"/>
    <col min="5" max="5" width="10.5703125" customWidth="1"/>
    <col min="6" max="6" width="10.85546875" customWidth="1"/>
    <col min="7" max="7" width="17.7109375" customWidth="1"/>
    <col min="8" max="8" width="12.7109375" customWidth="1"/>
    <col min="9" max="9" width="15.28515625" customWidth="1"/>
    <col min="10" max="10" width="12" customWidth="1"/>
    <col min="11" max="11" width="13.28515625" customWidth="1"/>
    <col min="12" max="12" width="18.42578125" customWidth="1"/>
    <col min="13" max="13" width="16.85546875" customWidth="1"/>
    <col min="14" max="14" width="9.5703125" bestFit="1" customWidth="1"/>
    <col min="18" max="19" width="15" customWidth="1"/>
    <col min="20" max="21" width="9.85546875" customWidth="1"/>
  </cols>
  <sheetData>
    <row r="2" spans="2:19" ht="21" x14ac:dyDescent="0.35">
      <c r="E2" s="2" t="s">
        <v>0</v>
      </c>
    </row>
    <row r="3" spans="2:19" x14ac:dyDescent="0.25">
      <c r="S3" t="s">
        <v>41</v>
      </c>
    </row>
    <row r="4" spans="2:19" x14ac:dyDescent="0.25">
      <c r="B4" t="s">
        <v>1</v>
      </c>
      <c r="C4" t="s">
        <v>6</v>
      </c>
      <c r="D4" t="s">
        <v>8</v>
      </c>
      <c r="E4" t="s">
        <v>11</v>
      </c>
      <c r="F4" t="s">
        <v>12</v>
      </c>
      <c r="G4" t="s">
        <v>13</v>
      </c>
      <c r="H4" t="s">
        <v>9</v>
      </c>
      <c r="I4" t="s">
        <v>14</v>
      </c>
      <c r="J4" t="s">
        <v>10</v>
      </c>
      <c r="K4" t="s">
        <v>15</v>
      </c>
      <c r="L4" t="s">
        <v>16</v>
      </c>
      <c r="M4" s="1" t="s">
        <v>17</v>
      </c>
      <c r="N4" s="1" t="s">
        <v>18</v>
      </c>
      <c r="O4" s="1" t="s">
        <v>19</v>
      </c>
      <c r="Q4" t="s">
        <v>42</v>
      </c>
      <c r="R4" s="8">
        <f>N9</f>
        <v>1546.0990073525907</v>
      </c>
      <c r="S4" s="8">
        <f>O9</f>
        <v>2857.3594937597873</v>
      </c>
    </row>
    <row r="5" spans="2:19" x14ac:dyDescent="0.25">
      <c r="B5" t="s">
        <v>2</v>
      </c>
      <c r="C5">
        <v>22.3</v>
      </c>
      <c r="D5">
        <f>45.35*C5/1000</f>
        <v>1.0113050000000001</v>
      </c>
      <c r="E5">
        <v>7.49</v>
      </c>
      <c r="F5">
        <v>9.27</v>
      </c>
      <c r="G5">
        <v>1.63</v>
      </c>
      <c r="H5">
        <v>9.0399999999999991</v>
      </c>
      <c r="I5">
        <v>9.7200000000000006</v>
      </c>
      <c r="J5">
        <f>(H5/32)*1000</f>
        <v>282.5</v>
      </c>
      <c r="K5">
        <f>(I5/32)*1000</f>
        <v>303.75</v>
      </c>
      <c r="L5">
        <f>D5*(K5-J5)</f>
        <v>21.490231250000001</v>
      </c>
      <c r="M5" s="6">
        <f>220.46*L5/G5</f>
        <v>2906.5867370398778</v>
      </c>
      <c r="Q5" t="s">
        <v>43</v>
      </c>
      <c r="R5" s="8">
        <f>N19</f>
        <v>-4924.5113278909794</v>
      </c>
      <c r="S5" s="8">
        <f>O19</f>
        <v>540.89816162518605</v>
      </c>
    </row>
    <row r="6" spans="2:19" x14ac:dyDescent="0.25">
      <c r="B6" t="s">
        <v>3</v>
      </c>
      <c r="C6">
        <v>23.8</v>
      </c>
      <c r="D6">
        <f t="shared" ref="D6:D9" si="0">45.35*C6/1000</f>
        <v>1.0793300000000001</v>
      </c>
      <c r="E6">
        <v>7.52</v>
      </c>
      <c r="F6">
        <v>9.3000000000000007</v>
      </c>
      <c r="G6">
        <v>1.63</v>
      </c>
      <c r="H6">
        <v>9.11</v>
      </c>
      <c r="I6">
        <v>9.74</v>
      </c>
      <c r="J6">
        <f t="shared" ref="J6:J9" si="1">(H6/32)*1000</f>
        <v>284.6875</v>
      </c>
      <c r="K6">
        <f t="shared" ref="K6:K9" si="2">(I6/32)*1000</f>
        <v>304.375</v>
      </c>
      <c r="L6">
        <f t="shared" ref="L6:L9" si="3">D6*(K6-J6)</f>
        <v>21.249309375000003</v>
      </c>
      <c r="M6" s="6">
        <f t="shared" ref="M6:M9" si="4">220.46*L6/G6</f>
        <v>2874.0016839340497</v>
      </c>
      <c r="Q6" t="s">
        <v>44</v>
      </c>
      <c r="R6" s="8">
        <f>F29</f>
        <v>6470.610335243573</v>
      </c>
      <c r="S6" s="8">
        <f>G29</f>
        <v>2485.6104420192501</v>
      </c>
    </row>
    <row r="7" spans="2:19" x14ac:dyDescent="0.25">
      <c r="B7" t="s">
        <v>7</v>
      </c>
      <c r="C7">
        <v>23.1</v>
      </c>
      <c r="D7">
        <f t="shared" si="0"/>
        <v>1.047585</v>
      </c>
      <c r="E7">
        <v>7.55</v>
      </c>
      <c r="F7">
        <v>9.32</v>
      </c>
      <c r="G7">
        <v>1.62</v>
      </c>
      <c r="H7">
        <v>9.14</v>
      </c>
      <c r="I7">
        <v>9.02</v>
      </c>
      <c r="J7">
        <f t="shared" si="1"/>
        <v>285.625</v>
      </c>
      <c r="K7">
        <f t="shared" si="2"/>
        <v>281.875</v>
      </c>
      <c r="L7">
        <f t="shared" si="3"/>
        <v>-3.92844375</v>
      </c>
      <c r="M7" s="6">
        <f t="shared" si="4"/>
        <v>-534.60784513888882</v>
      </c>
    </row>
    <row r="8" spans="2:19" x14ac:dyDescent="0.25">
      <c r="B8" t="s">
        <v>4</v>
      </c>
      <c r="C8">
        <v>23.8</v>
      </c>
      <c r="D8">
        <f t="shared" si="0"/>
        <v>1.0793300000000001</v>
      </c>
      <c r="E8">
        <v>7.57</v>
      </c>
      <c r="F8">
        <v>9.35</v>
      </c>
      <c r="G8">
        <v>1.63</v>
      </c>
      <c r="H8">
        <v>9.17</v>
      </c>
      <c r="I8">
        <v>10.210000000000001</v>
      </c>
      <c r="J8">
        <f t="shared" si="1"/>
        <v>286.5625</v>
      </c>
      <c r="K8">
        <f t="shared" si="2"/>
        <v>319.0625</v>
      </c>
      <c r="L8">
        <f t="shared" si="3"/>
        <v>35.078225000000003</v>
      </c>
      <c r="M8" s="6">
        <f t="shared" si="4"/>
        <v>4744.3837322085901</v>
      </c>
    </row>
    <row r="9" spans="2:19" x14ac:dyDescent="0.25">
      <c r="B9" t="s">
        <v>5</v>
      </c>
      <c r="C9">
        <v>26.2</v>
      </c>
      <c r="D9">
        <f t="shared" si="0"/>
        <v>1.1881700000000002</v>
      </c>
      <c r="E9">
        <v>8</v>
      </c>
      <c r="F9">
        <v>9.3800000000000008</v>
      </c>
      <c r="G9">
        <v>1.63</v>
      </c>
      <c r="H9">
        <v>9.08</v>
      </c>
      <c r="I9">
        <v>8.6300000000000008</v>
      </c>
      <c r="J9">
        <f t="shared" si="1"/>
        <v>283.75</v>
      </c>
      <c r="K9">
        <f t="shared" si="2"/>
        <v>269.6875</v>
      </c>
      <c r="L9">
        <f t="shared" si="3"/>
        <v>-16.708640625000001</v>
      </c>
      <c r="M9" s="6">
        <f t="shared" si="4"/>
        <v>-2259.8692712806751</v>
      </c>
      <c r="N9" s="4">
        <f>AVERAGE(M5:M9)</f>
        <v>1546.0990073525907</v>
      </c>
      <c r="O9" s="4">
        <f>STDEV(M5:M9)</f>
        <v>2857.3594937597873</v>
      </c>
    </row>
    <row r="12" spans="2:19" ht="21" x14ac:dyDescent="0.35">
      <c r="E12" s="2" t="s">
        <v>20</v>
      </c>
    </row>
    <row r="14" spans="2:19" x14ac:dyDescent="0.25">
      <c r="B14" t="s">
        <v>1</v>
      </c>
      <c r="C14" t="s">
        <v>6</v>
      </c>
      <c r="D14" t="s">
        <v>8</v>
      </c>
      <c r="E14" t="s">
        <v>11</v>
      </c>
      <c r="F14" t="s">
        <v>12</v>
      </c>
      <c r="G14" t="s">
        <v>13</v>
      </c>
      <c r="H14" t="s">
        <v>9</v>
      </c>
      <c r="I14" t="s">
        <v>14</v>
      </c>
      <c r="J14" t="s">
        <v>10</v>
      </c>
      <c r="K14" t="s">
        <v>15</v>
      </c>
      <c r="L14" t="s">
        <v>16</v>
      </c>
      <c r="M14" s="1" t="s">
        <v>17</v>
      </c>
      <c r="N14" s="1" t="s">
        <v>18</v>
      </c>
      <c r="O14" s="1" t="s">
        <v>19</v>
      </c>
    </row>
    <row r="15" spans="2:19" x14ac:dyDescent="0.25">
      <c r="B15" t="s">
        <v>2</v>
      </c>
      <c r="C15">
        <v>22.3</v>
      </c>
      <c r="D15">
        <f>45.35*C15/1000</f>
        <v>1.0113050000000001</v>
      </c>
      <c r="E15">
        <v>16.11</v>
      </c>
      <c r="F15">
        <v>17.420000000000002</v>
      </c>
      <c r="G15">
        <v>1.52</v>
      </c>
      <c r="H15">
        <v>9</v>
      </c>
      <c r="I15">
        <v>8.02</v>
      </c>
      <c r="J15">
        <f>(H15/32)*1000</f>
        <v>281.25</v>
      </c>
      <c r="K15">
        <f>(I15/32)*1000</f>
        <v>250.625</v>
      </c>
      <c r="L15">
        <f>D15*(K15-J15)</f>
        <v>-30.971215625000003</v>
      </c>
      <c r="M15" s="6">
        <f>220.46*L15/G15</f>
        <v>-4492.0488136101985</v>
      </c>
    </row>
    <row r="16" spans="2:19" x14ac:dyDescent="0.25">
      <c r="B16" t="s">
        <v>3</v>
      </c>
      <c r="C16">
        <v>23.8</v>
      </c>
      <c r="D16">
        <f t="shared" ref="D16:D19" si="5">45.35*C16/1000</f>
        <v>1.0793300000000001</v>
      </c>
      <c r="E16">
        <v>16.16</v>
      </c>
      <c r="F16">
        <v>17.45</v>
      </c>
      <c r="G16">
        <v>1.48</v>
      </c>
      <c r="H16">
        <v>8.98</v>
      </c>
      <c r="I16">
        <v>8.1</v>
      </c>
      <c r="J16">
        <f t="shared" ref="J16:J19" si="6">(H16/32)*1000</f>
        <v>280.625</v>
      </c>
      <c r="K16">
        <f t="shared" ref="K16:K19" si="7">(I16/32)*1000</f>
        <v>253.125</v>
      </c>
      <c r="L16">
        <f t="shared" ref="L16:L19" si="8">D16*(K16-J16)</f>
        <v>-29.681575000000002</v>
      </c>
      <c r="M16" s="6">
        <f t="shared" ref="M16:M19" si="9">220.46*L16/G16</f>
        <v>-4421.3513679054058</v>
      </c>
    </row>
    <row r="17" spans="2:15" x14ac:dyDescent="0.25">
      <c r="B17" t="s">
        <v>7</v>
      </c>
      <c r="C17">
        <v>23.1</v>
      </c>
      <c r="D17">
        <f t="shared" si="5"/>
        <v>1.047585</v>
      </c>
      <c r="E17">
        <v>16.190000000000001</v>
      </c>
      <c r="F17">
        <v>17.48</v>
      </c>
      <c r="G17">
        <v>1.48</v>
      </c>
      <c r="H17">
        <v>9.0399999999999991</v>
      </c>
      <c r="I17">
        <v>7.87</v>
      </c>
      <c r="J17">
        <f t="shared" si="6"/>
        <v>282.5</v>
      </c>
      <c r="K17">
        <f t="shared" si="7"/>
        <v>245.9375</v>
      </c>
      <c r="L17">
        <f t="shared" si="8"/>
        <v>-38.302326562499999</v>
      </c>
      <c r="M17" s="6">
        <f t="shared" si="9"/>
        <v>-5705.4938607896966</v>
      </c>
    </row>
    <row r="18" spans="2:15" x14ac:dyDescent="0.25">
      <c r="B18" t="s">
        <v>4</v>
      </c>
      <c r="C18">
        <v>23.8</v>
      </c>
      <c r="D18">
        <f t="shared" si="5"/>
        <v>1.0793300000000001</v>
      </c>
      <c r="E18">
        <v>16.23</v>
      </c>
      <c r="F18">
        <v>17.5</v>
      </c>
      <c r="G18">
        <v>1.45</v>
      </c>
      <c r="H18">
        <v>8.99</v>
      </c>
      <c r="I18">
        <v>8.06</v>
      </c>
      <c r="J18">
        <f t="shared" si="6"/>
        <v>280.9375</v>
      </c>
      <c r="K18">
        <f t="shared" si="7"/>
        <v>251.87500000000003</v>
      </c>
      <c r="L18">
        <f t="shared" si="8"/>
        <v>-31.368028124999974</v>
      </c>
      <c r="M18" s="6">
        <f t="shared" si="9"/>
        <v>-4769.2382623706862</v>
      </c>
    </row>
    <row r="19" spans="2:15" x14ac:dyDescent="0.25">
      <c r="B19" t="s">
        <v>5</v>
      </c>
      <c r="C19">
        <v>26.2</v>
      </c>
      <c r="D19">
        <f t="shared" si="5"/>
        <v>1.1881700000000002</v>
      </c>
      <c r="E19">
        <v>16.260000000000002</v>
      </c>
      <c r="F19">
        <v>17.54</v>
      </c>
      <c r="G19">
        <v>1.47</v>
      </c>
      <c r="H19">
        <v>9.01</v>
      </c>
      <c r="I19">
        <v>8.07</v>
      </c>
      <c r="J19">
        <f t="shared" si="6"/>
        <v>281.5625</v>
      </c>
      <c r="K19">
        <f t="shared" si="7"/>
        <v>252.1875</v>
      </c>
      <c r="L19">
        <f t="shared" si="8"/>
        <v>-34.902493750000005</v>
      </c>
      <c r="M19" s="6">
        <f t="shared" si="9"/>
        <v>-5234.4243347789125</v>
      </c>
      <c r="N19" s="4">
        <f>AVERAGE(M15:M19)</f>
        <v>-4924.5113278909794</v>
      </c>
      <c r="O19" s="4">
        <f>STDEV(M15:M19)</f>
        <v>540.89816162518605</v>
      </c>
    </row>
    <row r="22" spans="2:15" ht="21" x14ac:dyDescent="0.35">
      <c r="E22" s="2" t="s">
        <v>21</v>
      </c>
    </row>
    <row r="24" spans="2:15" x14ac:dyDescent="0.25">
      <c r="B24" t="s">
        <v>1</v>
      </c>
      <c r="C24" t="s">
        <v>22</v>
      </c>
      <c r="D24" t="s">
        <v>23</v>
      </c>
      <c r="E24" t="s">
        <v>24</v>
      </c>
      <c r="F24" t="s">
        <v>18</v>
      </c>
      <c r="G24" t="s">
        <v>19</v>
      </c>
    </row>
    <row r="25" spans="2:15" x14ac:dyDescent="0.25">
      <c r="B25" t="s">
        <v>2</v>
      </c>
      <c r="C25" s="3">
        <v>4492.0488136102003</v>
      </c>
      <c r="D25">
        <v>2906.5867370398778</v>
      </c>
      <c r="E25" s="3">
        <f>C25+D25</f>
        <v>7398.6355506500786</v>
      </c>
    </row>
    <row r="26" spans="2:15" x14ac:dyDescent="0.25">
      <c r="B26" t="s">
        <v>3</v>
      </c>
      <c r="C26" s="3">
        <v>4421.3513679054104</v>
      </c>
      <c r="D26">
        <v>2874.0016839340497</v>
      </c>
      <c r="E26" s="3">
        <f t="shared" ref="E26:E29" si="10">C26+D26</f>
        <v>7295.35305183946</v>
      </c>
    </row>
    <row r="27" spans="2:15" x14ac:dyDescent="0.25">
      <c r="B27" t="s">
        <v>7</v>
      </c>
      <c r="C27" s="3">
        <v>5705.4938607897002</v>
      </c>
      <c r="D27">
        <v>-534.60784513888882</v>
      </c>
      <c r="E27" s="3">
        <f t="shared" si="10"/>
        <v>5170.8860156508117</v>
      </c>
    </row>
    <row r="28" spans="2:15" x14ac:dyDescent="0.25">
      <c r="B28" t="s">
        <v>4</v>
      </c>
      <c r="C28" s="3">
        <v>4769.2382623706899</v>
      </c>
      <c r="D28">
        <v>4744.3837322085901</v>
      </c>
      <c r="E28" s="3">
        <f t="shared" si="10"/>
        <v>9513.62199457928</v>
      </c>
    </row>
    <row r="29" spans="2:15" x14ac:dyDescent="0.25">
      <c r="B29" t="s">
        <v>5</v>
      </c>
      <c r="C29" s="3">
        <v>5234.4243347789097</v>
      </c>
      <c r="D29">
        <v>-2259.8692712806751</v>
      </c>
      <c r="E29" s="3">
        <f t="shared" si="10"/>
        <v>2974.5550634982346</v>
      </c>
      <c r="F29" s="4">
        <f>AVERAGE(E25:E29)</f>
        <v>6470.610335243573</v>
      </c>
      <c r="G29" s="4">
        <f>STDEV(E25:E29)</f>
        <v>2485.6104420192501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18628-9251-4EB9-A523-9F0A3A787DDB}">
  <dimension ref="B2:O29"/>
  <sheetViews>
    <sheetView topLeftCell="B1" workbookViewId="0">
      <selection activeCell="R16" sqref="R16"/>
    </sheetView>
  </sheetViews>
  <sheetFormatPr defaultRowHeight="15" x14ac:dyDescent="0.25"/>
  <cols>
    <col min="3" max="3" width="18.140625" bestFit="1" customWidth="1"/>
    <col min="4" max="4" width="11.85546875" customWidth="1"/>
    <col min="5" max="5" width="10.5703125" customWidth="1"/>
    <col min="6" max="6" width="10.85546875" customWidth="1"/>
    <col min="7" max="7" width="17.7109375" customWidth="1"/>
    <col min="8" max="8" width="12.7109375" customWidth="1"/>
    <col min="9" max="9" width="15.28515625" customWidth="1"/>
    <col min="10" max="10" width="12" customWidth="1"/>
    <col min="11" max="11" width="13.28515625" customWidth="1"/>
    <col min="12" max="12" width="18.42578125" customWidth="1"/>
    <col min="13" max="13" width="16.85546875" customWidth="1"/>
    <col min="14" max="14" width="9.5703125" bestFit="1" customWidth="1"/>
  </cols>
  <sheetData>
    <row r="2" spans="2:15" ht="21" x14ac:dyDescent="0.35">
      <c r="E2" s="2" t="s">
        <v>0</v>
      </c>
    </row>
    <row r="4" spans="2:15" x14ac:dyDescent="0.25">
      <c r="B4" t="s">
        <v>1</v>
      </c>
      <c r="C4" t="s">
        <v>6</v>
      </c>
      <c r="D4" t="s">
        <v>8</v>
      </c>
      <c r="E4" t="s">
        <v>11</v>
      </c>
      <c r="F4" t="s">
        <v>12</v>
      </c>
      <c r="G4" t="s">
        <v>13</v>
      </c>
      <c r="H4" t="s">
        <v>25</v>
      </c>
      <c r="I4" t="s">
        <v>26</v>
      </c>
      <c r="J4" t="s">
        <v>27</v>
      </c>
      <c r="K4" t="s">
        <v>28</v>
      </c>
      <c r="L4" t="s">
        <v>16</v>
      </c>
      <c r="M4" s="1" t="s">
        <v>17</v>
      </c>
      <c r="N4" s="1" t="s">
        <v>18</v>
      </c>
      <c r="O4" s="1" t="s">
        <v>19</v>
      </c>
    </row>
    <row r="5" spans="2:15" x14ac:dyDescent="0.25">
      <c r="B5" t="s">
        <v>2</v>
      </c>
      <c r="C5">
        <v>22.3</v>
      </c>
      <c r="D5">
        <f>45.35*C5/1000</f>
        <v>1.0113050000000001</v>
      </c>
      <c r="E5">
        <v>7.49</v>
      </c>
      <c r="F5">
        <v>9.27</v>
      </c>
      <c r="G5">
        <v>1.63</v>
      </c>
      <c r="H5">
        <v>-3.7970000000000006</v>
      </c>
      <c r="I5">
        <v>-0.77500000000000036</v>
      </c>
      <c r="J5">
        <f>(H5/31)</f>
        <v>-0.12248387096774195</v>
      </c>
      <c r="K5">
        <f>(I5/31)</f>
        <v>-2.5000000000000012E-2</v>
      </c>
      <c r="L5">
        <f>D5*(K5-J5)</f>
        <v>9.8585926129032275E-2</v>
      </c>
      <c r="M5" s="6">
        <f>220.46*L5/G5</f>
        <v>13.333897714359789</v>
      </c>
    </row>
    <row r="6" spans="2:15" x14ac:dyDescent="0.25">
      <c r="B6" t="s">
        <v>3</v>
      </c>
      <c r="C6">
        <v>23.8</v>
      </c>
      <c r="D6">
        <f t="shared" ref="D6:D9" si="0">45.35*C6/1000</f>
        <v>1.0793300000000001</v>
      </c>
      <c r="E6">
        <v>7.52</v>
      </c>
      <c r="F6">
        <v>9.3000000000000007</v>
      </c>
      <c r="G6">
        <v>1.63</v>
      </c>
      <c r="H6">
        <v>-2.0500000000000007</v>
      </c>
      <c r="I6">
        <v>-0.7370000000000001</v>
      </c>
      <c r="J6">
        <f t="shared" ref="J6:J9" si="1">(H6/31)</f>
        <v>-6.6129032258064532E-2</v>
      </c>
      <c r="K6">
        <f t="shared" ref="K6:K9" si="2">(I6/31)</f>
        <v>-2.3774193548387099E-2</v>
      </c>
      <c r="L6">
        <f t="shared" ref="L6:L9" si="3">D6*(K6-J6)</f>
        <v>4.5714848064516152E-2</v>
      </c>
      <c r="M6" s="6">
        <f t="shared" ref="M6:M8" si="4">220.46*L6/G6</f>
        <v>6.1830033155234556</v>
      </c>
    </row>
    <row r="7" spans="2:15" x14ac:dyDescent="0.25">
      <c r="B7" t="s">
        <v>7</v>
      </c>
      <c r="C7">
        <v>23.1</v>
      </c>
      <c r="D7">
        <f t="shared" si="0"/>
        <v>1.047585</v>
      </c>
      <c r="E7">
        <v>7.55</v>
      </c>
      <c r="F7">
        <v>9.32</v>
      </c>
      <c r="G7">
        <v>1.62</v>
      </c>
      <c r="H7">
        <v>-0.92600000000000016</v>
      </c>
      <c r="I7">
        <v>-0.19900000000000073</v>
      </c>
      <c r="J7">
        <f t="shared" si="1"/>
        <v>-2.987096774193549E-2</v>
      </c>
      <c r="K7">
        <f t="shared" si="2"/>
        <v>-6.419354838709701E-3</v>
      </c>
      <c r="L7">
        <f t="shared" si="3"/>
        <v>2.456755790322579E-2</v>
      </c>
      <c r="M7" s="6">
        <f t="shared" si="4"/>
        <v>3.3433109971266401</v>
      </c>
    </row>
    <row r="8" spans="2:15" x14ac:dyDescent="0.25">
      <c r="B8" t="s">
        <v>4</v>
      </c>
      <c r="C8">
        <v>23.8</v>
      </c>
      <c r="D8">
        <f t="shared" si="0"/>
        <v>1.0793300000000001</v>
      </c>
      <c r="E8">
        <v>7.57</v>
      </c>
      <c r="F8">
        <v>9.35</v>
      </c>
      <c r="G8">
        <v>1.63</v>
      </c>
      <c r="H8">
        <v>-0.71799999999999997</v>
      </c>
      <c r="I8">
        <v>-0.77500000000000036</v>
      </c>
      <c r="J8">
        <f t="shared" si="1"/>
        <v>-2.3161290322580644E-2</v>
      </c>
      <c r="K8">
        <f t="shared" si="2"/>
        <v>-2.5000000000000012E-2</v>
      </c>
      <c r="L8">
        <f t="shared" si="3"/>
        <v>-1.9845745161290469E-3</v>
      </c>
      <c r="M8" s="6">
        <f t="shared" si="4"/>
        <v>-0.2684167471323986</v>
      </c>
    </row>
    <row r="9" spans="2:15" x14ac:dyDescent="0.25">
      <c r="B9" t="s">
        <v>5</v>
      </c>
      <c r="C9">
        <v>26.2</v>
      </c>
      <c r="D9">
        <f t="shared" si="0"/>
        <v>1.1881700000000002</v>
      </c>
      <c r="E9">
        <v>8</v>
      </c>
      <c r="F9">
        <v>9.3800000000000008</v>
      </c>
      <c r="G9">
        <v>1.63</v>
      </c>
      <c r="J9">
        <f t="shared" si="1"/>
        <v>0</v>
      </c>
      <c r="K9">
        <f t="shared" si="2"/>
        <v>0</v>
      </c>
      <c r="L9">
        <f t="shared" si="3"/>
        <v>0</v>
      </c>
      <c r="N9" s="4">
        <f>AVERAGE(M5:M9)</f>
        <v>5.647948819969371</v>
      </c>
      <c r="O9" s="4">
        <f>STDEV(M5:M9)</f>
        <v>5.7641082206605239</v>
      </c>
    </row>
    <row r="10" spans="2:15" x14ac:dyDescent="0.25">
      <c r="N10" s="7">
        <v>0</v>
      </c>
      <c r="O10" s="7">
        <v>0</v>
      </c>
    </row>
    <row r="12" spans="2:15" ht="21" x14ac:dyDescent="0.35">
      <c r="E12" s="2" t="s">
        <v>20</v>
      </c>
    </row>
    <row r="14" spans="2:15" x14ac:dyDescent="0.25">
      <c r="B14" t="s">
        <v>1</v>
      </c>
      <c r="C14" t="s">
        <v>6</v>
      </c>
      <c r="D14" t="s">
        <v>8</v>
      </c>
      <c r="E14" t="s">
        <v>11</v>
      </c>
      <c r="F14" t="s">
        <v>12</v>
      </c>
      <c r="G14" t="s">
        <v>13</v>
      </c>
      <c r="H14" t="s">
        <v>25</v>
      </c>
      <c r="I14" t="s">
        <v>26</v>
      </c>
      <c r="J14" t="s">
        <v>27</v>
      </c>
      <c r="K14" t="s">
        <v>28</v>
      </c>
      <c r="L14" t="s">
        <v>16</v>
      </c>
      <c r="M14" s="1" t="s">
        <v>17</v>
      </c>
      <c r="N14" s="1" t="s">
        <v>18</v>
      </c>
      <c r="O14" s="1" t="s">
        <v>19</v>
      </c>
    </row>
    <row r="15" spans="2:15" x14ac:dyDescent="0.25">
      <c r="B15" t="s">
        <v>2</v>
      </c>
      <c r="C15">
        <v>22.3</v>
      </c>
      <c r="D15">
        <f>45.35*C15/1000</f>
        <v>1.0113050000000001</v>
      </c>
      <c r="E15">
        <v>16.11</v>
      </c>
      <c r="F15">
        <v>17.420000000000002</v>
      </c>
      <c r="G15">
        <v>1.52</v>
      </c>
      <c r="H15">
        <v>0</v>
      </c>
      <c r="I15">
        <v>6.2229999999999999</v>
      </c>
      <c r="J15">
        <f>(H15/31)</f>
        <v>0</v>
      </c>
      <c r="K15">
        <f>(I15/31)</f>
        <v>0.20074193548387095</v>
      </c>
      <c r="L15">
        <f>D15*(K15-J15)</f>
        <v>0.20301132306451614</v>
      </c>
      <c r="M15" s="6">
        <f>220.46*L15/G15</f>
        <v>29.44465544921265</v>
      </c>
    </row>
    <row r="16" spans="2:15" x14ac:dyDescent="0.25">
      <c r="B16" t="s">
        <v>3</v>
      </c>
      <c r="C16">
        <v>23.8</v>
      </c>
      <c r="D16">
        <f t="shared" ref="D16:D19" si="5">45.35*C16/1000</f>
        <v>1.0793300000000001</v>
      </c>
      <c r="E16">
        <v>16.16</v>
      </c>
      <c r="F16">
        <v>17.45</v>
      </c>
      <c r="G16">
        <v>1.48</v>
      </c>
      <c r="H16">
        <v>0.33999999999999986</v>
      </c>
      <c r="I16">
        <v>7.923</v>
      </c>
      <c r="J16">
        <f t="shared" ref="J16:J19" si="6">(H16/31)</f>
        <v>1.0967741935483867E-2</v>
      </c>
      <c r="K16">
        <f t="shared" ref="K16:K19" si="7">(I16/31)</f>
        <v>0.25558064516129031</v>
      </c>
      <c r="L16">
        <f t="shared" ref="L16:L19" si="8">D16*(K16-J16)</f>
        <v>0.26401804483870972</v>
      </c>
      <c r="M16" s="6">
        <f t="shared" ref="M16:M19" si="9">220.46*L16/G16</f>
        <v>39.327985246717532</v>
      </c>
    </row>
    <row r="17" spans="2:15" x14ac:dyDescent="0.25">
      <c r="B17" t="s">
        <v>7</v>
      </c>
      <c r="C17">
        <v>23.1</v>
      </c>
      <c r="D17">
        <f t="shared" si="5"/>
        <v>1.047585</v>
      </c>
      <c r="E17">
        <v>16.190000000000001</v>
      </c>
      <c r="F17">
        <v>17.48</v>
      </c>
      <c r="G17">
        <v>1.48</v>
      </c>
      <c r="H17">
        <v>0</v>
      </c>
      <c r="I17">
        <v>8.177999999999999</v>
      </c>
      <c r="J17">
        <f t="shared" si="6"/>
        <v>0</v>
      </c>
      <c r="K17">
        <f t="shared" si="7"/>
        <v>0.26380645161290317</v>
      </c>
      <c r="L17">
        <f t="shared" si="8"/>
        <v>0.27635968161290314</v>
      </c>
      <c r="M17" s="6">
        <f t="shared" si="9"/>
        <v>41.166388789446373</v>
      </c>
    </row>
    <row r="18" spans="2:15" x14ac:dyDescent="0.25">
      <c r="B18" t="s">
        <v>4</v>
      </c>
      <c r="C18">
        <v>23.8</v>
      </c>
      <c r="D18">
        <f t="shared" si="5"/>
        <v>1.0793300000000001</v>
      </c>
      <c r="E18">
        <v>16.23</v>
      </c>
      <c r="F18">
        <v>17.5</v>
      </c>
      <c r="G18">
        <v>1.45</v>
      </c>
      <c r="H18">
        <v>6.2609999999999992</v>
      </c>
      <c r="I18">
        <v>7.9039999999999999</v>
      </c>
      <c r="J18">
        <f t="shared" si="6"/>
        <v>0.20196774193548384</v>
      </c>
      <c r="K18">
        <f t="shared" si="7"/>
        <v>0.25496774193548388</v>
      </c>
      <c r="L18">
        <f t="shared" si="8"/>
        <v>5.7204490000000059E-2</v>
      </c>
      <c r="M18" s="6">
        <f t="shared" si="9"/>
        <v>8.697449562344838</v>
      </c>
    </row>
    <row r="19" spans="2:15" x14ac:dyDescent="0.25">
      <c r="B19" t="s">
        <v>5</v>
      </c>
      <c r="C19">
        <v>26.2</v>
      </c>
      <c r="D19">
        <f t="shared" si="5"/>
        <v>1.1881700000000002</v>
      </c>
      <c r="E19">
        <v>16.260000000000002</v>
      </c>
      <c r="F19">
        <v>17.54</v>
      </c>
      <c r="G19">
        <v>1.47</v>
      </c>
      <c r="H19">
        <v>4.5039999999999996</v>
      </c>
      <c r="I19">
        <v>6.601</v>
      </c>
      <c r="J19">
        <f t="shared" si="6"/>
        <v>0.14529032258064514</v>
      </c>
      <c r="K19">
        <f t="shared" si="7"/>
        <v>0.21293548387096775</v>
      </c>
      <c r="L19">
        <f t="shared" si="8"/>
        <v>8.0373951290322626E-2</v>
      </c>
      <c r="M19" s="6">
        <f t="shared" si="9"/>
        <v>12.053905647254782</v>
      </c>
      <c r="N19" s="4">
        <f>AVERAGE(M15:M19)</f>
        <v>26.138076938995237</v>
      </c>
      <c r="O19" s="4">
        <f>STDEV(M15:M19)</f>
        <v>15.110399266324963</v>
      </c>
    </row>
    <row r="22" spans="2:15" ht="21" x14ac:dyDescent="0.35">
      <c r="E22" s="2" t="s">
        <v>21</v>
      </c>
    </row>
    <row r="24" spans="2:15" x14ac:dyDescent="0.25">
      <c r="B24" t="s">
        <v>1</v>
      </c>
      <c r="C24" t="s">
        <v>22</v>
      </c>
      <c r="D24" t="s">
        <v>23</v>
      </c>
      <c r="E24" t="s">
        <v>24</v>
      </c>
      <c r="F24" t="s">
        <v>18</v>
      </c>
      <c r="G24" t="s">
        <v>19</v>
      </c>
    </row>
    <row r="25" spans="2:15" x14ac:dyDescent="0.25">
      <c r="B25" t="s">
        <v>2</v>
      </c>
      <c r="C25" s="5">
        <v>4492.0488136102003</v>
      </c>
      <c r="D25" s="6">
        <v>2906.5867370398778</v>
      </c>
      <c r="E25" s="3">
        <f>C25+D25</f>
        <v>7398.6355506500786</v>
      </c>
    </row>
    <row r="26" spans="2:15" x14ac:dyDescent="0.25">
      <c r="B26" t="s">
        <v>3</v>
      </c>
      <c r="C26" s="5">
        <v>4421.3513679054104</v>
      </c>
      <c r="D26" s="6">
        <v>2874.0016839340497</v>
      </c>
      <c r="E26" s="3">
        <f t="shared" ref="E26:E29" si="10">C26+D26</f>
        <v>7295.35305183946</v>
      </c>
    </row>
    <row r="27" spans="2:15" x14ac:dyDescent="0.25">
      <c r="B27" t="s">
        <v>7</v>
      </c>
      <c r="C27" s="5">
        <v>5705.4938607897002</v>
      </c>
      <c r="D27" s="6">
        <v>-534.60784513888882</v>
      </c>
      <c r="E27" s="3">
        <f t="shared" si="10"/>
        <v>5170.8860156508117</v>
      </c>
    </row>
    <row r="28" spans="2:15" x14ac:dyDescent="0.25">
      <c r="B28" t="s">
        <v>4</v>
      </c>
      <c r="C28" s="5">
        <v>4769.2382623706899</v>
      </c>
      <c r="D28" s="6">
        <v>4744.3837322085901</v>
      </c>
      <c r="E28" s="3">
        <f t="shared" si="10"/>
        <v>9513.62199457928</v>
      </c>
    </row>
    <row r="29" spans="2:15" x14ac:dyDescent="0.25">
      <c r="B29" t="s">
        <v>5</v>
      </c>
      <c r="C29" s="5">
        <v>5234.4243347789097</v>
      </c>
      <c r="D29" s="6">
        <v>-2259.8692712806751</v>
      </c>
      <c r="E29" s="3">
        <f t="shared" si="10"/>
        <v>2974.5550634982346</v>
      </c>
      <c r="F29" s="4">
        <f>AVERAGE(E25:E29)</f>
        <v>6470.610335243573</v>
      </c>
      <c r="G29" s="4">
        <f>STDEV(E25:E29)</f>
        <v>2485.6104420192501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6A4C9-1F3D-43DD-937F-B470F22CF1E0}">
  <dimension ref="B2:O29"/>
  <sheetViews>
    <sheetView workbookViewId="0">
      <selection activeCell="G22" sqref="G22"/>
    </sheetView>
  </sheetViews>
  <sheetFormatPr defaultRowHeight="15" x14ac:dyDescent="0.25"/>
  <cols>
    <col min="3" max="3" width="18.140625" bestFit="1" customWidth="1"/>
    <col min="4" max="4" width="11.85546875" customWidth="1"/>
    <col min="5" max="5" width="10.5703125" customWidth="1"/>
    <col min="6" max="6" width="10.85546875" customWidth="1"/>
    <col min="7" max="7" width="17.7109375" customWidth="1"/>
    <col min="8" max="8" width="12.7109375" customWidth="1"/>
    <col min="9" max="9" width="15.28515625" customWidth="1"/>
    <col min="10" max="10" width="12" customWidth="1"/>
    <col min="11" max="11" width="13.28515625" customWidth="1"/>
    <col min="12" max="12" width="18.42578125" customWidth="1"/>
    <col min="13" max="13" width="16.85546875" customWidth="1"/>
    <col min="14" max="14" width="9.5703125" bestFit="1" customWidth="1"/>
  </cols>
  <sheetData>
    <row r="2" spans="2:15" ht="21" x14ac:dyDescent="0.35">
      <c r="E2" s="2" t="s">
        <v>0</v>
      </c>
    </row>
    <row r="4" spans="2:15" x14ac:dyDescent="0.25">
      <c r="B4" t="s">
        <v>1</v>
      </c>
      <c r="C4" t="s">
        <v>6</v>
      </c>
      <c r="D4" t="s">
        <v>8</v>
      </c>
      <c r="E4" t="s">
        <v>11</v>
      </c>
      <c r="F4" t="s">
        <v>12</v>
      </c>
      <c r="G4" t="s">
        <v>13</v>
      </c>
      <c r="H4" t="s">
        <v>29</v>
      </c>
      <c r="I4" t="s">
        <v>30</v>
      </c>
      <c r="J4" t="s">
        <v>31</v>
      </c>
      <c r="K4" t="s">
        <v>32</v>
      </c>
      <c r="L4" t="s">
        <v>16</v>
      </c>
      <c r="M4" s="1" t="s">
        <v>17</v>
      </c>
      <c r="N4" s="1" t="s">
        <v>18</v>
      </c>
      <c r="O4" s="1" t="s">
        <v>19</v>
      </c>
    </row>
    <row r="5" spans="2:15" x14ac:dyDescent="0.25">
      <c r="B5" t="s">
        <v>2</v>
      </c>
      <c r="C5">
        <v>22.3</v>
      </c>
      <c r="D5">
        <f>45.35*C5/1000</f>
        <v>1.0113050000000001</v>
      </c>
      <c r="E5">
        <v>7.49</v>
      </c>
      <c r="F5">
        <v>9.27</v>
      </c>
      <c r="G5">
        <v>1.63</v>
      </c>
      <c r="H5">
        <v>108.08500000000001</v>
      </c>
      <c r="I5">
        <v>121.1</v>
      </c>
      <c r="J5">
        <f>(H5/14)</f>
        <v>7.7203571428571438</v>
      </c>
      <c r="K5">
        <f>(I5/14)</f>
        <v>8.65</v>
      </c>
      <c r="L5">
        <f>D5*(K5-J5)</f>
        <v>0.9401524696428567</v>
      </c>
      <c r="M5" s="6">
        <f>220.46*L5/G5</f>
        <v>127.15706347083695</v>
      </c>
    </row>
    <row r="6" spans="2:15" x14ac:dyDescent="0.25">
      <c r="B6" t="s">
        <v>3</v>
      </c>
      <c r="C6">
        <v>23.8</v>
      </c>
      <c r="D6">
        <f t="shared" ref="D6:D9" si="0">45.35*C6/1000</f>
        <v>1.0793300000000001</v>
      </c>
      <c r="E6">
        <v>7.52</v>
      </c>
      <c r="F6">
        <v>9.3000000000000007</v>
      </c>
      <c r="G6">
        <v>1.63</v>
      </c>
      <c r="H6">
        <v>93.82</v>
      </c>
      <c r="I6">
        <v>125.64999999999999</v>
      </c>
      <c r="J6">
        <f t="shared" ref="J6:J9" si="1">(H6/14)</f>
        <v>6.7014285714285711</v>
      </c>
      <c r="K6">
        <f t="shared" ref="K6:K8" si="2">(I6/14)</f>
        <v>8.9749999999999996</v>
      </c>
      <c r="L6">
        <f t="shared" ref="L6:L8" si="3">D6*(K6-J6)</f>
        <v>2.4539338500000003</v>
      </c>
      <c r="M6" s="6">
        <f t="shared" ref="M6:M8" si="4">220.46*L6/G6</f>
        <v>331.89831691472398</v>
      </c>
    </row>
    <row r="7" spans="2:15" x14ac:dyDescent="0.25">
      <c r="B7" t="s">
        <v>7</v>
      </c>
      <c r="C7">
        <v>23.1</v>
      </c>
      <c r="D7">
        <f t="shared" si="0"/>
        <v>1.047585</v>
      </c>
      <c r="E7">
        <v>7.55</v>
      </c>
      <c r="F7">
        <v>9.32</v>
      </c>
      <c r="G7">
        <v>1.62</v>
      </c>
      <c r="H7">
        <v>100.465</v>
      </c>
      <c r="I7">
        <v>128.72</v>
      </c>
      <c r="J7">
        <f t="shared" si="1"/>
        <v>7.1760714285714284</v>
      </c>
      <c r="K7">
        <f t="shared" si="2"/>
        <v>9.194285714285714</v>
      </c>
      <c r="L7">
        <f t="shared" si="3"/>
        <v>2.1142510124999996</v>
      </c>
      <c r="M7" s="6">
        <f t="shared" si="4"/>
        <v>287.72085075046289</v>
      </c>
    </row>
    <row r="8" spans="2:15" x14ac:dyDescent="0.25">
      <c r="B8" t="s">
        <v>4</v>
      </c>
      <c r="C8">
        <v>23.8</v>
      </c>
      <c r="D8">
        <f t="shared" si="0"/>
        <v>1.0793300000000001</v>
      </c>
      <c r="E8">
        <v>7.57</v>
      </c>
      <c r="F8">
        <v>9.35</v>
      </c>
      <c r="G8">
        <v>1.63</v>
      </c>
      <c r="H8">
        <v>112.455</v>
      </c>
      <c r="I8">
        <v>138.06</v>
      </c>
      <c r="J8">
        <f t="shared" si="1"/>
        <v>8.0325000000000006</v>
      </c>
      <c r="K8">
        <f t="shared" si="2"/>
        <v>9.8614285714285721</v>
      </c>
      <c r="L8">
        <f t="shared" si="3"/>
        <v>1.9740174750000004</v>
      </c>
      <c r="M8" s="6">
        <f t="shared" si="4"/>
        <v>266.9888911279142</v>
      </c>
    </row>
    <row r="9" spans="2:15" x14ac:dyDescent="0.25">
      <c r="B9" t="s">
        <v>5</v>
      </c>
      <c r="C9">
        <v>26.2</v>
      </c>
      <c r="D9">
        <f t="shared" si="0"/>
        <v>1.1881700000000002</v>
      </c>
      <c r="E9">
        <v>8</v>
      </c>
      <c r="F9">
        <v>9.3800000000000008</v>
      </c>
      <c r="G9">
        <v>1.63</v>
      </c>
      <c r="H9">
        <v>109.25</v>
      </c>
      <c r="J9">
        <f t="shared" si="1"/>
        <v>7.8035714285714288</v>
      </c>
      <c r="N9" s="4">
        <f>AVERAGE(M5:M9)</f>
        <v>253.44128056598453</v>
      </c>
      <c r="O9" s="4">
        <f>STDEV(M5:M9)</f>
        <v>88.434225508626852</v>
      </c>
    </row>
    <row r="12" spans="2:15" ht="21" x14ac:dyDescent="0.35">
      <c r="E12" s="2" t="s">
        <v>20</v>
      </c>
    </row>
    <row r="14" spans="2:15" x14ac:dyDescent="0.25">
      <c r="B14" t="s">
        <v>1</v>
      </c>
      <c r="C14" t="s">
        <v>6</v>
      </c>
      <c r="D14" t="s">
        <v>8</v>
      </c>
      <c r="E14" t="s">
        <v>11</v>
      </c>
      <c r="F14" t="s">
        <v>12</v>
      </c>
      <c r="G14" t="s">
        <v>13</v>
      </c>
      <c r="H14" t="s">
        <v>29</v>
      </c>
      <c r="I14" t="s">
        <v>30</v>
      </c>
      <c r="J14" t="s">
        <v>31</v>
      </c>
      <c r="K14" t="s">
        <v>32</v>
      </c>
      <c r="L14" t="s">
        <v>16</v>
      </c>
      <c r="M14" s="1" t="s">
        <v>17</v>
      </c>
      <c r="N14" s="1" t="s">
        <v>18</v>
      </c>
      <c r="O14" s="1" t="s">
        <v>19</v>
      </c>
    </row>
    <row r="15" spans="2:15" x14ac:dyDescent="0.25">
      <c r="B15" t="s">
        <v>2</v>
      </c>
      <c r="C15">
        <v>22.3</v>
      </c>
      <c r="D15">
        <f>45.35*C15/1000</f>
        <v>1.0113050000000001</v>
      </c>
      <c r="E15">
        <v>16.11</v>
      </c>
      <c r="F15">
        <v>17.420000000000002</v>
      </c>
      <c r="G15">
        <v>1.52</v>
      </c>
      <c r="H15">
        <v>130.16</v>
      </c>
      <c r="I15">
        <v>136.57500000000002</v>
      </c>
      <c r="J15">
        <f>(H15/14)</f>
        <v>9.2971428571428572</v>
      </c>
      <c r="K15">
        <f>(I15/14)</f>
        <v>9.7553571428571448</v>
      </c>
      <c r="L15">
        <f>D15*(K15-J15)</f>
        <v>0.46339439821428774</v>
      </c>
      <c r="M15" s="6">
        <f>220.46*L15/G15</f>
        <v>67.210479625211761</v>
      </c>
    </row>
    <row r="16" spans="2:15" x14ac:dyDescent="0.25">
      <c r="B16" t="s">
        <v>3</v>
      </c>
      <c r="C16">
        <v>23.8</v>
      </c>
      <c r="D16">
        <f t="shared" ref="D16:D19" si="5">45.35*C16/1000</f>
        <v>1.0793300000000001</v>
      </c>
      <c r="E16">
        <v>16.16</v>
      </c>
      <c r="F16">
        <v>17.45</v>
      </c>
      <c r="G16">
        <v>1.48</v>
      </c>
      <c r="H16">
        <v>123.23499999999999</v>
      </c>
      <c r="I16">
        <v>139.965</v>
      </c>
      <c r="J16">
        <f t="shared" ref="J16:J19" si="6">(H16/14)</f>
        <v>8.8024999999999984</v>
      </c>
      <c r="K16">
        <f t="shared" ref="K16:K19" si="7">(I16/14)</f>
        <v>9.9975000000000005</v>
      </c>
      <c r="L16">
        <f t="shared" ref="L16:L19" si="8">D16*(K16-J16)</f>
        <v>1.2897993500000025</v>
      </c>
      <c r="M16" s="6">
        <f t="shared" ref="M16:M19" si="9">220.46*L16/G16</f>
        <v>192.12781398716254</v>
      </c>
    </row>
    <row r="17" spans="2:15" x14ac:dyDescent="0.25">
      <c r="B17" t="s">
        <v>7</v>
      </c>
      <c r="C17">
        <v>23.1</v>
      </c>
      <c r="D17">
        <f t="shared" si="5"/>
        <v>1.047585</v>
      </c>
      <c r="E17">
        <v>16.190000000000001</v>
      </c>
      <c r="F17">
        <v>17.48</v>
      </c>
      <c r="G17">
        <v>1.48</v>
      </c>
      <c r="H17">
        <v>131.27500000000001</v>
      </c>
      <c r="I17">
        <v>136.34</v>
      </c>
      <c r="J17">
        <f t="shared" si="6"/>
        <v>9.3767857142857149</v>
      </c>
      <c r="K17">
        <f t="shared" si="7"/>
        <v>9.7385714285714293</v>
      </c>
      <c r="L17">
        <f t="shared" si="8"/>
        <v>0.37900128750000012</v>
      </c>
      <c r="M17" s="6">
        <f t="shared" si="9"/>
        <v>56.455826920439208</v>
      </c>
    </row>
    <row r="18" spans="2:15" x14ac:dyDescent="0.25">
      <c r="B18" t="s">
        <v>4</v>
      </c>
      <c r="C18">
        <v>23.8</v>
      </c>
      <c r="D18">
        <f t="shared" si="5"/>
        <v>1.0793300000000001</v>
      </c>
      <c r="E18">
        <v>16.23</v>
      </c>
      <c r="F18">
        <v>17.5</v>
      </c>
      <c r="G18">
        <v>1.45</v>
      </c>
      <c r="H18">
        <v>128.58000000000001</v>
      </c>
      <c r="I18">
        <v>153.815</v>
      </c>
      <c r="J18">
        <f t="shared" si="6"/>
        <v>9.1842857142857159</v>
      </c>
      <c r="K18">
        <f t="shared" si="7"/>
        <v>10.986785714285714</v>
      </c>
      <c r="L18">
        <f t="shared" si="8"/>
        <v>1.9454923249999985</v>
      </c>
      <c r="M18" s="6">
        <f t="shared" si="9"/>
        <v>295.79533653068944</v>
      </c>
    </row>
    <row r="19" spans="2:15" x14ac:dyDescent="0.25">
      <c r="B19" t="s">
        <v>5</v>
      </c>
      <c r="C19">
        <v>26.2</v>
      </c>
      <c r="D19">
        <f t="shared" si="5"/>
        <v>1.1881700000000002</v>
      </c>
      <c r="E19">
        <v>16.260000000000002</v>
      </c>
      <c r="F19">
        <v>17.54</v>
      </c>
      <c r="G19">
        <v>1.47</v>
      </c>
      <c r="H19">
        <v>133.32</v>
      </c>
      <c r="I19">
        <v>153.02500000000001</v>
      </c>
      <c r="J19">
        <f t="shared" si="6"/>
        <v>9.5228571428571431</v>
      </c>
      <c r="K19">
        <f t="shared" si="7"/>
        <v>10.930357142857144</v>
      </c>
      <c r="L19">
        <f t="shared" si="8"/>
        <v>1.6723492750000011</v>
      </c>
      <c r="M19" s="6">
        <f t="shared" si="9"/>
        <v>250.80688514727908</v>
      </c>
      <c r="N19" s="4">
        <f>AVERAGE(M15:M19)</f>
        <v>172.47926844215641</v>
      </c>
      <c r="O19" s="4">
        <f>STDEV(M15:M19)</f>
        <v>107.55358014855236</v>
      </c>
    </row>
    <row r="22" spans="2:15" ht="21" x14ac:dyDescent="0.35">
      <c r="E22" s="2" t="s">
        <v>21</v>
      </c>
    </row>
    <row r="25" spans="2:15" x14ac:dyDescent="0.25">
      <c r="C25" s="5"/>
      <c r="D25" s="6"/>
      <c r="E25" s="3"/>
    </row>
    <row r="26" spans="2:15" x14ac:dyDescent="0.25">
      <c r="C26" s="5"/>
      <c r="D26" s="6"/>
      <c r="E26" s="3"/>
    </row>
    <row r="27" spans="2:15" x14ac:dyDescent="0.25">
      <c r="C27" s="5"/>
      <c r="D27" s="6"/>
      <c r="E27" s="3"/>
    </row>
    <row r="28" spans="2:15" x14ac:dyDescent="0.25">
      <c r="C28" s="5"/>
      <c r="D28" s="6"/>
      <c r="E28" s="3"/>
    </row>
    <row r="29" spans="2:15" x14ac:dyDescent="0.25">
      <c r="C29" s="5"/>
      <c r="D29" s="6"/>
      <c r="E29" s="3"/>
      <c r="F29" s="4"/>
      <c r="G29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28A4-EB52-4DA2-9683-93B4736CE7F9}">
  <dimension ref="B2:Q29"/>
  <sheetViews>
    <sheetView workbookViewId="0">
      <selection activeCell="H33" sqref="H33"/>
    </sheetView>
  </sheetViews>
  <sheetFormatPr defaultRowHeight="15" x14ac:dyDescent="0.25"/>
  <cols>
    <col min="3" max="3" width="18.140625" bestFit="1" customWidth="1"/>
    <col min="4" max="4" width="11.85546875" customWidth="1"/>
    <col min="5" max="5" width="10.5703125" customWidth="1"/>
    <col min="6" max="6" width="10.85546875" customWidth="1"/>
    <col min="7" max="7" width="17.7109375" customWidth="1"/>
    <col min="8" max="8" width="12.7109375" customWidth="1"/>
    <col min="9" max="9" width="15.28515625" customWidth="1"/>
    <col min="10" max="10" width="12" customWidth="1"/>
    <col min="11" max="11" width="13.28515625" customWidth="1"/>
    <col min="12" max="12" width="18.42578125" customWidth="1"/>
    <col min="13" max="13" width="16.85546875" customWidth="1"/>
    <col min="14" max="14" width="9.5703125" bestFit="1" customWidth="1"/>
  </cols>
  <sheetData>
    <row r="2" spans="2:17" ht="21" x14ac:dyDescent="0.35">
      <c r="E2" s="2" t="s">
        <v>0</v>
      </c>
    </row>
    <row r="4" spans="2:17" x14ac:dyDescent="0.25">
      <c r="B4" t="s">
        <v>1</v>
      </c>
      <c r="C4" t="s">
        <v>6</v>
      </c>
      <c r="D4" t="s">
        <v>8</v>
      </c>
      <c r="E4" t="s">
        <v>11</v>
      </c>
      <c r="F4" t="s">
        <v>12</v>
      </c>
      <c r="G4" t="s">
        <v>13</v>
      </c>
      <c r="H4" t="s">
        <v>33</v>
      </c>
      <c r="I4" t="s">
        <v>35</v>
      </c>
      <c r="J4" t="s">
        <v>36</v>
      </c>
      <c r="K4" t="s">
        <v>37</v>
      </c>
      <c r="L4" t="s">
        <v>16</v>
      </c>
      <c r="M4" s="1" t="s">
        <v>17</v>
      </c>
      <c r="N4" s="1" t="s">
        <v>18</v>
      </c>
      <c r="O4" s="1" t="s">
        <v>19</v>
      </c>
    </row>
    <row r="5" spans="2:17" x14ac:dyDescent="0.25">
      <c r="B5" t="s">
        <v>2</v>
      </c>
      <c r="C5">
        <v>22.3</v>
      </c>
      <c r="D5">
        <f>45.35*C5/1000</f>
        <v>1.0113050000000001</v>
      </c>
      <c r="E5">
        <v>7.49</v>
      </c>
      <c r="F5">
        <v>9.27</v>
      </c>
      <c r="G5">
        <v>1.63</v>
      </c>
      <c r="H5">
        <v>14.285</v>
      </c>
      <c r="I5">
        <v>22.869</v>
      </c>
      <c r="J5">
        <f>(H5/14)</f>
        <v>1.020357142857143</v>
      </c>
      <c r="K5">
        <f>(I5/14)</f>
        <v>1.6335</v>
      </c>
      <c r="L5">
        <f>D5*(K5-J5)</f>
        <v>0.62007443714285704</v>
      </c>
      <c r="M5" s="6">
        <f>220.46*L5/G5</f>
        <v>83.866018657984228</v>
      </c>
      <c r="Q5">
        <v>0.52400000000000002</v>
      </c>
    </row>
    <row r="6" spans="2:17" x14ac:dyDescent="0.25">
      <c r="B6" t="s">
        <v>3</v>
      </c>
      <c r="C6">
        <v>23.8</v>
      </c>
      <c r="D6">
        <f t="shared" ref="D6:D9" si="0">45.35*C6/1000</f>
        <v>1.0793300000000001</v>
      </c>
      <c r="E6">
        <v>7.52</v>
      </c>
      <c r="F6">
        <v>9.3000000000000007</v>
      </c>
      <c r="G6">
        <v>1.63</v>
      </c>
      <c r="H6">
        <v>11.09</v>
      </c>
      <c r="I6">
        <v>11.214</v>
      </c>
      <c r="J6">
        <f t="shared" ref="J6:K9" si="1">(H6/14)</f>
        <v>0.79214285714285715</v>
      </c>
      <c r="K6">
        <f t="shared" si="1"/>
        <v>0.80100000000000005</v>
      </c>
      <c r="L6">
        <f t="shared" ref="L6:L8" si="2">D6*(K6-J6)</f>
        <v>9.5597800000000437E-3</v>
      </c>
      <c r="M6" s="6">
        <f t="shared" ref="M6:M8" si="3">220.46*L6/G6</f>
        <v>1.2929749072392698</v>
      </c>
      <c r="Q6">
        <v>0.51519999999999999</v>
      </c>
    </row>
    <row r="7" spans="2:17" x14ac:dyDescent="0.25">
      <c r="B7" t="s">
        <v>7</v>
      </c>
      <c r="C7">
        <v>23.1</v>
      </c>
      <c r="D7">
        <f t="shared" si="0"/>
        <v>1.047585</v>
      </c>
      <c r="E7">
        <v>7.55</v>
      </c>
      <c r="F7">
        <v>9.32</v>
      </c>
      <c r="G7">
        <v>1.62</v>
      </c>
      <c r="H7">
        <v>14.247</v>
      </c>
      <c r="I7">
        <v>54.59</v>
      </c>
      <c r="J7">
        <f t="shared" si="1"/>
        <v>1.0176428571428571</v>
      </c>
      <c r="K7">
        <f t="shared" si="1"/>
        <v>3.8992857142857145</v>
      </c>
      <c r="L7">
        <f t="shared" si="2"/>
        <v>3.0187658325000002</v>
      </c>
      <c r="M7" s="6">
        <f t="shared" si="3"/>
        <v>410.81303421787038</v>
      </c>
      <c r="Q7">
        <v>0.46800000000000003</v>
      </c>
    </row>
    <row r="8" spans="2:17" x14ac:dyDescent="0.25">
      <c r="B8" t="s">
        <v>4</v>
      </c>
      <c r="C8">
        <v>23.8</v>
      </c>
      <c r="D8">
        <f t="shared" si="0"/>
        <v>1.0793300000000001</v>
      </c>
      <c r="E8">
        <v>7.57</v>
      </c>
      <c r="F8">
        <v>9.35</v>
      </c>
      <c r="G8">
        <v>1.63</v>
      </c>
      <c r="H8">
        <v>10.202999999999999</v>
      </c>
      <c r="I8">
        <v>65.138999999999996</v>
      </c>
      <c r="J8">
        <f t="shared" si="1"/>
        <v>0.72878571428571426</v>
      </c>
      <c r="K8">
        <f t="shared" si="1"/>
        <v>4.6527857142857139</v>
      </c>
      <c r="L8">
        <f t="shared" si="2"/>
        <v>4.2352909199999997</v>
      </c>
      <c r="M8" s="6">
        <f t="shared" si="3"/>
        <v>572.82959277496934</v>
      </c>
      <c r="Q8">
        <v>0.43409999999999999</v>
      </c>
    </row>
    <row r="9" spans="2:17" x14ac:dyDescent="0.25">
      <c r="B9" t="s">
        <v>5</v>
      </c>
      <c r="C9">
        <v>26.2</v>
      </c>
      <c r="D9">
        <f t="shared" si="0"/>
        <v>1.1881700000000002</v>
      </c>
      <c r="E9">
        <v>8</v>
      </c>
      <c r="F9">
        <v>9.3800000000000008</v>
      </c>
      <c r="G9">
        <v>1.63</v>
      </c>
      <c r="H9">
        <v>12.978999999999999</v>
      </c>
      <c r="J9">
        <f t="shared" si="1"/>
        <v>0.92707142857142855</v>
      </c>
      <c r="N9" s="4">
        <f>AVERAGE(M5:M8)</f>
        <v>267.20040513951579</v>
      </c>
      <c r="O9" s="4">
        <f>STDEV(M5:M8)</f>
        <v>269.7851282562952</v>
      </c>
      <c r="Q9">
        <v>0.76419999999999999</v>
      </c>
    </row>
    <row r="12" spans="2:17" ht="21" x14ac:dyDescent="0.35">
      <c r="E12" s="2" t="s">
        <v>20</v>
      </c>
    </row>
    <row r="14" spans="2:17" x14ac:dyDescent="0.25">
      <c r="B14" t="s">
        <v>1</v>
      </c>
      <c r="C14" t="s">
        <v>6</v>
      </c>
      <c r="D14" t="s">
        <v>8</v>
      </c>
      <c r="E14" t="s">
        <v>11</v>
      </c>
      <c r="F14" t="s">
        <v>12</v>
      </c>
      <c r="G14" t="s">
        <v>13</v>
      </c>
      <c r="H14" t="s">
        <v>38</v>
      </c>
      <c r="I14" t="s">
        <v>34</v>
      </c>
      <c r="J14" t="s">
        <v>36</v>
      </c>
      <c r="K14" t="s">
        <v>37</v>
      </c>
      <c r="L14" t="s">
        <v>16</v>
      </c>
      <c r="M14" s="1" t="s">
        <v>17</v>
      </c>
      <c r="N14" s="1" t="s">
        <v>18</v>
      </c>
      <c r="O14" s="1" t="s">
        <v>19</v>
      </c>
    </row>
    <row r="15" spans="2:17" x14ac:dyDescent="0.25">
      <c r="B15" t="s">
        <v>2</v>
      </c>
      <c r="C15">
        <v>22.3</v>
      </c>
      <c r="D15">
        <f>45.35*C15/1000</f>
        <v>1.0113050000000001</v>
      </c>
      <c r="E15">
        <v>16.11</v>
      </c>
      <c r="F15">
        <v>17.420000000000002</v>
      </c>
      <c r="G15">
        <v>1.52</v>
      </c>
      <c r="H15">
        <v>9.5739999999999998</v>
      </c>
      <c r="I15">
        <v>13.750999999999999</v>
      </c>
      <c r="J15">
        <f>(H15/14)</f>
        <v>0.68385714285714283</v>
      </c>
      <c r="K15">
        <f>(I15/14)</f>
        <v>0.98221428571428571</v>
      </c>
      <c r="L15">
        <f>D15*(K15-J15)</f>
        <v>0.30173007035714289</v>
      </c>
      <c r="M15" s="6">
        <f>220.46*L15/G15</f>
        <v>43.76277059929982</v>
      </c>
    </row>
    <row r="16" spans="2:17" x14ac:dyDescent="0.25">
      <c r="B16" t="s">
        <v>3</v>
      </c>
      <c r="C16">
        <v>23.8</v>
      </c>
      <c r="D16">
        <f t="shared" ref="D16:D19" si="4">45.35*C16/1000</f>
        <v>1.0793300000000001</v>
      </c>
      <c r="E16">
        <v>16.16</v>
      </c>
      <c r="F16">
        <v>17.45</v>
      </c>
      <c r="G16">
        <v>1.48</v>
      </c>
      <c r="H16">
        <v>10.098000000000001</v>
      </c>
      <c r="I16">
        <v>14.170999999999999</v>
      </c>
      <c r="J16">
        <f t="shared" ref="J16:K19" si="5">(H16/14)</f>
        <v>0.72128571428571431</v>
      </c>
      <c r="K16">
        <f t="shared" si="5"/>
        <v>1.0122142857142857</v>
      </c>
      <c r="L16">
        <f t="shared" ref="L16:L19" si="6">D16*(K16-J16)</f>
        <v>0.31400793500000002</v>
      </c>
      <c r="M16" s="6">
        <f t="shared" ref="M16:M19" si="7">220.46*L16/G16</f>
        <v>46.774452263581082</v>
      </c>
    </row>
    <row r="17" spans="2:15" x14ac:dyDescent="0.25">
      <c r="B17" t="s">
        <v>7</v>
      </c>
      <c r="C17">
        <v>23.1</v>
      </c>
      <c r="D17">
        <f t="shared" si="4"/>
        <v>1.047585</v>
      </c>
      <c r="E17">
        <v>16.190000000000001</v>
      </c>
      <c r="F17">
        <v>17.48</v>
      </c>
      <c r="G17">
        <v>1.48</v>
      </c>
      <c r="H17">
        <v>14.066000000000001</v>
      </c>
      <c r="I17">
        <v>10.976000000000001</v>
      </c>
      <c r="J17">
        <f t="shared" si="5"/>
        <v>1.0047142857142857</v>
      </c>
      <c r="K17">
        <f t="shared" si="5"/>
        <v>0.78400000000000003</v>
      </c>
      <c r="L17">
        <f t="shared" si="6"/>
        <v>-0.23121697499999991</v>
      </c>
      <c r="M17" s="6">
        <f t="shared" si="7"/>
        <v>-34.441955613851334</v>
      </c>
    </row>
    <row r="18" spans="2:15" x14ac:dyDescent="0.25">
      <c r="B18" t="s">
        <v>4</v>
      </c>
      <c r="C18">
        <v>23.8</v>
      </c>
      <c r="D18">
        <f t="shared" si="4"/>
        <v>1.0793300000000001</v>
      </c>
      <c r="E18">
        <v>16.23</v>
      </c>
      <c r="F18">
        <v>17.5</v>
      </c>
      <c r="G18">
        <v>1.45</v>
      </c>
      <c r="H18">
        <v>13.208</v>
      </c>
      <c r="I18">
        <v>9.0969999999999995</v>
      </c>
      <c r="J18">
        <f t="shared" si="5"/>
        <v>0.94342857142857139</v>
      </c>
      <c r="K18">
        <f t="shared" si="5"/>
        <v>0.6497857142857143</v>
      </c>
      <c r="L18">
        <f t="shared" si="6"/>
        <v>-0.31693754499999999</v>
      </c>
      <c r="M18" s="6">
        <f t="shared" si="7"/>
        <v>-48.187621497034485</v>
      </c>
    </row>
    <row r="19" spans="2:15" x14ac:dyDescent="0.25">
      <c r="B19" t="s">
        <v>5</v>
      </c>
      <c r="C19">
        <v>26.2</v>
      </c>
      <c r="D19">
        <f t="shared" si="4"/>
        <v>1.1881700000000002</v>
      </c>
      <c r="E19">
        <v>16.260000000000002</v>
      </c>
      <c r="F19">
        <v>17.54</v>
      </c>
      <c r="G19">
        <v>1.47</v>
      </c>
      <c r="H19">
        <v>9.0399999999999991</v>
      </c>
      <c r="I19">
        <v>9.5640000000000001</v>
      </c>
      <c r="J19">
        <f t="shared" si="5"/>
        <v>0.64571428571428569</v>
      </c>
      <c r="K19">
        <f t="shared" si="5"/>
        <v>0.68314285714285716</v>
      </c>
      <c r="L19">
        <f t="shared" si="6"/>
        <v>4.4471505714285778E-2</v>
      </c>
      <c r="M19" s="6">
        <f t="shared" si="7"/>
        <v>6.669515748143839</v>
      </c>
      <c r="N19" s="4">
        <f>AVERAGE(M15:M19)</f>
        <v>2.9154323000277831</v>
      </c>
      <c r="O19" s="4">
        <f>STDEV(M15:M19)</f>
        <v>43.627137082231982</v>
      </c>
    </row>
    <row r="22" spans="2:15" ht="21" x14ac:dyDescent="0.35">
      <c r="E22" s="2" t="s">
        <v>21</v>
      </c>
    </row>
    <row r="25" spans="2:15" x14ac:dyDescent="0.25">
      <c r="C25" s="5"/>
      <c r="D25" s="6"/>
      <c r="E25" s="3"/>
    </row>
    <row r="26" spans="2:15" x14ac:dyDescent="0.25">
      <c r="C26" s="5"/>
      <c r="D26" s="6"/>
      <c r="E26" s="3"/>
    </row>
    <row r="27" spans="2:15" x14ac:dyDescent="0.25">
      <c r="C27" s="5"/>
      <c r="D27" s="6"/>
      <c r="E27" s="3"/>
    </row>
    <row r="28" spans="2:15" x14ac:dyDescent="0.25">
      <c r="C28" s="5"/>
      <c r="D28" s="6"/>
      <c r="E28" s="3"/>
    </row>
    <row r="29" spans="2:15" x14ac:dyDescent="0.25">
      <c r="C29" s="5"/>
      <c r="D29" s="6"/>
      <c r="E29" s="3"/>
      <c r="F29" s="4"/>
      <c r="G29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055A1-0356-46BF-99C1-6C074C21F6B2}">
  <dimension ref="A3:E7"/>
  <sheetViews>
    <sheetView tabSelected="1" workbookViewId="0">
      <selection activeCell="Z3" sqref="Z3"/>
    </sheetView>
  </sheetViews>
  <sheetFormatPr defaultRowHeight="15" x14ac:dyDescent="0.25"/>
  <sheetData>
    <row r="3" spans="1:5" x14ac:dyDescent="0.25">
      <c r="B3" t="s">
        <v>39</v>
      </c>
      <c r="C3" t="s">
        <v>41</v>
      </c>
      <c r="D3" t="s">
        <v>40</v>
      </c>
      <c r="E3" t="s">
        <v>41</v>
      </c>
    </row>
    <row r="4" spans="1:5" x14ac:dyDescent="0.25">
      <c r="A4" t="s">
        <v>45</v>
      </c>
      <c r="B4">
        <v>253.44128056598453</v>
      </c>
      <c r="C4">
        <v>88.434225508626852</v>
      </c>
      <c r="D4">
        <v>172.47926844215641</v>
      </c>
      <c r="E4">
        <v>107.55358014855236</v>
      </c>
    </row>
    <row r="5" spans="1:5" x14ac:dyDescent="0.25">
      <c r="A5" t="s">
        <v>46</v>
      </c>
      <c r="B5" s="4">
        <v>267.20040513951579</v>
      </c>
      <c r="C5" s="4">
        <v>269.7851282562952</v>
      </c>
      <c r="D5" s="4">
        <v>2.9154323000277831</v>
      </c>
      <c r="E5" s="4">
        <v>43.627137082231982</v>
      </c>
    </row>
    <row r="6" spans="1:5" x14ac:dyDescent="0.25">
      <c r="A6" t="s">
        <v>47</v>
      </c>
      <c r="B6">
        <v>0</v>
      </c>
      <c r="C6">
        <v>5.7641082206605239</v>
      </c>
      <c r="D6">
        <v>26.138076938995237</v>
      </c>
      <c r="E6">
        <v>15.110399266324963</v>
      </c>
    </row>
    <row r="7" spans="1:5" x14ac:dyDescent="0.25">
      <c r="B7" s="4"/>
      <c r="C7" s="4"/>
      <c r="D7" s="4"/>
      <c r="E7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oxygen</vt:lpstr>
      <vt:lpstr>phsophate </vt:lpstr>
      <vt:lpstr>ammonium</vt:lpstr>
      <vt:lpstr>nitrate</vt:lpstr>
      <vt:lpstr>Data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Welsh</dc:creator>
  <cp:lastModifiedBy>Leslie Huang</cp:lastModifiedBy>
  <dcterms:created xsi:type="dcterms:W3CDTF">2020-11-23T00:30:29Z</dcterms:created>
  <dcterms:modified xsi:type="dcterms:W3CDTF">2021-08-06T09:28:44Z</dcterms:modified>
</cp:coreProperties>
</file>