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reshi10\Dropbox\Peel-Harvey Catchment\Data\Mastersheets\"/>
    </mc:Choice>
  </mc:AlternateContent>
  <bookViews>
    <workbookView xWindow="0" yWindow="0" windowWidth="20460" windowHeight="7800" activeTab="4"/>
  </bookViews>
  <sheets>
    <sheet name="Notes" sheetId="2" r:id="rId1"/>
    <sheet name="Survey_River &amp; Estuary" sheetId="7" r:id="rId2"/>
    <sheet name="Rain &amp; GW" sheetId="6" r:id="rId3"/>
    <sheet name="Routine Monthly " sheetId="5" r:id="rId4"/>
    <sheet name="Drains &amp; WWTP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7" i="7" l="1"/>
  <c r="C96" i="7"/>
  <c r="C95" i="7"/>
  <c r="C94" i="7"/>
  <c r="C93" i="7"/>
  <c r="C92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41" i="7"/>
  <c r="C40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2" i="7"/>
  <c r="C7" i="7"/>
  <c r="C3" i="7"/>
</calcChain>
</file>

<file path=xl/comments1.xml><?xml version="1.0" encoding="utf-8"?>
<comments xmlns="http://schemas.openxmlformats.org/spreadsheetml/2006/main">
  <authors>
    <author>Mustefa Reshid</author>
  </authors>
  <commentList>
    <comment ref="J32" authorId="0" shapeId="0">
      <text>
        <r>
          <rPr>
            <b/>
            <sz val="9"/>
            <color indexed="81"/>
            <rFont val="Tahoma"/>
            <family val="2"/>
          </rPr>
          <t>Mustefa Reshid:</t>
        </r>
        <r>
          <rPr>
            <sz val="9"/>
            <color indexed="81"/>
            <rFont val="Tahoma"/>
            <family val="2"/>
          </rPr>
          <t xml:space="preserve">
Sample lost due to cracked vial
</t>
        </r>
      </text>
    </comment>
  </commentList>
</comments>
</file>

<file path=xl/sharedStrings.xml><?xml version="1.0" encoding="utf-8"?>
<sst xmlns="http://schemas.openxmlformats.org/spreadsheetml/2006/main" count="948" uniqueCount="258">
  <si>
    <t>Letters represent transect names</t>
  </si>
  <si>
    <t>Dsv</t>
  </si>
  <si>
    <t>transect running from dawesville cut to Peel Inlet_Muray_Serpentine confluence</t>
  </si>
  <si>
    <t>Numbers increase upstream (except at drains)</t>
  </si>
  <si>
    <t>Mnd</t>
  </si>
  <si>
    <t>transect running from Mandurah chanel to eastern  edge of Peel Inlet</t>
  </si>
  <si>
    <t>B-bottom</t>
  </si>
  <si>
    <t xml:space="preserve">T-top </t>
  </si>
  <si>
    <t>Srp</t>
  </si>
  <si>
    <t>Serpentine river transect</t>
  </si>
  <si>
    <t>Mry</t>
  </si>
  <si>
    <t xml:space="preserve">Murray river transect </t>
  </si>
  <si>
    <t>Other sample names taken from DOW naming sytem of sampling sites</t>
  </si>
  <si>
    <t>Hrv</t>
  </si>
  <si>
    <t xml:space="preserve">Harvey estuary and river </t>
  </si>
  <si>
    <t>Prk</t>
  </si>
  <si>
    <t>Punrak drain</t>
  </si>
  <si>
    <t>wrn</t>
  </si>
  <si>
    <t>Waroona WWTP and drain</t>
  </si>
  <si>
    <t>Sample Id</t>
  </si>
  <si>
    <t>Lat [DD]</t>
  </si>
  <si>
    <t>Lon [DD]</t>
  </si>
  <si>
    <t>Sal</t>
  </si>
  <si>
    <t>DO[mg/l]</t>
  </si>
  <si>
    <t>T [oC]</t>
  </si>
  <si>
    <t>pH</t>
  </si>
  <si>
    <t>Nox-N [ug/l]</t>
  </si>
  <si>
    <t>PO4-P[ug/l]</t>
  </si>
  <si>
    <t>NH4-N[ug/l]</t>
  </si>
  <si>
    <t>Dsv 2</t>
  </si>
  <si>
    <t>DSV3</t>
  </si>
  <si>
    <t>DSV4T</t>
  </si>
  <si>
    <t>DSV5T</t>
  </si>
  <si>
    <t>DSV6T</t>
  </si>
  <si>
    <t>DSV7T</t>
  </si>
  <si>
    <t>Dsv 8</t>
  </si>
  <si>
    <t>DSV4B</t>
  </si>
  <si>
    <t>DSV5B</t>
  </si>
  <si>
    <t>DSV6B</t>
  </si>
  <si>
    <t>DSV7B</t>
  </si>
  <si>
    <t>MND1</t>
  </si>
  <si>
    <t>MND2T</t>
  </si>
  <si>
    <t>MND3</t>
  </si>
  <si>
    <t>MND4</t>
  </si>
  <si>
    <t>MND5</t>
  </si>
  <si>
    <t>MND6</t>
  </si>
  <si>
    <t>MND2B</t>
  </si>
  <si>
    <t>SRP1T</t>
  </si>
  <si>
    <t>SRP2T</t>
  </si>
  <si>
    <t>SRP3T</t>
  </si>
  <si>
    <t>SRP4T</t>
  </si>
  <si>
    <t>SRP5</t>
  </si>
  <si>
    <t>SRP6</t>
  </si>
  <si>
    <t>SRP7T</t>
  </si>
  <si>
    <t>SRP8T</t>
  </si>
  <si>
    <t>SRP9T</t>
  </si>
  <si>
    <t>SRP10T</t>
  </si>
  <si>
    <t>SRP11T</t>
  </si>
  <si>
    <t>SRP2B</t>
  </si>
  <si>
    <t>SRP3B</t>
  </si>
  <si>
    <t>SRP4B</t>
  </si>
  <si>
    <t>SRP7B</t>
  </si>
  <si>
    <t>SRP8B</t>
  </si>
  <si>
    <t>SRP9B</t>
  </si>
  <si>
    <t>SRP10B</t>
  </si>
  <si>
    <t>SRP11B</t>
  </si>
  <si>
    <t>SRPnat</t>
  </si>
  <si>
    <t>2MRY3II</t>
  </si>
  <si>
    <t>2MRY1</t>
  </si>
  <si>
    <t>2MRY2</t>
  </si>
  <si>
    <t>2MRY3</t>
  </si>
  <si>
    <t>2MRY4T</t>
  </si>
  <si>
    <t>2MRY5T</t>
  </si>
  <si>
    <t>2MRY6T</t>
  </si>
  <si>
    <t>2MRY7T</t>
  </si>
  <si>
    <t>2MRY8T</t>
  </si>
  <si>
    <t>2MRY9T</t>
  </si>
  <si>
    <t>2MRY10T</t>
  </si>
  <si>
    <t>2MRY11T</t>
  </si>
  <si>
    <t>2MRY12T</t>
  </si>
  <si>
    <t>2MRY13T</t>
  </si>
  <si>
    <t>2MRY14T</t>
  </si>
  <si>
    <t>2MRY15T</t>
  </si>
  <si>
    <t>2MRY16T</t>
  </si>
  <si>
    <t>2MRY4B</t>
  </si>
  <si>
    <t>2MRY5B</t>
  </si>
  <si>
    <t>2MRY6B</t>
  </si>
  <si>
    <t>2MRY7B</t>
  </si>
  <si>
    <t>2MRY8B</t>
  </si>
  <si>
    <t>2MRY9B</t>
  </si>
  <si>
    <t>2MRY10B</t>
  </si>
  <si>
    <t>2MRY11B</t>
  </si>
  <si>
    <t>2MRY12B</t>
  </si>
  <si>
    <t>2MRY13B</t>
  </si>
  <si>
    <t>2MRY14B</t>
  </si>
  <si>
    <t>2MRY15B</t>
  </si>
  <si>
    <t>2MRY16B</t>
  </si>
  <si>
    <t>MRY1B</t>
  </si>
  <si>
    <t>MRY2B</t>
  </si>
  <si>
    <t>MRY1T</t>
  </si>
  <si>
    <t>MRY2T</t>
  </si>
  <si>
    <t>MRY3</t>
  </si>
  <si>
    <t>MRY4</t>
  </si>
  <si>
    <t>HS93B</t>
  </si>
  <si>
    <t>MRY5</t>
  </si>
  <si>
    <t>HS94B</t>
  </si>
  <si>
    <t>MRY6</t>
  </si>
  <si>
    <t>MRY7</t>
  </si>
  <si>
    <t>HS42B</t>
  </si>
  <si>
    <t>MRY8</t>
  </si>
  <si>
    <t>HS79A</t>
  </si>
  <si>
    <t>HS92B</t>
  </si>
  <si>
    <t>MRY9</t>
  </si>
  <si>
    <t>HS31B</t>
  </si>
  <si>
    <t>MRY10</t>
  </si>
  <si>
    <t>MRY11</t>
  </si>
  <si>
    <t>HS41B</t>
  </si>
  <si>
    <t>MRY12</t>
  </si>
  <si>
    <t>A2</t>
  </si>
  <si>
    <t>MRY13</t>
  </si>
  <si>
    <t>MRY14</t>
  </si>
  <si>
    <t>MRY15</t>
  </si>
  <si>
    <t>MRY16</t>
  </si>
  <si>
    <t>MRY17</t>
  </si>
  <si>
    <t>HRV1</t>
  </si>
  <si>
    <t>25.9</t>
  </si>
  <si>
    <t>7.4</t>
  </si>
  <si>
    <t>HRV2</t>
  </si>
  <si>
    <t>HRV3</t>
  </si>
  <si>
    <t>HRV4</t>
  </si>
  <si>
    <t>HRV5</t>
  </si>
  <si>
    <t>HRV6</t>
  </si>
  <si>
    <t>HRV7</t>
  </si>
  <si>
    <t>HRV8</t>
  </si>
  <si>
    <t>HRV9</t>
  </si>
  <si>
    <t>PRK3</t>
  </si>
  <si>
    <t>PRK4</t>
  </si>
  <si>
    <t>PRK5</t>
  </si>
  <si>
    <t>PRK6</t>
  </si>
  <si>
    <t>PRK7</t>
  </si>
  <si>
    <t>2PRK</t>
  </si>
  <si>
    <t>PRK8</t>
  </si>
  <si>
    <t>PRK9</t>
  </si>
  <si>
    <t>PRK10</t>
  </si>
  <si>
    <t>WRN1 (raw sewage)</t>
  </si>
  <si>
    <t>WRN2(after Pond)</t>
  </si>
  <si>
    <t xml:space="preserve">WRN3 (to swale) </t>
  </si>
  <si>
    <t>WRN4 (to Drain)</t>
  </si>
  <si>
    <t>WRN5(downstream drain junction)</t>
  </si>
  <si>
    <t>WRN6(upstream drain junction</t>
  </si>
  <si>
    <t>WRN7</t>
  </si>
  <si>
    <t>WRN8</t>
  </si>
  <si>
    <t>WRN9</t>
  </si>
  <si>
    <t>WRN10</t>
  </si>
  <si>
    <t>WRN11</t>
  </si>
  <si>
    <t>WRN12</t>
  </si>
  <si>
    <t>PHRS6B</t>
  </si>
  <si>
    <t>G623</t>
  </si>
  <si>
    <t>RAIN</t>
  </si>
  <si>
    <t>PHE01B</t>
  </si>
  <si>
    <t>PHRM9T</t>
  </si>
  <si>
    <t>PHE01T</t>
  </si>
  <si>
    <t>PHE02B</t>
  </si>
  <si>
    <t>PHE02T</t>
  </si>
  <si>
    <t>PHE04B</t>
  </si>
  <si>
    <t>PHE04T</t>
  </si>
  <si>
    <t>PHE07</t>
  </si>
  <si>
    <t>PHE31B</t>
  </si>
  <si>
    <t>PHE31T</t>
  </si>
  <si>
    <t>PHE58B</t>
  </si>
  <si>
    <t>PHE58T</t>
  </si>
  <si>
    <t>PHRM2</t>
  </si>
  <si>
    <t>PHRM2T</t>
  </si>
  <si>
    <t>PHRM4B</t>
  </si>
  <si>
    <t>PHRM4T</t>
  </si>
  <si>
    <t>PHRS4B</t>
  </si>
  <si>
    <t>PHRS4T</t>
  </si>
  <si>
    <t>PHRS6T</t>
  </si>
  <si>
    <t>PHRS7B</t>
  </si>
  <si>
    <t>PHRS7T</t>
  </si>
  <si>
    <r>
      <t>δ</t>
    </r>
    <r>
      <rPr>
        <b/>
        <vertAlign val="superscript"/>
        <sz val="9"/>
        <rFont val="Arial Narrow"/>
        <family val="2"/>
      </rPr>
      <t>18</t>
    </r>
    <r>
      <rPr>
        <b/>
        <sz val="9"/>
        <rFont val="Arial Narrow"/>
        <family val="2"/>
      </rPr>
      <t>ONO</t>
    </r>
    <r>
      <rPr>
        <b/>
        <vertAlign val="subscript"/>
        <sz val="9"/>
        <rFont val="Arial Narrow"/>
        <family val="2"/>
      </rPr>
      <t>3</t>
    </r>
    <r>
      <rPr>
        <b/>
        <sz val="9"/>
        <rFont val="Arial Narrow"/>
        <family val="2"/>
      </rPr>
      <t xml:space="preserve">  vs VSMOW [‰]
</t>
    </r>
  </si>
  <si>
    <r>
      <t>δ</t>
    </r>
    <r>
      <rPr>
        <b/>
        <vertAlign val="superscript"/>
        <sz val="9"/>
        <rFont val="Arial Narrow"/>
        <family val="2"/>
      </rPr>
      <t>15</t>
    </r>
    <r>
      <rPr>
        <b/>
        <sz val="9"/>
        <rFont val="Arial Narrow"/>
        <family val="2"/>
      </rPr>
      <t>N-NO</t>
    </r>
    <r>
      <rPr>
        <b/>
        <vertAlign val="subscript"/>
        <sz val="9"/>
        <rFont val="Arial Narrow"/>
        <family val="2"/>
      </rPr>
      <t>3</t>
    </r>
    <r>
      <rPr>
        <b/>
        <sz val="9"/>
        <rFont val="Arial Narrow"/>
        <family val="2"/>
      </rPr>
      <t xml:space="preserve"> vs AIR </t>
    </r>
  </si>
  <si>
    <t>Date</t>
  </si>
  <si>
    <t>Time</t>
  </si>
  <si>
    <t>Location</t>
  </si>
  <si>
    <t>Type</t>
  </si>
  <si>
    <t>Peel Inlet</t>
  </si>
  <si>
    <t>Estuary</t>
  </si>
  <si>
    <t>Serpentine</t>
  </si>
  <si>
    <t>Tidal river</t>
  </si>
  <si>
    <t>Non-tidal river</t>
  </si>
  <si>
    <t>Harvey Estuary</t>
  </si>
  <si>
    <t>Harvey River</t>
  </si>
  <si>
    <t>Murray River</t>
  </si>
  <si>
    <t>Drain</t>
  </si>
  <si>
    <t xml:space="preserve">Drain </t>
  </si>
  <si>
    <t>WWTP</t>
  </si>
  <si>
    <t>Raw Sewage</t>
  </si>
  <si>
    <t>Treated sewage</t>
  </si>
  <si>
    <t>Treated sewage outflow</t>
  </si>
  <si>
    <t>WWTP receiving drain</t>
  </si>
  <si>
    <t>Groundwater</t>
  </si>
  <si>
    <t>Murdoch</t>
  </si>
  <si>
    <t>Rain</t>
  </si>
  <si>
    <t>Harvey Estuary routine sites</t>
  </si>
  <si>
    <t>Peel Inlet routine site</t>
  </si>
  <si>
    <t>Murray River routine site</t>
  </si>
  <si>
    <t>Serpentine routine site</t>
  </si>
  <si>
    <t>Catchment outlet routine</t>
  </si>
  <si>
    <t>A4A</t>
  </si>
  <si>
    <t>TDN ug/L-N</t>
  </si>
  <si>
    <t>TDP ug/L-P</t>
  </si>
  <si>
    <r>
      <t>δ</t>
    </r>
    <r>
      <rPr>
        <b/>
        <vertAlign val="superscript"/>
        <sz val="11"/>
        <rFont val="Calibri"/>
        <family val="2"/>
        <scheme val="minor"/>
      </rPr>
      <t>15</t>
    </r>
    <r>
      <rPr>
        <b/>
        <sz val="11"/>
        <rFont val="Calibri"/>
        <family val="2"/>
        <scheme val="minor"/>
      </rPr>
      <t>N-NO</t>
    </r>
    <r>
      <rPr>
        <b/>
        <vertAlign val="sub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 xml:space="preserve"> vs AIR </t>
    </r>
  </si>
  <si>
    <r>
      <t>δ</t>
    </r>
    <r>
      <rPr>
        <b/>
        <vertAlign val="superscript"/>
        <sz val="11"/>
        <rFont val="Calibri"/>
        <family val="2"/>
        <scheme val="minor"/>
      </rPr>
      <t>18</t>
    </r>
    <r>
      <rPr>
        <b/>
        <sz val="11"/>
        <rFont val="Calibri"/>
        <family val="2"/>
        <scheme val="minor"/>
      </rPr>
      <t>O-NO3 vs VSMOW</t>
    </r>
  </si>
  <si>
    <t>Nutrient concentration</t>
  </si>
  <si>
    <t xml:space="preserve">Reasons for Missing Data </t>
  </si>
  <si>
    <t>Sample lost</t>
  </si>
  <si>
    <t>Field Parameters</t>
  </si>
  <si>
    <t>to be obtained from DoW</t>
  </si>
  <si>
    <t>Nitrate isotope</t>
  </si>
  <si>
    <t>too low NO3 concentration</t>
  </si>
  <si>
    <t>Water isotope</t>
  </si>
  <si>
    <t>Not collected for samples from routine sites</t>
  </si>
  <si>
    <t>Time missing</t>
  </si>
  <si>
    <t>Sample from routine sites from DoW</t>
  </si>
  <si>
    <t>Stratification?</t>
  </si>
  <si>
    <t>No</t>
  </si>
  <si>
    <t>Top</t>
  </si>
  <si>
    <t>Bottom</t>
  </si>
  <si>
    <t>DO[%]</t>
  </si>
  <si>
    <t xml:space="preserve">conductivity (mS / cm3) </t>
  </si>
  <si>
    <t>Stratification</t>
  </si>
  <si>
    <t>DO [%]</t>
  </si>
  <si>
    <t>613036</t>
  </si>
  <si>
    <r>
      <t xml:space="preserve">6131335 </t>
    </r>
    <r>
      <rPr>
        <sz val="8"/>
        <color theme="1"/>
        <rFont val="Arial Narrow"/>
        <family val="2"/>
      </rPr>
      <t>(Drakes Brook -Waroona drain)</t>
    </r>
  </si>
  <si>
    <r>
      <t xml:space="preserve">614065 </t>
    </r>
    <r>
      <rPr>
        <sz val="8"/>
        <color theme="1"/>
        <rFont val="Arial Narrow"/>
        <family val="2"/>
      </rPr>
      <t>(Mid Murray river)</t>
    </r>
  </si>
  <si>
    <r>
      <t xml:space="preserve">6142623 </t>
    </r>
    <r>
      <rPr>
        <sz val="8"/>
        <color theme="1"/>
        <rFont val="Arial Narrow"/>
        <family val="2"/>
      </rPr>
      <t>(South Dandalup river</t>
    </r>
    <r>
      <rPr>
        <sz val="11"/>
        <color theme="1"/>
        <rFont val="Arial Narrow"/>
        <family val="2"/>
      </rPr>
      <t>)</t>
    </r>
  </si>
  <si>
    <r>
      <t>614030</t>
    </r>
    <r>
      <rPr>
        <sz val="8"/>
        <color theme="1"/>
        <rFont val="Arial Narrow"/>
        <family val="2"/>
      </rPr>
      <t xml:space="preserve"> (Upper serpenitne)</t>
    </r>
  </si>
  <si>
    <r>
      <t xml:space="preserve">613031 </t>
    </r>
    <r>
      <rPr>
        <sz val="8"/>
        <color theme="1"/>
        <rFont val="Arial Narrow"/>
        <family val="2"/>
      </rPr>
      <t>(May Field Drain)</t>
    </r>
  </si>
  <si>
    <r>
      <t xml:space="preserve">614121 </t>
    </r>
    <r>
      <rPr>
        <sz val="8"/>
        <color theme="1"/>
        <rFont val="Arial Narrow"/>
        <family val="2"/>
      </rPr>
      <t>(Peel Main Drain)</t>
    </r>
  </si>
  <si>
    <r>
      <t xml:space="preserve">614094 </t>
    </r>
    <r>
      <rPr>
        <sz val="8"/>
        <color theme="1"/>
        <rFont val="Arial Narrow"/>
        <family val="2"/>
      </rPr>
      <t>(Punrak Drain)</t>
    </r>
  </si>
  <si>
    <r>
      <t>613014</t>
    </r>
    <r>
      <rPr>
        <sz val="8"/>
        <color theme="1"/>
        <rFont val="Arial Narrow"/>
        <family val="2"/>
      </rPr>
      <t xml:space="preserve"> (Samson North Drain)</t>
    </r>
  </si>
  <si>
    <r>
      <t xml:space="preserve">613053 </t>
    </r>
    <r>
      <rPr>
        <sz val="8"/>
        <color theme="1"/>
        <rFont val="Arial Narrow"/>
        <family val="2"/>
      </rPr>
      <t>(Meredith Drain)</t>
    </r>
  </si>
  <si>
    <t xml:space="preserve">                  </t>
  </si>
  <si>
    <t>Depth</t>
  </si>
  <si>
    <t>S</t>
  </si>
  <si>
    <t>B</t>
  </si>
  <si>
    <t>A</t>
  </si>
  <si>
    <t>DIC (mM)</t>
  </si>
  <si>
    <t>d13C-DIC</t>
  </si>
  <si>
    <t>DOC (mM)</t>
  </si>
  <si>
    <t>d13C-DOC</t>
  </si>
  <si>
    <r>
      <t>δ</t>
    </r>
    <r>
      <rPr>
        <vertAlign val="superscript"/>
        <sz val="11"/>
        <rFont val="Calibri"/>
        <family val="2"/>
        <scheme val="minor"/>
      </rPr>
      <t>15</t>
    </r>
    <r>
      <rPr>
        <sz val="11"/>
        <rFont val="Calibri"/>
        <family val="2"/>
        <scheme val="minor"/>
      </rPr>
      <t>N-NO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vs AIR </t>
    </r>
  </si>
  <si>
    <r>
      <t>δ</t>
    </r>
    <r>
      <rPr>
        <vertAlign val="superscript"/>
        <sz val="11"/>
        <rFont val="Calibri"/>
        <family val="2"/>
        <scheme val="minor"/>
      </rPr>
      <t>18</t>
    </r>
    <r>
      <rPr>
        <sz val="11"/>
        <rFont val="Calibri"/>
        <family val="2"/>
        <scheme val="minor"/>
      </rPr>
      <t>O-NO3 vs VSMOW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</si>
  <si>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O-H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vs VSMOW2</t>
    </r>
  </si>
  <si>
    <r>
      <t>δD-H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vs VSMOW2</t>
    </r>
  </si>
  <si>
    <r>
      <t>δ</t>
    </r>
    <r>
      <rPr>
        <vertAlign val="superscript"/>
        <sz val="11"/>
        <rFont val="Calibri"/>
        <family val="2"/>
        <scheme val="minor"/>
      </rPr>
      <t>18</t>
    </r>
    <r>
      <rPr>
        <sz val="11"/>
        <rFont val="Calibri"/>
        <family val="2"/>
        <scheme val="minor"/>
      </rPr>
      <t>O-H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 vs VSMOW2</t>
    </r>
  </si>
  <si>
    <r>
      <t>δD-H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 vs VSMOW2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</si>
</sst>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"/>
    <numFmt numFmtId="166" formatCode="0.0000000"/>
    <numFmt numFmtId="167" formatCode="[$-F400]h:mm:ss\ AM/PM"/>
    <numFmt numFmtId="168" formatCode="0.000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rgb="FFFF0000"/>
      <name val="Arial Narrow"/>
      <family val="2"/>
    </font>
    <font>
      <sz val="8"/>
      <color theme="1"/>
      <name val="Arial Narrow"/>
      <family val="2"/>
    </font>
    <font>
      <sz val="11"/>
      <color rgb="FFFF0000"/>
      <name val="Calibri"/>
      <family val="2"/>
      <scheme val="minor"/>
    </font>
    <font>
      <sz val="9"/>
      <color theme="1"/>
      <name val="Arial Narrow"/>
      <family val="2"/>
    </font>
    <font>
      <sz val="10"/>
      <name val="MS Sans Serif"/>
    </font>
    <font>
      <sz val="11"/>
      <color rgb="FF000000"/>
      <name val="Arial Narrow"/>
      <family val="2"/>
    </font>
    <font>
      <sz val="12"/>
      <color theme="1"/>
      <name val="Calibri"/>
      <family val="2"/>
      <scheme val="minor"/>
    </font>
    <font>
      <b/>
      <sz val="9"/>
      <name val="Arial Narrow"/>
      <family val="2"/>
    </font>
    <font>
      <b/>
      <vertAlign val="superscript"/>
      <sz val="9"/>
      <name val="Arial Narrow"/>
      <family val="2"/>
    </font>
    <font>
      <b/>
      <vertAlign val="subscript"/>
      <sz val="9"/>
      <name val="Arial Narrow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 Narrow"/>
      <family val="2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medium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auto="1"/>
      </right>
      <top style="thin">
        <color theme="4" tint="0.3999755851924192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auto="1"/>
      </bottom>
      <diagonal/>
    </border>
  </borders>
  <cellStyleXfs count="44">
    <xf numFmtId="0" fontId="0" fillId="0" borderId="0"/>
    <xf numFmtId="0" fontId="7" fillId="0" borderId="0"/>
    <xf numFmtId="0" fontId="9" fillId="0" borderId="0"/>
    <xf numFmtId="0" fontId="24" fillId="0" borderId="0" applyNumberFormat="0" applyFill="0" applyBorder="0" applyAlignment="0" applyProtection="0"/>
    <xf numFmtId="0" fontId="23" fillId="11" borderId="15" applyNumberFormat="0" applyFont="0" applyAlignment="0" applyProtection="0"/>
    <xf numFmtId="0" fontId="25" fillId="0" borderId="8" applyNumberFormat="0" applyFill="0" applyAlignment="0" applyProtection="0"/>
    <xf numFmtId="0" fontId="26" fillId="0" borderId="9" applyNumberFormat="0" applyFill="0" applyAlignment="0" applyProtection="0"/>
    <xf numFmtId="0" fontId="27" fillId="0" borderId="10" applyNumberFormat="0" applyFill="0" applyAlignment="0" applyProtection="0"/>
    <xf numFmtId="0" fontId="27" fillId="0" borderId="0" applyNumberFormat="0" applyFill="0" applyBorder="0" applyAlignment="0" applyProtection="0"/>
    <xf numFmtId="0" fontId="28" fillId="5" borderId="0" applyNumberFormat="0" applyBorder="0" applyAlignment="0" applyProtection="0"/>
    <xf numFmtId="0" fontId="29" fillId="6" borderId="0" applyNumberFormat="0" applyBorder="0" applyAlignment="0" applyProtection="0"/>
    <xf numFmtId="0" fontId="30" fillId="7" borderId="0" applyNumberFormat="0" applyBorder="0" applyAlignment="0" applyProtection="0"/>
    <xf numFmtId="0" fontId="31" fillId="8" borderId="11" applyNumberFormat="0" applyAlignment="0" applyProtection="0"/>
    <xf numFmtId="0" fontId="32" fillId="9" borderId="12" applyNumberFormat="0" applyAlignment="0" applyProtection="0"/>
    <xf numFmtId="0" fontId="33" fillId="9" borderId="11" applyNumberFormat="0" applyAlignment="0" applyProtection="0"/>
    <xf numFmtId="0" fontId="34" fillId="0" borderId="13" applyNumberFormat="0" applyFill="0" applyAlignment="0" applyProtection="0"/>
    <xf numFmtId="0" fontId="35" fillId="10" borderId="14" applyNumberFormat="0" applyAlignment="0" applyProtection="0"/>
    <xf numFmtId="0" fontId="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6" applyNumberFormat="0" applyFill="0" applyAlignment="0" applyProtection="0"/>
    <xf numFmtId="0" fontId="38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38" fillId="35" borderId="0" applyNumberFormat="0" applyBorder="0" applyAlignment="0" applyProtection="0"/>
  </cellStyleXfs>
  <cellXfs count="147">
    <xf numFmtId="0" fontId="0" fillId="0" borderId="0" xfId="0"/>
    <xf numFmtId="49" fontId="1" fillId="0" borderId="0" xfId="0" applyNumberFormat="1" applyFont="1" applyFill="1"/>
    <xf numFmtId="164" fontId="1" fillId="0" borderId="0" xfId="0" applyNumberFormat="1" applyFont="1" applyFill="1"/>
    <xf numFmtId="0" fontId="1" fillId="0" borderId="0" xfId="0" applyFont="1" applyFill="1"/>
    <xf numFmtId="165" fontId="0" fillId="0" borderId="0" xfId="0" applyNumberFormat="1" applyFill="1"/>
    <xf numFmtId="0" fontId="1" fillId="0" borderId="0" xfId="0" applyFont="1"/>
    <xf numFmtId="0" fontId="0" fillId="0" borderId="0" xfId="0" applyFill="1"/>
    <xf numFmtId="49" fontId="1" fillId="0" borderId="0" xfId="0" applyNumberFormat="1" applyFont="1"/>
    <xf numFmtId="165" fontId="0" fillId="0" borderId="0" xfId="0" applyNumberFormat="1"/>
    <xf numFmtId="49" fontId="1" fillId="3" borderId="2" xfId="0" applyNumberFormat="1" applyFont="1" applyFill="1" applyBorder="1"/>
    <xf numFmtId="164" fontId="1" fillId="3" borderId="3" xfId="0" applyNumberFormat="1" applyFont="1" applyFill="1" applyBorder="1"/>
    <xf numFmtId="165" fontId="0" fillId="3" borderId="3" xfId="0" applyNumberFormat="1" applyFont="1" applyFill="1" applyBorder="1"/>
    <xf numFmtId="2" fontId="10" fillId="0" borderId="0" xfId="1" applyNumberFormat="1" applyFont="1" applyAlignment="1">
      <alignment horizontal="center" wrapText="1"/>
    </xf>
    <xf numFmtId="2" fontId="10" fillId="0" borderId="0" xfId="1" applyNumberFormat="1" applyFont="1" applyAlignment="1">
      <alignment wrapText="1"/>
    </xf>
    <xf numFmtId="0" fontId="10" fillId="0" borderId="0" xfId="1" applyFont="1" applyAlignment="1">
      <alignment wrapText="1"/>
    </xf>
    <xf numFmtId="0" fontId="1" fillId="4" borderId="0" xfId="0" applyFont="1" applyFill="1" applyBorder="1"/>
    <xf numFmtId="0" fontId="2" fillId="4" borderId="0" xfId="0" applyFont="1" applyFill="1" applyBorder="1"/>
    <xf numFmtId="49" fontId="1" fillId="3" borderId="5" xfId="0" applyNumberFormat="1" applyFont="1" applyFill="1" applyBorder="1"/>
    <xf numFmtId="164" fontId="1" fillId="3" borderId="6" xfId="0" applyNumberFormat="1" applyFont="1" applyFill="1" applyBorder="1"/>
    <xf numFmtId="0" fontId="1" fillId="3" borderId="6" xfId="0" applyFont="1" applyFill="1" applyBorder="1"/>
    <xf numFmtId="165" fontId="0" fillId="3" borderId="6" xfId="0" applyNumberFormat="1" applyFont="1" applyFill="1" applyBorder="1"/>
    <xf numFmtId="49" fontId="1" fillId="0" borderId="5" xfId="0" applyNumberFormat="1" applyFont="1" applyBorder="1"/>
    <xf numFmtId="164" fontId="1" fillId="0" borderId="6" xfId="0" applyNumberFormat="1" applyFont="1" applyBorder="1"/>
    <xf numFmtId="0" fontId="1" fillId="0" borderId="6" xfId="0" applyFont="1" applyBorder="1"/>
    <xf numFmtId="165" fontId="0" fillId="0" borderId="6" xfId="0" applyNumberFormat="1" applyFont="1" applyBorder="1"/>
    <xf numFmtId="49" fontId="4" fillId="3" borderId="5" xfId="0" applyNumberFormat="1" applyFont="1" applyFill="1" applyBorder="1"/>
    <xf numFmtId="0" fontId="1" fillId="3" borderId="6" xfId="0" applyFont="1" applyFill="1" applyBorder="1" applyAlignment="1"/>
    <xf numFmtId="165" fontId="5" fillId="3" borderId="6" xfId="0" applyNumberFormat="1" applyFont="1" applyFill="1" applyBorder="1"/>
    <xf numFmtId="49" fontId="6" fillId="0" borderId="5" xfId="0" applyNumberFormat="1" applyFont="1" applyBorder="1"/>
    <xf numFmtId="0" fontId="1" fillId="0" borderId="6" xfId="0" applyFont="1" applyBorder="1" applyAlignment="1"/>
    <xf numFmtId="165" fontId="5" fillId="0" borderId="6" xfId="0" applyNumberFormat="1" applyFont="1" applyBorder="1"/>
    <xf numFmtId="49" fontId="6" fillId="3" borderId="5" xfId="0" applyNumberFormat="1" applyFont="1" applyFill="1" applyBorder="1"/>
    <xf numFmtId="165" fontId="1" fillId="3" borderId="6" xfId="0" applyNumberFormat="1" applyFont="1" applyFill="1" applyBorder="1" applyAlignment="1"/>
    <xf numFmtId="49" fontId="4" fillId="0" borderId="5" xfId="0" applyNumberFormat="1" applyFont="1" applyBorder="1"/>
    <xf numFmtId="165" fontId="1" fillId="0" borderId="6" xfId="0" applyNumberFormat="1" applyFont="1" applyBorder="1" applyAlignment="1"/>
    <xf numFmtId="49" fontId="2" fillId="3" borderId="5" xfId="0" applyNumberFormat="1" applyFont="1" applyFill="1" applyBorder="1"/>
    <xf numFmtId="164" fontId="8" fillId="3" borderId="6" xfId="0" applyNumberFormat="1" applyFont="1" applyFill="1" applyBorder="1" applyAlignment="1">
      <alignment vertical="center" wrapText="1"/>
    </xf>
    <xf numFmtId="20" fontId="0" fillId="0" borderId="0" xfId="0" applyNumberFormat="1"/>
    <xf numFmtId="14" fontId="0" fillId="3" borderId="0" xfId="0" applyNumberFormat="1" applyFont="1" applyFill="1" applyBorder="1"/>
    <xf numFmtId="14" fontId="13" fillId="3" borderId="0" xfId="0" applyNumberFormat="1" applyFont="1" applyFill="1" applyBorder="1"/>
    <xf numFmtId="14" fontId="0" fillId="0" borderId="0" xfId="0" applyNumberFormat="1" applyFont="1" applyBorder="1"/>
    <xf numFmtId="14" fontId="0" fillId="0" borderId="0" xfId="0" applyNumberFormat="1" applyFill="1"/>
    <xf numFmtId="165" fontId="13" fillId="3" borderId="6" xfId="0" applyNumberFormat="1" applyFont="1" applyFill="1" applyBorder="1"/>
    <xf numFmtId="165" fontId="13" fillId="0" borderId="6" xfId="0" applyNumberFormat="1" applyFont="1" applyBorder="1"/>
    <xf numFmtId="20" fontId="0" fillId="0" borderId="0" xfId="0" applyNumberFormat="1" applyFill="1"/>
    <xf numFmtId="49" fontId="3" fillId="0" borderId="6" xfId="0" applyNumberFormat="1" applyFont="1" applyFill="1" applyBorder="1" applyAlignment="1">
      <alignment horizontal="center" vertical="center"/>
    </xf>
    <xf numFmtId="20" fontId="14" fillId="0" borderId="0" xfId="0" applyNumberFormat="1" applyFont="1"/>
    <xf numFmtId="0" fontId="0" fillId="0" borderId="3" xfId="0" applyFont="1" applyFill="1" applyBorder="1"/>
    <xf numFmtId="49" fontId="1" fillId="0" borderId="3" xfId="0" applyNumberFormat="1" applyFont="1" applyFill="1" applyBorder="1"/>
    <xf numFmtId="49" fontId="3" fillId="0" borderId="0" xfId="0" applyNumberFormat="1" applyFont="1" applyFill="1"/>
    <xf numFmtId="0" fontId="1" fillId="0" borderId="6" xfId="0" applyFont="1" applyFill="1" applyBorder="1"/>
    <xf numFmtId="165" fontId="0" fillId="0" borderId="6" xfId="0" applyNumberFormat="1" applyFont="1" applyFill="1" applyBorder="1"/>
    <xf numFmtId="0" fontId="1" fillId="0" borderId="6" xfId="0" applyNumberFormat="1" applyFont="1" applyFill="1" applyBorder="1"/>
    <xf numFmtId="49" fontId="1" fillId="0" borderId="5" xfId="0" applyNumberFormat="1" applyFont="1" applyFill="1" applyBorder="1"/>
    <xf numFmtId="164" fontId="1" fillId="0" borderId="6" xfId="0" applyNumberFormat="1" applyFont="1" applyFill="1" applyBorder="1"/>
    <xf numFmtId="0" fontId="5" fillId="0" borderId="0" xfId="0" applyFont="1"/>
    <xf numFmtId="164" fontId="15" fillId="0" borderId="6" xfId="0" applyNumberFormat="1" applyFont="1" applyFill="1" applyBorder="1"/>
    <xf numFmtId="14" fontId="0" fillId="0" borderId="0" xfId="0" applyNumberFormat="1" applyFont="1" applyFill="1" applyBorder="1"/>
    <xf numFmtId="165" fontId="0" fillId="0" borderId="6" xfId="0" applyNumberFormat="1" applyFont="1" applyFill="1" applyBorder="1" applyAlignment="1"/>
    <xf numFmtId="165" fontId="0" fillId="0" borderId="0" xfId="0" applyNumberFormat="1" applyFont="1" applyFill="1" applyBorder="1" applyAlignment="1"/>
    <xf numFmtId="0" fontId="18" fillId="2" borderId="4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9" fillId="0" borderId="0" xfId="0" applyFont="1"/>
    <xf numFmtId="0" fontId="19" fillId="2" borderId="1" xfId="0" applyFont="1" applyFill="1" applyBorder="1"/>
    <xf numFmtId="0" fontId="13" fillId="0" borderId="0" xfId="0" applyFont="1"/>
    <xf numFmtId="0" fontId="22" fillId="0" borderId="0" xfId="0" applyFont="1"/>
    <xf numFmtId="49" fontId="15" fillId="0" borderId="0" xfId="0" applyNumberFormat="1" applyFont="1" applyFill="1"/>
    <xf numFmtId="164" fontId="15" fillId="0" borderId="0" xfId="0" applyNumberFormat="1" applyFont="1" applyFill="1"/>
    <xf numFmtId="0" fontId="0" fillId="0" borderId="0" xfId="0" applyBorder="1"/>
    <xf numFmtId="0" fontId="1" fillId="3" borderId="0" xfId="0" applyFont="1" applyFill="1" applyBorder="1"/>
    <xf numFmtId="0" fontId="1" fillId="0" borderId="0" xfId="0" applyFont="1" applyBorder="1"/>
    <xf numFmtId="0" fontId="19" fillId="2" borderId="7" xfId="0" applyFont="1" applyFill="1" applyBorder="1"/>
    <xf numFmtId="0" fontId="0" fillId="0" borderId="0" xfId="0" applyFont="1" applyFill="1" applyBorder="1"/>
    <xf numFmtId="0" fontId="1" fillId="3" borderId="0" xfId="0" applyFont="1" applyFill="1" applyBorder="1" applyAlignment="1"/>
    <xf numFmtId="0" fontId="1" fillId="0" borderId="0" xfId="0" applyFont="1" applyBorder="1" applyAlignment="1"/>
    <xf numFmtId="167" fontId="0" fillId="0" borderId="0" xfId="0" applyNumberFormat="1"/>
    <xf numFmtId="0" fontId="0" fillId="0" borderId="0" xfId="0" applyAlignment="1">
      <alignment horizontal="center"/>
    </xf>
    <xf numFmtId="168" fontId="1" fillId="0" borderId="6" xfId="0" applyNumberFormat="1" applyFont="1" applyBorder="1"/>
    <xf numFmtId="168" fontId="1" fillId="0" borderId="6" xfId="0" applyNumberFormat="1" applyFont="1" applyFill="1" applyBorder="1"/>
    <xf numFmtId="168" fontId="0" fillId="0" borderId="0" xfId="0" applyNumberFormat="1" applyFill="1"/>
    <xf numFmtId="168" fontId="1" fillId="3" borderId="6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9" fillId="2" borderId="17" xfId="0" applyFont="1" applyFill="1" applyBorder="1"/>
    <xf numFmtId="0" fontId="19" fillId="2" borderId="18" xfId="0" applyFont="1" applyFill="1" applyBorder="1"/>
    <xf numFmtId="167" fontId="0" fillId="0" borderId="0" xfId="0" applyNumberFormat="1" applyFill="1"/>
    <xf numFmtId="49" fontId="1" fillId="0" borderId="0" xfId="0" applyNumberFormat="1" applyFont="1" applyFill="1" applyAlignment="1">
      <alignment horizontal="right"/>
    </xf>
    <xf numFmtId="0" fontId="13" fillId="0" borderId="0" xfId="0" applyFont="1" applyFill="1"/>
    <xf numFmtId="165" fontId="1" fillId="0" borderId="6" xfId="0" applyNumberFormat="1" applyFont="1" applyFill="1" applyBorder="1"/>
    <xf numFmtId="166" fontId="1" fillId="0" borderId="6" xfId="0" applyNumberFormat="1" applyFont="1" applyFill="1" applyBorder="1"/>
    <xf numFmtId="0" fontId="5" fillId="0" borderId="0" xfId="0" applyFont="1" applyFill="1"/>
    <xf numFmtId="0" fontId="1" fillId="0" borderId="6" xfId="0" applyNumberFormat="1" applyFont="1" applyFill="1" applyBorder="1" applyAlignment="1">
      <alignment horizontal="right"/>
    </xf>
    <xf numFmtId="0" fontId="1" fillId="0" borderId="6" xfId="0" applyNumberFormat="1" applyFont="1" applyFill="1" applyBorder="1" applyAlignment="1"/>
    <xf numFmtId="165" fontId="1" fillId="0" borderId="0" xfId="0" applyNumberFormat="1" applyFont="1" applyFill="1" applyBorder="1"/>
    <xf numFmtId="165" fontId="0" fillId="0" borderId="0" xfId="0" applyNumberFormat="1" applyFill="1" applyAlignment="1">
      <alignment horizontal="left"/>
    </xf>
    <xf numFmtId="0" fontId="1" fillId="4" borderId="0" xfId="0" applyFont="1" applyFill="1" applyBorder="1" applyAlignment="1">
      <alignment horizontal="left"/>
    </xf>
    <xf numFmtId="0" fontId="10" fillId="0" borderId="0" xfId="1" applyFont="1" applyAlignment="1">
      <alignment horizontal="center" wrapText="1"/>
    </xf>
    <xf numFmtId="2" fontId="10" fillId="0" borderId="0" xfId="1" applyNumberFormat="1" applyFont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164" fontId="0" fillId="0" borderId="0" xfId="0" applyNumberFormat="1" applyFill="1"/>
  </cellXfs>
  <cellStyles count="44">
    <cellStyle name="20% - Accent1 2" xfId="21"/>
    <cellStyle name="20% - Accent2 2" xfId="25"/>
    <cellStyle name="20% - Accent3 2" xfId="29"/>
    <cellStyle name="20% - Accent4 2" xfId="33"/>
    <cellStyle name="20% - Accent5 2" xfId="37"/>
    <cellStyle name="20% - Accent6 2" xfId="41"/>
    <cellStyle name="40% - Accent1 2" xfId="22"/>
    <cellStyle name="40% - Accent2 2" xfId="26"/>
    <cellStyle name="40% - Accent3 2" xfId="30"/>
    <cellStyle name="40% - Accent4 2" xfId="34"/>
    <cellStyle name="40% - Accent5 2" xfId="38"/>
    <cellStyle name="40% - Accent6 2" xfId="42"/>
    <cellStyle name="60% - Accent1 2" xfId="23"/>
    <cellStyle name="60% - Accent2 2" xfId="27"/>
    <cellStyle name="60% - Accent3 2" xfId="31"/>
    <cellStyle name="60% - Accent4 2" xfId="35"/>
    <cellStyle name="60% - Accent5 2" xfId="39"/>
    <cellStyle name="60% - Accent6 2" xfId="43"/>
    <cellStyle name="Accent1 2" xfId="20"/>
    <cellStyle name="Accent2 2" xfId="24"/>
    <cellStyle name="Accent3 2" xfId="28"/>
    <cellStyle name="Accent4 2" xfId="32"/>
    <cellStyle name="Accent5 2" xfId="36"/>
    <cellStyle name="Accent6 2" xfId="40"/>
    <cellStyle name="Bad 2" xfId="10"/>
    <cellStyle name="Calculation 2" xfId="14"/>
    <cellStyle name="Check Cell 2" xfId="16"/>
    <cellStyle name="Explanatory Text 2" xfId="18"/>
    <cellStyle name="Good 2" xfId="9"/>
    <cellStyle name="Heading 1 2" xfId="5"/>
    <cellStyle name="Heading 2 2" xfId="6"/>
    <cellStyle name="Heading 3 2" xfId="7"/>
    <cellStyle name="Heading 4 2" xfId="8"/>
    <cellStyle name="Input 2" xfId="12"/>
    <cellStyle name="Linked Cell 2" xfId="15"/>
    <cellStyle name="Neutral 2" xfId="11"/>
    <cellStyle name="Normal" xfId="0" builtinId="0"/>
    <cellStyle name="Normal 3" xfId="2"/>
    <cellStyle name="Normal 5" xfId="1"/>
    <cellStyle name="Note" xfId="4" builtinId="10" customBuiltin="1"/>
    <cellStyle name="Output 2" xfId="13"/>
    <cellStyle name="Title" xfId="3" builtinId="15" customBuiltin="1"/>
    <cellStyle name="Total 2" xfId="19"/>
    <cellStyle name="Warning Text 2" xfId="17"/>
  </cellStyles>
  <dxfs count="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164" formatCode="0.0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164" formatCode="0.0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164" formatCode="0.0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164" formatCode="0.0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164" formatCode="0.0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164" formatCode="0.000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30" formatCode="@"/>
      <fill>
        <patternFill patternType="none">
          <fgColor indexed="64"/>
          <bgColor indexed="65"/>
        </patternFill>
      </fill>
    </dxf>
    <dxf>
      <numFmt numFmtId="165" formatCode="0.0"/>
    </dxf>
    <dxf>
      <numFmt numFmtId="165" formatCode="0.0"/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numFmt numFmtId="19" formatCode="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164" formatCode="0.0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164" formatCode="0.0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30" formatCode="@"/>
      <fill>
        <patternFill patternType="none">
          <fgColor indexed="64"/>
          <bgColor indexed="65"/>
        </patternFill>
      </fill>
    </dxf>
    <dxf>
      <numFmt numFmtId="165" formatCode="0.0"/>
    </dxf>
    <dxf>
      <numFmt numFmtId="165" formatCode="0.0"/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numFmt numFmtId="19" formatCode="d/mm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color auto="1"/>
      </font>
    </dxf>
    <dxf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30" formatCode="@"/>
      <fill>
        <patternFill patternType="none">
          <fgColor indexed="64"/>
          <bgColor indexed="65"/>
        </patternFill>
      </fill>
    </dxf>
    <dxf>
      <numFmt numFmtId="165" formatCode="0.0"/>
    </dxf>
    <dxf>
      <numFmt numFmtId="165" formatCode="0.0"/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numFmt numFmtId="19" formatCode="d/mm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color auto="1"/>
      </font>
    </dxf>
    <dxf>
      <numFmt numFmtId="165" formatCode="0.0"/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30" formatCode="@"/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numFmt numFmtId="19" formatCode="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Table15" displayName="Table15" ref="A1:AB97" totalsRowShown="0" headerRowDxfId="92" dataDxfId="91" headerRowCellStyle="Normal">
  <autoFilter ref="A1:AB97"/>
  <tableColumns count="28">
    <tableColumn id="1" name="Sample Id" dataDxfId="8"/>
    <tableColumn id="2" name="Lat [DD]" dataDxfId="6"/>
    <tableColumn id="3" name="Lon [DD]" dataDxfId="7"/>
    <tableColumn id="4" name="Date" dataDxfId="90"/>
    <tableColumn id="5" name="Time" dataDxfId="89"/>
    <tableColumn id="6" name="Location" dataDxfId="88"/>
    <tableColumn id="7" name="Type" dataDxfId="87"/>
    <tableColumn id="10" name="Depth" dataDxfId="86"/>
    <tableColumn id="9" name="Stratification?" dataDxfId="85"/>
    <tableColumn id="12" name="Nox-N [ug/l]" dataDxfId="84"/>
    <tableColumn id="8" name="NH4-N[ug/l]" dataDxfId="83"/>
    <tableColumn id="13" name="PO4-P[ug/l]" dataDxfId="82"/>
    <tableColumn id="15" name="TDN ug/L-N" dataDxfId="81"/>
    <tableColumn id="16" name="TDP ug/L-P" dataDxfId="80"/>
    <tableColumn id="17" name="δ15N-NO3 vs AIR " dataDxfId="79"/>
    <tableColumn id="18" name="δ18O-NO3 vs VSMOW" dataDxfId="78"/>
    <tableColumn id="19" name="T [oC]" dataDxfId="77"/>
    <tableColumn id="20" name="pH" dataDxfId="76"/>
    <tableColumn id="11" name="DO[mg/l]" dataDxfId="75"/>
    <tableColumn id="14" name="DO[%]" dataDxfId="74"/>
    <tableColumn id="21" name="Sal" dataDxfId="73"/>
    <tableColumn id="22" name="conductivity (mS / cm3) " dataDxfId="72"/>
    <tableColumn id="23" name="δ18O-H2O vs VSMOW2" dataDxfId="71"/>
    <tableColumn id="24" name="δD-H2O vs VSMOW2" dataDxfId="70"/>
    <tableColumn id="25" name="DIC (mM)" dataDxfId="69"/>
    <tableColumn id="26" name="d13C-DIC" dataDxfId="68"/>
    <tableColumn id="27" name="DOC (mM)" dataDxfId="67"/>
    <tableColumn id="28" name="d13C-DOC" dataDxfId="6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AB12" totalsRowShown="0" headerRowDxfId="65">
  <autoFilter ref="A1:AB12"/>
  <tableColumns count="28">
    <tableColumn id="1" name="Sample Id" dataDxfId="5"/>
    <tableColumn id="2" name="Lat [DD]" dataDxfId="3"/>
    <tableColumn id="3" name="Lon [DD]" dataDxfId="4"/>
    <tableColumn id="4" name="Date" dataDxfId="64"/>
    <tableColumn id="5" name="Time" dataDxfId="63"/>
    <tableColumn id="6" name="Location" dataDxfId="62"/>
    <tableColumn id="7" name="Type" dataDxfId="61"/>
    <tableColumn id="10" name="Depth" dataDxfId="60"/>
    <tableColumn id="9" name="Stratification" dataDxfId="59"/>
    <tableColumn id="12" name="Nox-N [ug/l]" dataDxfId="58"/>
    <tableColumn id="8" name="NH4-N[ug/l]" dataDxfId="57"/>
    <tableColumn id="13" name="PO4-P[ug/l]" dataDxfId="56"/>
    <tableColumn id="15" name="TDN ug/L-N" dataDxfId="55"/>
    <tableColumn id="16" name="TDP ug/L-P" dataDxfId="54"/>
    <tableColumn id="17" name="δ15N-NO3 vs AIR " dataDxfId="53"/>
    <tableColumn id="18" name="δ18O-NO3 vs VSMOW" dataDxfId="52"/>
    <tableColumn id="19" name="T [oC]" dataDxfId="51"/>
    <tableColumn id="20" name="pH"/>
    <tableColumn id="11" name="DO[mg/l]"/>
    <tableColumn id="14" name="DO[%]"/>
    <tableColumn id="21" name="Sal"/>
    <tableColumn id="22" name="conductivity (mS / cm3) "/>
    <tableColumn id="23" name="δ18O-H2O vs VSMOW2" dataDxfId="50"/>
    <tableColumn id="24" name="δD-H2O vs VSMOW2" dataDxfId="49"/>
    <tableColumn id="25" name="DIC (mM)"/>
    <tableColumn id="26" name="d13C-DIC"/>
    <tableColumn id="27" name="DOC (mM)"/>
    <tableColumn id="28" name="d13C-DO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B23" totalsRowShown="0" headerRowDxfId="48">
  <autoFilter ref="A1:AB23"/>
  <tableColumns count="28">
    <tableColumn id="1" name="Sample Id" dataDxfId="2"/>
    <tableColumn id="2" name="Lat [DD]" dataDxfId="0"/>
    <tableColumn id="3" name="Lon [DD]" dataDxfId="1"/>
    <tableColumn id="4" name="Date" dataDxfId="47"/>
    <tableColumn id="5" name="Time" dataDxfId="46"/>
    <tableColumn id="6" name="Location" dataDxfId="45"/>
    <tableColumn id="7" name="Type" dataDxfId="44"/>
    <tableColumn id="11" name="Depth" dataDxfId="43"/>
    <tableColumn id="9" name="Stratification" dataDxfId="42"/>
    <tableColumn id="12" name="Nox-N [ug/l]" dataDxfId="41"/>
    <tableColumn id="8" name="NH4-N[ug/l]" dataDxfId="40"/>
    <tableColumn id="13" name="PO4-P[ug/l]" dataDxfId="39"/>
    <tableColumn id="15" name="TDN ug/L-N" dataDxfId="38"/>
    <tableColumn id="16" name="TDP ug/L-P" dataDxfId="37"/>
    <tableColumn id="17" name="δ15N-NO3 vs AIR " dataDxfId="36"/>
    <tableColumn id="18" name="δ18O-NO3 vs VSMOW" dataDxfId="35"/>
    <tableColumn id="19" name="T [oC]" dataDxfId="34"/>
    <tableColumn id="20" name="pH"/>
    <tableColumn id="10" name="DO[mg/l]"/>
    <tableColumn id="14" name="DO [%]" dataDxfId="33"/>
    <tableColumn id="21" name="Sal"/>
    <tableColumn id="22" name="conductivity (mS / cm3) " dataDxfId="32"/>
    <tableColumn id="23" name="δ18O-H2O vs VSMOW2" dataDxfId="31"/>
    <tableColumn id="24" name="δD-H2O vs VSMOW2"/>
    <tableColumn id="25" name="DIC (mM)"/>
    <tableColumn id="26" name="d13C-DIC"/>
    <tableColumn id="27" name="DOC (mM)"/>
    <tableColumn id="28" name="d13C-DOC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AB32" totalsRowShown="0" headerRowDxfId="30">
  <autoFilter ref="A1:AB32"/>
  <tableColumns count="28">
    <tableColumn id="1" name="                  " dataDxfId="29"/>
    <tableColumn id="2" name="Lat [DD]" dataDxfId="28"/>
    <tableColumn id="3" name="Lon [DD]" dataDxfId="27"/>
    <tableColumn id="4" name="Date" dataDxfId="26"/>
    <tableColumn id="5" name="Time" dataDxfId="25"/>
    <tableColumn id="6" name="Location" dataDxfId="24"/>
    <tableColumn id="7" name="Type" dataDxfId="23"/>
    <tableColumn id="9" name="Depth" dataDxfId="22"/>
    <tableColumn id="10" name="Stratification" dataDxfId="21"/>
    <tableColumn id="12" name="Nox-N [ug/l]" dataDxfId="20"/>
    <tableColumn id="8" name="NH4-N[ug/l]" dataDxfId="19"/>
    <tableColumn id="13" name="PO4-P[ug/l]" dataDxfId="18"/>
    <tableColumn id="15" name="TDN ug/L-N" dataDxfId="17"/>
    <tableColumn id="16" name="TDP ug/L-P" dataDxfId="16"/>
    <tableColumn id="17" name="δ15N-NO3 vs AIR " dataDxfId="15"/>
    <tableColumn id="18" name="δ18O-NO3 vs VSMOW" dataDxfId="14"/>
    <tableColumn id="19" name="T [oC]" dataDxfId="13"/>
    <tableColumn id="20" name="pH"/>
    <tableColumn id="11" name="DO[mg/l]" dataDxfId="12"/>
    <tableColumn id="14" name="DO[%]" dataDxfId="11"/>
    <tableColumn id="21" name="Sal" dataDxfId="10"/>
    <tableColumn id="22" name="conductivity (mS / cm3) " dataDxfId="9"/>
    <tableColumn id="23" name="δ18O-H2O vs VSMOW2"/>
    <tableColumn id="24" name="δD-H2O vs VSMOW2"/>
    <tableColumn id="25" name="DIC (mM)"/>
    <tableColumn id="26" name="d13C-DIC"/>
    <tableColumn id="27" name="DOC (mM)"/>
    <tableColumn id="28" name="d13C-D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workbookViewId="0">
      <pane ySplit="5" topLeftCell="A6" activePane="bottomLeft" state="frozen"/>
      <selection pane="bottomLeft" activeCell="E21" sqref="E21"/>
    </sheetView>
  </sheetViews>
  <sheetFormatPr defaultRowHeight="15" x14ac:dyDescent="0.25"/>
  <cols>
    <col min="1" max="1" width="18.42578125" customWidth="1"/>
    <col min="2" max="3" width="12" customWidth="1"/>
    <col min="4" max="4" width="9.42578125" customWidth="1"/>
    <col min="5" max="5" width="11" customWidth="1"/>
    <col min="6" max="7" width="9.42578125" customWidth="1"/>
    <col min="8" max="8" width="16.85546875" customWidth="1"/>
    <col min="9" max="9" width="12.85546875" customWidth="1"/>
    <col min="10" max="10" width="13" customWidth="1"/>
    <col min="11" max="11" width="11.7109375" customWidth="1"/>
    <col min="12" max="12" width="11.140625" customWidth="1"/>
    <col min="13" max="13" width="12" customWidth="1"/>
    <col min="14" max="14" width="15" customWidth="1"/>
    <col min="15" max="15" width="20.5703125" bestFit="1" customWidth="1"/>
    <col min="17" max="17" width="12.42578125" bestFit="1" customWidth="1"/>
    <col min="18" max="21" width="7.5703125" bestFit="1" customWidth="1"/>
  </cols>
  <sheetData>
    <row r="1" spans="1:21" ht="16.5" x14ac:dyDescent="0.3">
      <c r="A1" s="142" t="s">
        <v>0</v>
      </c>
      <c r="B1" s="142"/>
      <c r="C1" s="142"/>
      <c r="D1" s="68"/>
      <c r="E1" s="68"/>
      <c r="F1" s="68"/>
      <c r="G1" s="68"/>
      <c r="H1" s="68"/>
      <c r="I1" s="68"/>
      <c r="J1" s="68"/>
      <c r="N1" s="5"/>
      <c r="O1" s="5"/>
      <c r="P1" s="5"/>
      <c r="Q1" s="5"/>
      <c r="R1" s="5"/>
      <c r="S1" s="5"/>
      <c r="T1" s="5"/>
      <c r="U1" s="5"/>
    </row>
    <row r="2" spans="1:21" ht="15" customHeight="1" x14ac:dyDescent="0.3">
      <c r="A2" s="142" t="s">
        <v>3</v>
      </c>
      <c r="B2" s="142"/>
      <c r="C2" s="142"/>
      <c r="D2" s="68"/>
      <c r="E2" s="68"/>
      <c r="F2" s="68"/>
      <c r="G2" s="68"/>
      <c r="H2" s="68"/>
      <c r="I2" s="68"/>
      <c r="J2" s="68"/>
      <c r="N2" s="5"/>
      <c r="O2" s="5"/>
      <c r="P2" s="5"/>
      <c r="Q2" s="5"/>
      <c r="R2" s="143" t="s">
        <v>181</v>
      </c>
      <c r="S2" s="143"/>
      <c r="T2" s="144" t="s">
        <v>180</v>
      </c>
      <c r="U2" s="144"/>
    </row>
    <row r="3" spans="1:21" ht="16.5" customHeight="1" x14ac:dyDescent="0.3">
      <c r="A3" s="15" t="s">
        <v>6</v>
      </c>
      <c r="B3" s="15" t="s">
        <v>7</v>
      </c>
      <c r="C3" s="15"/>
      <c r="D3" s="68"/>
      <c r="E3" s="68"/>
      <c r="F3" s="68"/>
      <c r="G3" s="68"/>
      <c r="H3" s="68"/>
      <c r="I3" s="68"/>
      <c r="J3" s="68"/>
      <c r="Q3" s="12"/>
      <c r="R3" s="143"/>
      <c r="S3" s="143"/>
      <c r="T3" s="144"/>
      <c r="U3" s="144"/>
    </row>
    <row r="4" spans="1:21" ht="15" customHeight="1" x14ac:dyDescent="0.25">
      <c r="A4" s="145" t="s">
        <v>12</v>
      </c>
      <c r="B4" s="145"/>
      <c r="C4" s="145"/>
      <c r="D4" s="68"/>
      <c r="E4" s="68"/>
      <c r="F4" s="68"/>
      <c r="G4" s="68"/>
      <c r="H4" s="68"/>
      <c r="I4" s="68"/>
      <c r="J4" s="68"/>
      <c r="N4" s="14"/>
      <c r="O4" s="13"/>
      <c r="P4" s="13"/>
      <c r="Q4" s="12"/>
      <c r="R4" s="143"/>
      <c r="S4" s="143"/>
      <c r="T4" s="144"/>
      <c r="U4" s="144"/>
    </row>
    <row r="5" spans="1:21" x14ac:dyDescent="0.25">
      <c r="A5" s="145"/>
      <c r="B5" s="145"/>
      <c r="C5" s="145"/>
      <c r="D5" s="68"/>
      <c r="E5" s="68"/>
      <c r="F5" s="68"/>
      <c r="G5" s="68"/>
      <c r="H5" s="68"/>
      <c r="I5" s="68"/>
      <c r="J5" s="68"/>
      <c r="N5" s="14"/>
      <c r="O5" s="13"/>
      <c r="P5" s="13"/>
      <c r="Q5" s="12"/>
      <c r="R5" s="143"/>
      <c r="S5" s="143"/>
      <c r="T5" s="144"/>
      <c r="U5" s="144"/>
    </row>
    <row r="6" spans="1:21" ht="16.5" x14ac:dyDescent="0.3">
      <c r="A6" s="16" t="s">
        <v>1</v>
      </c>
      <c r="B6" s="15" t="s">
        <v>2</v>
      </c>
      <c r="C6" s="15"/>
      <c r="D6" s="15"/>
      <c r="E6" s="15"/>
      <c r="F6" s="15"/>
      <c r="G6" s="15"/>
      <c r="H6" s="15"/>
      <c r="I6" s="15"/>
      <c r="J6" s="15"/>
    </row>
    <row r="7" spans="1:21" ht="16.5" x14ac:dyDescent="0.3">
      <c r="A7" s="16" t="s">
        <v>4</v>
      </c>
      <c r="B7" s="15" t="s">
        <v>5</v>
      </c>
      <c r="C7" s="15"/>
      <c r="D7" s="15"/>
      <c r="E7" s="15"/>
      <c r="F7" s="15"/>
      <c r="G7" s="15"/>
      <c r="H7" s="15"/>
      <c r="I7" s="15"/>
      <c r="J7" s="15"/>
    </row>
    <row r="8" spans="1:21" ht="16.5" x14ac:dyDescent="0.3">
      <c r="A8" s="16" t="s">
        <v>8</v>
      </c>
      <c r="B8" s="15" t="s">
        <v>9</v>
      </c>
      <c r="C8" s="15"/>
      <c r="D8" s="15"/>
      <c r="E8" s="68"/>
      <c r="F8" s="68"/>
      <c r="G8" s="68"/>
      <c r="H8" s="15"/>
      <c r="I8" s="15"/>
      <c r="J8" s="15"/>
    </row>
    <row r="9" spans="1:21" ht="16.5" x14ac:dyDescent="0.3">
      <c r="A9" s="16" t="s">
        <v>13</v>
      </c>
      <c r="B9" s="15" t="s">
        <v>14</v>
      </c>
      <c r="C9" s="15"/>
      <c r="D9" s="15"/>
      <c r="E9" s="68"/>
      <c r="F9" s="68"/>
      <c r="G9" s="15"/>
      <c r="H9" s="68"/>
      <c r="I9" s="68"/>
      <c r="J9" s="68"/>
    </row>
    <row r="10" spans="1:21" ht="16.5" x14ac:dyDescent="0.3">
      <c r="A10" s="16" t="s">
        <v>10</v>
      </c>
      <c r="B10" s="15" t="s">
        <v>11</v>
      </c>
      <c r="C10" s="15"/>
      <c r="D10" s="15"/>
      <c r="E10" s="15"/>
      <c r="F10" s="15"/>
      <c r="G10" s="15"/>
      <c r="H10" s="15"/>
      <c r="I10" s="15"/>
      <c r="J10" s="15"/>
    </row>
    <row r="11" spans="1:21" ht="16.5" x14ac:dyDescent="0.3">
      <c r="A11" s="16" t="s">
        <v>15</v>
      </c>
      <c r="B11" s="15" t="s">
        <v>16</v>
      </c>
      <c r="C11" s="68"/>
      <c r="D11" s="68"/>
      <c r="E11" s="68"/>
      <c r="F11" s="68"/>
      <c r="G11" s="68"/>
      <c r="H11" s="68"/>
      <c r="I11" s="68"/>
      <c r="J11" s="68"/>
    </row>
    <row r="12" spans="1:21" ht="16.5" x14ac:dyDescent="0.3">
      <c r="A12" s="16" t="s">
        <v>17</v>
      </c>
      <c r="B12" s="15" t="s">
        <v>18</v>
      </c>
      <c r="C12" s="15"/>
      <c r="D12" s="68"/>
      <c r="E12" s="68"/>
      <c r="F12" s="68"/>
      <c r="G12" s="68"/>
      <c r="H12" s="68"/>
      <c r="I12" s="68"/>
      <c r="J12" s="68"/>
    </row>
    <row r="13" spans="1:21" x14ac:dyDescent="0.25">
      <c r="A13" s="68"/>
      <c r="B13" s="68"/>
      <c r="C13" s="68"/>
      <c r="D13" s="68"/>
      <c r="E13" s="68"/>
      <c r="F13" s="68"/>
      <c r="G13" s="68"/>
      <c r="H13" s="68"/>
      <c r="I13" s="68"/>
      <c r="J13" s="68"/>
    </row>
    <row r="14" spans="1:21" ht="16.5" x14ac:dyDescent="0.3">
      <c r="A14" s="16" t="s">
        <v>215</v>
      </c>
    </row>
    <row r="15" spans="1:21" ht="16.5" x14ac:dyDescent="0.3">
      <c r="A15" s="15" t="s">
        <v>214</v>
      </c>
      <c r="B15" s="15" t="s">
        <v>216</v>
      </c>
    </row>
    <row r="16" spans="1:21" ht="16.5" x14ac:dyDescent="0.3">
      <c r="A16" s="15" t="s">
        <v>217</v>
      </c>
      <c r="B16" s="15" t="s">
        <v>218</v>
      </c>
    </row>
    <row r="17" spans="1:2" ht="16.5" x14ac:dyDescent="0.3">
      <c r="A17" s="15" t="s">
        <v>219</v>
      </c>
      <c r="B17" s="15" t="s">
        <v>220</v>
      </c>
    </row>
    <row r="18" spans="1:2" ht="16.5" x14ac:dyDescent="0.3">
      <c r="A18" s="15" t="s">
        <v>221</v>
      </c>
      <c r="B18" s="15" t="s">
        <v>216</v>
      </c>
    </row>
    <row r="19" spans="1:2" ht="16.5" x14ac:dyDescent="0.3">
      <c r="A19" s="15" t="s">
        <v>221</v>
      </c>
      <c r="B19" s="15" t="s">
        <v>222</v>
      </c>
    </row>
    <row r="20" spans="1:2" ht="16.5" x14ac:dyDescent="0.3">
      <c r="A20" s="15" t="s">
        <v>223</v>
      </c>
      <c r="B20" s="15" t="s">
        <v>224</v>
      </c>
    </row>
  </sheetData>
  <mergeCells count="5">
    <mergeCell ref="A1:C1"/>
    <mergeCell ref="A2:C2"/>
    <mergeCell ref="R2:S5"/>
    <mergeCell ref="T2:U5"/>
    <mergeCell ref="A4:C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97"/>
  <sheetViews>
    <sheetView topLeftCell="A85" zoomScaleNormal="100" workbookViewId="0">
      <pane xSplit="1" topLeftCell="B1" activePane="topRight" state="frozen"/>
      <selection pane="topRight" activeCell="H105" sqref="H105"/>
    </sheetView>
  </sheetViews>
  <sheetFormatPr defaultRowHeight="16.5" x14ac:dyDescent="0.3"/>
  <cols>
    <col min="1" max="1" width="14.140625" style="66" customWidth="1"/>
    <col min="2" max="3" width="12" style="67" customWidth="1"/>
    <col min="4" max="4" width="12" style="41" customWidth="1"/>
    <col min="5" max="5" width="12" style="4" customWidth="1"/>
    <col min="6" max="6" width="16.5703125" style="4" customWidth="1"/>
    <col min="7" max="9" width="14.140625" style="4" customWidth="1"/>
    <col min="10" max="11" width="14.28515625" style="4" customWidth="1"/>
    <col min="12" max="12" width="13.5703125" style="4" customWidth="1"/>
    <col min="13" max="14" width="14" style="4" customWidth="1"/>
    <col min="15" max="15" width="18.42578125" style="4" customWidth="1"/>
    <col min="16" max="16" width="22.5703125" style="4" customWidth="1"/>
    <col min="17" max="17" width="9.42578125" style="6" customWidth="1"/>
    <col min="18" max="18" width="9.140625" style="6"/>
    <col min="19" max="20" width="11" style="6" customWidth="1"/>
    <col min="21" max="21" width="9.140625" style="6"/>
    <col min="22" max="22" width="22.5703125" style="6" bestFit="1" customWidth="1"/>
    <col min="23" max="23" width="17" style="6" bestFit="1" customWidth="1"/>
    <col min="24" max="24" width="15.85546875" style="6" bestFit="1" customWidth="1"/>
    <col min="25" max="25" width="17" style="6" bestFit="1" customWidth="1"/>
    <col min="26" max="26" width="15.85546875" style="6" bestFit="1" customWidth="1"/>
    <col min="27" max="16384" width="9.140625" style="6"/>
  </cols>
  <sheetData>
    <row r="1" spans="1:28" s="134" customFormat="1" ht="18.75" x14ac:dyDescent="0.35">
      <c r="A1" s="64" t="s">
        <v>19</v>
      </c>
      <c r="B1" s="64" t="s">
        <v>20</v>
      </c>
      <c r="C1" s="64" t="s">
        <v>21</v>
      </c>
      <c r="D1" s="64" t="s">
        <v>182</v>
      </c>
      <c r="E1" s="64" t="s">
        <v>183</v>
      </c>
      <c r="F1" s="64" t="s">
        <v>184</v>
      </c>
      <c r="G1" s="64" t="s">
        <v>185</v>
      </c>
      <c r="H1" s="64" t="s">
        <v>244</v>
      </c>
      <c r="I1" s="64" t="s">
        <v>225</v>
      </c>
      <c r="J1" s="64" t="s">
        <v>26</v>
      </c>
      <c r="K1" s="64" t="s">
        <v>28</v>
      </c>
      <c r="L1" s="64" t="s">
        <v>27</v>
      </c>
      <c r="M1" s="64" t="s">
        <v>210</v>
      </c>
      <c r="N1" s="64" t="s">
        <v>211</v>
      </c>
      <c r="O1" s="64" t="s">
        <v>252</v>
      </c>
      <c r="P1" s="64" t="s">
        <v>253</v>
      </c>
      <c r="Q1" s="64" t="s">
        <v>24</v>
      </c>
      <c r="R1" s="64" t="s">
        <v>25</v>
      </c>
      <c r="S1" s="134" t="s">
        <v>23</v>
      </c>
      <c r="T1" s="134" t="s">
        <v>229</v>
      </c>
      <c r="U1" s="134" t="s">
        <v>22</v>
      </c>
      <c r="V1" s="134" t="s">
        <v>230</v>
      </c>
      <c r="W1" s="134" t="s">
        <v>256</v>
      </c>
      <c r="X1" s="134" t="s">
        <v>257</v>
      </c>
      <c r="Y1" s="134" t="s">
        <v>248</v>
      </c>
      <c r="Z1" s="134" t="s">
        <v>249</v>
      </c>
      <c r="AA1" s="134" t="s">
        <v>250</v>
      </c>
      <c r="AB1" s="134" t="s">
        <v>251</v>
      </c>
    </row>
    <row r="2" spans="1:28" x14ac:dyDescent="0.3">
      <c r="A2" s="53" t="s">
        <v>29</v>
      </c>
      <c r="B2" s="146">
        <v>-32.60228</v>
      </c>
      <c r="C2" s="56">
        <v>115.6339</v>
      </c>
      <c r="D2" s="57">
        <v>42780</v>
      </c>
      <c r="E2" s="44">
        <v>0.55625000000000002</v>
      </c>
      <c r="F2" s="44" t="s">
        <v>186</v>
      </c>
      <c r="G2" s="44" t="s">
        <v>187</v>
      </c>
      <c r="H2" s="44" t="s">
        <v>245</v>
      </c>
      <c r="I2" s="44" t="s">
        <v>226</v>
      </c>
      <c r="J2" s="51">
        <v>8.7319999999999993</v>
      </c>
      <c r="K2" s="51">
        <v>8.2750000000000004</v>
      </c>
      <c r="L2" s="51">
        <v>3.637</v>
      </c>
      <c r="M2" s="6">
        <v>112.581</v>
      </c>
      <c r="N2" s="6">
        <v>1.6839999999999999</v>
      </c>
      <c r="O2" s="4">
        <v>0.31649409197576084</v>
      </c>
      <c r="P2" s="4">
        <v>40.143236133210358</v>
      </c>
      <c r="Q2" s="50">
        <v>23.8</v>
      </c>
      <c r="R2" s="50">
        <v>8.1</v>
      </c>
      <c r="S2" s="135">
        <v>9.8000000000000007</v>
      </c>
      <c r="T2" s="135"/>
      <c r="U2" s="135">
        <v>34.6</v>
      </c>
      <c r="V2" s="140"/>
      <c r="W2" s="4"/>
      <c r="X2" s="4"/>
      <c r="Y2" s="4"/>
      <c r="Z2" s="4"/>
      <c r="AA2" s="4"/>
      <c r="AB2" s="4"/>
    </row>
    <row r="3" spans="1:28" x14ac:dyDescent="0.3">
      <c r="A3" s="53" t="s">
        <v>30</v>
      </c>
      <c r="B3" s="146">
        <v>-32.610233333333333</v>
      </c>
      <c r="C3" s="56">
        <f>115+(38.881/60)</f>
        <v>115.64801666666666</v>
      </c>
      <c r="D3" s="57">
        <v>42780</v>
      </c>
      <c r="E3" s="44">
        <v>0.54652777777777783</v>
      </c>
      <c r="F3" s="44" t="s">
        <v>186</v>
      </c>
      <c r="G3" s="44" t="s">
        <v>187</v>
      </c>
      <c r="H3" s="44" t="s">
        <v>245</v>
      </c>
      <c r="I3" s="44" t="s">
        <v>226</v>
      </c>
      <c r="J3" s="51">
        <v>5.7830000000000004</v>
      </c>
      <c r="K3" s="51">
        <v>9.0090000000000003</v>
      </c>
      <c r="L3" s="51">
        <v>2.1989999999999998</v>
      </c>
      <c r="M3" s="6">
        <v>125.41800000000001</v>
      </c>
      <c r="N3" s="6">
        <v>0</v>
      </c>
      <c r="O3" s="4">
        <v>2.7986978214331604</v>
      </c>
      <c r="P3" s="4">
        <v>29.709292137295897</v>
      </c>
      <c r="Q3" s="50">
        <v>23.9</v>
      </c>
      <c r="R3" s="50">
        <v>8.1999999999999993</v>
      </c>
      <c r="S3" s="135">
        <v>9.1</v>
      </c>
      <c r="T3" s="135"/>
      <c r="U3" s="135">
        <v>35.1</v>
      </c>
      <c r="V3" s="140"/>
      <c r="W3" s="4"/>
      <c r="X3" s="4"/>
      <c r="Y3" s="4"/>
      <c r="Z3" s="4"/>
      <c r="AA3" s="4"/>
      <c r="AB3" s="4"/>
    </row>
    <row r="4" spans="1:28" x14ac:dyDescent="0.3">
      <c r="A4" s="53" t="s">
        <v>31</v>
      </c>
      <c r="B4" s="146">
        <v>-32.606020000000001</v>
      </c>
      <c r="C4" s="56">
        <v>115.66119</v>
      </c>
      <c r="D4" s="57">
        <v>42780</v>
      </c>
      <c r="E4" s="44">
        <v>0.53541666666666665</v>
      </c>
      <c r="F4" s="44" t="s">
        <v>186</v>
      </c>
      <c r="G4" s="44" t="s">
        <v>187</v>
      </c>
      <c r="H4" s="44" t="s">
        <v>245</v>
      </c>
      <c r="I4" s="44" t="s">
        <v>227</v>
      </c>
      <c r="J4" s="51">
        <v>11.977</v>
      </c>
      <c r="K4" s="51">
        <v>17.417000000000002</v>
      </c>
      <c r="L4" s="51">
        <v>4.2329999999999997</v>
      </c>
      <c r="M4" s="6">
        <v>246.994</v>
      </c>
      <c r="N4" s="6">
        <v>0</v>
      </c>
      <c r="O4" s="4">
        <v>2.7813744286189213</v>
      </c>
      <c r="P4" s="4">
        <v>31.106761553930884</v>
      </c>
      <c r="Q4" s="50">
        <v>24</v>
      </c>
      <c r="R4" s="50">
        <v>8.3000000000000007</v>
      </c>
      <c r="S4" s="135">
        <v>9.3000000000000007</v>
      </c>
      <c r="T4" s="135"/>
      <c r="U4" s="135">
        <v>36.299999999999997</v>
      </c>
      <c r="V4" s="140"/>
      <c r="W4" s="4"/>
      <c r="X4" s="4"/>
      <c r="Y4" s="4"/>
      <c r="Z4" s="4"/>
      <c r="AA4" s="4"/>
      <c r="AB4" s="4"/>
    </row>
    <row r="5" spans="1:28" x14ac:dyDescent="0.3">
      <c r="A5" s="53" t="s">
        <v>32</v>
      </c>
      <c r="B5" s="146">
        <v>-32.595030000000001</v>
      </c>
      <c r="C5" s="56">
        <v>115.69463</v>
      </c>
      <c r="D5" s="57">
        <v>42780</v>
      </c>
      <c r="E5" s="44">
        <v>0.51874999999999993</v>
      </c>
      <c r="F5" s="44" t="s">
        <v>186</v>
      </c>
      <c r="G5" s="44" t="s">
        <v>187</v>
      </c>
      <c r="H5" s="44" t="s">
        <v>245</v>
      </c>
      <c r="I5" s="44" t="s">
        <v>227</v>
      </c>
      <c r="J5" s="51">
        <v>4.3449999999999998</v>
      </c>
      <c r="K5" s="51">
        <v>21.039000000000001</v>
      </c>
      <c r="L5" s="51">
        <v>1.097</v>
      </c>
      <c r="M5" s="6">
        <v>64.52</v>
      </c>
      <c r="N5" s="6">
        <v>0</v>
      </c>
      <c r="O5" s="3"/>
      <c r="P5" s="6"/>
      <c r="Q5" s="50">
        <v>24.1</v>
      </c>
      <c r="R5" s="50">
        <v>8.1999999999999993</v>
      </c>
      <c r="S5" s="135">
        <v>9</v>
      </c>
      <c r="T5" s="135"/>
      <c r="U5" s="135">
        <v>35.200000000000003</v>
      </c>
      <c r="V5" s="140"/>
      <c r="W5" s="4"/>
      <c r="X5" s="4"/>
      <c r="Y5" s="4"/>
      <c r="Z5" s="4"/>
      <c r="AA5" s="4"/>
      <c r="AB5" s="4"/>
    </row>
    <row r="6" spans="1:28" x14ac:dyDescent="0.3">
      <c r="A6" s="53" t="s">
        <v>33</v>
      </c>
      <c r="B6" s="146">
        <v>-32.578040000000001</v>
      </c>
      <c r="C6" s="56">
        <v>115.74794</v>
      </c>
      <c r="D6" s="57">
        <v>42780</v>
      </c>
      <c r="E6" s="44">
        <v>0.49236111111111108</v>
      </c>
      <c r="F6" s="44" t="s">
        <v>186</v>
      </c>
      <c r="G6" s="44" t="s">
        <v>187</v>
      </c>
      <c r="H6" s="44" t="s">
        <v>245</v>
      </c>
      <c r="I6" s="44" t="s">
        <v>227</v>
      </c>
      <c r="J6" s="51">
        <v>385.43700000000001</v>
      </c>
      <c r="K6" s="51">
        <v>79.543999999999997</v>
      </c>
      <c r="L6" s="51">
        <v>4.9009999999999998</v>
      </c>
      <c r="M6" s="6">
        <v>1134</v>
      </c>
      <c r="N6" s="6">
        <v>2.7549999999999999</v>
      </c>
      <c r="O6" s="4">
        <v>4.5831855227485008</v>
      </c>
      <c r="P6" s="4">
        <v>1.2124824221462216</v>
      </c>
      <c r="Q6" s="50">
        <v>24.2</v>
      </c>
      <c r="R6" s="135">
        <v>8</v>
      </c>
      <c r="S6" s="135">
        <v>8.1</v>
      </c>
      <c r="T6" s="135"/>
      <c r="U6" s="135">
        <v>13.4</v>
      </c>
      <c r="V6" s="140"/>
      <c r="W6" s="4"/>
      <c r="X6" s="4"/>
      <c r="Y6" s="4"/>
      <c r="Z6" s="4"/>
      <c r="AA6" s="4"/>
      <c r="AB6" s="4"/>
    </row>
    <row r="7" spans="1:28" x14ac:dyDescent="0.3">
      <c r="A7" s="53" t="s">
        <v>34</v>
      </c>
      <c r="B7" s="146">
        <v>-32.573833333333333</v>
      </c>
      <c r="C7" s="56">
        <f>115+(45.757/60)</f>
        <v>115.76261666666667</v>
      </c>
      <c r="D7" s="57">
        <v>42780</v>
      </c>
      <c r="E7" s="44">
        <v>0.47500000000000003</v>
      </c>
      <c r="F7" s="44" t="s">
        <v>186</v>
      </c>
      <c r="G7" s="44" t="s">
        <v>187</v>
      </c>
      <c r="H7" s="44" t="s">
        <v>245</v>
      </c>
      <c r="I7" s="44" t="s">
        <v>227</v>
      </c>
      <c r="J7" s="51">
        <v>487.79599999999999</v>
      </c>
      <c r="K7" s="51">
        <v>99.45</v>
      </c>
      <c r="L7" s="51">
        <v>6.4770000000000003</v>
      </c>
      <c r="M7" s="6">
        <v>1001</v>
      </c>
      <c r="N7" s="6">
        <v>1.9710000000000001</v>
      </c>
      <c r="O7" s="4">
        <v>4.2457994477866912</v>
      </c>
      <c r="P7" s="4">
        <v>5.6702174108749226</v>
      </c>
      <c r="Q7" s="50">
        <v>24.3</v>
      </c>
      <c r="R7" s="135">
        <v>8</v>
      </c>
      <c r="S7" s="135">
        <v>6.2999999999999901</v>
      </c>
      <c r="T7" s="135"/>
      <c r="U7" s="135">
        <v>13.3</v>
      </c>
      <c r="V7" s="140"/>
      <c r="W7" s="4"/>
      <c r="X7" s="4"/>
      <c r="Y7" s="4"/>
      <c r="Z7" s="4"/>
      <c r="AA7" s="4"/>
      <c r="AB7" s="4"/>
    </row>
    <row r="8" spans="1:28" x14ac:dyDescent="0.3">
      <c r="A8" s="53" t="s">
        <v>35</v>
      </c>
      <c r="B8" s="146">
        <v>-32.571129999999997</v>
      </c>
      <c r="C8" s="56">
        <v>115.77343</v>
      </c>
      <c r="D8" s="57">
        <v>42780</v>
      </c>
      <c r="E8" s="44">
        <v>0.68263888888888891</v>
      </c>
      <c r="F8" s="44" t="s">
        <v>186</v>
      </c>
      <c r="G8" s="44" t="s">
        <v>187</v>
      </c>
      <c r="H8" s="44" t="s">
        <v>245</v>
      </c>
      <c r="I8" s="44" t="s">
        <v>226</v>
      </c>
      <c r="J8" s="51">
        <v>752.88300000000004</v>
      </c>
      <c r="K8" s="51">
        <v>143.18199999999999</v>
      </c>
      <c r="L8" s="51">
        <v>4.3109999999999999</v>
      </c>
      <c r="M8" s="6">
        <v>1502</v>
      </c>
      <c r="N8" s="6">
        <v>11.103999999999999</v>
      </c>
      <c r="O8" s="4">
        <v>5.0114622842207801</v>
      </c>
      <c r="P8" s="4">
        <v>3.5354742608026957</v>
      </c>
      <c r="Q8" s="50">
        <v>24.1</v>
      </c>
      <c r="R8" s="50">
        <v>8.6999999999999993</v>
      </c>
      <c r="S8" s="135">
        <v>5.5999999999999899</v>
      </c>
      <c r="T8" s="135"/>
      <c r="U8" s="135">
        <v>2.8</v>
      </c>
      <c r="V8" s="140"/>
      <c r="W8" s="4"/>
      <c r="X8" s="4"/>
      <c r="Y8" s="4"/>
      <c r="Z8" s="4"/>
      <c r="AA8" s="4"/>
      <c r="AB8" s="4"/>
    </row>
    <row r="9" spans="1:28" x14ac:dyDescent="0.3">
      <c r="A9" s="53" t="s">
        <v>36</v>
      </c>
      <c r="B9" s="146">
        <v>-32.606020000000001</v>
      </c>
      <c r="C9" s="56">
        <v>115.66119</v>
      </c>
      <c r="D9" s="57">
        <v>42780</v>
      </c>
      <c r="E9" s="44">
        <v>0.53541666666666665</v>
      </c>
      <c r="F9" s="44" t="s">
        <v>186</v>
      </c>
      <c r="G9" s="44" t="s">
        <v>187</v>
      </c>
      <c r="H9" s="44" t="s">
        <v>246</v>
      </c>
      <c r="I9" s="44" t="s">
        <v>228</v>
      </c>
      <c r="J9" s="51">
        <v>9.9269999999999996</v>
      </c>
      <c r="K9" s="51">
        <v>10.314</v>
      </c>
      <c r="L9" s="51">
        <v>7.3209999999999997</v>
      </c>
      <c r="M9" s="6">
        <v>254.12100000000001</v>
      </c>
      <c r="N9" s="6">
        <v>4.673</v>
      </c>
      <c r="O9" s="4">
        <v>2.9436040480115278</v>
      </c>
      <c r="P9" s="4">
        <v>32.843584112995927</v>
      </c>
      <c r="Q9" s="50">
        <v>22.9</v>
      </c>
      <c r="R9" s="50">
        <v>7.9</v>
      </c>
      <c r="S9" s="135">
        <v>6.6</v>
      </c>
      <c r="T9" s="135"/>
      <c r="U9" s="135">
        <v>38.1</v>
      </c>
      <c r="V9" s="140"/>
      <c r="W9" s="4"/>
      <c r="X9" s="4"/>
      <c r="Y9" s="4"/>
      <c r="Z9" s="4"/>
      <c r="AA9" s="4"/>
      <c r="AB9" s="4"/>
    </row>
    <row r="10" spans="1:28" x14ac:dyDescent="0.3">
      <c r="A10" s="53" t="s">
        <v>37</v>
      </c>
      <c r="B10" s="146">
        <v>-32.595030000000001</v>
      </c>
      <c r="C10" s="56">
        <v>115.69463</v>
      </c>
      <c r="D10" s="57">
        <v>42780</v>
      </c>
      <c r="E10" s="44">
        <v>0.51874999999999993</v>
      </c>
      <c r="F10" s="44" t="s">
        <v>186</v>
      </c>
      <c r="G10" s="44" t="s">
        <v>187</v>
      </c>
      <c r="H10" s="44" t="s">
        <v>246</v>
      </c>
      <c r="I10" s="44" t="s">
        <v>228</v>
      </c>
      <c r="J10" s="51">
        <v>10.832000000000001</v>
      </c>
      <c r="K10" s="51">
        <v>26.07</v>
      </c>
      <c r="L10" s="51">
        <v>6.8529999999999998</v>
      </c>
      <c r="M10" s="6">
        <v>207.554</v>
      </c>
      <c r="N10" s="6">
        <v>0</v>
      </c>
      <c r="O10" s="4">
        <v>2.5385155678947502</v>
      </c>
      <c r="P10" s="4">
        <v>27.275934300927453</v>
      </c>
      <c r="Q10" s="50">
        <v>23.2</v>
      </c>
      <c r="R10" s="50">
        <v>8.1999999999999993</v>
      </c>
      <c r="S10" s="135">
        <v>6.1</v>
      </c>
      <c r="T10" s="135"/>
      <c r="U10" s="135">
        <v>38.299999999999997</v>
      </c>
      <c r="V10" s="140"/>
      <c r="W10" s="4"/>
      <c r="X10" s="4"/>
      <c r="Y10" s="4"/>
      <c r="Z10" s="4"/>
      <c r="AA10" s="4"/>
      <c r="AB10" s="4"/>
    </row>
    <row r="11" spans="1:28" x14ac:dyDescent="0.3">
      <c r="A11" s="53" t="s">
        <v>38</v>
      </c>
      <c r="B11" s="146">
        <v>-32.578040000000001</v>
      </c>
      <c r="C11" s="56">
        <v>115.74794</v>
      </c>
      <c r="D11" s="57">
        <v>42780</v>
      </c>
      <c r="E11" s="44">
        <v>0.49236111111111108</v>
      </c>
      <c r="F11" s="44" t="s">
        <v>186</v>
      </c>
      <c r="G11" s="44" t="s">
        <v>187</v>
      </c>
      <c r="H11" s="44" t="s">
        <v>246</v>
      </c>
      <c r="I11" s="44" t="s">
        <v>228</v>
      </c>
      <c r="J11" s="51">
        <v>413.35599999999999</v>
      </c>
      <c r="K11" s="51">
        <v>69.349000000000004</v>
      </c>
      <c r="L11" s="51">
        <v>4.6280000000000001</v>
      </c>
      <c r="M11" s="6">
        <v>555.37699999999995</v>
      </c>
      <c r="N11" s="6">
        <v>0</v>
      </c>
      <c r="O11" s="4">
        <v>4.7890917318884618</v>
      </c>
      <c r="P11" s="4">
        <v>0.38973132331521221</v>
      </c>
      <c r="Q11" s="50">
        <v>22.8</v>
      </c>
      <c r="R11" s="135">
        <v>8</v>
      </c>
      <c r="S11" s="135">
        <v>6.6</v>
      </c>
      <c r="T11" s="135"/>
      <c r="U11" s="135">
        <v>36.6</v>
      </c>
      <c r="V11" s="140"/>
      <c r="W11" s="4"/>
      <c r="X11" s="4"/>
      <c r="Y11" s="4"/>
      <c r="Z11" s="4"/>
      <c r="AA11" s="4"/>
      <c r="AB11" s="4"/>
    </row>
    <row r="12" spans="1:28" x14ac:dyDescent="0.3">
      <c r="A12" s="53" t="s">
        <v>39</v>
      </c>
      <c r="B12" s="146">
        <v>-32.573833333333333</v>
      </c>
      <c r="C12" s="56">
        <f>115+(45.757/60)</f>
        <v>115.76261666666667</v>
      </c>
      <c r="D12" s="57">
        <v>42780</v>
      </c>
      <c r="E12" s="44">
        <v>0.47500000000000003</v>
      </c>
      <c r="F12" s="44" t="s">
        <v>186</v>
      </c>
      <c r="G12" s="44" t="s">
        <v>187</v>
      </c>
      <c r="H12" s="44" t="s">
        <v>246</v>
      </c>
      <c r="I12" s="44" t="s">
        <v>228</v>
      </c>
      <c r="J12" s="51">
        <v>79.251999999999995</v>
      </c>
      <c r="K12" s="51">
        <v>76.989000000000004</v>
      </c>
      <c r="L12" s="51">
        <v>22.888999999999999</v>
      </c>
      <c r="M12" s="6">
        <v>664.375</v>
      </c>
      <c r="N12" s="6">
        <v>24.358000000000001</v>
      </c>
      <c r="O12" s="3"/>
      <c r="P12" s="6"/>
      <c r="Q12" s="50">
        <v>22.9</v>
      </c>
      <c r="R12" s="50">
        <v>8.4</v>
      </c>
      <c r="S12" s="135">
        <v>7.6</v>
      </c>
      <c r="T12" s="135"/>
      <c r="U12" s="135">
        <v>36</v>
      </c>
      <c r="V12" s="140"/>
      <c r="W12" s="4"/>
      <c r="X12" s="4"/>
      <c r="Y12" s="4"/>
      <c r="Z12" s="4"/>
      <c r="AA12" s="4"/>
      <c r="AB12" s="4"/>
    </row>
    <row r="13" spans="1:28" x14ac:dyDescent="0.3">
      <c r="A13" s="53" t="s">
        <v>40</v>
      </c>
      <c r="B13" s="146">
        <v>-32.525530000000003</v>
      </c>
      <c r="C13" s="56">
        <v>115.71147999999999</v>
      </c>
      <c r="D13" s="57">
        <v>42780</v>
      </c>
      <c r="E13" s="44">
        <v>0.7270833333333333</v>
      </c>
      <c r="F13" s="44" t="s">
        <v>186</v>
      </c>
      <c r="G13" s="44" t="s">
        <v>187</v>
      </c>
      <c r="H13" s="44" t="s">
        <v>245</v>
      </c>
      <c r="I13" s="44" t="s">
        <v>226</v>
      </c>
      <c r="J13" s="51">
        <v>25.719000000000001</v>
      </c>
      <c r="K13" s="51">
        <v>16.899999999999999</v>
      </c>
      <c r="L13" s="51">
        <v>1.998</v>
      </c>
      <c r="M13" s="6">
        <v>86.867000000000004</v>
      </c>
      <c r="N13" s="6">
        <v>0</v>
      </c>
      <c r="O13" s="4">
        <v>1.7529102627555915</v>
      </c>
      <c r="P13" s="4">
        <v>15.336553645125095</v>
      </c>
      <c r="Q13" s="135">
        <v>24</v>
      </c>
      <c r="R13" s="50">
        <v>8.1</v>
      </c>
      <c r="S13" s="135">
        <v>9</v>
      </c>
      <c r="T13" s="135"/>
      <c r="U13" s="135">
        <v>33.9</v>
      </c>
      <c r="V13" s="140"/>
      <c r="W13" s="4"/>
      <c r="X13" s="4"/>
      <c r="Y13" s="4"/>
      <c r="Z13" s="4"/>
      <c r="AA13" s="4"/>
      <c r="AB13" s="4"/>
    </row>
    <row r="14" spans="1:28" x14ac:dyDescent="0.3">
      <c r="A14" s="53" t="s">
        <v>41</v>
      </c>
      <c r="B14" s="146">
        <v>-32.544119999999999</v>
      </c>
      <c r="C14" s="56">
        <v>115.71915</v>
      </c>
      <c r="D14" s="57">
        <v>42780</v>
      </c>
      <c r="E14" s="44">
        <v>0.62986111111111109</v>
      </c>
      <c r="F14" s="44" t="s">
        <v>186</v>
      </c>
      <c r="G14" s="44" t="s">
        <v>187</v>
      </c>
      <c r="H14" s="44" t="s">
        <v>245</v>
      </c>
      <c r="I14" s="44" t="s">
        <v>227</v>
      </c>
      <c r="J14" s="51">
        <v>4.2919999999999998</v>
      </c>
      <c r="K14" s="51">
        <v>24.056999999999999</v>
      </c>
      <c r="L14" s="51">
        <v>2.9609999999999999</v>
      </c>
      <c r="M14" s="6">
        <v>77.709000000000003</v>
      </c>
      <c r="N14" s="6">
        <v>0</v>
      </c>
      <c r="O14" s="3"/>
      <c r="P14" s="6"/>
      <c r="Q14" s="50">
        <v>23.9</v>
      </c>
      <c r="R14" s="135">
        <v>8</v>
      </c>
      <c r="S14" s="135">
        <v>8.4</v>
      </c>
      <c r="T14" s="135"/>
      <c r="U14" s="135">
        <v>33.4</v>
      </c>
      <c r="V14" s="140"/>
      <c r="W14" s="4"/>
      <c r="X14" s="4"/>
      <c r="Y14" s="4"/>
      <c r="Z14" s="4"/>
      <c r="AA14" s="4"/>
      <c r="AB14" s="4"/>
    </row>
    <row r="15" spans="1:28" x14ac:dyDescent="0.3">
      <c r="A15" s="53" t="s">
        <v>42</v>
      </c>
      <c r="B15" s="146">
        <v>-32.566949999999999</v>
      </c>
      <c r="C15" s="56">
        <v>115.71014</v>
      </c>
      <c r="D15" s="57">
        <v>42780</v>
      </c>
      <c r="E15" s="44">
        <v>0.6166666666666667</v>
      </c>
      <c r="F15" s="44" t="s">
        <v>186</v>
      </c>
      <c r="G15" s="44" t="s">
        <v>187</v>
      </c>
      <c r="H15" s="44" t="s">
        <v>245</v>
      </c>
      <c r="I15" s="44" t="s">
        <v>226</v>
      </c>
      <c r="J15" s="51">
        <v>23.277000000000001</v>
      </c>
      <c r="K15" s="51">
        <v>31.189</v>
      </c>
      <c r="L15" s="51">
        <v>7.5380000000000003</v>
      </c>
      <c r="M15" s="6">
        <v>255.571</v>
      </c>
      <c r="N15" s="6">
        <v>6.08</v>
      </c>
      <c r="O15" s="4">
        <v>1.500525837404787</v>
      </c>
      <c r="P15" s="4">
        <v>21.862880355059787</v>
      </c>
      <c r="Q15" s="50">
        <v>23.9</v>
      </c>
      <c r="R15" s="50">
        <v>8.3000000000000007</v>
      </c>
      <c r="S15" s="135">
        <v>9.3000000000000007</v>
      </c>
      <c r="T15" s="135"/>
      <c r="U15" s="135">
        <v>35.200000000000003</v>
      </c>
      <c r="V15" s="140"/>
      <c r="W15" s="4"/>
      <c r="X15" s="4"/>
      <c r="Y15" s="4"/>
      <c r="Z15" s="4"/>
      <c r="AA15" s="4"/>
      <c r="AB15" s="4"/>
    </row>
    <row r="16" spans="1:28" x14ac:dyDescent="0.3">
      <c r="A16" s="53" t="s">
        <v>43</v>
      </c>
      <c r="B16" s="146">
        <v>-32.585259999999998</v>
      </c>
      <c r="C16" s="56">
        <v>115.71123</v>
      </c>
      <c r="D16" s="57">
        <v>42780</v>
      </c>
      <c r="E16" s="44">
        <v>0.60763888888888895</v>
      </c>
      <c r="F16" s="44" t="s">
        <v>186</v>
      </c>
      <c r="G16" s="44" t="s">
        <v>187</v>
      </c>
      <c r="H16" s="44" t="s">
        <v>245</v>
      </c>
      <c r="I16" s="44" t="s">
        <v>226</v>
      </c>
      <c r="J16" s="51">
        <v>25.942</v>
      </c>
      <c r="K16" s="51">
        <v>17.686</v>
      </c>
      <c r="L16" s="51">
        <v>8.5079999999999991</v>
      </c>
      <c r="M16" s="6">
        <v>246.75800000000001</v>
      </c>
      <c r="N16" s="6">
        <v>6</v>
      </c>
      <c r="O16" s="4">
        <v>2.82031029876606</v>
      </c>
      <c r="P16" s="4">
        <v>16.582899736699463</v>
      </c>
      <c r="Q16" s="50">
        <v>23.8</v>
      </c>
      <c r="R16" s="50">
        <v>8.1</v>
      </c>
      <c r="S16" s="135">
        <v>8.1999999999999993</v>
      </c>
      <c r="T16" s="135"/>
      <c r="U16" s="135">
        <v>35.6</v>
      </c>
      <c r="V16" s="140"/>
      <c r="W16" s="4"/>
      <c r="X16" s="4"/>
      <c r="Y16" s="4"/>
      <c r="Z16" s="4"/>
      <c r="AA16" s="4"/>
      <c r="AB16" s="4"/>
    </row>
    <row r="17" spans="1:28" x14ac:dyDescent="0.3">
      <c r="A17" s="53" t="s">
        <v>44</v>
      </c>
      <c r="B17" s="146">
        <v>-32.600099999999998</v>
      </c>
      <c r="C17" s="56">
        <v>115.7195</v>
      </c>
      <c r="D17" s="57">
        <v>42780</v>
      </c>
      <c r="E17" s="44">
        <v>0.59652777777777777</v>
      </c>
      <c r="F17" s="44" t="s">
        <v>186</v>
      </c>
      <c r="G17" s="44" t="s">
        <v>187</v>
      </c>
      <c r="H17" s="44" t="s">
        <v>245</v>
      </c>
      <c r="I17" s="44" t="s">
        <v>226</v>
      </c>
      <c r="J17" s="51">
        <v>54.518999999999998</v>
      </c>
      <c r="K17" s="51">
        <v>27.427</v>
      </c>
      <c r="L17" s="51">
        <v>11.885999999999999</v>
      </c>
      <c r="M17" s="6">
        <v>381.09</v>
      </c>
      <c r="N17" s="6">
        <v>8.8279999999999994</v>
      </c>
      <c r="O17" s="4">
        <v>3.7310534675678575</v>
      </c>
      <c r="P17" s="4">
        <v>25.691049863221906</v>
      </c>
      <c r="Q17" s="50">
        <v>24.8</v>
      </c>
      <c r="R17" s="50">
        <v>8.1999999999999993</v>
      </c>
      <c r="S17" s="135">
        <v>7.4</v>
      </c>
      <c r="T17" s="135"/>
      <c r="U17" s="135">
        <v>37.5</v>
      </c>
      <c r="V17" s="140"/>
      <c r="W17" s="4"/>
      <c r="X17" s="4"/>
      <c r="Y17" s="4"/>
      <c r="Z17" s="4"/>
      <c r="AA17" s="4"/>
      <c r="AB17" s="4"/>
    </row>
    <row r="18" spans="1:28" x14ac:dyDescent="0.3">
      <c r="A18" s="53" t="s">
        <v>45</v>
      </c>
      <c r="B18" s="146">
        <v>-32.61542</v>
      </c>
      <c r="C18" s="56">
        <v>115.72336</v>
      </c>
      <c r="D18" s="57">
        <v>42780</v>
      </c>
      <c r="E18" s="44">
        <v>0.58402777777777781</v>
      </c>
      <c r="F18" s="44" t="s">
        <v>186</v>
      </c>
      <c r="G18" s="44" t="s">
        <v>187</v>
      </c>
      <c r="H18" s="44" t="s">
        <v>245</v>
      </c>
      <c r="I18" s="44" t="s">
        <v>226</v>
      </c>
      <c r="J18" s="51">
        <v>124.306</v>
      </c>
      <c r="K18" s="51">
        <v>45.408000000000001</v>
      </c>
      <c r="L18" s="51">
        <v>11.502000000000001</v>
      </c>
      <c r="M18" s="6">
        <v>567.803</v>
      </c>
      <c r="N18" s="6">
        <v>10.635</v>
      </c>
      <c r="O18" s="4">
        <v>1.3091335614114907</v>
      </c>
      <c r="P18" s="4">
        <v>25.57273312349384</v>
      </c>
      <c r="Q18" s="50">
        <v>25.2</v>
      </c>
      <c r="R18" s="50">
        <v>8.3000000000000007</v>
      </c>
      <c r="S18" s="135">
        <v>6.7</v>
      </c>
      <c r="T18" s="135"/>
      <c r="U18" s="135">
        <v>37.4</v>
      </c>
      <c r="V18" s="140"/>
      <c r="W18" s="4"/>
      <c r="X18" s="4"/>
      <c r="Y18" s="4"/>
      <c r="Z18" s="4"/>
      <c r="AA18" s="4"/>
      <c r="AB18" s="4"/>
    </row>
    <row r="19" spans="1:28" x14ac:dyDescent="0.3">
      <c r="A19" s="53" t="s">
        <v>46</v>
      </c>
      <c r="B19" s="146">
        <v>-32.544119999999999</v>
      </c>
      <c r="C19" s="56">
        <v>115.71915</v>
      </c>
      <c r="D19" s="57">
        <v>42780</v>
      </c>
      <c r="E19" s="44">
        <v>0.62986111111111109</v>
      </c>
      <c r="F19" s="44" t="s">
        <v>186</v>
      </c>
      <c r="G19" s="44" t="s">
        <v>187</v>
      </c>
      <c r="H19" s="44" t="s">
        <v>246</v>
      </c>
      <c r="I19" s="44" t="s">
        <v>228</v>
      </c>
      <c r="J19" s="51">
        <v>14.804</v>
      </c>
      <c r="K19" s="51">
        <v>17.335000000000001</v>
      </c>
      <c r="L19" s="51">
        <v>2.4430000000000001</v>
      </c>
      <c r="M19" s="6">
        <v>103.642</v>
      </c>
      <c r="N19" s="6">
        <v>0</v>
      </c>
      <c r="O19" s="4">
        <v>2.6105218558736265</v>
      </c>
      <c r="P19" s="4">
        <v>12.508652818670196</v>
      </c>
      <c r="Q19" s="50">
        <v>23.1</v>
      </c>
      <c r="R19" s="50">
        <v>8.3000000000000007</v>
      </c>
      <c r="S19" s="135">
        <v>4.3</v>
      </c>
      <c r="T19" s="135"/>
      <c r="U19" s="135">
        <v>35.200000000000003</v>
      </c>
      <c r="V19" s="140"/>
      <c r="W19" s="4"/>
      <c r="X19" s="4"/>
      <c r="Y19" s="4"/>
      <c r="Z19" s="4"/>
      <c r="AA19" s="4"/>
      <c r="AB19" s="4"/>
    </row>
    <row r="20" spans="1:28" x14ac:dyDescent="0.3">
      <c r="A20" s="53" t="s">
        <v>47</v>
      </c>
      <c r="B20" s="146">
        <v>-32.575333333333333</v>
      </c>
      <c r="C20" s="56">
        <f>115+(45.499/60)</f>
        <v>115.75831666666667</v>
      </c>
      <c r="D20" s="41">
        <v>42782</v>
      </c>
      <c r="E20" s="44">
        <v>0.42499999999999999</v>
      </c>
      <c r="F20" s="44" t="s">
        <v>186</v>
      </c>
      <c r="G20" s="44" t="s">
        <v>187</v>
      </c>
      <c r="H20" s="44" t="s">
        <v>245</v>
      </c>
      <c r="I20" s="44" t="s">
        <v>227</v>
      </c>
      <c r="J20" s="51">
        <v>1766.5319999999999</v>
      </c>
      <c r="K20" s="51">
        <v>107.151</v>
      </c>
      <c r="L20" s="51">
        <v>11.602</v>
      </c>
      <c r="M20" s="6">
        <v>623.78</v>
      </c>
      <c r="N20" s="6">
        <v>0</v>
      </c>
      <c r="O20" s="4">
        <v>9.1941281897607308</v>
      </c>
      <c r="P20" s="4">
        <v>2.8750988756365281</v>
      </c>
      <c r="Q20" s="50">
        <v>23.8</v>
      </c>
      <c r="R20" s="50">
        <v>7.8</v>
      </c>
      <c r="S20" s="135">
        <v>9.8000000000000007</v>
      </c>
      <c r="T20" s="135"/>
      <c r="U20" s="135">
        <v>2.7</v>
      </c>
      <c r="V20" s="140"/>
      <c r="W20" s="4">
        <v>0.37560502500000004</v>
      </c>
      <c r="X20" s="4">
        <v>-13.978425649999998</v>
      </c>
      <c r="Y20" s="4"/>
      <c r="Z20" s="4"/>
      <c r="AA20" s="4"/>
      <c r="AB20" s="4"/>
    </row>
    <row r="21" spans="1:28" x14ac:dyDescent="0.3">
      <c r="A21" s="53" t="s">
        <v>48</v>
      </c>
      <c r="B21" s="146">
        <v>-32.571750000000002</v>
      </c>
      <c r="C21" s="56">
        <f>115+(45.897/60)</f>
        <v>115.76495</v>
      </c>
      <c r="D21" s="41">
        <v>42782</v>
      </c>
      <c r="E21" s="44">
        <v>0.43402777777777773</v>
      </c>
      <c r="F21" s="44" t="s">
        <v>188</v>
      </c>
      <c r="G21" s="44" t="s">
        <v>189</v>
      </c>
      <c r="H21" s="44" t="s">
        <v>245</v>
      </c>
      <c r="I21" s="44" t="s">
        <v>227</v>
      </c>
      <c r="J21" s="51">
        <v>710.86800000000005</v>
      </c>
      <c r="K21" s="51">
        <v>34.304000000000002</v>
      </c>
      <c r="L21" s="51">
        <v>11.726000000000001</v>
      </c>
      <c r="M21" s="6">
        <v>2015</v>
      </c>
      <c r="N21" s="6">
        <v>27.167999999999999</v>
      </c>
      <c r="O21" s="4">
        <v>9.2256622333197758</v>
      </c>
      <c r="P21" s="4">
        <v>11.009570353027742</v>
      </c>
      <c r="Q21" s="50">
        <v>23.9</v>
      </c>
      <c r="R21" s="50">
        <v>7.8</v>
      </c>
      <c r="S21" s="135">
        <v>9.1</v>
      </c>
      <c r="T21" s="135"/>
      <c r="U21" s="135">
        <v>20.8</v>
      </c>
      <c r="V21" s="140"/>
      <c r="W21" s="4">
        <v>-4.1736467600000005</v>
      </c>
      <c r="X21" s="4">
        <v>-25.646629279999999</v>
      </c>
      <c r="Y21" s="4"/>
      <c r="Z21" s="4"/>
      <c r="AA21" s="4"/>
      <c r="AB21" s="4"/>
    </row>
    <row r="22" spans="1:28" x14ac:dyDescent="0.3">
      <c r="A22" s="53" t="s">
        <v>49</v>
      </c>
      <c r="B22" s="146">
        <v>-32.567083333333336</v>
      </c>
      <c r="C22" s="56">
        <f>115+(45.951/60)</f>
        <v>115.76585</v>
      </c>
      <c r="D22" s="41">
        <v>42782</v>
      </c>
      <c r="E22" s="44">
        <v>0.48541666666666666</v>
      </c>
      <c r="F22" s="44" t="s">
        <v>188</v>
      </c>
      <c r="G22" s="44" t="s">
        <v>189</v>
      </c>
      <c r="H22" s="44" t="s">
        <v>245</v>
      </c>
      <c r="I22" s="44" t="s">
        <v>227</v>
      </c>
      <c r="J22" s="51">
        <v>252.08699999999999</v>
      </c>
      <c r="K22" s="51">
        <v>12.898</v>
      </c>
      <c r="L22" s="51">
        <v>5.8940000000000001</v>
      </c>
      <c r="M22" s="6">
        <v>1097</v>
      </c>
      <c r="N22" s="6">
        <v>8.8729999999999993</v>
      </c>
      <c r="O22" s="4">
        <v>9.0951778972598873</v>
      </c>
      <c r="P22" s="4">
        <v>6.9256616660668957</v>
      </c>
      <c r="Q22" s="50">
        <v>25</v>
      </c>
      <c r="R22" s="50">
        <v>8.5</v>
      </c>
      <c r="S22" s="135">
        <v>7.7</v>
      </c>
      <c r="T22" s="135"/>
      <c r="U22" s="135">
        <v>19.2</v>
      </c>
      <c r="V22" s="140"/>
      <c r="W22" s="4">
        <v>-4.0979480199999996</v>
      </c>
      <c r="X22" s="4">
        <v>-23.853174799999994</v>
      </c>
      <c r="Y22" s="4"/>
      <c r="Z22" s="4"/>
      <c r="AA22" s="4"/>
      <c r="AB22" s="4"/>
    </row>
    <row r="23" spans="1:28" x14ac:dyDescent="0.3">
      <c r="A23" s="53" t="s">
        <v>50</v>
      </c>
      <c r="B23" s="146">
        <v>-32.561166666666665</v>
      </c>
      <c r="C23" s="56">
        <f>115+(45.517/60)</f>
        <v>115.75861666666667</v>
      </c>
      <c r="D23" s="41">
        <v>42782</v>
      </c>
      <c r="E23" s="44">
        <v>0.49652777777777773</v>
      </c>
      <c r="F23" s="44" t="s">
        <v>188</v>
      </c>
      <c r="G23" s="44" t="s">
        <v>189</v>
      </c>
      <c r="H23" s="44" t="s">
        <v>245</v>
      </c>
      <c r="I23" s="44" t="s">
        <v>227</v>
      </c>
      <c r="J23" s="51">
        <v>12.622</v>
      </c>
      <c r="K23" s="51">
        <v>29.605</v>
      </c>
      <c r="L23" s="51">
        <v>10.97</v>
      </c>
      <c r="M23" s="6">
        <v>1376</v>
      </c>
      <c r="N23" s="6">
        <v>28.111999999999998</v>
      </c>
      <c r="O23" s="4">
        <v>4.5314809402974277</v>
      </c>
      <c r="P23" s="4">
        <v>19.62607500659086</v>
      </c>
      <c r="Q23" s="50">
        <v>28.6</v>
      </c>
      <c r="R23" s="50">
        <v>8.6</v>
      </c>
      <c r="S23" s="135">
        <v>9.1</v>
      </c>
      <c r="T23" s="135"/>
      <c r="U23" s="135">
        <v>16.8</v>
      </c>
      <c r="V23" s="140"/>
      <c r="W23" s="4">
        <v>-2.4232979000000001</v>
      </c>
      <c r="X23" s="4">
        <v>-23.879659099999998</v>
      </c>
      <c r="Y23" s="4"/>
      <c r="Z23" s="4"/>
      <c r="AA23" s="4"/>
      <c r="AB23" s="4"/>
    </row>
    <row r="24" spans="1:28" x14ac:dyDescent="0.3">
      <c r="A24" s="53" t="s">
        <v>51</v>
      </c>
      <c r="B24" s="146">
        <v>-32.554366666666667</v>
      </c>
      <c r="C24" s="56">
        <f>115+(45.391/60)</f>
        <v>115.75651666666667</v>
      </c>
      <c r="D24" s="41">
        <v>42782</v>
      </c>
      <c r="E24" s="44">
        <v>0.50902777777777775</v>
      </c>
      <c r="F24" s="44" t="s">
        <v>188</v>
      </c>
      <c r="G24" s="44" t="s">
        <v>189</v>
      </c>
      <c r="H24" s="44" t="s">
        <v>246</v>
      </c>
      <c r="I24" s="44" t="s">
        <v>226</v>
      </c>
      <c r="J24" s="51">
        <v>8.3309999999999995</v>
      </c>
      <c r="K24" s="51">
        <v>12.906000000000001</v>
      </c>
      <c r="L24" s="51">
        <v>5.5839999999999996</v>
      </c>
      <c r="M24" s="6">
        <v>628.37800000000004</v>
      </c>
      <c r="N24" s="6">
        <v>5.6989999999999998</v>
      </c>
      <c r="O24" s="4">
        <v>2.8208736512125299</v>
      </c>
      <c r="P24" s="4">
        <v>11.71993243067182</v>
      </c>
      <c r="Q24" s="50">
        <v>26.7</v>
      </c>
      <c r="R24" s="50">
        <v>8.5</v>
      </c>
      <c r="S24" s="135">
        <v>8.1</v>
      </c>
      <c r="T24" s="135"/>
      <c r="U24" s="135">
        <v>15.1</v>
      </c>
      <c r="V24" s="140"/>
      <c r="W24" s="4">
        <v>-1.0711617000000002</v>
      </c>
      <c r="X24" s="4">
        <v>-21.564102999999999</v>
      </c>
      <c r="Y24" s="4"/>
      <c r="Z24" s="4"/>
      <c r="AA24" s="4"/>
      <c r="AB24" s="4"/>
    </row>
    <row r="25" spans="1:28" x14ac:dyDescent="0.3">
      <c r="A25" s="53" t="s">
        <v>52</v>
      </c>
      <c r="B25" s="146">
        <v>-32.548749999999998</v>
      </c>
      <c r="C25" s="56">
        <f>115+(45.853/60)</f>
        <v>115.76421666666667</v>
      </c>
      <c r="D25" s="41">
        <v>42782</v>
      </c>
      <c r="E25" s="44">
        <v>0.52013888888888882</v>
      </c>
      <c r="F25" s="44" t="s">
        <v>188</v>
      </c>
      <c r="G25" s="44" t="s">
        <v>189</v>
      </c>
      <c r="H25" s="44" t="s">
        <v>246</v>
      </c>
      <c r="I25" s="44" t="s">
        <v>226</v>
      </c>
      <c r="J25" s="51">
        <v>5.3410000000000002</v>
      </c>
      <c r="K25" s="51">
        <v>43.03</v>
      </c>
      <c r="L25" s="51">
        <v>3.8479999999999999</v>
      </c>
      <c r="M25" s="6">
        <v>473.97399999999999</v>
      </c>
      <c r="N25" s="6">
        <v>1.5449999999999999</v>
      </c>
      <c r="O25" s="3"/>
      <c r="P25" s="6"/>
      <c r="Q25" s="50">
        <v>27.3</v>
      </c>
      <c r="R25" s="50">
        <v>8.5</v>
      </c>
      <c r="S25" s="135">
        <v>8.34</v>
      </c>
      <c r="T25" s="135"/>
      <c r="U25" s="135">
        <v>14.8</v>
      </c>
      <c r="V25" s="140"/>
      <c r="W25" s="4">
        <v>-1.47348258</v>
      </c>
      <c r="X25" s="4">
        <v>-27.138338439999998</v>
      </c>
      <c r="Y25" s="4"/>
      <c r="Z25" s="4"/>
      <c r="AA25" s="141"/>
      <c r="AB25" s="4"/>
    </row>
    <row r="26" spans="1:28" x14ac:dyDescent="0.3">
      <c r="A26" s="53" t="s">
        <v>53</v>
      </c>
      <c r="B26" s="146">
        <v>-32.54175</v>
      </c>
      <c r="C26" s="56">
        <f>115+(46.166/60)</f>
        <v>115.76943333333334</v>
      </c>
      <c r="D26" s="41">
        <v>42782</v>
      </c>
      <c r="E26" s="44">
        <v>0.53402777777777777</v>
      </c>
      <c r="F26" s="44" t="s">
        <v>188</v>
      </c>
      <c r="G26" s="44" t="s">
        <v>189</v>
      </c>
      <c r="H26" s="44" t="s">
        <v>245</v>
      </c>
      <c r="I26" s="44" t="s">
        <v>227</v>
      </c>
      <c r="J26" s="51">
        <v>10.045</v>
      </c>
      <c r="K26" s="51">
        <v>11.157</v>
      </c>
      <c r="L26" s="51">
        <v>7.91</v>
      </c>
      <c r="M26" s="6">
        <v>918.10599999999999</v>
      </c>
      <c r="N26" s="6">
        <v>14.423</v>
      </c>
      <c r="O26" s="4">
        <v>3.0630831438855921</v>
      </c>
      <c r="P26" s="4">
        <v>23.221228795818448</v>
      </c>
      <c r="Q26" s="50">
        <v>26.7</v>
      </c>
      <c r="R26" s="50">
        <v>8.5</v>
      </c>
      <c r="S26" s="135">
        <v>8.6999999999999993</v>
      </c>
      <c r="T26" s="135"/>
      <c r="U26" s="135">
        <v>13.5</v>
      </c>
      <c r="V26" s="140"/>
      <c r="W26" s="4">
        <v>-2.7859806499999999</v>
      </c>
      <c r="X26" s="4">
        <v>-27.497797899999998</v>
      </c>
      <c r="Y26" s="4"/>
      <c r="Z26" s="4"/>
      <c r="AA26" s="141"/>
      <c r="AB26" s="4"/>
    </row>
    <row r="27" spans="1:28" x14ac:dyDescent="0.3">
      <c r="A27" s="53" t="s">
        <v>54</v>
      </c>
      <c r="B27" s="146">
        <v>-32.543366666666664</v>
      </c>
      <c r="C27" s="54">
        <f>115+(46.492/60)</f>
        <v>115.77486666666667</v>
      </c>
      <c r="D27" s="41">
        <v>42782</v>
      </c>
      <c r="E27" s="44">
        <v>0.54305555555555551</v>
      </c>
      <c r="F27" s="44" t="s">
        <v>188</v>
      </c>
      <c r="G27" s="44" t="s">
        <v>189</v>
      </c>
      <c r="H27" s="44" t="s">
        <v>245</v>
      </c>
      <c r="I27" s="44" t="s">
        <v>227</v>
      </c>
      <c r="J27" s="51">
        <v>7.6429999999999998</v>
      </c>
      <c r="K27" s="51">
        <v>19.367000000000001</v>
      </c>
      <c r="L27" s="51">
        <v>4.7869999999999999</v>
      </c>
      <c r="M27" s="6">
        <v>643.96500000000003</v>
      </c>
      <c r="N27" s="6">
        <v>4.7439999999999998</v>
      </c>
      <c r="O27" s="4">
        <v>4.8355156577257752</v>
      </c>
      <c r="P27" s="4">
        <v>19.591409502229375</v>
      </c>
      <c r="Q27" s="50">
        <v>27</v>
      </c>
      <c r="R27" s="50">
        <v>8.6</v>
      </c>
      <c r="S27" s="135">
        <v>10.4</v>
      </c>
      <c r="T27" s="135"/>
      <c r="U27" s="135">
        <v>12.9</v>
      </c>
      <c r="V27" s="140"/>
      <c r="W27" s="4">
        <v>-2.2646293000000002</v>
      </c>
      <c r="X27" s="4">
        <v>-32.718320799999994</v>
      </c>
      <c r="Y27" s="4"/>
      <c r="Z27" s="4"/>
      <c r="AA27" s="141"/>
      <c r="AB27" s="4"/>
    </row>
    <row r="28" spans="1:28" x14ac:dyDescent="0.3">
      <c r="A28" s="53" t="s">
        <v>55</v>
      </c>
      <c r="B28" s="146">
        <v>-32.534883333333333</v>
      </c>
      <c r="C28" s="54">
        <f>115+(46.557/60)</f>
        <v>115.77594999999999</v>
      </c>
      <c r="D28" s="41">
        <v>42782</v>
      </c>
      <c r="E28" s="44">
        <v>0.55555555555555558</v>
      </c>
      <c r="F28" s="44" t="s">
        <v>188</v>
      </c>
      <c r="G28" s="44" t="s">
        <v>189</v>
      </c>
      <c r="H28" s="44" t="s">
        <v>245</v>
      </c>
      <c r="I28" s="44" t="s">
        <v>227</v>
      </c>
      <c r="J28" s="51">
        <v>5.3010000000000002</v>
      </c>
      <c r="K28" s="51">
        <v>18.271999999999998</v>
      </c>
      <c r="L28" s="51">
        <v>5.49</v>
      </c>
      <c r="M28" s="6">
        <v>850.54700000000003</v>
      </c>
      <c r="N28" s="6">
        <v>8.49</v>
      </c>
      <c r="O28" s="4">
        <v>3.5748249678670962</v>
      </c>
      <c r="P28" s="4">
        <v>20.346678207515456</v>
      </c>
      <c r="Q28" s="50">
        <v>27.7</v>
      </c>
      <c r="R28" s="50">
        <v>8.6999999999999993</v>
      </c>
      <c r="S28" s="135">
        <v>10.6</v>
      </c>
      <c r="T28" s="135"/>
      <c r="U28" s="135">
        <v>12.3</v>
      </c>
      <c r="V28" s="140"/>
      <c r="W28" s="4">
        <v>-2.9554066600000004</v>
      </c>
      <c r="X28" s="4">
        <v>-31.499212120000003</v>
      </c>
      <c r="Y28" s="4"/>
      <c r="Z28" s="4"/>
      <c r="AA28" s="4"/>
      <c r="AB28" s="4"/>
    </row>
    <row r="29" spans="1:28" x14ac:dyDescent="0.3">
      <c r="A29" s="53" t="s">
        <v>56</v>
      </c>
      <c r="B29" s="146">
        <v>-32.529850000000003</v>
      </c>
      <c r="C29" s="54">
        <f>115+(46.526/60)</f>
        <v>115.77543333333334</v>
      </c>
      <c r="D29" s="41">
        <v>42782</v>
      </c>
      <c r="E29" s="44">
        <v>0.56319444444444444</v>
      </c>
      <c r="F29" s="44" t="s">
        <v>188</v>
      </c>
      <c r="G29" s="44" t="s">
        <v>189</v>
      </c>
      <c r="H29" s="44" t="s">
        <v>245</v>
      </c>
      <c r="I29" s="44" t="s">
        <v>227</v>
      </c>
      <c r="J29" s="51">
        <v>3.3109999999999999</v>
      </c>
      <c r="K29" s="51">
        <v>8.5969999999999995</v>
      </c>
      <c r="L29" s="51">
        <v>7.9610000000000003</v>
      </c>
      <c r="M29" s="6">
        <v>586.09299999999996</v>
      </c>
      <c r="N29" s="6">
        <v>16.285</v>
      </c>
      <c r="O29" s="3"/>
      <c r="P29" s="6"/>
      <c r="Q29" s="50">
        <v>29.5</v>
      </c>
      <c r="R29" s="50">
        <v>8.8000000000000007</v>
      </c>
      <c r="S29" s="135">
        <v>12.4</v>
      </c>
      <c r="T29" s="135"/>
      <c r="U29" s="135">
        <v>11.7</v>
      </c>
      <c r="V29" s="140"/>
      <c r="W29" s="4">
        <v>-1.88381614</v>
      </c>
      <c r="X29" s="4">
        <v>-32.144182720000003</v>
      </c>
      <c r="Y29" s="4"/>
      <c r="Z29" s="4"/>
      <c r="AA29" s="4"/>
      <c r="AB29" s="4"/>
    </row>
    <row r="30" spans="1:28" x14ac:dyDescent="0.3">
      <c r="A30" s="53" t="s">
        <v>57</v>
      </c>
      <c r="B30" s="146">
        <v>-32.527783333333332</v>
      </c>
      <c r="C30" s="54">
        <f>115+(46.728/60)</f>
        <v>115.7788</v>
      </c>
      <c r="D30" s="41">
        <v>42782</v>
      </c>
      <c r="E30" s="44">
        <v>0.5708333333333333</v>
      </c>
      <c r="F30" s="44" t="s">
        <v>188</v>
      </c>
      <c r="G30" s="44" t="s">
        <v>189</v>
      </c>
      <c r="H30" s="44" t="s">
        <v>245</v>
      </c>
      <c r="I30" s="44" t="s">
        <v>227</v>
      </c>
      <c r="J30" s="51">
        <v>10.388</v>
      </c>
      <c r="K30" s="51">
        <v>27.443999999999999</v>
      </c>
      <c r="L30" s="51">
        <v>3.95</v>
      </c>
      <c r="M30" s="6">
        <v>573.399</v>
      </c>
      <c r="N30" s="6">
        <v>0</v>
      </c>
      <c r="O30" s="3"/>
      <c r="P30" s="6"/>
      <c r="Q30" s="50">
        <v>29</v>
      </c>
      <c r="R30" s="50">
        <v>8.8000000000000007</v>
      </c>
      <c r="S30" s="135">
        <v>11.8</v>
      </c>
      <c r="T30" s="135"/>
      <c r="U30" s="135">
        <v>11.8</v>
      </c>
      <c r="V30" s="140"/>
      <c r="W30" s="4">
        <v>-2.6306822599999999</v>
      </c>
      <c r="X30" s="4">
        <v>-30.50007892</v>
      </c>
      <c r="Y30" s="4"/>
      <c r="Z30" s="4"/>
      <c r="AA30" s="4"/>
      <c r="AB30" s="4"/>
    </row>
    <row r="31" spans="1:28" x14ac:dyDescent="0.3">
      <c r="A31" s="53" t="s">
        <v>58</v>
      </c>
      <c r="B31" s="146">
        <v>-32.571750000000002</v>
      </c>
      <c r="C31" s="54">
        <f>115+(45.897/60)</f>
        <v>115.76495</v>
      </c>
      <c r="D31" s="41">
        <v>42782</v>
      </c>
      <c r="E31" s="44">
        <v>0.43402777777777773</v>
      </c>
      <c r="F31" s="44" t="s">
        <v>188</v>
      </c>
      <c r="G31" s="44" t="s">
        <v>189</v>
      </c>
      <c r="H31" s="44" t="s">
        <v>246</v>
      </c>
      <c r="I31" s="44" t="s">
        <v>228</v>
      </c>
      <c r="J31" s="51">
        <v>54.018000000000001</v>
      </c>
      <c r="K31" s="51">
        <v>41.039000000000001</v>
      </c>
      <c r="L31" s="51">
        <v>4.0460000000000003</v>
      </c>
      <c r="M31" s="6">
        <v>171.19800000000001</v>
      </c>
      <c r="N31" s="6">
        <v>0</v>
      </c>
      <c r="O31" s="4">
        <v>6.0036687247175813</v>
      </c>
      <c r="P31" s="4">
        <v>10.642934724957254</v>
      </c>
      <c r="Q31" s="50">
        <v>24.1</v>
      </c>
      <c r="R31" s="50">
        <v>7.7</v>
      </c>
      <c r="S31" s="135">
        <v>6.6</v>
      </c>
      <c r="T31" s="135"/>
      <c r="U31" s="135">
        <v>21.9</v>
      </c>
      <c r="V31" s="140"/>
      <c r="W31" s="4"/>
      <c r="X31" s="4"/>
      <c r="Y31" s="4"/>
      <c r="Z31" s="4"/>
      <c r="AA31" s="4"/>
      <c r="AB31" s="4"/>
    </row>
    <row r="32" spans="1:28" x14ac:dyDescent="0.3">
      <c r="A32" s="53" t="s">
        <v>59</v>
      </c>
      <c r="B32" s="146">
        <v>-32.567083333333336</v>
      </c>
      <c r="C32" s="54">
        <f>115+(45.951/60)</f>
        <v>115.76585</v>
      </c>
      <c r="D32" s="41">
        <v>42782</v>
      </c>
      <c r="E32" s="44">
        <v>0.48541666666666666</v>
      </c>
      <c r="F32" s="44" t="s">
        <v>188</v>
      </c>
      <c r="G32" s="44" t="s">
        <v>189</v>
      </c>
      <c r="H32" s="44" t="s">
        <v>246</v>
      </c>
      <c r="I32" s="44" t="s">
        <v>228</v>
      </c>
      <c r="J32" s="58"/>
      <c r="K32" s="58"/>
      <c r="L32" s="58"/>
      <c r="M32" s="59"/>
      <c r="N32" s="59"/>
      <c r="O32" s="3"/>
      <c r="P32" s="6"/>
      <c r="Q32" s="50">
        <v>24.4</v>
      </c>
      <c r="R32" s="50">
        <v>8.5</v>
      </c>
      <c r="S32" s="135">
        <v>8.6999999999999993</v>
      </c>
      <c r="T32" s="135"/>
      <c r="U32" s="135">
        <v>20.2</v>
      </c>
      <c r="V32" s="140"/>
      <c r="W32" s="4"/>
      <c r="X32" s="4"/>
      <c r="Y32" s="4"/>
      <c r="Z32" s="4"/>
      <c r="AA32" s="4"/>
      <c r="AB32" s="4"/>
    </row>
    <row r="33" spans="1:28" x14ac:dyDescent="0.3">
      <c r="A33" s="53" t="s">
        <v>60</v>
      </c>
      <c r="B33" s="146">
        <v>-32.561166666666665</v>
      </c>
      <c r="C33" s="54">
        <f>115+(45.517/60)</f>
        <v>115.75861666666667</v>
      </c>
      <c r="D33" s="41">
        <v>42782</v>
      </c>
      <c r="E33" s="44">
        <v>0.49652777777777773</v>
      </c>
      <c r="F33" s="44" t="s">
        <v>188</v>
      </c>
      <c r="G33" s="44" t="s">
        <v>189</v>
      </c>
      <c r="H33" s="44" t="s">
        <v>246</v>
      </c>
      <c r="I33" s="44" t="s">
        <v>228</v>
      </c>
      <c r="J33" s="51">
        <v>31.3</v>
      </c>
      <c r="K33" s="51">
        <v>22.553000000000001</v>
      </c>
      <c r="L33" s="51">
        <v>8.4760000000000009</v>
      </c>
      <c r="M33" s="6">
        <v>1252</v>
      </c>
      <c r="N33" s="6">
        <v>21.462</v>
      </c>
      <c r="O33" s="4">
        <v>10.94194416127614</v>
      </c>
      <c r="P33" s="4">
        <v>14.748305003162043</v>
      </c>
      <c r="Q33" s="50">
        <v>25.9</v>
      </c>
      <c r="R33" s="50">
        <v>8.1999999999999993</v>
      </c>
      <c r="S33" s="135">
        <v>3.5</v>
      </c>
      <c r="T33" s="135"/>
      <c r="U33" s="135">
        <v>22.3</v>
      </c>
      <c r="V33" s="140"/>
      <c r="W33" s="4">
        <v>-1.2266709499999999</v>
      </c>
      <c r="X33" s="4">
        <v>-21.612830649999996</v>
      </c>
      <c r="Y33" s="4"/>
      <c r="Z33" s="4"/>
      <c r="AA33" s="4"/>
      <c r="AB33" s="4"/>
    </row>
    <row r="34" spans="1:28" x14ac:dyDescent="0.3">
      <c r="A34" s="53" t="s">
        <v>61</v>
      </c>
      <c r="B34" s="146">
        <v>-32.54175</v>
      </c>
      <c r="C34" s="54">
        <f>115+(46.166/60)</f>
        <v>115.76943333333334</v>
      </c>
      <c r="D34" s="41">
        <v>42782</v>
      </c>
      <c r="E34" s="44">
        <v>0.53402777777777777</v>
      </c>
      <c r="F34" s="44" t="s">
        <v>188</v>
      </c>
      <c r="G34" s="44" t="s">
        <v>189</v>
      </c>
      <c r="H34" s="44" t="s">
        <v>246</v>
      </c>
      <c r="I34" s="44" t="s">
        <v>228</v>
      </c>
      <c r="J34" s="51">
        <v>14.754</v>
      </c>
      <c r="K34" s="51">
        <v>48.795999999999999</v>
      </c>
      <c r="L34" s="51">
        <v>4.2450000000000001</v>
      </c>
      <c r="M34" s="6">
        <v>572.79100000000005</v>
      </c>
      <c r="N34" s="6">
        <v>2.1419999999999999</v>
      </c>
      <c r="O34" s="4">
        <v>6.2424332161783447</v>
      </c>
      <c r="P34" s="4">
        <v>8.2584061144215237</v>
      </c>
      <c r="Q34" s="50">
        <v>24.1</v>
      </c>
      <c r="R34" s="135">
        <v>8</v>
      </c>
      <c r="S34" s="135">
        <v>1.85</v>
      </c>
      <c r="T34" s="135"/>
      <c r="U34" s="135">
        <v>16.7</v>
      </c>
      <c r="V34" s="140"/>
      <c r="W34" s="4">
        <v>0.31945645000000011</v>
      </c>
      <c r="X34" s="4">
        <v>-20.478767300000001</v>
      </c>
      <c r="Y34" s="4"/>
      <c r="Z34" s="4"/>
      <c r="AA34" s="4"/>
      <c r="AB34" s="4"/>
    </row>
    <row r="35" spans="1:28" x14ac:dyDescent="0.3">
      <c r="A35" s="53" t="s">
        <v>62</v>
      </c>
      <c r="B35" s="146">
        <v>-32.543366666666664</v>
      </c>
      <c r="C35" s="54">
        <f>115+(46.492/60)</f>
        <v>115.77486666666667</v>
      </c>
      <c r="D35" s="41">
        <v>42782</v>
      </c>
      <c r="E35" s="44">
        <v>0.54305555555555551</v>
      </c>
      <c r="F35" s="44" t="s">
        <v>188</v>
      </c>
      <c r="G35" s="44" t="s">
        <v>189</v>
      </c>
      <c r="H35" s="44" t="s">
        <v>246</v>
      </c>
      <c r="I35" s="44" t="s">
        <v>228</v>
      </c>
      <c r="J35" s="51">
        <v>19.145</v>
      </c>
      <c r="K35" s="51">
        <v>30.463999999999999</v>
      </c>
      <c r="L35" s="51">
        <v>4.3280000000000003</v>
      </c>
      <c r="M35" s="6">
        <v>634.38800000000003</v>
      </c>
      <c r="N35" s="6">
        <v>2.3180000000000001</v>
      </c>
      <c r="O35" s="4">
        <v>6.3203141032932564</v>
      </c>
      <c r="P35" s="4">
        <v>7.0467053975702409</v>
      </c>
      <c r="Q35" s="50">
        <v>24</v>
      </c>
      <c r="R35" s="50">
        <v>7.9</v>
      </c>
      <c r="S35" s="135">
        <v>2.1800000000000002</v>
      </c>
      <c r="T35" s="135"/>
      <c r="U35" s="135">
        <v>16.3</v>
      </c>
      <c r="V35" s="140"/>
      <c r="W35" s="4">
        <v>-3.1</v>
      </c>
      <c r="X35" s="4">
        <v>-17.85495212</v>
      </c>
      <c r="Y35" s="4"/>
      <c r="Z35" s="4"/>
      <c r="AA35" s="4"/>
      <c r="AB35" s="4"/>
    </row>
    <row r="36" spans="1:28" x14ac:dyDescent="0.3">
      <c r="A36" s="53" t="s">
        <v>63</v>
      </c>
      <c r="B36" s="146">
        <v>-32.534883333333333</v>
      </c>
      <c r="C36" s="54">
        <f>115+(46.557/60)</f>
        <v>115.77594999999999</v>
      </c>
      <c r="D36" s="41">
        <v>42782</v>
      </c>
      <c r="E36" s="44">
        <v>0.55555555555555558</v>
      </c>
      <c r="F36" s="44" t="s">
        <v>188</v>
      </c>
      <c r="G36" s="44" t="s">
        <v>189</v>
      </c>
      <c r="H36" s="44" t="s">
        <v>246</v>
      </c>
      <c r="I36" s="44" t="s">
        <v>228</v>
      </c>
      <c r="J36" s="51">
        <v>12.917999999999999</v>
      </c>
      <c r="K36" s="51">
        <v>64.956999999999994</v>
      </c>
      <c r="L36" s="51">
        <v>5.1760000000000002</v>
      </c>
      <c r="M36" s="6">
        <v>766.92499999999995</v>
      </c>
      <c r="N36" s="6">
        <v>8.8000000000000007</v>
      </c>
      <c r="O36" s="4">
        <v>5.7138097120048581</v>
      </c>
      <c r="P36" s="4">
        <v>12.813113060785808</v>
      </c>
      <c r="Q36" s="50">
        <v>24</v>
      </c>
      <c r="R36" s="50">
        <v>8.1</v>
      </c>
      <c r="S36" s="135">
        <v>2.4</v>
      </c>
      <c r="T36" s="135"/>
      <c r="U36" s="135">
        <v>16.3</v>
      </c>
      <c r="V36" s="140"/>
      <c r="W36" s="4">
        <v>0.1939947500000001</v>
      </c>
      <c r="X36" s="4">
        <v>-23.4600686</v>
      </c>
      <c r="Y36" s="4"/>
      <c r="Z36" s="4"/>
      <c r="AA36" s="4"/>
      <c r="AB36" s="4"/>
    </row>
    <row r="37" spans="1:28" x14ac:dyDescent="0.3">
      <c r="A37" s="53" t="s">
        <v>64</v>
      </c>
      <c r="B37" s="146">
        <v>-32.529850000000003</v>
      </c>
      <c r="C37" s="54">
        <f>115+(46.526/60)</f>
        <v>115.77543333333334</v>
      </c>
      <c r="D37" s="41">
        <v>42782</v>
      </c>
      <c r="E37" s="44">
        <v>0.56319444444444444</v>
      </c>
      <c r="F37" s="44" t="s">
        <v>188</v>
      </c>
      <c r="G37" s="44" t="s">
        <v>189</v>
      </c>
      <c r="H37" s="44" t="s">
        <v>246</v>
      </c>
      <c r="I37" s="44" t="s">
        <v>228</v>
      </c>
      <c r="J37" s="51">
        <v>39.646999999999998</v>
      </c>
      <c r="K37" s="51">
        <v>78.441000000000003</v>
      </c>
      <c r="L37" s="51">
        <v>6.9390000000000001</v>
      </c>
      <c r="M37" s="6">
        <v>921.42899999999997</v>
      </c>
      <c r="N37" s="6">
        <v>10.026</v>
      </c>
      <c r="O37" s="4">
        <v>7.0194114660926399</v>
      </c>
      <c r="P37" s="4">
        <v>11.708179259098506</v>
      </c>
      <c r="Q37" s="50">
        <v>25.5</v>
      </c>
      <c r="R37" s="50">
        <v>8.1</v>
      </c>
      <c r="S37" s="135">
        <v>3.7</v>
      </c>
      <c r="T37" s="135"/>
      <c r="U37" s="135">
        <v>16</v>
      </c>
      <c r="V37" s="140"/>
      <c r="W37" s="4">
        <v>-0.68502787500000006</v>
      </c>
      <c r="X37" s="4">
        <v>-20.3312861</v>
      </c>
      <c r="Y37" s="4"/>
      <c r="Z37" s="4"/>
      <c r="AA37" s="4"/>
      <c r="AB37" s="4"/>
    </row>
    <row r="38" spans="1:28" x14ac:dyDescent="0.3">
      <c r="A38" s="53" t="s">
        <v>65</v>
      </c>
      <c r="B38" s="146">
        <v>-32.527783333333332</v>
      </c>
      <c r="C38" s="54">
        <f>115+(46.728/60)</f>
        <v>115.7788</v>
      </c>
      <c r="D38" s="41">
        <v>42782</v>
      </c>
      <c r="E38" s="44">
        <v>0.5708333333333333</v>
      </c>
      <c r="F38" s="44" t="s">
        <v>188</v>
      </c>
      <c r="G38" s="44" t="s">
        <v>189</v>
      </c>
      <c r="H38" s="44" t="s">
        <v>246</v>
      </c>
      <c r="I38" s="44" t="s">
        <v>228</v>
      </c>
      <c r="J38" s="51">
        <v>19.617999999999999</v>
      </c>
      <c r="K38" s="51">
        <v>81.673000000000002</v>
      </c>
      <c r="L38" s="51">
        <v>10.638999999999999</v>
      </c>
      <c r="M38" s="6">
        <v>1364</v>
      </c>
      <c r="N38" s="6">
        <v>25.495999999999999</v>
      </c>
      <c r="O38" s="4">
        <v>4.9228026316785467</v>
      </c>
      <c r="P38" s="4">
        <v>10.342444343157675</v>
      </c>
      <c r="Q38" s="50">
        <v>25.8</v>
      </c>
      <c r="R38" s="50">
        <v>8.1999999999999993</v>
      </c>
      <c r="S38" s="135">
        <v>4.2</v>
      </c>
      <c r="T38" s="135"/>
      <c r="U38" s="135">
        <v>16.5</v>
      </c>
      <c r="V38" s="140"/>
      <c r="W38" s="4">
        <v>0.46793703333333347</v>
      </c>
      <c r="X38" s="4">
        <v>-19.524120800000002</v>
      </c>
      <c r="Y38" s="4"/>
      <c r="Z38" s="4"/>
      <c r="AA38" s="4"/>
      <c r="AB38" s="4"/>
    </row>
    <row r="39" spans="1:28" x14ac:dyDescent="0.3">
      <c r="A39" s="53" t="s">
        <v>66</v>
      </c>
      <c r="B39" s="146">
        <v>-32.368654999999997</v>
      </c>
      <c r="C39" s="54">
        <v>116.00763600000001</v>
      </c>
      <c r="D39" s="57">
        <v>42810</v>
      </c>
      <c r="E39" s="44">
        <v>0.65347222222222223</v>
      </c>
      <c r="F39" s="44" t="s">
        <v>188</v>
      </c>
      <c r="G39" s="44" t="s">
        <v>190</v>
      </c>
      <c r="H39" s="44" t="s">
        <v>245</v>
      </c>
      <c r="I39" s="44" t="s">
        <v>226</v>
      </c>
      <c r="J39" s="51">
        <v>50.369</v>
      </c>
      <c r="K39" s="51">
        <v>60.018999999999998</v>
      </c>
      <c r="L39" s="51">
        <v>3.7349999999999999</v>
      </c>
      <c r="M39" s="6">
        <v>392.96199999999999</v>
      </c>
      <c r="N39" s="6">
        <v>0</v>
      </c>
      <c r="O39" s="4">
        <v>6.2579212976006104</v>
      </c>
      <c r="P39" s="4">
        <v>8.470213571882601</v>
      </c>
      <c r="Q39" s="50">
        <v>24.4</v>
      </c>
      <c r="R39" s="50">
        <v>6.9</v>
      </c>
      <c r="S39" s="135">
        <v>8.6999999999999993</v>
      </c>
      <c r="T39" s="135"/>
      <c r="U39" s="135">
        <v>0.13</v>
      </c>
      <c r="V39" s="140"/>
      <c r="W39" s="4"/>
      <c r="X39" s="4"/>
      <c r="Y39" s="4"/>
      <c r="Z39" s="4"/>
      <c r="AA39" s="4"/>
      <c r="AB39" s="4"/>
    </row>
    <row r="40" spans="1:28" x14ac:dyDescent="0.3">
      <c r="A40" s="53" t="s">
        <v>67</v>
      </c>
      <c r="B40" s="146">
        <v>-32.577800000000003</v>
      </c>
      <c r="C40" s="54">
        <f>115+45.993/60</f>
        <v>115.76655</v>
      </c>
      <c r="D40" s="57">
        <v>42804</v>
      </c>
      <c r="E40" s="44">
        <v>0.69791666666666663</v>
      </c>
      <c r="F40" s="44" t="s">
        <v>193</v>
      </c>
      <c r="G40" s="44" t="s">
        <v>189</v>
      </c>
      <c r="H40" s="44" t="s">
        <v>245</v>
      </c>
      <c r="I40" s="44" t="s">
        <v>226</v>
      </c>
      <c r="J40" s="51">
        <v>9.1519999999999992</v>
      </c>
      <c r="K40" s="51">
        <v>9.0820000000000007</v>
      </c>
      <c r="L40" s="51">
        <v>1.032</v>
      </c>
      <c r="M40" s="6">
        <v>190.12200000000001</v>
      </c>
      <c r="N40" s="6">
        <v>0</v>
      </c>
      <c r="O40" s="4">
        <v>10.739369373366614</v>
      </c>
      <c r="P40" s="4">
        <v>4.7361778016574707</v>
      </c>
      <c r="Q40" s="50">
        <v>26.4</v>
      </c>
      <c r="R40" s="50">
        <v>7.9</v>
      </c>
      <c r="S40" s="135">
        <v>7.6</v>
      </c>
      <c r="T40" s="135"/>
      <c r="U40" s="135">
        <v>29.6</v>
      </c>
      <c r="V40" s="140"/>
      <c r="W40" s="4">
        <v>-1.4107923750000007</v>
      </c>
      <c r="X40" s="4">
        <v>-15.7837721</v>
      </c>
      <c r="Y40" s="4"/>
      <c r="Z40" s="4"/>
      <c r="AA40" s="4"/>
      <c r="AB40" s="4"/>
    </row>
    <row r="41" spans="1:28" x14ac:dyDescent="0.3">
      <c r="A41" s="53" t="s">
        <v>68</v>
      </c>
      <c r="B41" s="146">
        <v>-32.595816666666664</v>
      </c>
      <c r="C41" s="136">
        <f>115+43.714/60</f>
        <v>115.72856666666667</v>
      </c>
      <c r="D41" s="57">
        <v>42804</v>
      </c>
      <c r="E41" s="44">
        <v>0.43541666666666662</v>
      </c>
      <c r="F41" s="44" t="s">
        <v>186</v>
      </c>
      <c r="G41" s="44" t="s">
        <v>187</v>
      </c>
      <c r="H41" s="44" t="s">
        <v>245</v>
      </c>
      <c r="I41" s="44" t="s">
        <v>226</v>
      </c>
      <c r="J41" s="51">
        <v>0.95199999999999996</v>
      </c>
      <c r="K41" s="51">
        <v>11.721</v>
      </c>
      <c r="L41" s="51">
        <v>1.349</v>
      </c>
      <c r="M41" s="6">
        <v>313.51</v>
      </c>
      <c r="N41" s="6">
        <v>4.1639999999999997</v>
      </c>
      <c r="O41" s="3"/>
      <c r="P41" s="6"/>
      <c r="Q41" s="50">
        <v>23.3</v>
      </c>
      <c r="R41" s="50">
        <v>8.1</v>
      </c>
      <c r="S41" s="135">
        <v>6.64</v>
      </c>
      <c r="T41" s="135"/>
      <c r="U41" s="135">
        <v>33.5</v>
      </c>
      <c r="V41" s="140"/>
      <c r="W41" s="4">
        <v>0.59137746000000035</v>
      </c>
      <c r="X41" s="4">
        <v>-0.83921691999999926</v>
      </c>
      <c r="Y41" s="4"/>
      <c r="Z41" s="4"/>
      <c r="AA41" s="4"/>
      <c r="AB41" s="4"/>
    </row>
    <row r="42" spans="1:28" x14ac:dyDescent="0.3">
      <c r="A42" s="53" t="s">
        <v>69</v>
      </c>
      <c r="B42" s="146">
        <v>-32.587200000000003</v>
      </c>
      <c r="C42" s="54">
        <v>115.74072</v>
      </c>
      <c r="D42" s="57">
        <v>42804</v>
      </c>
      <c r="E42" s="44">
        <v>0.44861111111111113</v>
      </c>
      <c r="F42" s="44" t="s">
        <v>186</v>
      </c>
      <c r="G42" s="44" t="s">
        <v>187</v>
      </c>
      <c r="H42" s="44" t="s">
        <v>245</v>
      </c>
      <c r="I42" s="44" t="s">
        <v>226</v>
      </c>
      <c r="J42" s="51">
        <v>4.1479999999999997</v>
      </c>
      <c r="K42" s="51">
        <v>37.567</v>
      </c>
      <c r="L42" s="51">
        <v>2.4020000000000001</v>
      </c>
      <c r="M42" s="6">
        <v>503.52</v>
      </c>
      <c r="N42" s="6">
        <v>3.4780000000000002</v>
      </c>
      <c r="O42" s="3"/>
      <c r="P42" s="6"/>
      <c r="Q42" s="50">
        <v>23.5</v>
      </c>
      <c r="R42" s="50">
        <v>8.1</v>
      </c>
      <c r="S42" s="135">
        <v>6.6</v>
      </c>
      <c r="T42" s="135"/>
      <c r="U42" s="135">
        <v>31.9</v>
      </c>
      <c r="V42" s="140"/>
      <c r="W42" s="4">
        <v>0.86581174999999977</v>
      </c>
      <c r="X42" s="4">
        <v>-5.6861554000000005</v>
      </c>
      <c r="Y42" s="4"/>
      <c r="Z42" s="4"/>
      <c r="AA42" s="4"/>
      <c r="AB42" s="4"/>
    </row>
    <row r="43" spans="1:28" x14ac:dyDescent="0.3">
      <c r="A43" s="53" t="s">
        <v>70</v>
      </c>
      <c r="B43" s="146">
        <v>-32.58206666666667</v>
      </c>
      <c r="C43" s="54">
        <v>115.77275</v>
      </c>
      <c r="D43" s="57">
        <v>42804</v>
      </c>
      <c r="E43" s="44">
        <v>0.46736111111111112</v>
      </c>
      <c r="F43" s="44" t="s">
        <v>193</v>
      </c>
      <c r="G43" s="44" t="s">
        <v>189</v>
      </c>
      <c r="H43" s="44" t="s">
        <v>245</v>
      </c>
      <c r="I43" s="44" t="s">
        <v>226</v>
      </c>
      <c r="J43" s="51">
        <v>15.298</v>
      </c>
      <c r="K43" s="51">
        <v>41.779000000000003</v>
      </c>
      <c r="L43" s="51">
        <v>5.0060000000000002</v>
      </c>
      <c r="M43" s="6">
        <v>562.63400000000001</v>
      </c>
      <c r="N43" s="6">
        <v>7.33</v>
      </c>
      <c r="O43" s="4">
        <v>10.072267838518778</v>
      </c>
      <c r="P43" s="4">
        <v>5.9093736236743855</v>
      </c>
      <c r="Q43" s="50">
        <v>23.7</v>
      </c>
      <c r="R43" s="50">
        <v>8.1</v>
      </c>
      <c r="S43" s="135">
        <v>6.7</v>
      </c>
      <c r="T43" s="135"/>
      <c r="U43" s="135">
        <v>29.6</v>
      </c>
      <c r="V43" s="140"/>
      <c r="W43" s="4">
        <v>0.88109910000000013</v>
      </c>
      <c r="X43" s="4">
        <v>-7.531747600000001</v>
      </c>
      <c r="Y43" s="4"/>
      <c r="Z43" s="4"/>
      <c r="AA43" s="4"/>
      <c r="AB43" s="4"/>
    </row>
    <row r="44" spans="1:28" x14ac:dyDescent="0.3">
      <c r="A44" s="53" t="s">
        <v>71</v>
      </c>
      <c r="B44" s="146">
        <v>-32.582999999999998</v>
      </c>
      <c r="C44" s="54">
        <v>115.77946666666666</v>
      </c>
      <c r="D44" s="57">
        <v>42804</v>
      </c>
      <c r="E44" s="44">
        <v>0.49236111111111108</v>
      </c>
      <c r="F44" s="44" t="s">
        <v>193</v>
      </c>
      <c r="G44" s="44" t="s">
        <v>189</v>
      </c>
      <c r="H44" s="44" t="s">
        <v>245</v>
      </c>
      <c r="I44" s="44" t="s">
        <v>227</v>
      </c>
      <c r="J44" s="51">
        <v>98.349000000000004</v>
      </c>
      <c r="K44" s="51">
        <v>14.166</v>
      </c>
      <c r="L44" s="51">
        <v>7.976</v>
      </c>
      <c r="M44" s="6">
        <v>940.947</v>
      </c>
      <c r="N44" s="6">
        <v>9.5559999999999992</v>
      </c>
      <c r="O44" s="4">
        <v>10.806133904726734</v>
      </c>
      <c r="P44" s="4">
        <v>4.7549019428370087</v>
      </c>
      <c r="Q44" s="50">
        <v>26.4</v>
      </c>
      <c r="R44" s="50">
        <v>7.9</v>
      </c>
      <c r="S44" s="135">
        <v>7.6</v>
      </c>
      <c r="T44" s="135"/>
      <c r="U44" s="135">
        <v>16.100000000000001</v>
      </c>
      <c r="V44" s="140"/>
      <c r="W44" s="4">
        <v>-2.5102325666666663</v>
      </c>
      <c r="X44" s="4">
        <v>-26.155922799999999</v>
      </c>
      <c r="Y44" s="4"/>
      <c r="Z44" s="4"/>
      <c r="AA44" s="4"/>
      <c r="AB44" s="4"/>
    </row>
    <row r="45" spans="1:28" x14ac:dyDescent="0.3">
      <c r="A45" s="53" t="s">
        <v>72</v>
      </c>
      <c r="B45" s="146">
        <v>-32.579516666666663</v>
      </c>
      <c r="C45" s="54">
        <v>115.79478333333333</v>
      </c>
      <c r="D45" s="57">
        <v>42804</v>
      </c>
      <c r="E45" s="44">
        <v>0.50555555555555554</v>
      </c>
      <c r="F45" s="44" t="s">
        <v>193</v>
      </c>
      <c r="G45" s="44" t="s">
        <v>189</v>
      </c>
      <c r="H45" s="44" t="s">
        <v>245</v>
      </c>
      <c r="I45" s="44" t="s">
        <v>227</v>
      </c>
      <c r="J45" s="51">
        <v>127.044</v>
      </c>
      <c r="K45" s="51">
        <v>17.55</v>
      </c>
      <c r="L45" s="51">
        <v>9.8729999999999993</v>
      </c>
      <c r="M45" s="6">
        <v>1131</v>
      </c>
      <c r="N45" s="6">
        <v>14.179</v>
      </c>
      <c r="O45" s="4">
        <v>10.146892369710558</v>
      </c>
      <c r="P45" s="4">
        <v>3.3901353535692458</v>
      </c>
      <c r="Q45" s="50">
        <v>26.5</v>
      </c>
      <c r="R45" s="50">
        <v>7.9</v>
      </c>
      <c r="S45" s="135">
        <v>7.8</v>
      </c>
      <c r="T45" s="135"/>
      <c r="U45" s="135">
        <v>13.2</v>
      </c>
      <c r="V45" s="140"/>
      <c r="W45" s="4">
        <v>-3.1863902999999998</v>
      </c>
      <c r="X45" s="4">
        <v>-30.356713599999999</v>
      </c>
      <c r="Y45" s="4"/>
      <c r="Z45" s="4"/>
      <c r="AA45" s="4"/>
      <c r="AB45" s="4"/>
    </row>
    <row r="46" spans="1:28" x14ac:dyDescent="0.3">
      <c r="A46" s="53" t="s">
        <v>73</v>
      </c>
      <c r="B46" s="146">
        <v>-32.578699999999998</v>
      </c>
      <c r="C46" s="54">
        <v>115.80233333333334</v>
      </c>
      <c r="D46" s="57">
        <v>42804</v>
      </c>
      <c r="E46" s="44">
        <v>0.52916666666666667</v>
      </c>
      <c r="F46" s="44" t="s">
        <v>193</v>
      </c>
      <c r="G46" s="44" t="s">
        <v>189</v>
      </c>
      <c r="H46" s="44" t="s">
        <v>245</v>
      </c>
      <c r="I46" s="44" t="s">
        <v>227</v>
      </c>
      <c r="J46" s="51">
        <v>158.9</v>
      </c>
      <c r="K46" s="51">
        <v>13.802</v>
      </c>
      <c r="L46" s="51">
        <v>12.622</v>
      </c>
      <c r="M46" s="6">
        <v>1298</v>
      </c>
      <c r="N46" s="6">
        <v>18.074000000000002</v>
      </c>
      <c r="O46" s="4">
        <v>9.4835975554403706</v>
      </c>
      <c r="P46" s="4">
        <v>3.5626909623072134</v>
      </c>
      <c r="Q46" s="50">
        <v>26.6</v>
      </c>
      <c r="R46" s="50">
        <v>7.8</v>
      </c>
      <c r="S46" s="135">
        <v>7.3</v>
      </c>
      <c r="T46" s="135"/>
      <c r="U46" s="135">
        <v>12.7</v>
      </c>
      <c r="V46" s="140"/>
      <c r="W46" s="4">
        <v>-3.4077932999999998</v>
      </c>
      <c r="X46" s="4">
        <v>-30.493462599999994</v>
      </c>
      <c r="Y46" s="4"/>
      <c r="Z46" s="4"/>
      <c r="AA46" s="4"/>
      <c r="AB46" s="4"/>
    </row>
    <row r="47" spans="1:28" x14ac:dyDescent="0.3">
      <c r="A47" s="53" t="s">
        <v>74</v>
      </c>
      <c r="B47" s="146">
        <v>-32.572783333333334</v>
      </c>
      <c r="C47" s="54">
        <v>115.81313333333334</v>
      </c>
      <c r="D47" s="57">
        <v>42804</v>
      </c>
      <c r="E47" s="44">
        <v>0.54097222222222219</v>
      </c>
      <c r="F47" s="44" t="s">
        <v>193</v>
      </c>
      <c r="G47" s="44" t="s">
        <v>189</v>
      </c>
      <c r="H47" s="44" t="s">
        <v>245</v>
      </c>
      <c r="I47" s="44" t="s">
        <v>227</v>
      </c>
      <c r="J47" s="51">
        <v>111.655</v>
      </c>
      <c r="K47" s="51">
        <v>28.16</v>
      </c>
      <c r="L47" s="51">
        <v>7.1689999999999996</v>
      </c>
      <c r="M47" s="6">
        <v>1013</v>
      </c>
      <c r="N47" s="6">
        <v>16.015999999999998</v>
      </c>
      <c r="O47" s="4">
        <v>9.513730249030683</v>
      </c>
      <c r="P47" s="4">
        <v>6.7449267039927374</v>
      </c>
      <c r="Q47" s="50">
        <v>27</v>
      </c>
      <c r="R47" s="50">
        <v>7.7</v>
      </c>
      <c r="S47" s="135">
        <v>6.9</v>
      </c>
      <c r="T47" s="135"/>
      <c r="U47" s="135">
        <v>12.5</v>
      </c>
      <c r="V47" s="140"/>
      <c r="W47" s="4">
        <v>-3.8750590599999999</v>
      </c>
      <c r="X47" s="4">
        <v>-30.035301519999997</v>
      </c>
      <c r="Y47" s="4"/>
      <c r="Z47" s="4"/>
      <c r="AA47" s="4"/>
      <c r="AB47" s="4"/>
    </row>
    <row r="48" spans="1:28" x14ac:dyDescent="0.3">
      <c r="A48" s="53" t="s">
        <v>75</v>
      </c>
      <c r="B48" s="146">
        <v>-32.579766666666664</v>
      </c>
      <c r="C48" s="54">
        <v>115.81876666666666</v>
      </c>
      <c r="D48" s="57">
        <v>42804</v>
      </c>
      <c r="E48" s="44">
        <v>0.54791666666666672</v>
      </c>
      <c r="F48" s="44" t="s">
        <v>193</v>
      </c>
      <c r="G48" s="44" t="s">
        <v>189</v>
      </c>
      <c r="H48" s="44" t="s">
        <v>245</v>
      </c>
      <c r="I48" s="44" t="s">
        <v>227</v>
      </c>
      <c r="J48" s="51">
        <v>173.495</v>
      </c>
      <c r="K48" s="51">
        <v>51.307000000000002</v>
      </c>
      <c r="L48" s="51">
        <v>11.792999999999999</v>
      </c>
      <c r="M48" s="6">
        <v>1402</v>
      </c>
      <c r="N48" s="6">
        <v>18.853000000000002</v>
      </c>
      <c r="O48" s="4">
        <v>9.46243156733928</v>
      </c>
      <c r="P48" s="4">
        <v>3.2031452125214077</v>
      </c>
      <c r="Q48" s="50">
        <v>27.1</v>
      </c>
      <c r="R48" s="50">
        <v>7.6</v>
      </c>
      <c r="S48" s="135">
        <v>6.2</v>
      </c>
      <c r="T48" s="135"/>
      <c r="U48" s="135">
        <v>12.3</v>
      </c>
      <c r="V48" s="140"/>
      <c r="W48" s="4">
        <v>-2.2480661400000002</v>
      </c>
      <c r="X48" s="4">
        <v>-26.368628080000004</v>
      </c>
      <c r="Y48" s="4"/>
      <c r="Z48" s="4"/>
      <c r="AA48" s="4"/>
      <c r="AB48" s="4"/>
    </row>
    <row r="49" spans="1:28" x14ac:dyDescent="0.3">
      <c r="A49" s="53" t="s">
        <v>76</v>
      </c>
      <c r="B49" s="146">
        <v>-32.596983333333334</v>
      </c>
      <c r="C49" s="54">
        <v>115.83146666666667</v>
      </c>
      <c r="D49" s="57">
        <v>42804</v>
      </c>
      <c r="E49" s="44">
        <v>0.56527777777777777</v>
      </c>
      <c r="F49" s="44" t="s">
        <v>193</v>
      </c>
      <c r="G49" s="44" t="s">
        <v>189</v>
      </c>
      <c r="H49" s="44" t="s">
        <v>245</v>
      </c>
      <c r="I49" s="44" t="s">
        <v>227</v>
      </c>
      <c r="J49" s="51">
        <v>156.38999999999999</v>
      </c>
      <c r="K49" s="51">
        <v>82.781999999999996</v>
      </c>
      <c r="L49" s="51">
        <v>11.577999999999999</v>
      </c>
      <c r="M49" s="6">
        <v>1286</v>
      </c>
      <c r="N49" s="6">
        <v>17.959</v>
      </c>
      <c r="O49" s="4">
        <v>9.8359019737002118</v>
      </c>
      <c r="P49" s="4">
        <v>4.363297528603205</v>
      </c>
      <c r="Q49" s="50">
        <v>27.4</v>
      </c>
      <c r="R49" s="50">
        <v>7.6</v>
      </c>
      <c r="S49" s="135">
        <v>5.9</v>
      </c>
      <c r="T49" s="135"/>
      <c r="U49" s="135">
        <v>13.2</v>
      </c>
      <c r="V49" s="140"/>
      <c r="W49" s="4">
        <v>-2.9205499750000001</v>
      </c>
      <c r="X49" s="4">
        <v>-27.032589049999999</v>
      </c>
      <c r="Y49" s="4"/>
      <c r="Z49" s="4"/>
      <c r="AA49" s="4"/>
      <c r="AB49" s="4"/>
    </row>
    <row r="50" spans="1:28" x14ac:dyDescent="0.3">
      <c r="A50" s="53" t="s">
        <v>77</v>
      </c>
      <c r="B50" s="146">
        <v>-32.59191666666667</v>
      </c>
      <c r="C50" s="54">
        <v>115.8349</v>
      </c>
      <c r="D50" s="57">
        <v>42804</v>
      </c>
      <c r="E50" s="44">
        <v>0.57638888888888895</v>
      </c>
      <c r="F50" s="44" t="s">
        <v>193</v>
      </c>
      <c r="G50" s="44" t="s">
        <v>189</v>
      </c>
      <c r="H50" s="44" t="s">
        <v>245</v>
      </c>
      <c r="I50" s="44" t="s">
        <v>227</v>
      </c>
      <c r="J50" s="51">
        <v>246.297</v>
      </c>
      <c r="K50" s="51">
        <v>30.869</v>
      </c>
      <c r="L50" s="51">
        <v>6.3620000000000001</v>
      </c>
      <c r="M50" s="6">
        <v>1537</v>
      </c>
      <c r="N50" s="6">
        <v>24.364999999999998</v>
      </c>
      <c r="O50" s="4">
        <v>10.018599260156247</v>
      </c>
      <c r="P50" s="4">
        <v>3.6375913821142802</v>
      </c>
      <c r="Q50" s="50">
        <v>27.4</v>
      </c>
      <c r="R50" s="50">
        <v>7.5</v>
      </c>
      <c r="S50" s="135">
        <v>6.5</v>
      </c>
      <c r="T50" s="135"/>
      <c r="U50" s="135">
        <v>6.5</v>
      </c>
      <c r="V50" s="140"/>
      <c r="W50" s="4">
        <v>-4.6894018000000006</v>
      </c>
      <c r="X50" s="4">
        <v>-38.345106799999996</v>
      </c>
      <c r="Y50" s="4"/>
      <c r="Z50" s="4"/>
      <c r="AA50" s="4"/>
      <c r="AB50" s="4"/>
    </row>
    <row r="51" spans="1:28" x14ac:dyDescent="0.3">
      <c r="A51" s="53" t="s">
        <v>78</v>
      </c>
      <c r="B51" s="146">
        <v>-32.589083333333335</v>
      </c>
      <c r="C51" s="54">
        <v>115.84483333333333</v>
      </c>
      <c r="D51" s="57">
        <v>42804</v>
      </c>
      <c r="E51" s="44">
        <v>0.58402777777777781</v>
      </c>
      <c r="F51" s="44" t="s">
        <v>193</v>
      </c>
      <c r="G51" s="44" t="s">
        <v>189</v>
      </c>
      <c r="H51" s="44" t="s">
        <v>245</v>
      </c>
      <c r="I51" s="44" t="s">
        <v>227</v>
      </c>
      <c r="J51" s="51">
        <v>141.821</v>
      </c>
      <c r="K51" s="51">
        <v>46.343000000000004</v>
      </c>
      <c r="L51" s="51">
        <v>4.5750000000000002</v>
      </c>
      <c r="M51" s="6">
        <v>979.47400000000005</v>
      </c>
      <c r="N51" s="6">
        <v>14.513999999999999</v>
      </c>
      <c r="O51" s="4">
        <v>12.846199187655172</v>
      </c>
      <c r="P51" s="4">
        <v>11.936233904108695</v>
      </c>
      <c r="Q51" s="50">
        <v>27</v>
      </c>
      <c r="R51" s="50">
        <v>7.3</v>
      </c>
      <c r="S51" s="135">
        <v>5.8</v>
      </c>
      <c r="T51" s="135"/>
      <c r="U51" s="135">
        <v>5.0999999999999996</v>
      </c>
      <c r="V51" s="140"/>
      <c r="W51" s="4">
        <v>-4.6016840400000003</v>
      </c>
      <c r="X51" s="4">
        <v>-36.418365319999992</v>
      </c>
      <c r="Y51" s="4"/>
      <c r="Z51" s="4"/>
      <c r="AA51" s="4"/>
      <c r="AB51" s="4"/>
    </row>
    <row r="52" spans="1:28" x14ac:dyDescent="0.3">
      <c r="A52" s="53" t="s">
        <v>79</v>
      </c>
      <c r="B52" s="146">
        <v>-32.594483333333336</v>
      </c>
      <c r="C52" s="54">
        <v>115.84618333333333</v>
      </c>
      <c r="D52" s="57">
        <v>42804</v>
      </c>
      <c r="E52" s="44">
        <v>0.59097222222222223</v>
      </c>
      <c r="F52" s="44" t="s">
        <v>193</v>
      </c>
      <c r="G52" s="44" t="s">
        <v>189</v>
      </c>
      <c r="H52" s="44" t="s">
        <v>245</v>
      </c>
      <c r="I52" s="44" t="s">
        <v>227</v>
      </c>
      <c r="J52" s="51">
        <v>220.37899999999999</v>
      </c>
      <c r="K52" s="51">
        <v>96.117000000000004</v>
      </c>
      <c r="L52" s="51">
        <v>8.2970000000000006</v>
      </c>
      <c r="M52" s="6">
        <v>1368</v>
      </c>
      <c r="N52" s="6">
        <v>17.048999999999999</v>
      </c>
      <c r="O52" s="4">
        <v>10.090307053523428</v>
      </c>
      <c r="P52" s="4">
        <v>8.7901670006014232</v>
      </c>
      <c r="Q52" s="50">
        <v>26.7</v>
      </c>
      <c r="R52" s="50">
        <v>7.2</v>
      </c>
      <c r="S52" s="135">
        <v>5.3</v>
      </c>
      <c r="T52" s="135"/>
      <c r="U52" s="135">
        <v>5.0999999999999996</v>
      </c>
      <c r="V52" s="140"/>
      <c r="W52" s="4">
        <v>-4.6168659600000002</v>
      </c>
      <c r="X52" s="4">
        <v>-37.148916560000004</v>
      </c>
      <c r="Y52" s="4"/>
      <c r="Z52" s="4"/>
      <c r="AA52" s="4"/>
      <c r="AB52" s="4"/>
    </row>
    <row r="53" spans="1:28" x14ac:dyDescent="0.3">
      <c r="A53" s="53" t="s">
        <v>80</v>
      </c>
      <c r="B53" s="146">
        <v>-32.595300000000002</v>
      </c>
      <c r="C53" s="54">
        <v>115.85593333333334</v>
      </c>
      <c r="D53" s="57">
        <v>42804</v>
      </c>
      <c r="E53" s="44">
        <v>0.60416666666666663</v>
      </c>
      <c r="F53" s="44" t="s">
        <v>193</v>
      </c>
      <c r="G53" s="44" t="s">
        <v>189</v>
      </c>
      <c r="H53" s="44" t="s">
        <v>245</v>
      </c>
      <c r="I53" s="44" t="s">
        <v>227</v>
      </c>
      <c r="J53" s="51">
        <v>206.48500000000001</v>
      </c>
      <c r="K53" s="51">
        <v>74.605999999999995</v>
      </c>
      <c r="L53" s="51">
        <v>7.492</v>
      </c>
      <c r="M53" s="6">
        <v>1241</v>
      </c>
      <c r="N53" s="6">
        <v>14.542999999999999</v>
      </c>
      <c r="O53" s="4">
        <v>10.500332504343568</v>
      </c>
      <c r="P53" s="4">
        <v>5.6905426496254297</v>
      </c>
      <c r="Q53" s="50">
        <v>27.5</v>
      </c>
      <c r="R53" s="50">
        <v>7.3</v>
      </c>
      <c r="S53" s="135">
        <v>5.4</v>
      </c>
      <c r="T53" s="135"/>
      <c r="U53" s="135">
        <v>4.5</v>
      </c>
      <c r="V53" s="140"/>
      <c r="W53" s="4">
        <v>-4.8445947600000006</v>
      </c>
      <c r="X53" s="4">
        <v>-37.678602560000002</v>
      </c>
      <c r="Y53" s="4"/>
      <c r="Z53" s="4"/>
      <c r="AA53" s="4"/>
      <c r="AB53" s="4"/>
    </row>
    <row r="54" spans="1:28" x14ac:dyDescent="0.3">
      <c r="A54" s="53" t="s">
        <v>81</v>
      </c>
      <c r="B54" s="146">
        <v>-32.599883333333331</v>
      </c>
      <c r="C54" s="54">
        <v>115.85823333333333</v>
      </c>
      <c r="D54" s="57">
        <v>42804</v>
      </c>
      <c r="E54" s="44">
        <v>0.60972222222222217</v>
      </c>
      <c r="F54" s="44" t="s">
        <v>193</v>
      </c>
      <c r="G54" s="44" t="s">
        <v>189</v>
      </c>
      <c r="H54" s="44" t="s">
        <v>245</v>
      </c>
      <c r="I54" s="44" t="s">
        <v>227</v>
      </c>
      <c r="J54" s="51">
        <v>277.07900000000001</v>
      </c>
      <c r="K54" s="51">
        <v>96.304000000000002</v>
      </c>
      <c r="L54" s="51">
        <v>7.9690000000000003</v>
      </c>
      <c r="M54" s="6">
        <v>1694</v>
      </c>
      <c r="N54" s="6">
        <v>20.677</v>
      </c>
      <c r="O54" s="4">
        <v>10.41272168342311</v>
      </c>
      <c r="P54" s="4">
        <v>2.5788891881493026</v>
      </c>
      <c r="Q54" s="50">
        <v>28.2</v>
      </c>
      <c r="R54" s="50">
        <v>7.3</v>
      </c>
      <c r="S54" s="135">
        <v>5.6</v>
      </c>
      <c r="T54" s="135"/>
      <c r="U54" s="135">
        <v>4.3</v>
      </c>
      <c r="V54" s="140"/>
      <c r="W54" s="4">
        <v>-4.9795451600000007</v>
      </c>
      <c r="X54" s="4">
        <v>-38.112114199999994</v>
      </c>
      <c r="Y54" s="4"/>
      <c r="Z54" s="4"/>
      <c r="AA54" s="4"/>
      <c r="AB54" s="4"/>
    </row>
    <row r="55" spans="1:28" x14ac:dyDescent="0.3">
      <c r="A55" s="53" t="s">
        <v>82</v>
      </c>
      <c r="B55" s="146">
        <v>-32.593016666666664</v>
      </c>
      <c r="C55" s="54">
        <v>115.86226666666667</v>
      </c>
      <c r="D55" s="57">
        <v>42804</v>
      </c>
      <c r="E55" s="44">
        <v>0.61944444444444446</v>
      </c>
      <c r="F55" s="44" t="s">
        <v>193</v>
      </c>
      <c r="G55" s="44" t="s">
        <v>189</v>
      </c>
      <c r="H55" s="44" t="s">
        <v>245</v>
      </c>
      <c r="I55" s="44" t="s">
        <v>227</v>
      </c>
      <c r="J55" s="51">
        <v>190.137</v>
      </c>
      <c r="K55" s="51">
        <v>64.070999999999998</v>
      </c>
      <c r="L55" s="51">
        <v>8.7620000000000005</v>
      </c>
      <c r="M55" s="6">
        <v>1417</v>
      </c>
      <c r="N55" s="6">
        <v>28.052</v>
      </c>
      <c r="O55" s="4">
        <v>10.592821032457955</v>
      </c>
      <c r="P55" s="4">
        <v>7.1923344408260093</v>
      </c>
      <c r="Q55" s="50">
        <v>27.2</v>
      </c>
      <c r="R55" s="50">
        <v>7.2</v>
      </c>
      <c r="S55" s="135">
        <v>5.4</v>
      </c>
      <c r="T55" s="135"/>
      <c r="U55" s="135">
        <v>4.2</v>
      </c>
      <c r="V55" s="140"/>
      <c r="W55" s="4">
        <v>-4.6352107800000004</v>
      </c>
      <c r="X55" s="4">
        <v>-36.772943359999999</v>
      </c>
      <c r="Y55" s="4"/>
      <c r="Z55" s="4"/>
      <c r="AA55" s="4"/>
      <c r="AB55" s="4"/>
    </row>
    <row r="56" spans="1:28" x14ac:dyDescent="0.3">
      <c r="A56" s="53" t="s">
        <v>83</v>
      </c>
      <c r="B56" s="146">
        <v>-32.592616666666665</v>
      </c>
      <c r="C56" s="54">
        <v>115.86505</v>
      </c>
      <c r="D56" s="57">
        <v>42804</v>
      </c>
      <c r="E56" s="44">
        <v>0.62569444444444444</v>
      </c>
      <c r="F56" s="44" t="s">
        <v>193</v>
      </c>
      <c r="G56" s="44" t="s">
        <v>189</v>
      </c>
      <c r="H56" s="44" t="s">
        <v>245</v>
      </c>
      <c r="I56" s="44" t="s">
        <v>227</v>
      </c>
      <c r="J56" s="51">
        <v>160.36199999999999</v>
      </c>
      <c r="K56" s="51">
        <v>50.536000000000001</v>
      </c>
      <c r="L56" s="51">
        <v>2.032</v>
      </c>
      <c r="M56" s="6">
        <v>855.423</v>
      </c>
      <c r="N56" s="6">
        <v>0</v>
      </c>
      <c r="O56" s="4">
        <v>10.015887749793118</v>
      </c>
      <c r="P56" s="4">
        <v>6.072512204781777</v>
      </c>
      <c r="Q56" s="50">
        <v>27.5</v>
      </c>
      <c r="R56" s="50">
        <v>7.2</v>
      </c>
      <c r="S56" s="135">
        <v>5.5</v>
      </c>
      <c r="T56" s="135"/>
      <c r="U56" s="135">
        <v>4.0999999999999996</v>
      </c>
      <c r="V56" s="140"/>
      <c r="W56" s="4">
        <v>-4.5274613200000005</v>
      </c>
      <c r="X56" s="4">
        <v>-38.179000039999998</v>
      </c>
      <c r="Y56" s="4"/>
      <c r="Z56" s="4"/>
      <c r="AA56" s="4"/>
      <c r="AB56" s="4"/>
    </row>
    <row r="57" spans="1:28" x14ac:dyDescent="0.3">
      <c r="A57" s="53" t="s">
        <v>84</v>
      </c>
      <c r="B57" s="146">
        <v>-32.582999999999998</v>
      </c>
      <c r="C57" s="54">
        <v>115.77946666666666</v>
      </c>
      <c r="D57" s="57">
        <v>42804</v>
      </c>
      <c r="E57" s="44">
        <v>0.49236111111111108</v>
      </c>
      <c r="F57" s="44" t="s">
        <v>193</v>
      </c>
      <c r="G57" s="44" t="s">
        <v>189</v>
      </c>
      <c r="H57" s="44" t="s">
        <v>246</v>
      </c>
      <c r="I57" s="44" t="s">
        <v>228</v>
      </c>
      <c r="J57" s="51">
        <v>21.556999999999999</v>
      </c>
      <c r="K57" s="51">
        <v>85.085999999999999</v>
      </c>
      <c r="L57" s="51">
        <v>7.907</v>
      </c>
      <c r="M57" s="6">
        <v>696.92200000000003</v>
      </c>
      <c r="N57" s="6">
        <v>11.587</v>
      </c>
      <c r="O57" s="4">
        <v>9.1218412054470122</v>
      </c>
      <c r="P57" s="4">
        <v>4.8736308895658276</v>
      </c>
      <c r="Q57" s="50">
        <v>24.8</v>
      </c>
      <c r="R57" s="135">
        <v>8</v>
      </c>
      <c r="S57" s="135">
        <v>5.5</v>
      </c>
      <c r="T57" s="135"/>
      <c r="U57" s="135">
        <v>29.3</v>
      </c>
      <c r="V57" s="140"/>
      <c r="W57" s="4">
        <v>0.11293469999999939</v>
      </c>
      <c r="X57" s="4">
        <v>-8.3544932000000003</v>
      </c>
      <c r="Y57" s="4"/>
      <c r="Z57" s="4"/>
      <c r="AA57" s="4"/>
      <c r="AB57" s="4"/>
    </row>
    <row r="58" spans="1:28" x14ac:dyDescent="0.3">
      <c r="A58" s="53" t="s">
        <v>85</v>
      </c>
      <c r="B58" s="146">
        <v>-32.579516666666663</v>
      </c>
      <c r="C58" s="54">
        <v>115.79478333333333</v>
      </c>
      <c r="D58" s="57">
        <v>42804</v>
      </c>
      <c r="E58" s="44">
        <v>0.50555555555555554</v>
      </c>
      <c r="F58" s="44" t="s">
        <v>193</v>
      </c>
      <c r="G58" s="44" t="s">
        <v>189</v>
      </c>
      <c r="H58" s="44" t="s">
        <v>246</v>
      </c>
      <c r="I58" s="44" t="s">
        <v>228</v>
      </c>
      <c r="J58" s="51">
        <v>32.536999999999999</v>
      </c>
      <c r="K58" s="51">
        <v>26.259</v>
      </c>
      <c r="L58" s="51">
        <v>5.5430000000000001</v>
      </c>
      <c r="M58" s="6">
        <v>606.42899999999997</v>
      </c>
      <c r="N58" s="6">
        <v>6.484</v>
      </c>
      <c r="O58" s="4">
        <v>9.5729929034245043</v>
      </c>
      <c r="P58" s="4">
        <v>7.8267497358810445</v>
      </c>
      <c r="Q58" s="50">
        <v>25.2</v>
      </c>
      <c r="R58" s="50">
        <v>8.1</v>
      </c>
      <c r="S58" s="135">
        <v>5.3</v>
      </c>
      <c r="T58" s="135"/>
      <c r="U58" s="135">
        <v>30.3</v>
      </c>
      <c r="V58" s="140"/>
      <c r="W58" s="4">
        <v>-0.66534956000000101</v>
      </c>
      <c r="X58" s="4">
        <v>-12.00752636</v>
      </c>
      <c r="Y58" s="4"/>
      <c r="Z58" s="4"/>
      <c r="AA58" s="4"/>
      <c r="AB58" s="4"/>
    </row>
    <row r="59" spans="1:28" x14ac:dyDescent="0.3">
      <c r="A59" s="53" t="s">
        <v>86</v>
      </c>
      <c r="B59" s="146">
        <v>-32.578699999999998</v>
      </c>
      <c r="C59" s="54">
        <v>115.80233333333334</v>
      </c>
      <c r="D59" s="57">
        <v>42804</v>
      </c>
      <c r="E59" s="44">
        <v>0.52916666666666667</v>
      </c>
      <c r="F59" s="44" t="s">
        <v>193</v>
      </c>
      <c r="G59" s="44" t="s">
        <v>189</v>
      </c>
      <c r="H59" s="44" t="s">
        <v>246</v>
      </c>
      <c r="I59" s="44" t="s">
        <v>228</v>
      </c>
      <c r="J59" s="51">
        <v>15.987</v>
      </c>
      <c r="K59" s="51">
        <v>30.344000000000001</v>
      </c>
      <c r="L59" s="51">
        <v>4.8220000000000001</v>
      </c>
      <c r="M59" s="6">
        <v>448.952</v>
      </c>
      <c r="N59" s="6">
        <v>3.7519999999999998</v>
      </c>
      <c r="O59" s="4">
        <v>9.0253231773438358</v>
      </c>
      <c r="P59" s="4">
        <v>8.1608033135391889</v>
      </c>
      <c r="Q59" s="50">
        <v>27.7</v>
      </c>
      <c r="R59" s="50">
        <v>7.9</v>
      </c>
      <c r="S59" s="135">
        <v>4.25</v>
      </c>
      <c r="T59" s="135"/>
      <c r="U59" s="135">
        <v>29.1</v>
      </c>
      <c r="V59" s="140"/>
      <c r="W59" s="4">
        <v>0.25442033999999936</v>
      </c>
      <c r="X59" s="4">
        <v>-10.55116552</v>
      </c>
      <c r="Y59" s="4"/>
      <c r="Z59" s="4"/>
      <c r="AA59" s="4"/>
      <c r="AB59" s="4"/>
    </row>
    <row r="60" spans="1:28" x14ac:dyDescent="0.3">
      <c r="A60" s="53" t="s">
        <v>87</v>
      </c>
      <c r="B60" s="146">
        <v>-32.572783333333334</v>
      </c>
      <c r="C60" s="54">
        <v>115.81313333333334</v>
      </c>
      <c r="D60" s="57">
        <v>42804</v>
      </c>
      <c r="E60" s="44">
        <v>0.54097222222222219</v>
      </c>
      <c r="F60" s="44" t="s">
        <v>193</v>
      </c>
      <c r="G60" s="44" t="s">
        <v>189</v>
      </c>
      <c r="H60" s="44" t="s">
        <v>246</v>
      </c>
      <c r="I60" s="44" t="s">
        <v>228</v>
      </c>
      <c r="J60" s="51">
        <v>35.945999999999998</v>
      </c>
      <c r="K60" s="51">
        <v>15.959</v>
      </c>
      <c r="L60" s="51">
        <v>8.8390000000000004</v>
      </c>
      <c r="M60" s="6">
        <v>838.80799999999999</v>
      </c>
      <c r="N60" s="6">
        <v>11.208</v>
      </c>
      <c r="O60" s="4">
        <v>9.3917292476208836</v>
      </c>
      <c r="P60" s="4">
        <v>6.5866456101586479</v>
      </c>
      <c r="Q60" s="50">
        <v>27.8</v>
      </c>
      <c r="R60" s="50">
        <v>7.9</v>
      </c>
      <c r="S60" s="135">
        <v>3.6</v>
      </c>
      <c r="T60" s="135"/>
      <c r="U60" s="135">
        <v>29.1</v>
      </c>
      <c r="V60" s="140"/>
      <c r="W60" s="4"/>
      <c r="X60" s="4"/>
      <c r="Y60" s="4"/>
      <c r="Z60" s="4"/>
      <c r="AA60" s="4"/>
      <c r="AB60" s="4"/>
    </row>
    <row r="61" spans="1:28" x14ac:dyDescent="0.3">
      <c r="A61" s="53" t="s">
        <v>88</v>
      </c>
      <c r="B61" s="146">
        <v>-32.579766666666664</v>
      </c>
      <c r="C61" s="54">
        <v>115.81876666666666</v>
      </c>
      <c r="D61" s="57">
        <v>42804</v>
      </c>
      <c r="E61" s="44">
        <v>0.54791666666666672</v>
      </c>
      <c r="F61" s="44" t="s">
        <v>193</v>
      </c>
      <c r="G61" s="44" t="s">
        <v>189</v>
      </c>
      <c r="H61" s="44" t="s">
        <v>246</v>
      </c>
      <c r="I61" s="44" t="s">
        <v>228</v>
      </c>
      <c r="J61" s="51">
        <v>33.698</v>
      </c>
      <c r="K61" s="51">
        <v>58.857999999999997</v>
      </c>
      <c r="L61" s="51">
        <v>8.5440000000000005</v>
      </c>
      <c r="M61" s="6">
        <v>874.15700000000004</v>
      </c>
      <c r="N61" s="6">
        <v>14.052</v>
      </c>
      <c r="O61" s="4">
        <v>8.8954617897374355</v>
      </c>
      <c r="P61" s="4">
        <v>6.1107021593427291</v>
      </c>
      <c r="Q61" s="50">
        <v>27.9</v>
      </c>
      <c r="R61" s="50">
        <v>7.8</v>
      </c>
      <c r="S61" s="135">
        <v>3.5</v>
      </c>
      <c r="T61" s="135"/>
      <c r="U61" s="135">
        <v>28.3</v>
      </c>
      <c r="V61" s="140"/>
      <c r="W61" s="4">
        <v>0.3027072800000008</v>
      </c>
      <c r="X61" s="4">
        <v>-7.4096082400000007</v>
      </c>
      <c r="Y61" s="4"/>
      <c r="Z61" s="4"/>
      <c r="AA61" s="4"/>
      <c r="AB61" s="4"/>
    </row>
    <row r="62" spans="1:28" x14ac:dyDescent="0.3">
      <c r="A62" s="53" t="s">
        <v>89</v>
      </c>
      <c r="B62" s="146">
        <v>-32.596983333333334</v>
      </c>
      <c r="C62" s="54">
        <v>115.83146666666667</v>
      </c>
      <c r="D62" s="57">
        <v>42804</v>
      </c>
      <c r="E62" s="44">
        <v>0.56527777777777777</v>
      </c>
      <c r="F62" s="44" t="s">
        <v>193</v>
      </c>
      <c r="G62" s="44" t="s">
        <v>189</v>
      </c>
      <c r="H62" s="44" t="s">
        <v>246</v>
      </c>
      <c r="I62" s="44" t="s">
        <v>228</v>
      </c>
      <c r="J62" s="51">
        <v>30.628</v>
      </c>
      <c r="K62" s="51">
        <v>143.185</v>
      </c>
      <c r="L62" s="51">
        <v>8.1379999999999999</v>
      </c>
      <c r="M62" s="6">
        <v>870.90899999999999</v>
      </c>
      <c r="N62" s="6">
        <v>12.685</v>
      </c>
      <c r="O62" s="4">
        <v>9.5474983857217754</v>
      </c>
      <c r="P62" s="4">
        <v>3.2860726444112753</v>
      </c>
      <c r="Q62" s="50">
        <v>28.1</v>
      </c>
      <c r="R62" s="50">
        <v>7.7</v>
      </c>
      <c r="S62" s="135">
        <v>2.7</v>
      </c>
      <c r="T62" s="135"/>
      <c r="U62" s="135">
        <v>26.9</v>
      </c>
      <c r="V62" s="140"/>
      <c r="W62" s="4">
        <v>0.52874920000000003</v>
      </c>
      <c r="X62" s="4">
        <v>-10.56425188</v>
      </c>
      <c r="Y62" s="4"/>
      <c r="Z62" s="4"/>
      <c r="AA62" s="4"/>
      <c r="AB62" s="4"/>
    </row>
    <row r="63" spans="1:28" x14ac:dyDescent="0.3">
      <c r="A63" s="53" t="s">
        <v>90</v>
      </c>
      <c r="B63" s="146">
        <v>-32.59191666666667</v>
      </c>
      <c r="C63" s="54">
        <v>115.8349</v>
      </c>
      <c r="D63" s="57">
        <v>42804</v>
      </c>
      <c r="E63" s="44">
        <v>0.57638888888888895</v>
      </c>
      <c r="F63" s="44" t="s">
        <v>193</v>
      </c>
      <c r="G63" s="44" t="s">
        <v>189</v>
      </c>
      <c r="H63" s="44" t="s">
        <v>246</v>
      </c>
      <c r="I63" s="44" t="s">
        <v>228</v>
      </c>
      <c r="J63" s="51">
        <v>28.501000000000001</v>
      </c>
      <c r="K63" s="51">
        <v>426.54700000000003</v>
      </c>
      <c r="L63" s="51">
        <v>33.494</v>
      </c>
      <c r="M63" s="6">
        <v>1311</v>
      </c>
      <c r="N63" s="6">
        <v>49.4</v>
      </c>
      <c r="O63" s="4">
        <v>10.785920820659101</v>
      </c>
      <c r="P63" s="4">
        <v>3.9928241095252837</v>
      </c>
      <c r="Q63" s="50">
        <v>28.2</v>
      </c>
      <c r="R63" s="50">
        <v>7.5</v>
      </c>
      <c r="S63" s="135">
        <v>0.1</v>
      </c>
      <c r="T63" s="135"/>
      <c r="U63" s="135">
        <v>24.2</v>
      </c>
      <c r="V63" s="140"/>
      <c r="W63" s="4">
        <v>0.52642973999999931</v>
      </c>
      <c r="X63" s="4">
        <v>-16.06841644</v>
      </c>
      <c r="Y63" s="4"/>
      <c r="Z63" s="4"/>
      <c r="AA63" s="4"/>
      <c r="AB63" s="4"/>
    </row>
    <row r="64" spans="1:28" x14ac:dyDescent="0.3">
      <c r="A64" s="53" t="s">
        <v>91</v>
      </c>
      <c r="B64" s="146">
        <v>-32.589083333333335</v>
      </c>
      <c r="C64" s="54">
        <v>115.84483333333333</v>
      </c>
      <c r="D64" s="57">
        <v>42804</v>
      </c>
      <c r="E64" s="44">
        <v>0.58402777777777781</v>
      </c>
      <c r="F64" s="44" t="s">
        <v>193</v>
      </c>
      <c r="G64" s="44" t="s">
        <v>189</v>
      </c>
      <c r="H64" s="44" t="s">
        <v>246</v>
      </c>
      <c r="I64" s="44" t="s">
        <v>228</v>
      </c>
      <c r="J64" s="51">
        <v>1.9179999999999999</v>
      </c>
      <c r="K64" s="51">
        <v>485.827</v>
      </c>
      <c r="L64" s="51">
        <v>20.013999999999999</v>
      </c>
      <c r="M64" s="6">
        <v>1195</v>
      </c>
      <c r="N64" s="6">
        <v>28.405999999999999</v>
      </c>
      <c r="O64" s="3"/>
      <c r="P64" s="6"/>
      <c r="Q64" s="50">
        <v>7.6</v>
      </c>
      <c r="R64" s="50">
        <v>7.3</v>
      </c>
      <c r="S64" s="135">
        <v>0</v>
      </c>
      <c r="T64" s="135"/>
      <c r="U64" s="135">
        <v>22.3</v>
      </c>
      <c r="V64" s="140"/>
      <c r="W64" s="4">
        <v>-0.9909188199999992</v>
      </c>
      <c r="X64" s="4">
        <v>-18.538622679999996</v>
      </c>
      <c r="Y64" s="4"/>
      <c r="Z64" s="4"/>
      <c r="AA64" s="4"/>
      <c r="AB64" s="4"/>
    </row>
    <row r="65" spans="1:29" x14ac:dyDescent="0.3">
      <c r="A65" s="53" t="s">
        <v>92</v>
      </c>
      <c r="B65" s="146">
        <v>-32.594483333333336</v>
      </c>
      <c r="C65" s="54">
        <v>115.84618333333333</v>
      </c>
      <c r="D65" s="57">
        <v>42804</v>
      </c>
      <c r="E65" s="44">
        <v>0.59097222222222223</v>
      </c>
      <c r="F65" s="44" t="s">
        <v>193</v>
      </c>
      <c r="G65" s="44" t="s">
        <v>189</v>
      </c>
      <c r="H65" s="44" t="s">
        <v>246</v>
      </c>
      <c r="I65" s="44" t="s">
        <v>228</v>
      </c>
      <c r="J65" s="51">
        <v>9.9830000000000005</v>
      </c>
      <c r="K65" s="51">
        <v>590.73800000000006</v>
      </c>
      <c r="L65" s="51">
        <v>26.398</v>
      </c>
      <c r="M65" s="6">
        <v>1434</v>
      </c>
      <c r="N65" s="6">
        <v>37.628</v>
      </c>
      <c r="O65" s="4">
        <v>7.6238157920553995</v>
      </c>
      <c r="P65" s="4">
        <v>10.187856566507891</v>
      </c>
      <c r="Q65" s="50">
        <v>26.7</v>
      </c>
      <c r="R65" s="50">
        <v>7.2</v>
      </c>
      <c r="S65" s="135">
        <v>0</v>
      </c>
      <c r="T65" s="135"/>
      <c r="U65" s="135">
        <v>21.3</v>
      </c>
      <c r="V65" s="140"/>
      <c r="W65" s="4">
        <v>-1.2034656999999993</v>
      </c>
      <c r="X65" s="4">
        <v>-20.054355519999998</v>
      </c>
      <c r="Y65" s="4"/>
      <c r="Z65" s="4"/>
      <c r="AA65" s="4"/>
      <c r="AB65" s="4"/>
    </row>
    <row r="66" spans="1:29" x14ac:dyDescent="0.3">
      <c r="A66" s="53" t="s">
        <v>93</v>
      </c>
      <c r="B66" s="146">
        <v>-32.595300000000002</v>
      </c>
      <c r="C66" s="54">
        <v>115.85593333333334</v>
      </c>
      <c r="D66" s="57">
        <v>42804</v>
      </c>
      <c r="E66" s="44">
        <v>0.60416666666666663</v>
      </c>
      <c r="F66" s="44" t="s">
        <v>193</v>
      </c>
      <c r="G66" s="44" t="s">
        <v>189</v>
      </c>
      <c r="H66" s="44" t="s">
        <v>246</v>
      </c>
      <c r="I66" s="44" t="s">
        <v>228</v>
      </c>
      <c r="J66" s="51">
        <v>2.7890000000000001</v>
      </c>
      <c r="K66" s="51">
        <v>736.68100000000004</v>
      </c>
      <c r="L66" s="51">
        <v>24.616</v>
      </c>
      <c r="M66" s="6">
        <v>1634</v>
      </c>
      <c r="N66" s="6">
        <v>36.159999999999997</v>
      </c>
      <c r="O66" s="3"/>
      <c r="P66" s="6"/>
      <c r="Q66" s="50">
        <v>26</v>
      </c>
      <c r="R66" s="50">
        <v>7.2</v>
      </c>
      <c r="S66" s="135">
        <v>0</v>
      </c>
      <c r="T66" s="135"/>
      <c r="U66" s="135">
        <v>19.7</v>
      </c>
      <c r="V66" s="140"/>
      <c r="W66" s="4">
        <v>-1.6469042799999998</v>
      </c>
      <c r="X66" s="4">
        <v>-21.343881279999998</v>
      </c>
      <c r="Y66" s="4"/>
      <c r="Z66" s="4"/>
      <c r="AA66" s="4"/>
      <c r="AB66" s="4"/>
    </row>
    <row r="67" spans="1:29" x14ac:dyDescent="0.3">
      <c r="A67" s="53" t="s">
        <v>94</v>
      </c>
      <c r="B67" s="146">
        <v>-32.599883333333331</v>
      </c>
      <c r="C67" s="54">
        <v>115.85823333333333</v>
      </c>
      <c r="D67" s="57">
        <v>42804</v>
      </c>
      <c r="E67" s="44">
        <v>0.60972222222222217</v>
      </c>
      <c r="F67" s="44" t="s">
        <v>193</v>
      </c>
      <c r="G67" s="44" t="s">
        <v>189</v>
      </c>
      <c r="H67" s="44" t="s">
        <v>246</v>
      </c>
      <c r="I67" s="44" t="s">
        <v>228</v>
      </c>
      <c r="J67" s="51">
        <v>0</v>
      </c>
      <c r="K67" s="51">
        <v>762.779</v>
      </c>
      <c r="L67" s="51">
        <v>23.007999999999999</v>
      </c>
      <c r="M67" s="6">
        <v>1590</v>
      </c>
      <c r="N67" s="6">
        <v>35.686999999999998</v>
      </c>
      <c r="O67" s="3"/>
      <c r="P67" s="6"/>
      <c r="Q67" s="50">
        <v>25.6</v>
      </c>
      <c r="R67" s="50">
        <v>7.2</v>
      </c>
      <c r="S67" s="135">
        <v>0</v>
      </c>
      <c r="T67" s="135"/>
      <c r="U67" s="135">
        <v>19.5</v>
      </c>
      <c r="V67" s="140"/>
      <c r="W67" s="4">
        <v>-1.2899183000000001</v>
      </c>
      <c r="X67" s="4">
        <v>-23.462209839999996</v>
      </c>
      <c r="Y67" s="4"/>
      <c r="Z67" s="4"/>
      <c r="AA67" s="4"/>
      <c r="AB67" s="4"/>
    </row>
    <row r="68" spans="1:29" x14ac:dyDescent="0.3">
      <c r="A68" s="53" t="s">
        <v>95</v>
      </c>
      <c r="B68" s="146">
        <v>-32.593016666666664</v>
      </c>
      <c r="C68" s="54">
        <v>115.86226666666667</v>
      </c>
      <c r="D68" s="57">
        <v>42804</v>
      </c>
      <c r="E68" s="44">
        <v>0.61944444444444446</v>
      </c>
      <c r="F68" s="44" t="s">
        <v>193</v>
      </c>
      <c r="G68" s="44" t="s">
        <v>189</v>
      </c>
      <c r="H68" s="44" t="s">
        <v>246</v>
      </c>
      <c r="I68" s="44" t="s">
        <v>228</v>
      </c>
      <c r="J68" s="51">
        <v>15.098000000000001</v>
      </c>
      <c r="K68" s="51">
        <v>657.21699999999998</v>
      </c>
      <c r="L68" s="51">
        <v>21.262</v>
      </c>
      <c r="M68" s="6">
        <v>1608</v>
      </c>
      <c r="N68" s="6">
        <v>41.442999999999998</v>
      </c>
      <c r="O68" s="4">
        <v>8.9332062434386295</v>
      </c>
      <c r="P68" s="4">
        <v>3.9236159557736183</v>
      </c>
      <c r="Q68" s="50">
        <v>26.1</v>
      </c>
      <c r="R68" s="50">
        <v>7.1</v>
      </c>
      <c r="S68" s="135">
        <v>0</v>
      </c>
      <c r="T68" s="135"/>
      <c r="U68" s="135">
        <v>17.3</v>
      </c>
      <c r="V68" s="140"/>
      <c r="W68" s="4">
        <v>-2.0555509600000001</v>
      </c>
      <c r="X68" s="4">
        <v>-29.252476680000001</v>
      </c>
      <c r="Y68" s="4"/>
      <c r="Z68" s="4"/>
      <c r="AA68" s="4"/>
      <c r="AB68" s="4"/>
    </row>
    <row r="69" spans="1:29" x14ac:dyDescent="0.3">
      <c r="A69" s="53" t="s">
        <v>96</v>
      </c>
      <c r="B69" s="146">
        <v>-32.592616666666665</v>
      </c>
      <c r="C69" s="54">
        <v>115.86505</v>
      </c>
      <c r="D69" s="57">
        <v>42804</v>
      </c>
      <c r="E69" s="44">
        <v>0.62569444444444444</v>
      </c>
      <c r="F69" s="44" t="s">
        <v>193</v>
      </c>
      <c r="G69" s="44" t="s">
        <v>189</v>
      </c>
      <c r="H69" s="44" t="s">
        <v>246</v>
      </c>
      <c r="I69" s="44" t="s">
        <v>228</v>
      </c>
      <c r="J69" s="51">
        <v>2.1619999999999999</v>
      </c>
      <c r="K69" s="51">
        <v>482.69900000000001</v>
      </c>
      <c r="L69" s="51">
        <v>9.3130000000000006</v>
      </c>
      <c r="M69" s="6">
        <v>1352</v>
      </c>
      <c r="N69" s="6">
        <v>17.084</v>
      </c>
      <c r="O69" s="3"/>
      <c r="P69" s="6"/>
      <c r="Q69" s="50">
        <v>25.9</v>
      </c>
      <c r="R69" s="50">
        <v>7.1</v>
      </c>
      <c r="S69" s="135">
        <v>0</v>
      </c>
      <c r="T69" s="135"/>
      <c r="U69" s="135">
        <v>16.899999999999999</v>
      </c>
      <c r="V69" s="140"/>
      <c r="W69" s="4">
        <v>-2.1536008599999996</v>
      </c>
      <c r="X69" s="4">
        <v>-27.616266239999998</v>
      </c>
      <c r="Y69" s="4"/>
      <c r="Z69" s="4"/>
      <c r="AA69" s="4"/>
      <c r="AB69" s="4"/>
    </row>
    <row r="70" spans="1:29" x14ac:dyDescent="0.3">
      <c r="A70" s="53" t="s">
        <v>97</v>
      </c>
      <c r="B70" s="146">
        <v>-32.57521666666667</v>
      </c>
      <c r="C70" s="54">
        <f>115+(45.245/60)</f>
        <v>115.75408333333333</v>
      </c>
      <c r="D70" s="41">
        <v>42784</v>
      </c>
      <c r="E70" s="44">
        <v>0.41875000000000001</v>
      </c>
      <c r="F70" s="44" t="s">
        <v>186</v>
      </c>
      <c r="G70" s="44" t="s">
        <v>187</v>
      </c>
      <c r="H70" s="44" t="s">
        <v>246</v>
      </c>
      <c r="I70" s="44" t="s">
        <v>228</v>
      </c>
      <c r="J70" s="51">
        <v>172.815</v>
      </c>
      <c r="K70" s="51">
        <v>243.29</v>
      </c>
      <c r="L70" s="51">
        <v>6.5730000000000004</v>
      </c>
      <c r="M70" s="6">
        <v>934.76199999999994</v>
      </c>
      <c r="N70" s="6">
        <v>15.726000000000001</v>
      </c>
      <c r="O70" s="4">
        <v>11.965049203428002</v>
      </c>
      <c r="P70" s="4">
        <v>14.481912949718234</v>
      </c>
      <c r="Q70" s="50">
        <v>23.4</v>
      </c>
      <c r="R70" s="50">
        <v>7.5</v>
      </c>
      <c r="S70" s="135">
        <v>1.4</v>
      </c>
      <c r="T70" s="135"/>
      <c r="U70" s="135">
        <v>34</v>
      </c>
      <c r="V70" s="140"/>
      <c r="W70" s="4">
        <v>0.99729946666666702</v>
      </c>
      <c r="X70" s="4">
        <v>-9.1020451999999992</v>
      </c>
      <c r="Y70" s="4"/>
      <c r="Z70" s="4"/>
      <c r="AA70" s="4"/>
      <c r="AB70" s="4"/>
    </row>
    <row r="71" spans="1:29" x14ac:dyDescent="0.3">
      <c r="A71" s="53" t="s">
        <v>98</v>
      </c>
      <c r="B71" s="146">
        <v>-32.577816666666664</v>
      </c>
      <c r="C71" s="54">
        <f>115+45.633/60</f>
        <v>115.76054999999999</v>
      </c>
      <c r="D71" s="41">
        <v>42784</v>
      </c>
      <c r="E71" s="44">
        <v>0.43124999999999997</v>
      </c>
      <c r="F71" s="44" t="s">
        <v>193</v>
      </c>
      <c r="G71" s="44" t="s">
        <v>189</v>
      </c>
      <c r="H71" s="44" t="s">
        <v>246</v>
      </c>
      <c r="I71" s="44" t="s">
        <v>228</v>
      </c>
      <c r="J71" s="51">
        <v>862.04899999999998</v>
      </c>
      <c r="K71" s="51">
        <v>260.11500000000001</v>
      </c>
      <c r="L71" s="51">
        <v>11.428000000000001</v>
      </c>
      <c r="M71" s="6">
        <v>2390</v>
      </c>
      <c r="N71" s="6">
        <v>31.914000000000001</v>
      </c>
      <c r="O71" s="4">
        <v>10.600538226397616</v>
      </c>
      <c r="P71" s="4">
        <v>10.678118449779728</v>
      </c>
      <c r="Q71" s="50">
        <v>23.2</v>
      </c>
      <c r="R71" s="50">
        <v>7.4</v>
      </c>
      <c r="S71" s="135">
        <v>2.1</v>
      </c>
      <c r="T71" s="135"/>
      <c r="U71" s="135">
        <v>23.2</v>
      </c>
      <c r="V71" s="140"/>
      <c r="W71" s="4">
        <v>-3.3601224333333333</v>
      </c>
      <c r="X71" s="4">
        <v>-47.079492799999997</v>
      </c>
      <c r="Y71" s="4"/>
      <c r="Z71" s="4"/>
      <c r="AA71" s="4"/>
      <c r="AB71" s="4"/>
    </row>
    <row r="72" spans="1:29" x14ac:dyDescent="0.3">
      <c r="A72" s="53" t="s">
        <v>99</v>
      </c>
      <c r="B72" s="146">
        <v>-32.57521666666667</v>
      </c>
      <c r="C72" s="54">
        <f>115+(45.245/60)</f>
        <v>115.75408333333333</v>
      </c>
      <c r="D72" s="41">
        <v>42784</v>
      </c>
      <c r="E72" s="44">
        <v>0.41875000000000001</v>
      </c>
      <c r="F72" s="44" t="s">
        <v>186</v>
      </c>
      <c r="G72" s="44" t="s">
        <v>187</v>
      </c>
      <c r="H72" s="44" t="s">
        <v>245</v>
      </c>
      <c r="I72" s="44" t="s">
        <v>227</v>
      </c>
      <c r="J72" s="51">
        <v>597.98299999999995</v>
      </c>
      <c r="K72" s="51">
        <v>203.67</v>
      </c>
      <c r="L72" s="51">
        <v>11.445</v>
      </c>
      <c r="M72" s="6">
        <v>1663</v>
      </c>
      <c r="N72" s="6">
        <v>28.353000000000002</v>
      </c>
      <c r="O72" s="4">
        <v>10.071102846694213</v>
      </c>
      <c r="P72" s="4">
        <v>11.44781774831416</v>
      </c>
      <c r="Q72" s="50">
        <v>23.7</v>
      </c>
      <c r="R72" s="50">
        <v>7</v>
      </c>
      <c r="S72" s="135">
        <v>2.8</v>
      </c>
      <c r="T72" s="135"/>
      <c r="U72" s="135">
        <v>22</v>
      </c>
      <c r="V72" s="140"/>
      <c r="W72" s="4">
        <v>-2.2794842800000001</v>
      </c>
      <c r="X72" s="4">
        <v>-26.102610599999995</v>
      </c>
      <c r="Y72" s="4"/>
      <c r="Z72" s="4"/>
      <c r="AA72" s="4"/>
      <c r="AB72" s="4"/>
    </row>
    <row r="73" spans="1:29" x14ac:dyDescent="0.3">
      <c r="A73" s="53" t="s">
        <v>100</v>
      </c>
      <c r="B73" s="146">
        <v>-32.577816666666664</v>
      </c>
      <c r="C73" s="54">
        <f>115+45.633/60</f>
        <v>115.76054999999999</v>
      </c>
      <c r="D73" s="41">
        <v>42784</v>
      </c>
      <c r="E73" s="44">
        <v>0.43124999999999997</v>
      </c>
      <c r="F73" s="44" t="s">
        <v>193</v>
      </c>
      <c r="G73" s="44" t="s">
        <v>189</v>
      </c>
      <c r="H73" s="44" t="s">
        <v>245</v>
      </c>
      <c r="I73" s="44" t="s">
        <v>227</v>
      </c>
      <c r="J73" s="51">
        <v>738.65099999999995</v>
      </c>
      <c r="K73" s="51">
        <v>184.83199999999999</v>
      </c>
      <c r="L73" s="51">
        <v>7.99</v>
      </c>
      <c r="M73" s="6">
        <v>1987</v>
      </c>
      <c r="N73" s="6">
        <v>27.363</v>
      </c>
      <c r="O73" s="4">
        <v>10.978022369996898</v>
      </c>
      <c r="P73" s="4">
        <v>10.137555544783128</v>
      </c>
      <c r="Q73" s="50">
        <v>22.9</v>
      </c>
      <c r="R73" s="50">
        <v>6.9</v>
      </c>
      <c r="S73" s="135">
        <v>4.8</v>
      </c>
      <c r="T73" s="135"/>
      <c r="U73" s="135">
        <v>2.9</v>
      </c>
      <c r="V73" s="140"/>
      <c r="W73" s="4">
        <v>-5.5933600400000003</v>
      </c>
      <c r="X73" s="4">
        <v>-49.516185840000006</v>
      </c>
      <c r="Y73" s="4"/>
      <c r="Z73" s="4"/>
      <c r="AA73" s="4"/>
      <c r="AB73" s="4"/>
      <c r="AC73" s="4"/>
    </row>
    <row r="74" spans="1:29" x14ac:dyDescent="0.3">
      <c r="A74" s="53" t="s">
        <v>101</v>
      </c>
      <c r="B74" s="146">
        <v>-32.577800000000003</v>
      </c>
      <c r="C74" s="54">
        <f>115+45.993/60</f>
        <v>115.76655</v>
      </c>
      <c r="D74" s="41">
        <v>42784</v>
      </c>
      <c r="E74" s="44">
        <v>0.43958333333333338</v>
      </c>
      <c r="F74" s="44" t="s">
        <v>193</v>
      </c>
      <c r="G74" s="44" t="s">
        <v>189</v>
      </c>
      <c r="H74" s="44" t="s">
        <v>245</v>
      </c>
      <c r="I74" s="44" t="s">
        <v>226</v>
      </c>
      <c r="J74" s="51">
        <v>1027.396</v>
      </c>
      <c r="K74" s="51">
        <v>191.40299999999999</v>
      </c>
      <c r="L74" s="51">
        <v>11.102</v>
      </c>
      <c r="M74" s="6">
        <v>2671</v>
      </c>
      <c r="N74" s="6">
        <v>36.277000000000001</v>
      </c>
      <c r="O74" s="4">
        <v>10.790188062582473</v>
      </c>
      <c r="P74" s="4">
        <v>9.4362224083031077</v>
      </c>
      <c r="Q74" s="50">
        <v>22.9</v>
      </c>
      <c r="R74" s="50">
        <v>6.9</v>
      </c>
      <c r="S74" s="135">
        <v>4.2</v>
      </c>
      <c r="T74" s="135"/>
      <c r="U74" s="135">
        <v>2.1</v>
      </c>
      <c r="V74" s="140"/>
      <c r="W74" s="4">
        <v>-6.6896211799999996</v>
      </c>
      <c r="X74" s="4">
        <v>-52.983448079999995</v>
      </c>
      <c r="Y74" s="4"/>
      <c r="Z74" s="4"/>
      <c r="AA74" s="4"/>
      <c r="AB74" s="4"/>
      <c r="AC74" s="4"/>
    </row>
    <row r="75" spans="1:29" x14ac:dyDescent="0.3">
      <c r="A75" s="53" t="s">
        <v>102</v>
      </c>
      <c r="B75" s="146">
        <v>-32.58206666666667</v>
      </c>
      <c r="C75" s="54">
        <f>115+46.365/60</f>
        <v>115.77275</v>
      </c>
      <c r="D75" s="41">
        <v>42784</v>
      </c>
      <c r="E75" s="44">
        <v>0.44861111111111113</v>
      </c>
      <c r="F75" s="44" t="s">
        <v>193</v>
      </c>
      <c r="G75" s="44" t="s">
        <v>189</v>
      </c>
      <c r="H75" s="44" t="s">
        <v>245</v>
      </c>
      <c r="I75" s="44" t="s">
        <v>226</v>
      </c>
      <c r="J75" s="51">
        <v>884.40200000000004</v>
      </c>
      <c r="K75" s="51">
        <v>172.423</v>
      </c>
      <c r="L75" s="51">
        <v>10.686</v>
      </c>
      <c r="M75" s="6">
        <v>2359</v>
      </c>
      <c r="N75" s="6">
        <v>32.051000000000002</v>
      </c>
      <c r="O75" s="4">
        <v>10.494766211432749</v>
      </c>
      <c r="P75" s="4">
        <v>9.3617562543972799</v>
      </c>
      <c r="Q75" s="50">
        <v>22.7</v>
      </c>
      <c r="R75" s="50">
        <v>6.8</v>
      </c>
      <c r="S75" s="135">
        <v>4.9000000000000004</v>
      </c>
      <c r="T75" s="135"/>
      <c r="U75" s="135">
        <v>2.1</v>
      </c>
      <c r="V75" s="140"/>
      <c r="W75" s="4">
        <v>-6.7277868400000003</v>
      </c>
      <c r="X75" s="4">
        <v>-52.568838960000001</v>
      </c>
      <c r="Y75" s="4"/>
      <c r="Z75" s="4"/>
      <c r="AA75" s="4"/>
      <c r="AB75" s="4"/>
      <c r="AC75" s="4"/>
    </row>
    <row r="76" spans="1:29" x14ac:dyDescent="0.3">
      <c r="A76" s="53" t="s">
        <v>104</v>
      </c>
      <c r="B76" s="146">
        <v>-32.582999999999998</v>
      </c>
      <c r="C76" s="54">
        <f>115+46.768/60</f>
        <v>115.77946666666666</v>
      </c>
      <c r="D76" s="41">
        <v>42784</v>
      </c>
      <c r="E76" s="44">
        <v>0.45902777777777781</v>
      </c>
      <c r="F76" s="44" t="s">
        <v>193</v>
      </c>
      <c r="G76" s="44" t="s">
        <v>189</v>
      </c>
      <c r="H76" s="44" t="s">
        <v>245</v>
      </c>
      <c r="I76" s="44" t="s">
        <v>226</v>
      </c>
      <c r="J76" s="51">
        <v>876.51400000000001</v>
      </c>
      <c r="K76" s="51">
        <v>184.79900000000001</v>
      </c>
      <c r="L76" s="51">
        <v>8.9179999999999993</v>
      </c>
      <c r="M76" s="137">
        <v>3346</v>
      </c>
      <c r="N76" s="6">
        <v>46.561999999999998</v>
      </c>
      <c r="O76" s="4">
        <v>10.313948778092774</v>
      </c>
      <c r="P76" s="4">
        <v>9.0400066233635723</v>
      </c>
      <c r="Q76" s="50">
        <v>22.7</v>
      </c>
      <c r="R76" s="50">
        <v>6.8</v>
      </c>
      <c r="S76" s="135">
        <v>5.0999999999999996</v>
      </c>
      <c r="T76" s="135"/>
      <c r="U76" s="135">
        <v>2.1</v>
      </c>
      <c r="V76" s="140"/>
      <c r="W76" s="4">
        <v>-6.8726476600000002</v>
      </c>
      <c r="X76" s="4">
        <v>-52.171262879999993</v>
      </c>
      <c r="Y76" s="4"/>
      <c r="Z76" s="4"/>
      <c r="AA76" s="4"/>
      <c r="AB76" s="4"/>
      <c r="AC76" s="4"/>
    </row>
    <row r="77" spans="1:29" x14ac:dyDescent="0.3">
      <c r="A77" s="53" t="s">
        <v>106</v>
      </c>
      <c r="B77" s="146">
        <v>-32.579516666666663</v>
      </c>
      <c r="C77" s="54">
        <f>115+47.687/60</f>
        <v>115.79478333333333</v>
      </c>
      <c r="D77" s="41">
        <v>42784</v>
      </c>
      <c r="E77" s="44">
        <v>0.47569444444444442</v>
      </c>
      <c r="F77" s="44" t="s">
        <v>193</v>
      </c>
      <c r="G77" s="44" t="s">
        <v>189</v>
      </c>
      <c r="H77" s="44" t="s">
        <v>245</v>
      </c>
      <c r="I77" s="44" t="s">
        <v>226</v>
      </c>
      <c r="J77" s="51">
        <v>972.95600000000002</v>
      </c>
      <c r="K77" s="51">
        <v>192.614</v>
      </c>
      <c r="L77" s="51">
        <v>9.7940000000000005</v>
      </c>
      <c r="M77" s="6">
        <v>2588</v>
      </c>
      <c r="N77" s="6">
        <v>37.665999999999997</v>
      </c>
      <c r="O77" s="4">
        <v>10.37759667590854</v>
      </c>
      <c r="P77" s="4">
        <v>11.459697623426024</v>
      </c>
      <c r="Q77" s="50">
        <v>22.7</v>
      </c>
      <c r="R77" s="50">
        <v>6.9</v>
      </c>
      <c r="S77" s="135">
        <v>5.2</v>
      </c>
      <c r="T77" s="135"/>
      <c r="U77" s="135">
        <v>2.1</v>
      </c>
      <c r="V77" s="140"/>
      <c r="W77" s="4">
        <v>-7.0303709400000001</v>
      </c>
      <c r="X77" s="4">
        <v>-52.122864119999996</v>
      </c>
      <c r="Y77" s="4"/>
      <c r="Z77" s="4"/>
      <c r="AA77" s="4"/>
      <c r="AB77" s="4"/>
      <c r="AC77" s="4"/>
    </row>
    <row r="78" spans="1:29" x14ac:dyDescent="0.3">
      <c r="A78" s="53" t="s">
        <v>107</v>
      </c>
      <c r="B78" s="146">
        <v>-32.578699999999998</v>
      </c>
      <c r="C78" s="54">
        <f>115+48.14/60</f>
        <v>115.80233333333334</v>
      </c>
      <c r="D78" s="41">
        <v>42784</v>
      </c>
      <c r="E78" s="44">
        <v>0.4916666666666667</v>
      </c>
      <c r="F78" s="44" t="s">
        <v>193</v>
      </c>
      <c r="G78" s="44" t="s">
        <v>189</v>
      </c>
      <c r="H78" s="44" t="s">
        <v>245</v>
      </c>
      <c r="I78" s="44" t="s">
        <v>226</v>
      </c>
      <c r="J78" s="51">
        <v>933.10199999999998</v>
      </c>
      <c r="K78" s="51">
        <v>204.065</v>
      </c>
      <c r="L78" s="51">
        <v>8.7100000000000009</v>
      </c>
      <c r="M78" s="6">
        <v>2487</v>
      </c>
      <c r="N78" s="6">
        <v>31.515000000000001</v>
      </c>
      <c r="O78" s="4">
        <v>10.335435291888961</v>
      </c>
      <c r="P78" s="4">
        <v>10.03936060097077</v>
      </c>
      <c r="Q78" s="50">
        <v>22.8</v>
      </c>
      <c r="R78" s="50">
        <v>6.8</v>
      </c>
      <c r="S78" s="135">
        <v>5.0999999999999996</v>
      </c>
      <c r="T78" s="135"/>
      <c r="U78" s="135">
        <v>2.1</v>
      </c>
      <c r="V78" s="140"/>
      <c r="W78" s="4">
        <v>-6.5388562800000001</v>
      </c>
      <c r="X78" s="4">
        <v>-51.546441119999997</v>
      </c>
      <c r="Y78" s="4"/>
      <c r="Z78" s="4"/>
      <c r="AA78" s="4"/>
      <c r="AB78" s="4"/>
      <c r="AC78" s="4"/>
    </row>
    <row r="79" spans="1:29" x14ac:dyDescent="0.3">
      <c r="A79" s="53" t="s">
        <v>109</v>
      </c>
      <c r="B79" s="146">
        <v>-32.572783333333334</v>
      </c>
      <c r="C79" s="54">
        <f>115+48.788/60</f>
        <v>115.81313333333334</v>
      </c>
      <c r="D79" s="41">
        <v>42784</v>
      </c>
      <c r="E79" s="44">
        <v>0.50486111111111109</v>
      </c>
      <c r="F79" s="44" t="s">
        <v>193</v>
      </c>
      <c r="G79" s="44" t="s">
        <v>189</v>
      </c>
      <c r="H79" s="44" t="s">
        <v>245</v>
      </c>
      <c r="I79" s="44" t="s">
        <v>226</v>
      </c>
      <c r="J79" s="51">
        <v>908.92200000000003</v>
      </c>
      <c r="K79" s="51">
        <v>190.279</v>
      </c>
      <c r="L79" s="51">
        <v>7.8479999999999999</v>
      </c>
      <c r="M79" s="6">
        <v>2445</v>
      </c>
      <c r="N79" s="6">
        <v>32.552</v>
      </c>
      <c r="O79" s="4">
        <v>10.567322942670598</v>
      </c>
      <c r="P79" s="4">
        <v>9.400158001660941</v>
      </c>
      <c r="Q79" s="50">
        <v>22.9</v>
      </c>
      <c r="R79" s="50">
        <v>6.9</v>
      </c>
      <c r="S79" s="135">
        <v>5.2</v>
      </c>
      <c r="T79" s="135"/>
      <c r="U79" s="135">
        <v>2.1</v>
      </c>
      <c r="V79" s="140"/>
      <c r="W79" s="4">
        <v>-5.9427012799999996</v>
      </c>
      <c r="X79" s="4">
        <v>-49.360377879999994</v>
      </c>
      <c r="Y79" s="4"/>
      <c r="Z79" s="4"/>
      <c r="AA79" s="4"/>
      <c r="AB79" s="4"/>
      <c r="AC79" s="4"/>
    </row>
    <row r="80" spans="1:29" x14ac:dyDescent="0.3">
      <c r="A80" s="53" t="s">
        <v>112</v>
      </c>
      <c r="B80" s="146">
        <v>-32.579766666666664</v>
      </c>
      <c r="C80" s="54">
        <f>115+49.126/60</f>
        <v>115.81876666666666</v>
      </c>
      <c r="D80" s="41">
        <v>42784</v>
      </c>
      <c r="E80" s="44">
        <v>0.52500000000000002</v>
      </c>
      <c r="F80" s="44" t="s">
        <v>193</v>
      </c>
      <c r="G80" s="44" t="s">
        <v>189</v>
      </c>
      <c r="H80" s="44" t="s">
        <v>245</v>
      </c>
      <c r="I80" s="44" t="s">
        <v>226</v>
      </c>
      <c r="J80" s="51">
        <v>835.96400000000006</v>
      </c>
      <c r="K80" s="51">
        <v>167.90700000000001</v>
      </c>
      <c r="L80" s="51">
        <v>9.1669999999999998</v>
      </c>
      <c r="M80" s="6">
        <v>2312</v>
      </c>
      <c r="N80" s="6">
        <v>31.827000000000002</v>
      </c>
      <c r="O80" s="4">
        <v>10.283716659780673</v>
      </c>
      <c r="P80" s="4">
        <v>12.982014377471263</v>
      </c>
      <c r="Q80" s="50">
        <v>22.7</v>
      </c>
      <c r="R80" s="50">
        <v>6.8</v>
      </c>
      <c r="S80" s="135">
        <v>5.2</v>
      </c>
      <c r="T80" s="135"/>
      <c r="U80" s="135">
        <v>2.1</v>
      </c>
      <c r="V80" s="140"/>
      <c r="W80" s="4">
        <v>-6.6994778200000002</v>
      </c>
      <c r="X80" s="4">
        <v>-53.401985920000001</v>
      </c>
      <c r="Y80" s="4"/>
      <c r="Z80" s="4"/>
      <c r="AA80" s="4"/>
      <c r="AB80" s="4"/>
    </row>
    <row r="81" spans="1:30" x14ac:dyDescent="0.3">
      <c r="A81" s="53" t="s">
        <v>114</v>
      </c>
      <c r="B81" s="146">
        <v>-32.596983333333334</v>
      </c>
      <c r="C81" s="54">
        <f>115+49.888/60</f>
        <v>115.83146666666667</v>
      </c>
      <c r="D81" s="41">
        <v>42784</v>
      </c>
      <c r="E81" s="44">
        <v>0.54236111111111118</v>
      </c>
      <c r="F81" s="44" t="s">
        <v>193</v>
      </c>
      <c r="G81" s="44" t="s">
        <v>189</v>
      </c>
      <c r="H81" s="44" t="s">
        <v>245</v>
      </c>
      <c r="I81" s="44" t="s">
        <v>226</v>
      </c>
      <c r="J81" s="51">
        <v>837.35500000000002</v>
      </c>
      <c r="K81" s="51">
        <v>184.08500000000001</v>
      </c>
      <c r="L81" s="51">
        <v>8.8209999999999997</v>
      </c>
      <c r="M81" s="6">
        <v>2349</v>
      </c>
      <c r="N81" s="6">
        <v>33.642000000000003</v>
      </c>
      <c r="O81" s="4">
        <v>9.7097029569339632</v>
      </c>
      <c r="P81" s="4">
        <v>12.546745483248634</v>
      </c>
      <c r="Q81" s="50">
        <v>22.8</v>
      </c>
      <c r="R81" s="50">
        <v>6.8</v>
      </c>
      <c r="S81" s="135">
        <v>5.3</v>
      </c>
      <c r="T81" s="135"/>
      <c r="U81" s="135">
        <v>2.1</v>
      </c>
      <c r="V81" s="140"/>
      <c r="W81" s="4">
        <v>-6.8789196799999992</v>
      </c>
      <c r="X81" s="4">
        <v>-52.202402919999997</v>
      </c>
      <c r="Y81" s="4"/>
      <c r="Z81" s="4"/>
      <c r="AA81" s="4"/>
      <c r="AB81" s="4"/>
    </row>
    <row r="82" spans="1:30" x14ac:dyDescent="0.3">
      <c r="A82" s="53" t="s">
        <v>115</v>
      </c>
      <c r="B82" s="146">
        <v>-32.59191666666667</v>
      </c>
      <c r="C82" s="54">
        <f>115+50.094/60</f>
        <v>115.8349</v>
      </c>
      <c r="D82" s="41">
        <v>42784</v>
      </c>
      <c r="E82" s="44">
        <v>0.55694444444444446</v>
      </c>
      <c r="F82" s="44" t="s">
        <v>193</v>
      </c>
      <c r="G82" s="44" t="s">
        <v>189</v>
      </c>
      <c r="H82" s="44" t="s">
        <v>245</v>
      </c>
      <c r="I82" s="44" t="s">
        <v>226</v>
      </c>
      <c r="J82" s="51">
        <v>895.48699999999997</v>
      </c>
      <c r="K82" s="51">
        <v>186.58199999999999</v>
      </c>
      <c r="L82" s="51">
        <v>9.9949999999999992</v>
      </c>
      <c r="M82" s="6">
        <v>2473</v>
      </c>
      <c r="N82" s="6">
        <v>34.590000000000003</v>
      </c>
      <c r="O82" s="4">
        <v>11.099656671688107</v>
      </c>
      <c r="P82" s="4">
        <v>12.632281469834528</v>
      </c>
      <c r="Q82" s="50">
        <v>22.9</v>
      </c>
      <c r="R82" s="50">
        <v>6.9</v>
      </c>
      <c r="S82" s="135">
        <v>5.4</v>
      </c>
      <c r="T82" s="135"/>
      <c r="U82" s="135">
        <v>2.1</v>
      </c>
      <c r="V82" s="140"/>
      <c r="W82" s="4">
        <v>-7.2120784800000006</v>
      </c>
      <c r="X82" s="4">
        <v>-53.022273759999997</v>
      </c>
      <c r="Y82" s="4"/>
      <c r="Z82" s="4"/>
      <c r="AA82" s="4"/>
      <c r="AB82" s="4"/>
    </row>
    <row r="83" spans="1:30" x14ac:dyDescent="0.3">
      <c r="A83" s="53" t="s">
        <v>117</v>
      </c>
      <c r="B83" s="146">
        <v>-32.589083333333335</v>
      </c>
      <c r="C83" s="54">
        <f>115+50.69/60</f>
        <v>115.84483333333333</v>
      </c>
      <c r="D83" s="41">
        <v>42784</v>
      </c>
      <c r="E83" s="44">
        <v>0.57500000000000007</v>
      </c>
      <c r="F83" s="44" t="s">
        <v>193</v>
      </c>
      <c r="G83" s="44" t="s">
        <v>189</v>
      </c>
      <c r="H83" s="44" t="s">
        <v>245</v>
      </c>
      <c r="I83" s="44" t="s">
        <v>226</v>
      </c>
      <c r="J83" s="51">
        <v>548.12900000000002</v>
      </c>
      <c r="K83" s="51">
        <v>146.761</v>
      </c>
      <c r="L83" s="51">
        <v>5.5330000000000004</v>
      </c>
      <c r="M83" s="6">
        <v>1777</v>
      </c>
      <c r="N83" s="6">
        <v>17.898</v>
      </c>
      <c r="O83" s="4">
        <v>10.87723717116984</v>
      </c>
      <c r="P83" s="4">
        <v>13.353519172823569</v>
      </c>
      <c r="Q83" s="50">
        <v>23.4</v>
      </c>
      <c r="R83" s="50">
        <v>6.9</v>
      </c>
      <c r="S83" s="135">
        <v>5.4</v>
      </c>
      <c r="T83" s="135"/>
      <c r="U83" s="135">
        <v>2.1</v>
      </c>
      <c r="V83" s="140"/>
      <c r="W83" s="4">
        <v>-7.0539334799999995</v>
      </c>
      <c r="X83" s="4">
        <v>-52.807906719999998</v>
      </c>
      <c r="Y83" s="4"/>
      <c r="Z83" s="4"/>
      <c r="AA83" s="4"/>
      <c r="AB83" s="4"/>
    </row>
    <row r="84" spans="1:30" x14ac:dyDescent="0.3">
      <c r="A84" s="53" t="s">
        <v>119</v>
      </c>
      <c r="B84" s="146">
        <v>-32.594483333333336</v>
      </c>
      <c r="C84" s="54">
        <f>115+50.771/60</f>
        <v>115.84618333333333</v>
      </c>
      <c r="D84" s="41">
        <v>42784</v>
      </c>
      <c r="E84" s="44">
        <v>0.5854166666666667</v>
      </c>
      <c r="F84" s="44" t="s">
        <v>193</v>
      </c>
      <c r="G84" s="44" t="s">
        <v>189</v>
      </c>
      <c r="H84" s="44" t="s">
        <v>245</v>
      </c>
      <c r="I84" s="44" t="s">
        <v>226</v>
      </c>
      <c r="J84" s="51">
        <v>890.00400000000002</v>
      </c>
      <c r="K84" s="51">
        <v>231.929</v>
      </c>
      <c r="L84" s="51">
        <v>9.1809999999999992</v>
      </c>
      <c r="M84" s="6">
        <v>2455</v>
      </c>
      <c r="N84" s="6">
        <v>33.799999999999997</v>
      </c>
      <c r="O84" s="4">
        <v>12.178975490514832</v>
      </c>
      <c r="P84" s="4">
        <v>10.625470907367207</v>
      </c>
      <c r="Q84" s="50">
        <v>23.5</v>
      </c>
      <c r="R84" s="50">
        <v>6.8</v>
      </c>
      <c r="S84" s="135">
        <v>5.4</v>
      </c>
      <c r="T84" s="135"/>
      <c r="U84" s="135">
        <v>2.1</v>
      </c>
      <c r="V84" s="140"/>
      <c r="W84" s="4">
        <v>-5.4124586666666668</v>
      </c>
      <c r="X84" s="4">
        <v>-51.444536499999991</v>
      </c>
      <c r="Y84" s="4"/>
      <c r="Z84" s="4"/>
      <c r="AA84" s="4"/>
      <c r="AB84" s="4"/>
    </row>
    <row r="85" spans="1:30" x14ac:dyDescent="0.3">
      <c r="A85" s="53" t="s">
        <v>120</v>
      </c>
      <c r="B85" s="146">
        <v>-32.595300000000002</v>
      </c>
      <c r="C85" s="54">
        <f>115+51.356/60</f>
        <v>115.85593333333334</v>
      </c>
      <c r="D85" s="41">
        <v>42784</v>
      </c>
      <c r="E85" s="44">
        <v>0.6</v>
      </c>
      <c r="F85" s="44" t="s">
        <v>193</v>
      </c>
      <c r="G85" s="44" t="s">
        <v>189</v>
      </c>
      <c r="H85" s="44" t="s">
        <v>245</v>
      </c>
      <c r="I85" s="44" t="s">
        <v>226</v>
      </c>
      <c r="J85" s="51">
        <v>880.08799999999997</v>
      </c>
      <c r="K85" s="51">
        <v>166.64099999999999</v>
      </c>
      <c r="L85" s="51">
        <v>9.4030000000000005</v>
      </c>
      <c r="M85" s="6">
        <v>2316</v>
      </c>
      <c r="N85" s="6">
        <v>31.003</v>
      </c>
      <c r="O85" s="4">
        <v>10.997196263567766</v>
      </c>
      <c r="P85" s="4">
        <v>10.534635692486694</v>
      </c>
      <c r="Q85" s="52">
        <v>23.6</v>
      </c>
      <c r="R85" s="52">
        <v>6.9</v>
      </c>
      <c r="S85" s="135">
        <v>5.4</v>
      </c>
      <c r="T85" s="135"/>
      <c r="U85" s="135">
        <v>2.1</v>
      </c>
      <c r="V85" s="140"/>
      <c r="W85" s="4">
        <v>-6.3635778399999996</v>
      </c>
      <c r="X85" s="4">
        <v>-53.357949279999993</v>
      </c>
      <c r="Y85" s="4"/>
      <c r="Z85" s="4"/>
      <c r="AA85" s="4"/>
      <c r="AB85" s="4"/>
    </row>
    <row r="86" spans="1:30" x14ac:dyDescent="0.3">
      <c r="A86" s="53" t="s">
        <v>121</v>
      </c>
      <c r="B86" s="146">
        <v>-32.599883333333331</v>
      </c>
      <c r="C86" s="54">
        <f>115+51.494/60</f>
        <v>115.85823333333333</v>
      </c>
      <c r="D86" s="41">
        <v>42784</v>
      </c>
      <c r="E86" s="44">
        <v>0.60972222222222217</v>
      </c>
      <c r="F86" s="44" t="s">
        <v>193</v>
      </c>
      <c r="G86" s="44" t="s">
        <v>189</v>
      </c>
      <c r="H86" s="44" t="s">
        <v>245</v>
      </c>
      <c r="I86" s="44" t="s">
        <v>226</v>
      </c>
      <c r="J86" s="51">
        <v>722.41200000000003</v>
      </c>
      <c r="K86" s="51">
        <v>195.572</v>
      </c>
      <c r="L86" s="51">
        <v>8.6850000000000005</v>
      </c>
      <c r="M86" s="6">
        <v>2021</v>
      </c>
      <c r="N86" s="6">
        <v>28.699000000000002</v>
      </c>
      <c r="O86" s="4">
        <v>12.640036991599324</v>
      </c>
      <c r="P86" s="4">
        <v>11.895724969128274</v>
      </c>
      <c r="Q86" s="52">
        <v>23.7</v>
      </c>
      <c r="R86" s="52">
        <v>6.9</v>
      </c>
      <c r="S86" s="135">
        <v>5.5</v>
      </c>
      <c r="T86" s="135"/>
      <c r="U86" s="135">
        <v>2.1</v>
      </c>
      <c r="V86" s="140"/>
      <c r="W86" s="4">
        <v>-5.3675096333333334</v>
      </c>
      <c r="X86" s="4">
        <v>-52.548414199999989</v>
      </c>
      <c r="Y86" s="4"/>
      <c r="Z86" s="4"/>
      <c r="AA86" s="4"/>
      <c r="AB86" s="4"/>
    </row>
    <row r="87" spans="1:30" x14ac:dyDescent="0.3">
      <c r="A87" s="53" t="s">
        <v>122</v>
      </c>
      <c r="B87" s="146">
        <v>-32.593016666666664</v>
      </c>
      <c r="C87" s="54">
        <f>115+51.736/60</f>
        <v>115.86226666666667</v>
      </c>
      <c r="D87" s="41">
        <v>42784</v>
      </c>
      <c r="E87" s="44">
        <v>0.61736111111111114</v>
      </c>
      <c r="F87" s="44" t="s">
        <v>193</v>
      </c>
      <c r="G87" s="44" t="s">
        <v>189</v>
      </c>
      <c r="H87" s="44" t="s">
        <v>245</v>
      </c>
      <c r="I87" s="44" t="s">
        <v>226</v>
      </c>
      <c r="J87" s="51">
        <v>845.46500000000003</v>
      </c>
      <c r="K87" s="51">
        <v>192.197</v>
      </c>
      <c r="L87" s="51">
        <v>8.6809999999999992</v>
      </c>
      <c r="M87" s="6">
        <v>2277</v>
      </c>
      <c r="N87" s="6">
        <v>30.486999999999998</v>
      </c>
      <c r="O87" s="4">
        <v>10.798999204030491</v>
      </c>
      <c r="P87" s="4">
        <v>10.845634551893912</v>
      </c>
      <c r="Q87" s="52">
        <v>23.8</v>
      </c>
      <c r="R87" s="52">
        <v>6.9</v>
      </c>
      <c r="S87" s="135">
        <v>5.5</v>
      </c>
      <c r="T87" s="135"/>
      <c r="U87" s="135">
        <v>2.2000000000000002</v>
      </c>
      <c r="V87" s="140"/>
      <c r="W87" s="4">
        <v>-6.2102467666666668</v>
      </c>
      <c r="X87" s="4">
        <v>-54.790318849999998</v>
      </c>
      <c r="Y87" s="4"/>
      <c r="Z87" s="4"/>
      <c r="AA87" s="4"/>
      <c r="AB87" s="4"/>
    </row>
    <row r="88" spans="1:30" x14ac:dyDescent="0.3">
      <c r="A88" s="53" t="s">
        <v>123</v>
      </c>
      <c r="B88" s="146">
        <v>-32.592616666666665</v>
      </c>
      <c r="C88" s="54">
        <f>115+51.903/60</f>
        <v>115.86505</v>
      </c>
      <c r="D88" s="41">
        <v>42784</v>
      </c>
      <c r="E88" s="44">
        <v>0.62361111111111112</v>
      </c>
      <c r="F88" s="44" t="s">
        <v>193</v>
      </c>
      <c r="G88" s="44" t="s">
        <v>189</v>
      </c>
      <c r="H88" s="44" t="s">
        <v>245</v>
      </c>
      <c r="I88" s="44" t="s">
        <v>226</v>
      </c>
      <c r="J88" s="51">
        <v>951.38300000000004</v>
      </c>
      <c r="K88" s="51">
        <v>221.755</v>
      </c>
      <c r="L88" s="51">
        <v>10.194000000000001</v>
      </c>
      <c r="M88" s="6">
        <v>2581</v>
      </c>
      <c r="N88" s="6">
        <v>34.095999999999997</v>
      </c>
      <c r="O88" s="4">
        <v>10.814479785258069</v>
      </c>
      <c r="P88" s="4">
        <v>12.608630565945189</v>
      </c>
      <c r="Q88" s="52">
        <v>23.7</v>
      </c>
      <c r="R88" s="52">
        <v>6.9</v>
      </c>
      <c r="S88" s="135">
        <v>5.5</v>
      </c>
      <c r="T88" s="135"/>
      <c r="U88" s="135">
        <v>2.2000000000000002</v>
      </c>
      <c r="V88" s="140"/>
      <c r="W88" s="4">
        <v>-5.75155598</v>
      </c>
      <c r="X88" s="4">
        <v>-55.933350080000004</v>
      </c>
      <c r="Y88" s="4"/>
      <c r="Z88" s="4"/>
      <c r="AA88" s="4"/>
      <c r="AB88" s="4"/>
    </row>
    <row r="89" spans="1:30" x14ac:dyDescent="0.3">
      <c r="A89" s="53" t="s">
        <v>124</v>
      </c>
      <c r="B89" s="146">
        <v>-32.817259999999997</v>
      </c>
      <c r="C89" s="54">
        <v>115.73573</v>
      </c>
      <c r="D89" s="57">
        <v>42786</v>
      </c>
      <c r="E89" s="44">
        <v>0.52083333333333337</v>
      </c>
      <c r="F89" s="44" t="s">
        <v>192</v>
      </c>
      <c r="G89" s="44" t="s">
        <v>190</v>
      </c>
      <c r="H89" s="44" t="s">
        <v>245</v>
      </c>
      <c r="I89" s="44" t="s">
        <v>226</v>
      </c>
      <c r="J89" s="51">
        <v>22.405000000000001</v>
      </c>
      <c r="K89" s="51">
        <v>30.766999999999999</v>
      </c>
      <c r="L89" s="51">
        <v>18.193000000000001</v>
      </c>
      <c r="M89" s="6">
        <v>571.74599999999998</v>
      </c>
      <c r="N89" s="6">
        <v>24.835999999999999</v>
      </c>
      <c r="O89" s="4">
        <v>9.2683558928274845</v>
      </c>
      <c r="P89" s="4">
        <v>10.254202504807797</v>
      </c>
      <c r="Q89" s="138" t="s">
        <v>125</v>
      </c>
      <c r="R89" s="138" t="s">
        <v>126</v>
      </c>
      <c r="S89" s="135">
        <v>7.5</v>
      </c>
      <c r="T89" s="135"/>
      <c r="U89" s="135">
        <v>0.5</v>
      </c>
      <c r="V89" s="140"/>
      <c r="W89" s="4">
        <v>0.27756399999999992</v>
      </c>
      <c r="X89" s="4">
        <v>-18.462600800000001</v>
      </c>
      <c r="Y89" s="4"/>
      <c r="Z89" s="4"/>
      <c r="AA89" s="4"/>
      <c r="AB89" s="4"/>
      <c r="AD89" s="4"/>
    </row>
    <row r="90" spans="1:30" x14ac:dyDescent="0.3">
      <c r="A90" s="53" t="s">
        <v>127</v>
      </c>
      <c r="B90" s="146">
        <v>-32.868290000000002</v>
      </c>
      <c r="C90" s="54">
        <v>115.76625</v>
      </c>
      <c r="D90" s="57">
        <v>42786</v>
      </c>
      <c r="E90" s="44">
        <v>0.55277777777777781</v>
      </c>
      <c r="F90" s="44" t="s">
        <v>192</v>
      </c>
      <c r="G90" s="44" t="s">
        <v>190</v>
      </c>
      <c r="H90" s="44" t="s">
        <v>245</v>
      </c>
      <c r="I90" s="44" t="s">
        <v>226</v>
      </c>
      <c r="J90" s="51">
        <v>32.594999999999999</v>
      </c>
      <c r="K90" s="51">
        <v>45.738999999999997</v>
      </c>
      <c r="L90" s="51">
        <v>23.562000000000001</v>
      </c>
      <c r="M90" s="6">
        <v>785.68399999999997</v>
      </c>
      <c r="N90" s="6">
        <v>36.981999999999999</v>
      </c>
      <c r="O90" s="4">
        <v>4.1985432982196702</v>
      </c>
      <c r="P90" s="4">
        <v>2.1867017111767417</v>
      </c>
      <c r="Q90" s="139">
        <v>25.2</v>
      </c>
      <c r="R90" s="139">
        <v>7.2</v>
      </c>
      <c r="S90" s="135">
        <v>6.4</v>
      </c>
      <c r="T90" s="135"/>
      <c r="U90" s="135">
        <v>0.5</v>
      </c>
      <c r="V90" s="140"/>
      <c r="W90" s="4">
        <v>2.2100958999999998</v>
      </c>
      <c r="X90" s="4">
        <v>-14.9434778</v>
      </c>
      <c r="Y90" s="4"/>
      <c r="Z90" s="4"/>
      <c r="AA90" s="4"/>
      <c r="AB90" s="4"/>
      <c r="AD90" s="4"/>
    </row>
    <row r="91" spans="1:30" x14ac:dyDescent="0.3">
      <c r="A91" s="53" t="s">
        <v>128</v>
      </c>
      <c r="B91" s="146">
        <v>-32.74145</v>
      </c>
      <c r="C91" s="54">
        <v>115.71014</v>
      </c>
      <c r="D91" s="57">
        <v>42786</v>
      </c>
      <c r="E91" s="44">
        <v>0.57222222222222219</v>
      </c>
      <c r="F91" s="44" t="s">
        <v>191</v>
      </c>
      <c r="G91" s="44" t="s">
        <v>187</v>
      </c>
      <c r="H91" s="44" t="s">
        <v>245</v>
      </c>
      <c r="I91" s="44" t="s">
        <v>226</v>
      </c>
      <c r="J91" s="51">
        <v>2.3199999999999998</v>
      </c>
      <c r="K91" s="51">
        <v>33.643999999999998</v>
      </c>
      <c r="L91" s="51">
        <v>5.9390000000000001</v>
      </c>
      <c r="M91" s="6">
        <v>718.15599999999995</v>
      </c>
      <c r="N91" s="6">
        <v>20.123000000000001</v>
      </c>
      <c r="O91" s="3"/>
      <c r="P91" s="6"/>
      <c r="Q91" s="139">
        <v>27</v>
      </c>
      <c r="R91" s="139">
        <v>8.4</v>
      </c>
      <c r="S91" s="135">
        <v>10.1</v>
      </c>
      <c r="T91" s="135"/>
      <c r="U91" s="135">
        <v>44.1</v>
      </c>
      <c r="V91" s="140"/>
      <c r="W91" s="4">
        <v>3.7720413500000003</v>
      </c>
      <c r="X91" s="4">
        <v>8.4549684999999997</v>
      </c>
      <c r="Y91" s="4"/>
      <c r="Z91" s="4"/>
      <c r="AA91" s="4"/>
      <c r="AB91" s="4"/>
    </row>
    <row r="92" spans="1:30" x14ac:dyDescent="0.3">
      <c r="A92" s="53" t="s">
        <v>129</v>
      </c>
      <c r="B92" s="146">
        <v>-32.65188333333333</v>
      </c>
      <c r="C92" s="54">
        <f>115+(39.359/60)</f>
        <v>115.65598333333334</v>
      </c>
      <c r="D92" s="57">
        <v>42790</v>
      </c>
      <c r="E92" s="44">
        <v>0.47916666666666669</v>
      </c>
      <c r="F92" s="44" t="s">
        <v>191</v>
      </c>
      <c r="G92" s="44" t="s">
        <v>187</v>
      </c>
      <c r="H92" s="44" t="s">
        <v>245</v>
      </c>
      <c r="I92" s="44" t="s">
        <v>226</v>
      </c>
      <c r="J92" s="51">
        <v>9.7319999999999993</v>
      </c>
      <c r="K92" s="51">
        <v>12.711</v>
      </c>
      <c r="L92" s="51">
        <v>3.4609999999999999</v>
      </c>
      <c r="M92" s="6">
        <v>433.55</v>
      </c>
      <c r="N92" s="6">
        <v>10.122</v>
      </c>
      <c r="O92" s="4">
        <v>9.2506124924536248</v>
      </c>
      <c r="P92" s="4">
        <v>24.559228488688412</v>
      </c>
      <c r="Q92" s="52">
        <v>24.5</v>
      </c>
      <c r="R92" s="52">
        <v>8.1</v>
      </c>
      <c r="S92" s="135">
        <v>9.8000000000000007</v>
      </c>
      <c r="T92" s="135"/>
      <c r="U92" s="135">
        <v>37.9</v>
      </c>
      <c r="V92" s="140"/>
      <c r="W92" s="4">
        <v>4.7973481000000007</v>
      </c>
      <c r="X92" s="4">
        <v>8.6898651999999998</v>
      </c>
      <c r="Y92" s="4"/>
      <c r="Z92" s="4"/>
      <c r="AA92" s="4"/>
      <c r="AB92" s="4"/>
      <c r="AD92" s="4"/>
    </row>
    <row r="93" spans="1:30" x14ac:dyDescent="0.3">
      <c r="A93" s="53" t="s">
        <v>130</v>
      </c>
      <c r="B93" s="146">
        <v>-32.669933333333333</v>
      </c>
      <c r="C93" s="54">
        <f>115+(39.695/60)</f>
        <v>115.66158333333334</v>
      </c>
      <c r="D93" s="57">
        <v>42790</v>
      </c>
      <c r="E93" s="44">
        <v>0.49652777777777773</v>
      </c>
      <c r="F93" s="44" t="s">
        <v>191</v>
      </c>
      <c r="G93" s="44" t="s">
        <v>187</v>
      </c>
      <c r="H93" s="44" t="s">
        <v>245</v>
      </c>
      <c r="I93" s="44" t="s">
        <v>226</v>
      </c>
      <c r="J93" s="51">
        <v>1.173</v>
      </c>
      <c r="K93" s="51">
        <v>16.928999999999998</v>
      </c>
      <c r="L93" s="51">
        <v>2.464</v>
      </c>
      <c r="M93" s="6">
        <v>474.87099999999998</v>
      </c>
      <c r="N93" s="6">
        <v>6.3890000000000002</v>
      </c>
      <c r="O93" s="3"/>
      <c r="P93" s="6"/>
      <c r="Q93" s="52">
        <v>23.3</v>
      </c>
      <c r="R93" s="52">
        <v>7.9</v>
      </c>
      <c r="S93" s="135">
        <v>6.7</v>
      </c>
      <c r="T93" s="135"/>
      <c r="U93" s="135">
        <v>38.700000000000003</v>
      </c>
      <c r="V93" s="140"/>
      <c r="W93" s="4">
        <v>4.8268684999999998</v>
      </c>
      <c r="X93" s="4">
        <v>11.6138704</v>
      </c>
      <c r="Y93" s="4"/>
      <c r="Z93" s="4"/>
      <c r="AA93" s="4"/>
      <c r="AB93" s="4"/>
    </row>
    <row r="94" spans="1:30" x14ac:dyDescent="0.3">
      <c r="A94" s="53" t="s">
        <v>131</v>
      </c>
      <c r="B94" s="146">
        <v>-32.691450000000003</v>
      </c>
      <c r="C94" s="54">
        <f>115+(40.245/60)</f>
        <v>115.67075</v>
      </c>
      <c r="D94" s="57">
        <v>42790</v>
      </c>
      <c r="E94" s="44">
        <v>0.50694444444444442</v>
      </c>
      <c r="F94" s="44" t="s">
        <v>191</v>
      </c>
      <c r="G94" s="44" t="s">
        <v>187</v>
      </c>
      <c r="H94" s="44" t="s">
        <v>245</v>
      </c>
      <c r="I94" s="44" t="s">
        <v>226</v>
      </c>
      <c r="J94" s="51">
        <v>0</v>
      </c>
      <c r="K94" s="51">
        <v>15.632999999999999</v>
      </c>
      <c r="L94" s="51">
        <v>3.08</v>
      </c>
      <c r="M94" s="6">
        <v>469.16</v>
      </c>
      <c r="N94" s="6">
        <v>8.2629999999999999</v>
      </c>
      <c r="O94" s="3"/>
      <c r="P94" s="6"/>
      <c r="Q94" s="50">
        <v>23.6</v>
      </c>
      <c r="R94" s="50">
        <v>7.9</v>
      </c>
      <c r="S94" s="135">
        <v>6.3</v>
      </c>
      <c r="T94" s="135"/>
      <c r="U94" s="135">
        <v>40.799999999999997</v>
      </c>
      <c r="V94" s="140"/>
      <c r="W94" s="4">
        <v>6.16308832</v>
      </c>
      <c r="X94" s="4">
        <v>12.56917468</v>
      </c>
      <c r="Y94" s="4"/>
      <c r="Z94" s="4"/>
      <c r="AA94" s="4"/>
      <c r="AB94" s="4"/>
    </row>
    <row r="95" spans="1:30" x14ac:dyDescent="0.3">
      <c r="A95" s="53" t="s">
        <v>132</v>
      </c>
      <c r="B95" s="146">
        <v>-32.708683333333333</v>
      </c>
      <c r="C95" s="54">
        <f>115+(40.516/60)</f>
        <v>115.67526666666667</v>
      </c>
      <c r="D95" s="57">
        <v>42790</v>
      </c>
      <c r="E95" s="44">
        <v>0.52222222222222225</v>
      </c>
      <c r="F95" s="44" t="s">
        <v>191</v>
      </c>
      <c r="G95" s="44" t="s">
        <v>187</v>
      </c>
      <c r="H95" s="44" t="s">
        <v>245</v>
      </c>
      <c r="I95" s="44" t="s">
        <v>226</v>
      </c>
      <c r="J95" s="51">
        <v>1.1080000000000001</v>
      </c>
      <c r="K95" s="51">
        <v>23.449000000000002</v>
      </c>
      <c r="L95" s="51">
        <v>3.9660000000000002</v>
      </c>
      <c r="M95" s="6">
        <v>571.30899999999997</v>
      </c>
      <c r="N95" s="6">
        <v>9.6340000000000003</v>
      </c>
      <c r="O95" s="3"/>
      <c r="P95" s="6"/>
      <c r="Q95" s="50">
        <v>24.1</v>
      </c>
      <c r="R95" s="50">
        <v>7.9</v>
      </c>
      <c r="S95" s="135">
        <v>6.4</v>
      </c>
      <c r="T95" s="135"/>
      <c r="U95" s="135">
        <v>42.2</v>
      </c>
      <c r="V95" s="140"/>
      <c r="W95" s="4">
        <v>4.3967141000000005</v>
      </c>
      <c r="X95" s="4">
        <v>10.4229424</v>
      </c>
      <c r="Y95" s="4"/>
      <c r="Z95" s="4"/>
      <c r="AA95" s="4"/>
      <c r="AB95" s="4"/>
    </row>
    <row r="96" spans="1:30" x14ac:dyDescent="0.3">
      <c r="A96" s="53" t="s">
        <v>133</v>
      </c>
      <c r="B96" s="146">
        <v>-32.725233333333335</v>
      </c>
      <c r="C96" s="54">
        <f>115+(40.671/60)</f>
        <v>115.67785000000001</v>
      </c>
      <c r="D96" s="57">
        <v>42790</v>
      </c>
      <c r="E96" s="44">
        <v>0.5395833333333333</v>
      </c>
      <c r="F96" s="44" t="s">
        <v>191</v>
      </c>
      <c r="G96" s="44" t="s">
        <v>187</v>
      </c>
      <c r="H96" s="44" t="s">
        <v>245</v>
      </c>
      <c r="I96" s="44" t="s">
        <v>226</v>
      </c>
      <c r="J96" s="51">
        <v>4.1719999999999997</v>
      </c>
      <c r="K96" s="51">
        <v>30.53</v>
      </c>
      <c r="L96" s="51">
        <v>4.242</v>
      </c>
      <c r="M96" s="6">
        <v>532.31399999999996</v>
      </c>
      <c r="N96" s="6">
        <v>8.7210000000000001</v>
      </c>
      <c r="O96" s="4">
        <v>4.5222388065178087</v>
      </c>
      <c r="P96" s="4">
        <v>38.941706569320274</v>
      </c>
      <c r="Q96" s="135">
        <v>24.5</v>
      </c>
      <c r="R96" s="50">
        <v>8.1</v>
      </c>
      <c r="S96" s="135">
        <v>7.7</v>
      </c>
      <c r="T96" s="135"/>
      <c r="U96" s="135">
        <v>43.3</v>
      </c>
      <c r="V96" s="140"/>
      <c r="W96" s="4">
        <v>2.7032358499999996</v>
      </c>
      <c r="X96" s="4">
        <v>13.460088099999998</v>
      </c>
      <c r="Y96" s="4"/>
      <c r="Z96" s="4"/>
      <c r="AA96" s="4"/>
      <c r="AB96" s="4"/>
    </row>
    <row r="97" spans="1:28" x14ac:dyDescent="0.3">
      <c r="A97" s="53" t="s">
        <v>134</v>
      </c>
      <c r="B97" s="146">
        <v>-32.738616666666665</v>
      </c>
      <c r="C97" s="54">
        <f>115+(41.087/60)</f>
        <v>115.68478333333333</v>
      </c>
      <c r="D97" s="57">
        <v>42790</v>
      </c>
      <c r="E97" s="44">
        <v>0.55208333333333337</v>
      </c>
      <c r="F97" s="44" t="s">
        <v>191</v>
      </c>
      <c r="G97" s="44" t="s">
        <v>187</v>
      </c>
      <c r="H97" s="44" t="s">
        <v>245</v>
      </c>
      <c r="I97" s="44" t="s">
        <v>226</v>
      </c>
      <c r="J97" s="51">
        <v>0</v>
      </c>
      <c r="K97" s="51">
        <v>75.08</v>
      </c>
      <c r="L97" s="51">
        <v>4.2439999999999998</v>
      </c>
      <c r="M97" s="6">
        <v>727.46299999999997</v>
      </c>
      <c r="N97" s="6">
        <v>17.178000000000001</v>
      </c>
      <c r="O97" s="3"/>
      <c r="P97" s="6"/>
      <c r="Q97" s="50">
        <v>24.7</v>
      </c>
      <c r="R97" s="50">
        <v>8.1</v>
      </c>
      <c r="S97" s="135">
        <v>9</v>
      </c>
      <c r="T97" s="135"/>
      <c r="U97" s="135">
        <v>43.1</v>
      </c>
      <c r="V97" s="140"/>
      <c r="W97" s="4">
        <v>3.3110397999999996</v>
      </c>
      <c r="X97" s="4">
        <v>17.931364959999996</v>
      </c>
      <c r="Y97" s="4"/>
      <c r="Z97" s="4"/>
      <c r="AA97" s="4"/>
      <c r="AB97" s="4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zoomScaleNormal="100" workbookViewId="0">
      <pane ySplit="1" topLeftCell="A2" activePane="bottomLeft" state="frozen"/>
      <selection pane="bottomLeft" activeCell="B2" sqref="B2:B12"/>
    </sheetView>
  </sheetViews>
  <sheetFormatPr defaultRowHeight="16.5" x14ac:dyDescent="0.3"/>
  <cols>
    <col min="1" max="1" width="14.140625" style="66" customWidth="1"/>
    <col min="2" max="3" width="12" style="67" customWidth="1"/>
    <col min="4" max="4" width="12" style="41" customWidth="1"/>
    <col min="5" max="5" width="12" style="4" customWidth="1"/>
    <col min="6" max="6" width="16.5703125" style="4" customWidth="1"/>
    <col min="7" max="9" width="14.140625" style="4" customWidth="1"/>
    <col min="10" max="11" width="14.28515625" style="4" customWidth="1"/>
    <col min="12" max="12" width="13.5703125" style="4" customWidth="1"/>
    <col min="13" max="14" width="14" style="4" customWidth="1"/>
    <col min="15" max="15" width="18.42578125" style="8" customWidth="1"/>
    <col min="16" max="16" width="22.5703125" style="8" customWidth="1"/>
    <col min="17" max="17" width="9.42578125" customWidth="1"/>
    <col min="19" max="20" width="11" customWidth="1"/>
    <col min="23" max="23" width="19.85546875" customWidth="1"/>
    <col min="24" max="24" width="18.140625" customWidth="1"/>
  </cols>
  <sheetData>
    <row r="1" spans="1:28" ht="19.5" thickBot="1" x14ac:dyDescent="0.4">
      <c r="A1" s="60" t="s">
        <v>19</v>
      </c>
      <c r="B1" s="61" t="s">
        <v>20</v>
      </c>
      <c r="C1" s="61" t="s">
        <v>21</v>
      </c>
      <c r="D1" s="62" t="s">
        <v>182</v>
      </c>
      <c r="E1" s="62" t="s">
        <v>183</v>
      </c>
      <c r="F1" s="62" t="s">
        <v>184</v>
      </c>
      <c r="G1" s="62" t="s">
        <v>185</v>
      </c>
      <c r="H1" s="62" t="s">
        <v>244</v>
      </c>
      <c r="I1" s="62" t="s">
        <v>231</v>
      </c>
      <c r="J1" s="63" t="s">
        <v>26</v>
      </c>
      <c r="K1" s="63" t="s">
        <v>28</v>
      </c>
      <c r="L1" s="63" t="s">
        <v>27</v>
      </c>
      <c r="M1" s="64" t="s">
        <v>210</v>
      </c>
      <c r="N1" s="64" t="s">
        <v>211</v>
      </c>
      <c r="O1" s="62" t="s">
        <v>212</v>
      </c>
      <c r="P1" s="62" t="s">
        <v>213</v>
      </c>
      <c r="Q1" s="61" t="s">
        <v>24</v>
      </c>
      <c r="R1" s="61" t="s">
        <v>25</v>
      </c>
      <c r="S1" s="61" t="s">
        <v>23</v>
      </c>
      <c r="T1" s="61" t="s">
        <v>229</v>
      </c>
      <c r="U1" s="61" t="s">
        <v>22</v>
      </c>
      <c r="V1" s="71" t="s">
        <v>230</v>
      </c>
      <c r="W1" s="65" t="s">
        <v>254</v>
      </c>
      <c r="X1" s="65" t="s">
        <v>255</v>
      </c>
      <c r="Y1" s="130" t="s">
        <v>248</v>
      </c>
      <c r="Z1" s="130" t="s">
        <v>249</v>
      </c>
      <c r="AA1" s="130" t="s">
        <v>250</v>
      </c>
      <c r="AB1" s="131" t="s">
        <v>251</v>
      </c>
    </row>
    <row r="2" spans="1:28" x14ac:dyDescent="0.3">
      <c r="A2" s="17" t="s">
        <v>103</v>
      </c>
      <c r="B2" s="146">
        <v>-32.546999999999997</v>
      </c>
      <c r="C2" s="18">
        <v>115.837</v>
      </c>
      <c r="D2" s="38">
        <v>42815</v>
      </c>
      <c r="E2" s="75">
        <v>0.66666666666666663</v>
      </c>
      <c r="F2" s="37" t="s">
        <v>201</v>
      </c>
      <c r="G2" s="37" t="s">
        <v>201</v>
      </c>
      <c r="H2" s="37" t="s">
        <v>245</v>
      </c>
      <c r="I2" s="37" t="s">
        <v>226</v>
      </c>
      <c r="J2" s="20">
        <v>107.063</v>
      </c>
      <c r="K2" s="20">
        <v>438.74799999999999</v>
      </c>
      <c r="L2" s="20">
        <v>85.108999999999995</v>
      </c>
      <c r="M2">
        <v>2527</v>
      </c>
      <c r="N2">
        <v>123.754</v>
      </c>
      <c r="O2" s="5"/>
      <c r="P2"/>
      <c r="Q2" s="19">
        <v>23.3</v>
      </c>
      <c r="R2" s="19">
        <v>4.07</v>
      </c>
      <c r="S2" s="19">
        <v>0</v>
      </c>
      <c r="T2" s="19"/>
      <c r="U2" s="19">
        <v>0.14000000000000001</v>
      </c>
      <c r="V2" s="69"/>
      <c r="W2" s="8">
        <v>-2.5587825500000001</v>
      </c>
      <c r="X2" s="8">
        <v>-29.868749899999997</v>
      </c>
    </row>
    <row r="3" spans="1:28" x14ac:dyDescent="0.3">
      <c r="A3" s="21" t="s">
        <v>105</v>
      </c>
      <c r="B3" s="146">
        <v>-32.543999999999997</v>
      </c>
      <c r="C3" s="22">
        <v>115.881</v>
      </c>
      <c r="D3" s="38">
        <v>42815</v>
      </c>
      <c r="E3" s="75">
        <v>0.61458333333333337</v>
      </c>
      <c r="F3" s="37" t="s">
        <v>201</v>
      </c>
      <c r="G3" s="37" t="s">
        <v>201</v>
      </c>
      <c r="H3" s="37" t="s">
        <v>245</v>
      </c>
      <c r="I3" s="37" t="s">
        <v>226</v>
      </c>
      <c r="J3" s="24">
        <v>34.948999999999998</v>
      </c>
      <c r="K3" s="24">
        <v>1083.701</v>
      </c>
      <c r="L3" s="24">
        <v>271.57799999999997</v>
      </c>
      <c r="M3">
        <v>2418</v>
      </c>
      <c r="N3">
        <v>324.65499999999997</v>
      </c>
      <c r="O3"/>
      <c r="P3"/>
      <c r="Q3" s="23">
        <v>22.9</v>
      </c>
      <c r="R3" s="23">
        <v>4.9400000000000004</v>
      </c>
      <c r="S3" s="23">
        <v>0</v>
      </c>
      <c r="T3" s="23"/>
      <c r="U3" s="23">
        <v>0.08</v>
      </c>
      <c r="V3" s="70"/>
      <c r="W3" s="8">
        <v>-4.6478709</v>
      </c>
      <c r="X3" s="8">
        <v>-16.762652599999996</v>
      </c>
    </row>
    <row r="4" spans="1:28" x14ac:dyDescent="0.3">
      <c r="A4" s="35" t="s">
        <v>157</v>
      </c>
      <c r="B4" s="146">
        <v>-32.575000000000003</v>
      </c>
      <c r="C4" s="18">
        <v>115.83199999999999</v>
      </c>
      <c r="D4" s="38">
        <v>42815</v>
      </c>
      <c r="E4" s="75">
        <v>0.54861111111111105</v>
      </c>
      <c r="F4" s="37" t="s">
        <v>201</v>
      </c>
      <c r="G4" s="37" t="s">
        <v>201</v>
      </c>
      <c r="H4" s="37" t="s">
        <v>245</v>
      </c>
      <c r="I4" s="37" t="s">
        <v>226</v>
      </c>
      <c r="J4" s="20">
        <v>254.59700000000001</v>
      </c>
      <c r="K4" s="20">
        <v>815.553</v>
      </c>
      <c r="L4" s="20">
        <v>45.706000000000003</v>
      </c>
      <c r="M4" s="55">
        <v>4142</v>
      </c>
      <c r="N4">
        <v>14.29</v>
      </c>
      <c r="O4"/>
      <c r="P4"/>
      <c r="Q4" s="19">
        <v>18.899999999999999</v>
      </c>
      <c r="R4" s="19">
        <v>5.3</v>
      </c>
      <c r="S4" s="19">
        <v>1.63</v>
      </c>
      <c r="T4" s="19"/>
      <c r="U4" s="19">
        <v>1.7</v>
      </c>
      <c r="V4" s="69"/>
      <c r="W4" s="8">
        <v>-4.1768623749999998</v>
      </c>
      <c r="X4" s="8">
        <v>-20.045926850000001</v>
      </c>
    </row>
    <row r="5" spans="1:28" x14ac:dyDescent="0.3">
      <c r="A5" s="21" t="s">
        <v>108</v>
      </c>
      <c r="B5" s="146">
        <v>-32.715000000000003</v>
      </c>
      <c r="C5" s="22">
        <v>115.748</v>
      </c>
      <c r="D5" s="38">
        <v>42815</v>
      </c>
      <c r="E5" s="75">
        <v>0.38541666666666669</v>
      </c>
      <c r="F5" s="37" t="s">
        <v>201</v>
      </c>
      <c r="G5" s="37" t="s">
        <v>201</v>
      </c>
      <c r="H5" s="37" t="s">
        <v>245</v>
      </c>
      <c r="I5" s="37" t="s">
        <v>226</v>
      </c>
      <c r="J5" s="30">
        <v>1848.4850000000001</v>
      </c>
      <c r="K5" s="24">
        <v>5.3090000000000002</v>
      </c>
      <c r="L5" s="24">
        <v>5.59</v>
      </c>
      <c r="M5">
        <v>1574</v>
      </c>
      <c r="N5">
        <v>38.851999999999997</v>
      </c>
      <c r="O5"/>
      <c r="P5"/>
      <c r="Q5" s="23">
        <v>23.6</v>
      </c>
      <c r="R5" s="23">
        <v>6.6</v>
      </c>
      <c r="S5" s="23">
        <v>0.9</v>
      </c>
      <c r="T5" s="23"/>
      <c r="U5" s="23">
        <v>0.25</v>
      </c>
      <c r="V5" s="70"/>
      <c r="W5" s="8">
        <v>-2.8227757200000001</v>
      </c>
      <c r="X5" s="8">
        <v>-17.277454599999999</v>
      </c>
    </row>
    <row r="6" spans="1:28" x14ac:dyDescent="0.3">
      <c r="A6" s="17" t="s">
        <v>111</v>
      </c>
      <c r="B6" s="146">
        <v>-32.533000000000001</v>
      </c>
      <c r="C6" s="18">
        <v>115.812</v>
      </c>
      <c r="D6" s="38">
        <v>42815</v>
      </c>
      <c r="E6" s="75">
        <v>0.51041666666666663</v>
      </c>
      <c r="F6" s="37" t="s">
        <v>201</v>
      </c>
      <c r="G6" s="37" t="s">
        <v>201</v>
      </c>
      <c r="H6" s="37" t="s">
        <v>245</v>
      </c>
      <c r="I6" s="37" t="s">
        <v>226</v>
      </c>
      <c r="J6" s="27">
        <v>1221.8600000000001</v>
      </c>
      <c r="K6" s="20">
        <v>20.684000000000001</v>
      </c>
      <c r="L6" s="20">
        <v>10.932</v>
      </c>
      <c r="M6">
        <v>2794</v>
      </c>
      <c r="N6">
        <v>6.5739999999999998</v>
      </c>
      <c r="O6"/>
      <c r="P6"/>
      <c r="Q6" s="19">
        <v>24</v>
      </c>
      <c r="R6" s="19">
        <v>6.41</v>
      </c>
      <c r="S6" s="19">
        <v>0</v>
      </c>
      <c r="T6" s="19"/>
      <c r="U6" s="19">
        <v>0.24</v>
      </c>
      <c r="V6" s="69"/>
      <c r="W6" s="8">
        <v>-3.60644046</v>
      </c>
      <c r="X6" s="8">
        <v>-34.400680999999999</v>
      </c>
    </row>
    <row r="7" spans="1:28" x14ac:dyDescent="0.3">
      <c r="A7" s="21" t="s">
        <v>113</v>
      </c>
      <c r="B7" s="146">
        <v>-32.783999999999999</v>
      </c>
      <c r="C7" s="22">
        <v>115.749</v>
      </c>
      <c r="D7" s="38">
        <v>42815</v>
      </c>
      <c r="E7" s="75">
        <v>0.35416666666666669</v>
      </c>
      <c r="F7" s="37" t="s">
        <v>201</v>
      </c>
      <c r="G7" s="37" t="s">
        <v>201</v>
      </c>
      <c r="H7" s="37" t="s">
        <v>245</v>
      </c>
      <c r="I7" s="37" t="s">
        <v>226</v>
      </c>
      <c r="J7" s="24">
        <v>1.736</v>
      </c>
      <c r="K7" s="24">
        <v>71.063000000000002</v>
      </c>
      <c r="L7" s="24">
        <v>0.76600000000000001</v>
      </c>
      <c r="M7">
        <v>93.697000000000003</v>
      </c>
      <c r="N7">
        <v>0</v>
      </c>
      <c r="O7"/>
      <c r="P7"/>
      <c r="Q7" s="23">
        <v>20.7</v>
      </c>
      <c r="R7" s="23">
        <v>6.5</v>
      </c>
      <c r="S7" s="23">
        <v>4.5999999999999996</v>
      </c>
      <c r="T7" s="23"/>
      <c r="U7" s="23">
        <v>3.95</v>
      </c>
      <c r="V7" s="70"/>
      <c r="W7" s="8">
        <v>-2.4965752999999999</v>
      </c>
      <c r="X7" s="8">
        <v>-21.482746000000002</v>
      </c>
    </row>
    <row r="8" spans="1:28" x14ac:dyDescent="0.3">
      <c r="A8" s="17" t="s">
        <v>110</v>
      </c>
      <c r="B8" s="146">
        <v>-32.613999999999997</v>
      </c>
      <c r="C8" s="18">
        <v>115.822</v>
      </c>
      <c r="D8" s="38">
        <v>42815</v>
      </c>
      <c r="E8" s="75">
        <v>0.4201388888888889</v>
      </c>
      <c r="F8" s="37" t="s">
        <v>201</v>
      </c>
      <c r="G8" s="37" t="s">
        <v>201</v>
      </c>
      <c r="H8" s="37" t="s">
        <v>245</v>
      </c>
      <c r="I8" s="37" t="s">
        <v>226</v>
      </c>
      <c r="J8" s="20">
        <v>0</v>
      </c>
      <c r="K8" s="20">
        <v>81.977999999999994</v>
      </c>
      <c r="L8" s="20">
        <v>3.544</v>
      </c>
      <c r="M8">
        <v>190.71100000000001</v>
      </c>
      <c r="N8">
        <v>0</v>
      </c>
      <c r="O8"/>
      <c r="P8"/>
      <c r="Q8" s="19">
        <v>21.3</v>
      </c>
      <c r="R8" s="19">
        <v>7.1</v>
      </c>
      <c r="S8" s="19">
        <v>0</v>
      </c>
      <c r="T8" s="19"/>
      <c r="U8" s="19">
        <v>1.1000000000000001</v>
      </c>
      <c r="V8" s="69"/>
      <c r="W8" s="8">
        <v>-5.1174561199999999</v>
      </c>
      <c r="X8" s="8">
        <v>-18.5770868</v>
      </c>
    </row>
    <row r="9" spans="1:28" x14ac:dyDescent="0.3">
      <c r="A9" s="21" t="s">
        <v>116</v>
      </c>
      <c r="B9" s="146">
        <v>-32.716000000000001</v>
      </c>
      <c r="C9" s="22">
        <v>115.711</v>
      </c>
      <c r="D9" s="38">
        <v>42815</v>
      </c>
      <c r="E9" s="75">
        <v>0.4513888888888889</v>
      </c>
      <c r="F9" s="37" t="s">
        <v>201</v>
      </c>
      <c r="G9" s="37" t="s">
        <v>201</v>
      </c>
      <c r="H9" s="37" t="s">
        <v>245</v>
      </c>
      <c r="I9" s="37" t="s">
        <v>226</v>
      </c>
      <c r="J9" s="24">
        <v>4.0170000000000003</v>
      </c>
      <c r="K9" s="24">
        <v>115.77</v>
      </c>
      <c r="L9" s="24">
        <v>2.23</v>
      </c>
      <c r="M9">
        <v>262.27199999999999</v>
      </c>
      <c r="N9">
        <v>0</v>
      </c>
      <c r="O9"/>
      <c r="P9"/>
      <c r="Q9" s="23">
        <v>23.1</v>
      </c>
      <c r="R9" s="23">
        <v>6.6</v>
      </c>
      <c r="S9" s="23">
        <v>0</v>
      </c>
      <c r="T9" s="23"/>
      <c r="U9" s="23">
        <v>0.2</v>
      </c>
      <c r="V9" s="70"/>
      <c r="W9" s="8">
        <v>-2.5282043000000001</v>
      </c>
      <c r="X9" s="8">
        <v>-15.019192</v>
      </c>
    </row>
    <row r="10" spans="1:28" x14ac:dyDescent="0.3">
      <c r="A10" s="17" t="s">
        <v>118</v>
      </c>
      <c r="B10" s="146">
        <v>-32.689671760000003</v>
      </c>
      <c r="C10" s="36">
        <v>115.62930643</v>
      </c>
      <c r="D10" s="38">
        <v>42814</v>
      </c>
      <c r="E10" s="75">
        <v>0.6875</v>
      </c>
      <c r="F10" s="37" t="s">
        <v>201</v>
      </c>
      <c r="G10" s="37" t="s">
        <v>201</v>
      </c>
      <c r="H10" s="37" t="s">
        <v>245</v>
      </c>
      <c r="I10" s="37" t="s">
        <v>226</v>
      </c>
      <c r="J10" s="20">
        <v>517.80600000000004</v>
      </c>
      <c r="K10" s="20">
        <v>29.919</v>
      </c>
      <c r="L10" s="20">
        <v>1.4370000000000001</v>
      </c>
      <c r="M10">
        <v>611.46600000000001</v>
      </c>
      <c r="N10">
        <v>0</v>
      </c>
      <c r="O10" s="8">
        <v>5.3872701907553555</v>
      </c>
      <c r="P10" s="8">
        <v>-0.10028194368105758</v>
      </c>
      <c r="Q10" s="19">
        <v>19.3</v>
      </c>
      <c r="R10" s="19">
        <v>6.9</v>
      </c>
      <c r="S10" s="19">
        <v>4.5999999999999996</v>
      </c>
      <c r="T10" s="19"/>
      <c r="U10" s="19">
        <v>0.55000000000000004</v>
      </c>
      <c r="V10" s="69"/>
      <c r="W10" s="8">
        <v>-2.6636854000000003</v>
      </c>
      <c r="X10" s="8">
        <v>-12.08802176</v>
      </c>
    </row>
    <row r="11" spans="1:28" x14ac:dyDescent="0.3">
      <c r="A11" s="21" t="s">
        <v>209</v>
      </c>
      <c r="B11" s="146">
        <v>-32.686999999999998</v>
      </c>
      <c r="C11" s="22">
        <v>115.655</v>
      </c>
      <c r="D11" s="40">
        <v>42814</v>
      </c>
      <c r="E11" s="75">
        <v>0.65625</v>
      </c>
      <c r="F11" s="37" t="s">
        <v>201</v>
      </c>
      <c r="G11" s="37" t="s">
        <v>201</v>
      </c>
      <c r="H11" s="37" t="s">
        <v>245</v>
      </c>
      <c r="I11" s="37" t="s">
        <v>226</v>
      </c>
      <c r="J11" s="24">
        <v>10.792999999999999</v>
      </c>
      <c r="K11" s="24">
        <v>151.13</v>
      </c>
      <c r="L11" s="24">
        <v>-0.89400000000000002</v>
      </c>
      <c r="M11"/>
      <c r="N11"/>
      <c r="O11" s="8">
        <v>8.1670430753619794</v>
      </c>
      <c r="P11" s="8">
        <v>19.76575878676945</v>
      </c>
      <c r="Q11" s="23">
        <v>20</v>
      </c>
      <c r="R11" s="23">
        <v>6.9</v>
      </c>
      <c r="S11" s="23">
        <v>2</v>
      </c>
      <c r="T11" s="23"/>
      <c r="U11" s="23">
        <v>0.4</v>
      </c>
      <c r="V11" s="70"/>
      <c r="W11" s="8">
        <v>-1.9105637666666666</v>
      </c>
      <c r="X11" s="8">
        <v>-18.936619400000001</v>
      </c>
    </row>
    <row r="12" spans="1:28" x14ac:dyDescent="0.3">
      <c r="A12" s="9" t="s">
        <v>158</v>
      </c>
      <c r="B12" s="146">
        <v>-32.060420000000001</v>
      </c>
      <c r="C12" s="10">
        <v>115.84002</v>
      </c>
      <c r="D12" s="38">
        <v>42807</v>
      </c>
      <c r="E12" s="75">
        <v>0.58333333333333337</v>
      </c>
      <c r="F12" s="37" t="s">
        <v>202</v>
      </c>
      <c r="G12" s="37" t="s">
        <v>203</v>
      </c>
      <c r="H12" s="37" t="s">
        <v>245</v>
      </c>
      <c r="I12" s="37" t="s">
        <v>226</v>
      </c>
      <c r="J12" s="11">
        <v>157.41499999999999</v>
      </c>
      <c r="K12" s="11">
        <v>101.852</v>
      </c>
      <c r="L12" s="11">
        <v>14.737</v>
      </c>
      <c r="M12">
        <v>1081</v>
      </c>
      <c r="N12">
        <v>13.994</v>
      </c>
      <c r="O12" s="8">
        <v>-6.5258408495402209</v>
      </c>
      <c r="P12" s="8">
        <v>58.449203914220149</v>
      </c>
      <c r="Q12" s="48"/>
      <c r="R12" s="48"/>
      <c r="S12" s="48"/>
      <c r="T12" s="48"/>
      <c r="U12" s="47"/>
      <c r="V12" s="72"/>
      <c r="Y12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opLeftCell="A10" zoomScaleNormal="100" workbookViewId="0">
      <pane xSplit="1" topLeftCell="B1" activePane="topRight" state="frozen"/>
      <selection pane="topRight" activeCell="H29" sqref="H29"/>
    </sheetView>
  </sheetViews>
  <sheetFormatPr defaultRowHeight="16.5" x14ac:dyDescent="0.3"/>
  <cols>
    <col min="1" max="1" width="14.140625" style="66" customWidth="1"/>
    <col min="2" max="3" width="12" style="67" customWidth="1"/>
    <col min="4" max="4" width="12" style="41" customWidth="1"/>
    <col min="5" max="5" width="12" style="4" customWidth="1"/>
    <col min="6" max="6" width="16.5703125" style="4" customWidth="1"/>
    <col min="7" max="9" width="14.140625" style="4" customWidth="1"/>
    <col min="10" max="11" width="14.28515625" style="4" customWidth="1"/>
    <col min="12" max="12" width="13.5703125" style="4" customWidth="1"/>
    <col min="13" max="14" width="14" style="4" customWidth="1"/>
    <col min="15" max="15" width="18.42578125" style="8" customWidth="1"/>
    <col min="16" max="16" width="22.5703125" style="8" customWidth="1"/>
    <col min="17" max="17" width="9.42578125" customWidth="1"/>
    <col min="19" max="20" width="11" customWidth="1"/>
    <col min="23" max="23" width="19.85546875" customWidth="1"/>
    <col min="24" max="24" width="18.140625" customWidth="1"/>
  </cols>
  <sheetData>
    <row r="1" spans="1:28" ht="19.5" thickBot="1" x14ac:dyDescent="0.4">
      <c r="A1" s="60" t="s">
        <v>19</v>
      </c>
      <c r="B1" s="61" t="s">
        <v>20</v>
      </c>
      <c r="C1" s="61" t="s">
        <v>21</v>
      </c>
      <c r="D1" s="62" t="s">
        <v>182</v>
      </c>
      <c r="E1" s="62" t="s">
        <v>183</v>
      </c>
      <c r="F1" s="62" t="s">
        <v>184</v>
      </c>
      <c r="G1" s="62" t="s">
        <v>185</v>
      </c>
      <c r="H1" s="62" t="s">
        <v>244</v>
      </c>
      <c r="I1" s="62" t="s">
        <v>231</v>
      </c>
      <c r="J1" s="63" t="s">
        <v>26</v>
      </c>
      <c r="K1" s="63" t="s">
        <v>28</v>
      </c>
      <c r="L1" s="63" t="s">
        <v>27</v>
      </c>
      <c r="M1" s="64" t="s">
        <v>210</v>
      </c>
      <c r="N1" s="64" t="s">
        <v>211</v>
      </c>
      <c r="O1" s="62" t="s">
        <v>212</v>
      </c>
      <c r="P1" s="62" t="s">
        <v>213</v>
      </c>
      <c r="Q1" s="61" t="s">
        <v>24</v>
      </c>
      <c r="R1" s="61" t="s">
        <v>25</v>
      </c>
      <c r="S1" s="61" t="s">
        <v>23</v>
      </c>
      <c r="T1" s="61" t="s">
        <v>232</v>
      </c>
      <c r="U1" s="61" t="s">
        <v>22</v>
      </c>
      <c r="V1" s="71" t="s">
        <v>230</v>
      </c>
      <c r="W1" s="65" t="s">
        <v>254</v>
      </c>
      <c r="X1" s="65" t="s">
        <v>255</v>
      </c>
      <c r="Y1" s="130" t="s">
        <v>248</v>
      </c>
      <c r="Z1" s="130" t="s">
        <v>249</v>
      </c>
      <c r="AA1" s="130" t="s">
        <v>250</v>
      </c>
      <c r="AB1" s="131" t="s">
        <v>251</v>
      </c>
    </row>
    <row r="2" spans="1:28" x14ac:dyDescent="0.3">
      <c r="A2" s="1" t="s">
        <v>159</v>
      </c>
      <c r="B2" s="146">
        <v>-32.683</v>
      </c>
      <c r="C2" s="2">
        <v>115.67700000000001</v>
      </c>
      <c r="D2" s="41">
        <v>42788</v>
      </c>
      <c r="E2" s="132">
        <v>0.3430555555555555</v>
      </c>
      <c r="F2" s="4" t="s">
        <v>204</v>
      </c>
      <c r="G2" s="4" t="s">
        <v>187</v>
      </c>
      <c r="H2" s="4" t="s">
        <v>246</v>
      </c>
      <c r="I2" s="4" t="s">
        <v>228</v>
      </c>
      <c r="J2" s="4">
        <v>6.319</v>
      </c>
      <c r="K2" s="4">
        <v>18.16</v>
      </c>
      <c r="L2" s="4">
        <v>2.496</v>
      </c>
      <c r="M2">
        <v>562.06100000000004</v>
      </c>
      <c r="N2">
        <v>22.227</v>
      </c>
      <c r="O2" s="8">
        <v>6.6361012393592045</v>
      </c>
      <c r="P2" s="8">
        <v>34.784914776449853</v>
      </c>
      <c r="Q2">
        <v>24.219000000000001</v>
      </c>
      <c r="R2">
        <v>7.99</v>
      </c>
      <c r="S2" s="133">
        <v>6.16</v>
      </c>
      <c r="T2" s="133">
        <v>93.4</v>
      </c>
      <c r="U2" s="6">
        <v>42.7</v>
      </c>
      <c r="V2" s="6"/>
      <c r="W2" s="1"/>
      <c r="Y2" s="7"/>
    </row>
    <row r="3" spans="1:28" x14ac:dyDescent="0.3">
      <c r="A3" s="1" t="s">
        <v>161</v>
      </c>
      <c r="B3" s="146">
        <v>-32.683</v>
      </c>
      <c r="C3" s="2">
        <v>115.67700000000001</v>
      </c>
      <c r="D3" s="41">
        <v>42788</v>
      </c>
      <c r="E3" s="132">
        <v>0.3430555555555555</v>
      </c>
      <c r="F3" s="4" t="s">
        <v>204</v>
      </c>
      <c r="G3" s="4" t="s">
        <v>187</v>
      </c>
      <c r="H3" s="4" t="s">
        <v>247</v>
      </c>
      <c r="I3" s="4" t="s">
        <v>227</v>
      </c>
      <c r="J3" s="4">
        <v>9.48</v>
      </c>
      <c r="K3" s="4">
        <v>20.216000000000001</v>
      </c>
      <c r="L3" s="4">
        <v>2.702</v>
      </c>
      <c r="M3">
        <v>499.67099999999999</v>
      </c>
      <c r="N3">
        <v>7.7869999999999999</v>
      </c>
      <c r="O3" s="8">
        <v>8.7011926127535943</v>
      </c>
      <c r="P3" s="8">
        <v>22.562790429796699</v>
      </c>
      <c r="Q3">
        <v>24.212</v>
      </c>
      <c r="R3">
        <v>7.99</v>
      </c>
      <c r="S3" s="133">
        <v>6.16</v>
      </c>
      <c r="T3" s="133">
        <v>93.3</v>
      </c>
      <c r="U3">
        <v>41.86</v>
      </c>
      <c r="V3" s="6"/>
      <c r="W3" s="1"/>
      <c r="Y3" s="7"/>
    </row>
    <row r="4" spans="1:28" x14ac:dyDescent="0.3">
      <c r="A4" s="1" t="s">
        <v>162</v>
      </c>
      <c r="B4" s="146">
        <v>-32.603999999999999</v>
      </c>
      <c r="C4" s="2">
        <v>115.67100000000001</v>
      </c>
      <c r="D4" s="41">
        <v>42788</v>
      </c>
      <c r="E4" s="132">
        <v>0.39097222222222222</v>
      </c>
      <c r="F4" s="4" t="s">
        <v>205</v>
      </c>
      <c r="G4" s="4" t="s">
        <v>187</v>
      </c>
      <c r="H4" s="4" t="s">
        <v>246</v>
      </c>
      <c r="I4" s="4" t="s">
        <v>228</v>
      </c>
      <c r="J4" s="4">
        <v>185.095</v>
      </c>
      <c r="K4" s="4">
        <v>85.152000000000001</v>
      </c>
      <c r="L4" s="4">
        <v>2.452</v>
      </c>
      <c r="M4">
        <v>639.37</v>
      </c>
      <c r="N4">
        <v>1.786</v>
      </c>
      <c r="O4" s="8">
        <v>11.45795820133233</v>
      </c>
      <c r="P4" s="8">
        <v>17.872608664878165</v>
      </c>
      <c r="Q4">
        <v>24.244</v>
      </c>
      <c r="R4">
        <v>8.19</v>
      </c>
      <c r="S4">
        <v>6.58</v>
      </c>
      <c r="T4" s="64">
        <v>97.9</v>
      </c>
      <c r="U4">
        <v>38.67</v>
      </c>
      <c r="V4" s="1"/>
      <c r="W4" s="1"/>
    </row>
    <row r="5" spans="1:28" x14ac:dyDescent="0.3">
      <c r="A5" s="1" t="s">
        <v>163</v>
      </c>
      <c r="B5" s="146">
        <v>-32.603999999999999</v>
      </c>
      <c r="C5" s="2">
        <v>115.67100000000001</v>
      </c>
      <c r="D5" s="41">
        <v>42788</v>
      </c>
      <c r="E5" s="132">
        <v>0.39097222222222222</v>
      </c>
      <c r="F5" s="4" t="s">
        <v>205</v>
      </c>
      <c r="G5" s="4" t="s">
        <v>187</v>
      </c>
      <c r="H5" s="4" t="s">
        <v>247</v>
      </c>
      <c r="I5" s="4" t="s">
        <v>227</v>
      </c>
      <c r="J5" s="4">
        <v>289.39299999999997</v>
      </c>
      <c r="K5" s="4">
        <v>74.289000000000001</v>
      </c>
      <c r="L5" s="4">
        <v>3.407</v>
      </c>
      <c r="M5">
        <v>1018</v>
      </c>
      <c r="N5">
        <v>6.1749999999999998</v>
      </c>
      <c r="O5" s="8">
        <v>2.9400167311861569</v>
      </c>
      <c r="P5" s="8">
        <v>13.846847562870135</v>
      </c>
      <c r="Q5">
        <v>24.045000000000002</v>
      </c>
      <c r="R5">
        <v>8.23</v>
      </c>
      <c r="S5">
        <v>6.7</v>
      </c>
      <c r="T5" s="64">
        <v>99.2</v>
      </c>
      <c r="U5">
        <v>38.24</v>
      </c>
      <c r="V5" s="1"/>
      <c r="W5" s="1"/>
    </row>
    <row r="6" spans="1:28" x14ac:dyDescent="0.3">
      <c r="A6" s="1" t="s">
        <v>164</v>
      </c>
      <c r="B6" s="146">
        <v>-32.576000000000001</v>
      </c>
      <c r="C6" s="2">
        <v>115.755</v>
      </c>
      <c r="D6" s="41">
        <v>42788</v>
      </c>
      <c r="E6" s="132">
        <v>0.4597222222222222</v>
      </c>
      <c r="F6" s="4" t="s">
        <v>205</v>
      </c>
      <c r="G6" s="4" t="s">
        <v>187</v>
      </c>
      <c r="H6" s="4" t="s">
        <v>246</v>
      </c>
      <c r="I6" s="4" t="s">
        <v>228</v>
      </c>
      <c r="J6" s="4">
        <v>53.531999999999996</v>
      </c>
      <c r="K6" s="4">
        <v>44.189</v>
      </c>
      <c r="L6" s="4">
        <v>2.7850000000000001</v>
      </c>
      <c r="M6">
        <v>1060</v>
      </c>
      <c r="N6">
        <v>6.9950000000000001</v>
      </c>
      <c r="O6" s="8">
        <v>10.966787661536248</v>
      </c>
      <c r="P6" s="8">
        <v>9.7017282411175909</v>
      </c>
      <c r="Q6">
        <v>24.321000000000002</v>
      </c>
      <c r="R6">
        <v>8.15</v>
      </c>
      <c r="S6">
        <v>6.26</v>
      </c>
      <c r="T6" s="64">
        <v>92.8</v>
      </c>
      <c r="U6">
        <v>37.83</v>
      </c>
      <c r="V6" s="49"/>
      <c r="W6" s="1"/>
    </row>
    <row r="7" spans="1:28" x14ac:dyDescent="0.3">
      <c r="A7" s="1" t="s">
        <v>165</v>
      </c>
      <c r="B7" s="146">
        <v>-32.576000000000001</v>
      </c>
      <c r="C7" s="2">
        <v>115.755</v>
      </c>
      <c r="D7" s="41">
        <v>42788</v>
      </c>
      <c r="E7" s="132">
        <v>0.4597222222222222</v>
      </c>
      <c r="F7" s="4" t="s">
        <v>205</v>
      </c>
      <c r="G7" s="4" t="s">
        <v>187</v>
      </c>
      <c r="H7" s="4" t="s">
        <v>245</v>
      </c>
      <c r="I7" s="4" t="s">
        <v>227</v>
      </c>
      <c r="J7" s="4">
        <v>264.81</v>
      </c>
      <c r="K7" s="4">
        <v>95.120999999999995</v>
      </c>
      <c r="L7" s="4">
        <v>3.5819999999999999</v>
      </c>
      <c r="M7">
        <v>957.35400000000004</v>
      </c>
      <c r="N7">
        <v>2.5710000000000002</v>
      </c>
      <c r="O7" s="8">
        <v>10.11240314585149</v>
      </c>
      <c r="P7" s="8">
        <v>14.618910478332303</v>
      </c>
      <c r="Q7">
        <v>24.684999999999999</v>
      </c>
      <c r="R7">
        <v>8.16</v>
      </c>
      <c r="S7">
        <v>5.73</v>
      </c>
      <c r="T7" s="64">
        <v>85.1</v>
      </c>
      <c r="U7">
        <v>36.79</v>
      </c>
      <c r="V7" s="1"/>
      <c r="W7" s="1"/>
    </row>
    <row r="8" spans="1:28" x14ac:dyDescent="0.3">
      <c r="A8" s="1" t="s">
        <v>166</v>
      </c>
      <c r="B8" s="146">
        <v>-32.591999999999999</v>
      </c>
      <c r="C8" s="2">
        <v>115.71299999999999</v>
      </c>
      <c r="D8" s="41">
        <v>42788</v>
      </c>
      <c r="E8" s="132">
        <v>0.43888888888888888</v>
      </c>
      <c r="F8" s="4" t="s">
        <v>205</v>
      </c>
      <c r="G8" s="4" t="s">
        <v>187</v>
      </c>
      <c r="H8" s="4" t="s">
        <v>245</v>
      </c>
      <c r="I8" s="4" t="s">
        <v>226</v>
      </c>
      <c r="J8" s="4">
        <v>299.892</v>
      </c>
      <c r="K8" s="4">
        <v>90.825999999999993</v>
      </c>
      <c r="L8" s="4">
        <v>4.4880000000000004</v>
      </c>
      <c r="M8">
        <v>1028</v>
      </c>
      <c r="N8">
        <v>6.5209999999999999</v>
      </c>
      <c r="O8" s="8">
        <v>11.558146333460639</v>
      </c>
      <c r="P8" s="8">
        <v>14.979407664981403</v>
      </c>
      <c r="Q8">
        <v>24.530999999999999</v>
      </c>
      <c r="R8">
        <v>8.14</v>
      </c>
      <c r="S8">
        <v>6.31</v>
      </c>
      <c r="T8" s="64">
        <v>93.6</v>
      </c>
      <c r="U8">
        <v>37.18</v>
      </c>
      <c r="V8" s="1"/>
      <c r="W8" s="1"/>
    </row>
    <row r="9" spans="1:28" x14ac:dyDescent="0.3">
      <c r="A9" s="1" t="s">
        <v>167</v>
      </c>
      <c r="B9" s="146">
        <v>-32.729999999999997</v>
      </c>
      <c r="C9" s="2">
        <v>115.69499999999999</v>
      </c>
      <c r="D9" s="41">
        <v>42788</v>
      </c>
      <c r="E9" s="132">
        <v>0.32430555555555557</v>
      </c>
      <c r="F9" s="4" t="s">
        <v>204</v>
      </c>
      <c r="G9" s="4" t="s">
        <v>187</v>
      </c>
      <c r="H9" s="4" t="s">
        <v>246</v>
      </c>
      <c r="I9" s="4" t="s">
        <v>228</v>
      </c>
      <c r="J9" s="4">
        <v>15.661</v>
      </c>
      <c r="K9" s="4">
        <v>24.393000000000001</v>
      </c>
      <c r="L9" s="4">
        <v>1.325</v>
      </c>
      <c r="M9">
        <v>674.82299999999998</v>
      </c>
      <c r="N9">
        <v>29.109000000000002</v>
      </c>
      <c r="O9" s="8">
        <v>6.3518530524133698</v>
      </c>
      <c r="P9" s="8">
        <v>22.171486882798909</v>
      </c>
      <c r="Q9">
        <v>24.22</v>
      </c>
      <c r="R9">
        <v>7.85</v>
      </c>
      <c r="S9">
        <v>5.73</v>
      </c>
      <c r="T9" s="64">
        <v>87.2</v>
      </c>
      <c r="U9">
        <v>42.45</v>
      </c>
      <c r="V9" s="1"/>
      <c r="W9" s="1"/>
    </row>
    <row r="10" spans="1:28" x14ac:dyDescent="0.3">
      <c r="A10" s="1" t="s">
        <v>168</v>
      </c>
      <c r="B10" s="146">
        <v>-32.729999999999997</v>
      </c>
      <c r="C10" s="2">
        <v>115.69499999999999</v>
      </c>
      <c r="D10" s="41">
        <v>42788</v>
      </c>
      <c r="E10" s="132">
        <v>0.32430555555555557</v>
      </c>
      <c r="F10" s="4" t="s">
        <v>204</v>
      </c>
      <c r="G10" s="4" t="s">
        <v>187</v>
      </c>
      <c r="H10" s="4" t="s">
        <v>245</v>
      </c>
      <c r="I10" s="4" t="s">
        <v>227</v>
      </c>
      <c r="J10" s="4">
        <v>13.8</v>
      </c>
      <c r="K10" s="4">
        <v>11.022</v>
      </c>
      <c r="L10" s="4">
        <v>2.0059999999999998</v>
      </c>
      <c r="M10">
        <v>594.30999999999995</v>
      </c>
      <c r="N10">
        <v>7.1559999999999997</v>
      </c>
      <c r="O10" s="8">
        <v>-7.823559349293796</v>
      </c>
      <c r="P10" s="8">
        <v>21.841532356291047</v>
      </c>
      <c r="Q10">
        <v>24.157</v>
      </c>
      <c r="R10">
        <v>7.82</v>
      </c>
      <c r="S10">
        <v>5.81</v>
      </c>
      <c r="T10" s="64">
        <v>88.3</v>
      </c>
      <c r="U10">
        <v>42.44</v>
      </c>
      <c r="V10" s="1"/>
      <c r="W10" s="1"/>
    </row>
    <row r="11" spans="1:28" x14ac:dyDescent="0.3">
      <c r="A11" s="1" t="s">
        <v>169</v>
      </c>
      <c r="B11" s="146">
        <v>-32.633000000000003</v>
      </c>
      <c r="C11" s="2">
        <v>115.661</v>
      </c>
      <c r="D11" s="41">
        <v>42788</v>
      </c>
      <c r="E11" s="132">
        <v>0.36527777777777781</v>
      </c>
      <c r="F11" s="4" t="s">
        <v>204</v>
      </c>
      <c r="G11" s="4" t="s">
        <v>187</v>
      </c>
      <c r="H11" s="4" t="s">
        <v>246</v>
      </c>
      <c r="I11" s="4" t="s">
        <v>228</v>
      </c>
      <c r="J11" s="4">
        <v>12.864000000000001</v>
      </c>
      <c r="K11" s="4">
        <v>27.164000000000001</v>
      </c>
      <c r="L11" s="4">
        <v>2.0859999999999999</v>
      </c>
      <c r="M11">
        <v>347.50900000000001</v>
      </c>
      <c r="N11">
        <v>4.2270000000000003</v>
      </c>
      <c r="O11" s="8">
        <v>-6.4971720389959131</v>
      </c>
      <c r="P11" s="8">
        <v>21.848506401435095</v>
      </c>
      <c r="Q11">
        <v>24.023</v>
      </c>
      <c r="R11">
        <v>8.09</v>
      </c>
      <c r="S11">
        <v>6.05</v>
      </c>
      <c r="T11" s="64">
        <v>90.3</v>
      </c>
      <c r="U11">
        <v>39.76</v>
      </c>
      <c r="V11" s="1"/>
      <c r="W11" s="1"/>
    </row>
    <row r="12" spans="1:28" x14ac:dyDescent="0.3">
      <c r="A12" s="1" t="s">
        <v>170</v>
      </c>
      <c r="B12" s="146">
        <v>-32.633000000000003</v>
      </c>
      <c r="C12" s="2">
        <v>115.661</v>
      </c>
      <c r="D12" s="41">
        <v>42788</v>
      </c>
      <c r="E12" s="132">
        <v>0.36527777777777781</v>
      </c>
      <c r="F12" s="4" t="s">
        <v>204</v>
      </c>
      <c r="G12" s="4" t="s">
        <v>187</v>
      </c>
      <c r="H12" s="4" t="s">
        <v>245</v>
      </c>
      <c r="I12" s="4" t="s">
        <v>227</v>
      </c>
      <c r="J12" s="4">
        <v>146.19200000000001</v>
      </c>
      <c r="K12" s="4">
        <v>32.808999999999997</v>
      </c>
      <c r="L12" s="4">
        <v>2.738</v>
      </c>
      <c r="M12">
        <v>557.11400000000003</v>
      </c>
      <c r="N12">
        <v>3.7250000000000001</v>
      </c>
      <c r="O12" s="8">
        <v>-6.3942681522830558</v>
      </c>
      <c r="P12" s="8">
        <v>24.862480358326611</v>
      </c>
      <c r="Q12">
        <v>24.015999999999998</v>
      </c>
      <c r="R12">
        <v>8.09</v>
      </c>
      <c r="S12">
        <v>6.1</v>
      </c>
      <c r="T12" s="64">
        <v>91</v>
      </c>
      <c r="U12">
        <v>39.76</v>
      </c>
      <c r="V12" s="1"/>
      <c r="W12" s="1"/>
    </row>
    <row r="13" spans="1:28" x14ac:dyDescent="0.3">
      <c r="A13" s="1" t="s">
        <v>171</v>
      </c>
      <c r="B13" s="146">
        <v>-32.581000000000003</v>
      </c>
      <c r="C13" s="2">
        <v>115.78700000000001</v>
      </c>
      <c r="D13" s="41">
        <v>42788</v>
      </c>
      <c r="E13" s="132">
        <v>0.57361111111111118</v>
      </c>
      <c r="F13" s="4" t="s">
        <v>206</v>
      </c>
      <c r="G13" s="4" t="s">
        <v>189</v>
      </c>
      <c r="H13" s="4" t="s">
        <v>245</v>
      </c>
      <c r="I13" s="4" t="s">
        <v>226</v>
      </c>
      <c r="J13" s="4">
        <v>151.54599999999999</v>
      </c>
      <c r="K13" s="4">
        <v>188.04499999999999</v>
      </c>
      <c r="L13" s="4">
        <v>9.3740000000000006</v>
      </c>
      <c r="M13">
        <v>1173</v>
      </c>
      <c r="N13">
        <v>13.863</v>
      </c>
      <c r="O13" s="8">
        <v>6.8039912943098635</v>
      </c>
      <c r="P13" s="8">
        <v>17.728468837105549</v>
      </c>
      <c r="Q13">
        <v>25.687000000000001</v>
      </c>
      <c r="R13">
        <v>8.08</v>
      </c>
      <c r="S13">
        <v>3.82</v>
      </c>
      <c r="T13" s="64">
        <v>58.2</v>
      </c>
      <c r="U13">
        <v>38.53</v>
      </c>
      <c r="V13" s="1"/>
      <c r="W13" s="1"/>
    </row>
    <row r="14" spans="1:28" x14ac:dyDescent="0.3">
      <c r="A14" s="1" t="s">
        <v>172</v>
      </c>
      <c r="B14" s="146">
        <v>-32.581000000000003</v>
      </c>
      <c r="C14" s="2">
        <v>115.78700000000001</v>
      </c>
      <c r="D14" s="41">
        <v>42788</v>
      </c>
      <c r="E14" s="132">
        <v>0.57361111111111118</v>
      </c>
      <c r="F14" s="4" t="s">
        <v>206</v>
      </c>
      <c r="G14" s="4" t="s">
        <v>189</v>
      </c>
      <c r="H14" s="4" t="s">
        <v>245</v>
      </c>
      <c r="I14" s="4" t="s">
        <v>227</v>
      </c>
      <c r="J14" s="4">
        <v>699.11500000000001</v>
      </c>
      <c r="K14" s="4">
        <v>288.88099999999997</v>
      </c>
      <c r="L14" s="4">
        <v>7.8550000000000004</v>
      </c>
      <c r="M14">
        <v>2364</v>
      </c>
      <c r="N14">
        <v>22.315000000000001</v>
      </c>
      <c r="O14" s="8">
        <v>9.6371936393098157</v>
      </c>
      <c r="P14" s="8">
        <v>12.609358671073601</v>
      </c>
      <c r="Q14">
        <v>28.765000000000001</v>
      </c>
      <c r="R14">
        <v>8.42</v>
      </c>
      <c r="S14">
        <v>9.65</v>
      </c>
      <c r="T14" s="64">
        <v>139.5</v>
      </c>
      <c r="U14">
        <v>19.98</v>
      </c>
      <c r="V14" s="1"/>
      <c r="W14" s="1"/>
    </row>
    <row r="15" spans="1:28" x14ac:dyDescent="0.3">
      <c r="A15" s="1" t="s">
        <v>173</v>
      </c>
      <c r="B15" s="146">
        <v>-32.585999999999999</v>
      </c>
      <c r="C15" s="2">
        <v>115.827</v>
      </c>
      <c r="D15" s="41">
        <v>42788</v>
      </c>
      <c r="E15" s="132">
        <v>0.54583333333333328</v>
      </c>
      <c r="F15" s="4" t="s">
        <v>206</v>
      </c>
      <c r="G15" s="4" t="s">
        <v>189</v>
      </c>
      <c r="H15" s="4" t="s">
        <v>246</v>
      </c>
      <c r="I15" s="4" t="s">
        <v>228</v>
      </c>
      <c r="J15" s="4">
        <v>538.90899999999999</v>
      </c>
      <c r="K15" s="4">
        <v>233.744</v>
      </c>
      <c r="L15" s="4">
        <v>9.093</v>
      </c>
      <c r="M15">
        <v>2055</v>
      </c>
      <c r="N15">
        <v>31.373999999999999</v>
      </c>
      <c r="O15" s="8">
        <v>-0.33151558222177524</v>
      </c>
      <c r="P15" s="8">
        <v>24.723832320119541</v>
      </c>
      <c r="Q15">
        <v>25.289000000000001</v>
      </c>
      <c r="R15">
        <v>7.57</v>
      </c>
      <c r="S15">
        <v>0.26</v>
      </c>
      <c r="T15" s="64">
        <v>3.9</v>
      </c>
      <c r="U15">
        <v>33.159999999999997</v>
      </c>
      <c r="V15" s="1"/>
      <c r="W15" s="1"/>
    </row>
    <row r="16" spans="1:28" s="6" customFormat="1" x14ac:dyDescent="0.3">
      <c r="A16" s="1" t="s">
        <v>174</v>
      </c>
      <c r="B16" s="146">
        <v>-32.585999999999999</v>
      </c>
      <c r="C16" s="2">
        <v>115.827</v>
      </c>
      <c r="D16" s="41">
        <v>42788</v>
      </c>
      <c r="E16" s="132">
        <v>0.54583333333333328</v>
      </c>
      <c r="F16" s="4" t="s">
        <v>206</v>
      </c>
      <c r="G16" s="4" t="s">
        <v>189</v>
      </c>
      <c r="H16" s="4" t="s">
        <v>245</v>
      </c>
      <c r="I16" s="4" t="s">
        <v>227</v>
      </c>
      <c r="J16" s="4">
        <v>491.49099999999999</v>
      </c>
      <c r="K16" s="4">
        <v>241.47499999999999</v>
      </c>
      <c r="L16" s="4">
        <v>9.1530000000000005</v>
      </c>
      <c r="M16">
        <v>1979</v>
      </c>
      <c r="N16">
        <v>31.402999999999999</v>
      </c>
      <c r="O16" s="8">
        <v>9.036263558189539</v>
      </c>
      <c r="P16" s="8">
        <v>14.727893227916899</v>
      </c>
      <c r="Q16">
        <v>28.780999999999999</v>
      </c>
      <c r="R16">
        <v>8.5299999999999994</v>
      </c>
      <c r="S16">
        <v>12.87</v>
      </c>
      <c r="T16" s="64">
        <v>175.3</v>
      </c>
      <c r="U16">
        <v>9.0500000000000007</v>
      </c>
      <c r="V16" s="1"/>
      <c r="W16" s="1"/>
    </row>
    <row r="17" spans="1:23" x14ac:dyDescent="0.3">
      <c r="A17" s="1" t="s">
        <v>160</v>
      </c>
      <c r="B17" s="146">
        <v>-32.585999999999999</v>
      </c>
      <c r="C17" s="2">
        <v>115.834</v>
      </c>
      <c r="D17" s="41">
        <v>42788</v>
      </c>
      <c r="E17" s="132">
        <v>0.51527777777777783</v>
      </c>
      <c r="F17" s="4" t="s">
        <v>206</v>
      </c>
      <c r="G17" s="4" t="s">
        <v>189</v>
      </c>
      <c r="H17" s="4" t="s">
        <v>245</v>
      </c>
      <c r="I17" s="4" t="s">
        <v>227</v>
      </c>
      <c r="J17" s="4">
        <v>634.73099999999999</v>
      </c>
      <c r="K17" s="4">
        <v>252.934</v>
      </c>
      <c r="L17" s="4">
        <v>12.196999999999999</v>
      </c>
      <c r="M17">
        <v>2478</v>
      </c>
      <c r="N17">
        <v>39.725999999999999</v>
      </c>
      <c r="O17" s="8">
        <v>44.621339313555723</v>
      </c>
      <c r="P17" s="8">
        <v>17.558935305103773</v>
      </c>
      <c r="Q17">
        <v>27.303999999999998</v>
      </c>
      <c r="R17">
        <v>7.75</v>
      </c>
      <c r="S17">
        <v>6.95</v>
      </c>
      <c r="T17" s="64">
        <v>90.3</v>
      </c>
      <c r="U17">
        <v>5.18</v>
      </c>
      <c r="V17" s="1"/>
      <c r="W17" s="1"/>
    </row>
    <row r="18" spans="1:23" x14ac:dyDescent="0.3">
      <c r="A18" s="1" t="s">
        <v>175</v>
      </c>
      <c r="B18" s="146">
        <v>-32.542999999999999</v>
      </c>
      <c r="C18" s="2">
        <v>115.767</v>
      </c>
      <c r="D18" s="41">
        <v>42789</v>
      </c>
      <c r="E18" s="132">
        <v>0.4368055555555555</v>
      </c>
      <c r="F18" s="4" t="s">
        <v>207</v>
      </c>
      <c r="G18" s="4" t="s">
        <v>189</v>
      </c>
      <c r="H18" s="4" t="s">
        <v>246</v>
      </c>
      <c r="I18" s="4" t="s">
        <v>228</v>
      </c>
      <c r="J18" s="4">
        <v>21.841999999999999</v>
      </c>
      <c r="K18" s="4">
        <v>121.372</v>
      </c>
      <c r="L18" s="4">
        <v>10.337</v>
      </c>
      <c r="M18">
        <v>1159</v>
      </c>
      <c r="N18">
        <v>18.940000000000001</v>
      </c>
      <c r="O18" s="8">
        <v>10.492024500189601</v>
      </c>
      <c r="P18" s="8">
        <v>13.375078645837091</v>
      </c>
      <c r="Q18">
        <v>21.27</v>
      </c>
      <c r="R18">
        <v>8.0399999999999991</v>
      </c>
      <c r="S18">
        <v>2.77</v>
      </c>
      <c r="T18" s="64">
        <v>39</v>
      </c>
      <c r="U18">
        <v>38.07</v>
      </c>
      <c r="V18" s="1"/>
      <c r="W18" s="1"/>
    </row>
    <row r="19" spans="1:23" s="6" customFormat="1" x14ac:dyDescent="0.3">
      <c r="A19" s="1" t="s">
        <v>176</v>
      </c>
      <c r="B19" s="146">
        <v>-32.542999999999999</v>
      </c>
      <c r="C19" s="2">
        <v>115.767</v>
      </c>
      <c r="D19" s="41">
        <v>42789</v>
      </c>
      <c r="E19" s="132">
        <v>0.4368055555555555</v>
      </c>
      <c r="F19" s="4" t="s">
        <v>207</v>
      </c>
      <c r="G19" s="4" t="s">
        <v>189</v>
      </c>
      <c r="H19" s="4" t="s">
        <v>245</v>
      </c>
      <c r="I19" s="4" t="s">
        <v>227</v>
      </c>
      <c r="J19" s="4">
        <v>29.638999999999999</v>
      </c>
      <c r="K19" s="4">
        <v>127.80200000000001</v>
      </c>
      <c r="L19" s="4">
        <v>13.872999999999999</v>
      </c>
      <c r="M19">
        <v>1298</v>
      </c>
      <c r="N19">
        <v>26.401</v>
      </c>
      <c r="O19" s="8">
        <v>-2.4256348439144482</v>
      </c>
      <c r="P19" s="8">
        <v>32.455287248069013</v>
      </c>
      <c r="Q19">
        <v>21.265999999999998</v>
      </c>
      <c r="R19">
        <v>8.0399999999999991</v>
      </c>
      <c r="S19">
        <v>2.77</v>
      </c>
      <c r="T19" s="64">
        <v>39</v>
      </c>
      <c r="U19">
        <v>38.06</v>
      </c>
      <c r="V19" s="1"/>
      <c r="W19" s="1"/>
    </row>
    <row r="20" spans="1:23" x14ac:dyDescent="0.3">
      <c r="A20" s="1" t="s">
        <v>156</v>
      </c>
      <c r="B20" s="146">
        <v>-32.51</v>
      </c>
      <c r="C20" s="2">
        <v>115.786</v>
      </c>
      <c r="D20" s="41">
        <v>42789</v>
      </c>
      <c r="E20" s="132">
        <v>0.38541666666666669</v>
      </c>
      <c r="F20" s="4" t="s">
        <v>207</v>
      </c>
      <c r="G20" s="4" t="s">
        <v>189</v>
      </c>
      <c r="H20" s="4" t="s">
        <v>246</v>
      </c>
      <c r="I20" s="4" t="s">
        <v>228</v>
      </c>
      <c r="J20" s="4">
        <v>17.896000000000001</v>
      </c>
      <c r="K20" s="4">
        <v>60.984000000000002</v>
      </c>
      <c r="L20" s="4">
        <v>12.478</v>
      </c>
      <c r="O20"/>
      <c r="P20"/>
      <c r="Q20">
        <v>22.873000000000001</v>
      </c>
      <c r="R20">
        <v>8.11</v>
      </c>
      <c r="S20">
        <v>2.77</v>
      </c>
      <c r="T20" s="64">
        <v>38</v>
      </c>
      <c r="U20">
        <v>28.98</v>
      </c>
      <c r="V20" s="1"/>
      <c r="W20" s="1"/>
    </row>
    <row r="21" spans="1:23" x14ac:dyDescent="0.3">
      <c r="A21" s="1" t="s">
        <v>177</v>
      </c>
      <c r="B21" s="146">
        <v>-32.51</v>
      </c>
      <c r="C21" s="2">
        <v>115.786</v>
      </c>
      <c r="D21" s="41">
        <v>42789</v>
      </c>
      <c r="E21" s="132">
        <v>0.38541666666666669</v>
      </c>
      <c r="F21" s="4" t="s">
        <v>207</v>
      </c>
      <c r="G21" s="4" t="s">
        <v>189</v>
      </c>
      <c r="H21" s="4" t="s">
        <v>245</v>
      </c>
      <c r="I21" s="4" t="s">
        <v>227</v>
      </c>
      <c r="J21" s="4">
        <v>11.292</v>
      </c>
      <c r="K21" s="4">
        <v>26.681000000000001</v>
      </c>
      <c r="L21" s="4">
        <v>5.3070000000000004</v>
      </c>
      <c r="M21">
        <v>970.15300000000002</v>
      </c>
      <c r="N21">
        <v>14.974</v>
      </c>
      <c r="O21" s="8">
        <v>9.7848340542712187</v>
      </c>
      <c r="P21" s="8">
        <v>11.276547606177578</v>
      </c>
      <c r="Q21">
        <v>22.134</v>
      </c>
      <c r="R21">
        <v>8.0399999999999991</v>
      </c>
      <c r="S21">
        <v>3.18</v>
      </c>
      <c r="T21" s="64">
        <v>42.8</v>
      </c>
      <c r="U21">
        <v>27.77</v>
      </c>
      <c r="V21" s="1"/>
      <c r="W21" s="1"/>
    </row>
    <row r="22" spans="1:23" x14ac:dyDescent="0.3">
      <c r="A22" s="1" t="s">
        <v>178</v>
      </c>
      <c r="B22" s="146">
        <v>-32.470999999999997</v>
      </c>
      <c r="C22" s="2">
        <v>115.80800000000001</v>
      </c>
      <c r="D22" s="41">
        <v>42789</v>
      </c>
      <c r="E22" s="132">
        <v>0.3520833333333333</v>
      </c>
      <c r="F22" s="4" t="s">
        <v>207</v>
      </c>
      <c r="G22" s="4" t="s">
        <v>189</v>
      </c>
      <c r="H22" s="4" t="s">
        <v>246</v>
      </c>
      <c r="I22" s="4" t="s">
        <v>228</v>
      </c>
      <c r="J22" s="4">
        <v>32.113</v>
      </c>
      <c r="K22" s="4">
        <v>37.17</v>
      </c>
      <c r="L22" s="4">
        <v>9.9</v>
      </c>
      <c r="M22">
        <v>1983</v>
      </c>
      <c r="N22">
        <v>60.426000000000002</v>
      </c>
      <c r="O22" s="8">
        <v>9.6278369355358162</v>
      </c>
      <c r="P22" s="8">
        <v>13.91514422319684</v>
      </c>
      <c r="Q22">
        <v>21.463000000000001</v>
      </c>
      <c r="R22">
        <v>7.91</v>
      </c>
      <c r="S22">
        <v>5.0199999999999996</v>
      </c>
      <c r="T22" s="64">
        <v>57.7</v>
      </c>
      <c r="U22">
        <v>2.39</v>
      </c>
      <c r="V22" s="1"/>
      <c r="W22" s="1"/>
    </row>
    <row r="23" spans="1:23" x14ac:dyDescent="0.3">
      <c r="A23" s="1" t="s">
        <v>179</v>
      </c>
      <c r="B23" s="146">
        <v>-32.470999999999997</v>
      </c>
      <c r="C23" s="2">
        <v>115.80800000000001</v>
      </c>
      <c r="D23" s="41">
        <v>42789</v>
      </c>
      <c r="E23" s="132">
        <v>0.3520833333333333</v>
      </c>
      <c r="F23" s="4" t="s">
        <v>207</v>
      </c>
      <c r="G23" s="4" t="s">
        <v>189</v>
      </c>
      <c r="H23" s="4" t="s">
        <v>245</v>
      </c>
      <c r="I23" s="4" t="s">
        <v>227</v>
      </c>
      <c r="J23" s="4">
        <v>22.91</v>
      </c>
      <c r="K23" s="4">
        <v>32.003999999999998</v>
      </c>
      <c r="L23" s="4">
        <v>10.459</v>
      </c>
      <c r="M23">
        <v>2161</v>
      </c>
      <c r="N23">
        <v>69.932000000000002</v>
      </c>
      <c r="O23" s="8">
        <v>12.291609312375273</v>
      </c>
      <c r="P23" s="8">
        <v>45.73887221093176</v>
      </c>
      <c r="Q23">
        <v>21.48</v>
      </c>
      <c r="R23">
        <v>7.81</v>
      </c>
      <c r="S23">
        <v>5.18</v>
      </c>
      <c r="T23" s="64">
        <v>59.4</v>
      </c>
      <c r="U23">
        <v>2.39</v>
      </c>
      <c r="V23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abSelected="1" zoomScaleNormal="100" workbookViewId="0">
      <pane xSplit="1" topLeftCell="B1" activePane="topRight" state="frozen"/>
      <selection pane="topRight" activeCell="Y35" sqref="Y35"/>
    </sheetView>
  </sheetViews>
  <sheetFormatPr defaultRowHeight="16.5" x14ac:dyDescent="0.3"/>
  <cols>
    <col min="1" max="1" width="26.5703125" style="66" bestFit="1" customWidth="1"/>
    <col min="2" max="2" width="12.5703125" style="67" bestFit="1" customWidth="1"/>
    <col min="3" max="3" width="12" style="67" customWidth="1"/>
    <col min="4" max="4" width="12" style="41" customWidth="1"/>
    <col min="5" max="5" width="12" style="4" customWidth="1"/>
    <col min="6" max="6" width="26.140625" style="4" bestFit="1" customWidth="1"/>
    <col min="7" max="9" width="14.140625" style="4" customWidth="1"/>
    <col min="10" max="11" width="14.28515625" style="4" customWidth="1"/>
    <col min="12" max="12" width="13.5703125" style="4" customWidth="1"/>
    <col min="13" max="14" width="14" style="4" customWidth="1"/>
    <col min="15" max="15" width="18.42578125" style="8" customWidth="1"/>
    <col min="16" max="16" width="22.5703125" style="8" customWidth="1"/>
    <col min="17" max="17" width="9.42578125" customWidth="1"/>
    <col min="19" max="20" width="11" customWidth="1"/>
    <col min="23" max="23" width="19.85546875" customWidth="1"/>
    <col min="24" max="24" width="15.85546875" bestFit="1" customWidth="1"/>
  </cols>
  <sheetData>
    <row r="1" spans="1:28" ht="19.5" thickBot="1" x14ac:dyDescent="0.4">
      <c r="A1" s="60" t="s">
        <v>243</v>
      </c>
      <c r="B1" s="61" t="s">
        <v>20</v>
      </c>
      <c r="C1" s="61" t="s">
        <v>21</v>
      </c>
      <c r="D1" s="62" t="s">
        <v>182</v>
      </c>
      <c r="E1" s="62" t="s">
        <v>183</v>
      </c>
      <c r="F1" s="62" t="s">
        <v>184</v>
      </c>
      <c r="G1" s="62" t="s">
        <v>185</v>
      </c>
      <c r="H1" s="62" t="s">
        <v>244</v>
      </c>
      <c r="I1" s="62" t="s">
        <v>231</v>
      </c>
      <c r="J1" s="63" t="s">
        <v>26</v>
      </c>
      <c r="K1" s="63" t="s">
        <v>28</v>
      </c>
      <c r="L1" s="63" t="s">
        <v>27</v>
      </c>
      <c r="M1" s="64" t="s">
        <v>210</v>
      </c>
      <c r="N1" s="64" t="s">
        <v>211</v>
      </c>
      <c r="O1" s="62" t="s">
        <v>212</v>
      </c>
      <c r="P1" s="62" t="s">
        <v>213</v>
      </c>
      <c r="Q1" s="61" t="s">
        <v>24</v>
      </c>
      <c r="R1" s="61" t="s">
        <v>25</v>
      </c>
      <c r="S1" s="61" t="s">
        <v>23</v>
      </c>
      <c r="T1" s="61" t="s">
        <v>229</v>
      </c>
      <c r="U1" s="61" t="s">
        <v>22</v>
      </c>
      <c r="V1" s="71" t="s">
        <v>230</v>
      </c>
      <c r="W1" s="65" t="s">
        <v>254</v>
      </c>
      <c r="X1" s="65" t="s">
        <v>255</v>
      </c>
      <c r="Y1" s="130" t="s">
        <v>248</v>
      </c>
      <c r="Z1" s="130" t="s">
        <v>249</v>
      </c>
      <c r="AA1" s="130" t="s">
        <v>250</v>
      </c>
      <c r="AB1" s="131" t="s">
        <v>251</v>
      </c>
    </row>
    <row r="2" spans="1:28" x14ac:dyDescent="0.3">
      <c r="A2" s="17" t="s">
        <v>240</v>
      </c>
      <c r="B2" s="79">
        <v>-32.420999999999999</v>
      </c>
      <c r="C2" s="80">
        <v>115.871</v>
      </c>
      <c r="D2" s="38">
        <v>42780</v>
      </c>
      <c r="E2" s="75">
        <v>0.52500000000000002</v>
      </c>
      <c r="F2" s="37" t="s">
        <v>208</v>
      </c>
      <c r="G2" s="44" t="s">
        <v>194</v>
      </c>
      <c r="H2" s="44" t="s">
        <v>245</v>
      </c>
      <c r="I2" s="44" t="s">
        <v>226</v>
      </c>
      <c r="J2" s="20">
        <v>19.428999999999998</v>
      </c>
      <c r="K2" s="20">
        <v>67.427999999999997</v>
      </c>
      <c r="L2" s="20">
        <v>444.80599999999998</v>
      </c>
      <c r="M2" s="55">
        <v>3072</v>
      </c>
      <c r="N2">
        <v>487.57799999999997</v>
      </c>
      <c r="O2" s="8">
        <v>7.4357259868327308</v>
      </c>
      <c r="P2" s="8">
        <v>25.250000417879505</v>
      </c>
      <c r="Q2" s="76">
        <v>24.5</v>
      </c>
      <c r="R2" s="82">
        <v>6.82</v>
      </c>
      <c r="S2" s="83">
        <v>0.99</v>
      </c>
      <c r="T2" s="84">
        <v>11.9</v>
      </c>
      <c r="U2" s="45"/>
      <c r="V2" s="81">
        <v>1.0429999999999999</v>
      </c>
    </row>
    <row r="3" spans="1:28" x14ac:dyDescent="0.3">
      <c r="A3" s="17" t="s">
        <v>235</v>
      </c>
      <c r="B3" s="79">
        <v>-32.627400000000002</v>
      </c>
      <c r="C3" s="78">
        <v>115.87777</v>
      </c>
      <c r="D3" s="38">
        <v>42780</v>
      </c>
      <c r="E3" s="75">
        <v>0.46597222222222223</v>
      </c>
      <c r="F3" s="37" t="s">
        <v>208</v>
      </c>
      <c r="G3" s="44" t="s">
        <v>194</v>
      </c>
      <c r="H3" s="44" t="s">
        <v>245</v>
      </c>
      <c r="I3" s="44" t="s">
        <v>226</v>
      </c>
      <c r="J3" s="20">
        <v>170.773</v>
      </c>
      <c r="K3" s="20">
        <v>83.44</v>
      </c>
      <c r="L3" s="20">
        <v>3.5950000000000002</v>
      </c>
      <c r="M3">
        <v>1128</v>
      </c>
      <c r="N3">
        <v>30.257999999999999</v>
      </c>
      <c r="O3" s="8">
        <v>11.755479693285942</v>
      </c>
      <c r="P3" s="8">
        <v>5.3152688187407815</v>
      </c>
      <c r="Q3" s="85">
        <v>19.100000000000001</v>
      </c>
      <c r="R3" s="87">
        <v>7.47</v>
      </c>
      <c r="S3" s="89">
        <v>7.1</v>
      </c>
      <c r="T3" s="88">
        <v>77.3</v>
      </c>
      <c r="U3" s="45"/>
      <c r="V3" s="86">
        <v>2.976</v>
      </c>
    </row>
    <row r="4" spans="1:28" x14ac:dyDescent="0.3">
      <c r="A4" s="21" t="s">
        <v>234</v>
      </c>
      <c r="B4" s="79">
        <v>-32.835000000000001</v>
      </c>
      <c r="C4" s="77">
        <v>115.818</v>
      </c>
      <c r="D4" s="38">
        <v>42780</v>
      </c>
      <c r="E4" s="75">
        <v>0.41041666666666665</v>
      </c>
      <c r="F4" s="37" t="s">
        <v>208</v>
      </c>
      <c r="G4" s="44" t="s">
        <v>194</v>
      </c>
      <c r="H4" s="44" t="s">
        <v>245</v>
      </c>
      <c r="I4" s="44" t="s">
        <v>226</v>
      </c>
      <c r="J4" s="24">
        <v>94.028000000000006</v>
      </c>
      <c r="K4" s="24">
        <v>50.186999999999998</v>
      </c>
      <c r="L4" s="24">
        <v>4.3339999999999996</v>
      </c>
      <c r="M4">
        <v>488.84500000000003</v>
      </c>
      <c r="N4">
        <v>0.62</v>
      </c>
      <c r="O4" s="8">
        <v>10.986065599577488</v>
      </c>
      <c r="P4" s="8">
        <v>8.7012839542279785</v>
      </c>
      <c r="Q4" s="90">
        <v>23.2</v>
      </c>
      <c r="R4" s="92">
        <v>7.27</v>
      </c>
      <c r="S4" s="94">
        <v>7.25</v>
      </c>
      <c r="T4" s="93">
        <v>85</v>
      </c>
      <c r="U4" s="45"/>
      <c r="V4" s="91">
        <v>0.48099999999999998</v>
      </c>
    </row>
    <row r="5" spans="1:28" x14ac:dyDescent="0.3">
      <c r="A5" s="17" t="s">
        <v>236</v>
      </c>
      <c r="B5" s="79">
        <v>-32.585000000000001</v>
      </c>
      <c r="C5" s="80">
        <v>115.88200000000001</v>
      </c>
      <c r="D5" s="38">
        <v>42780</v>
      </c>
      <c r="E5" s="75">
        <v>0.48194444444444445</v>
      </c>
      <c r="F5" s="37" t="s">
        <v>208</v>
      </c>
      <c r="G5" s="44" t="s">
        <v>194</v>
      </c>
      <c r="H5" s="44" t="s">
        <v>245</v>
      </c>
      <c r="I5" s="44" t="s">
        <v>226</v>
      </c>
      <c r="J5" s="20">
        <v>6.0650000000000004</v>
      </c>
      <c r="K5" s="20">
        <v>28.98</v>
      </c>
      <c r="L5" s="20">
        <v>21.338999999999999</v>
      </c>
      <c r="M5">
        <v>439.70100000000002</v>
      </c>
      <c r="N5">
        <v>23.268000000000001</v>
      </c>
      <c r="O5" s="8">
        <v>10.915979115011298</v>
      </c>
      <c r="P5" s="8">
        <v>15.584528538123976</v>
      </c>
      <c r="Q5" s="95">
        <v>24.3</v>
      </c>
      <c r="R5" s="97">
        <v>7.73</v>
      </c>
      <c r="S5" s="99">
        <v>4.66</v>
      </c>
      <c r="T5" s="98">
        <v>55.7</v>
      </c>
      <c r="U5" s="45"/>
      <c r="V5" s="96">
        <v>0.69699999999999995</v>
      </c>
    </row>
    <row r="6" spans="1:28" x14ac:dyDescent="0.3">
      <c r="A6" s="21" t="s">
        <v>237</v>
      </c>
      <c r="B6" s="79">
        <v>-32.35528</v>
      </c>
      <c r="C6" s="78">
        <v>115.85136</v>
      </c>
      <c r="D6" s="38">
        <v>42780</v>
      </c>
      <c r="E6" s="75">
        <v>0.56111111111111112</v>
      </c>
      <c r="F6" s="37" t="s">
        <v>208</v>
      </c>
      <c r="G6" s="44" t="s">
        <v>194</v>
      </c>
      <c r="H6" s="44" t="s">
        <v>245</v>
      </c>
      <c r="I6" s="44" t="s">
        <v>226</v>
      </c>
      <c r="J6" s="24">
        <v>5.2779999999999996</v>
      </c>
      <c r="K6" s="24">
        <v>28.536000000000001</v>
      </c>
      <c r="L6" s="24">
        <v>36.895000000000003</v>
      </c>
      <c r="M6">
        <v>883.33600000000001</v>
      </c>
      <c r="N6">
        <v>39.363999999999997</v>
      </c>
      <c r="O6" s="7"/>
      <c r="P6"/>
      <c r="Q6" s="100">
        <v>27</v>
      </c>
      <c r="R6" s="102">
        <v>6.94</v>
      </c>
      <c r="S6" s="103">
        <v>1.92</v>
      </c>
      <c r="T6" s="104">
        <v>24.2</v>
      </c>
      <c r="U6" s="45"/>
      <c r="V6" s="101">
        <v>0.57799999999999996</v>
      </c>
    </row>
    <row r="7" spans="1:28" x14ac:dyDescent="0.3">
      <c r="A7" s="17" t="s">
        <v>238</v>
      </c>
      <c r="B7" s="79">
        <v>-32.802</v>
      </c>
      <c r="C7" s="80">
        <v>115.746</v>
      </c>
      <c r="D7" s="38">
        <v>42780</v>
      </c>
      <c r="E7" s="75">
        <v>0.44166666666666665</v>
      </c>
      <c r="F7" s="37" t="s">
        <v>208</v>
      </c>
      <c r="G7" s="44" t="s">
        <v>194</v>
      </c>
      <c r="H7" s="44" t="s">
        <v>245</v>
      </c>
      <c r="I7" s="44" t="s">
        <v>226</v>
      </c>
      <c r="J7" s="20">
        <v>0</v>
      </c>
      <c r="K7" s="20">
        <v>8.8829999999999991</v>
      </c>
      <c r="L7" s="20">
        <v>23.422999999999998</v>
      </c>
      <c r="M7">
        <v>68.245999999999995</v>
      </c>
      <c r="N7">
        <v>28.481000000000002</v>
      </c>
      <c r="O7" s="7"/>
      <c r="P7"/>
      <c r="Q7" s="105">
        <v>23.9</v>
      </c>
      <c r="R7" s="107">
        <v>7.17</v>
      </c>
      <c r="S7" s="109">
        <v>7.45</v>
      </c>
      <c r="T7" s="108">
        <v>89.4</v>
      </c>
      <c r="U7" s="45"/>
      <c r="V7" s="106">
        <v>4.1390000000000002</v>
      </c>
    </row>
    <row r="8" spans="1:28" x14ac:dyDescent="0.3">
      <c r="A8" s="21" t="s">
        <v>233</v>
      </c>
      <c r="B8" s="79">
        <v>-32.806252999999998</v>
      </c>
      <c r="C8" s="78">
        <v>115.7390867</v>
      </c>
      <c r="D8" s="38">
        <v>42780</v>
      </c>
      <c r="E8" s="75">
        <v>0.49513888888888885</v>
      </c>
      <c r="F8" s="37" t="s">
        <v>208</v>
      </c>
      <c r="G8" s="44" t="s">
        <v>194</v>
      </c>
      <c r="H8" s="44" t="s">
        <v>245</v>
      </c>
      <c r="I8" s="44" t="s">
        <v>226</v>
      </c>
      <c r="J8" s="24">
        <v>15.804</v>
      </c>
      <c r="K8" s="24">
        <v>44.072000000000003</v>
      </c>
      <c r="L8" s="24">
        <v>14.363</v>
      </c>
      <c r="M8">
        <v>632.63199999999995</v>
      </c>
      <c r="N8">
        <v>13.34</v>
      </c>
      <c r="O8" s="8">
        <v>19.812137098365934</v>
      </c>
      <c r="P8" s="8">
        <v>13.516359075283368</v>
      </c>
      <c r="Q8" s="110">
        <v>23.5</v>
      </c>
      <c r="R8" s="111">
        <v>7.2</v>
      </c>
      <c r="S8" s="114">
        <v>4.9800000000000004</v>
      </c>
      <c r="T8" s="113">
        <v>58.8</v>
      </c>
      <c r="U8" s="45"/>
      <c r="V8" s="112">
        <v>0.90200000000000002</v>
      </c>
    </row>
    <row r="9" spans="1:28" x14ac:dyDescent="0.3">
      <c r="A9" s="17" t="s">
        <v>239</v>
      </c>
      <c r="B9" s="79">
        <v>-32.374000000000002</v>
      </c>
      <c r="C9" s="80">
        <v>115.83499999999999</v>
      </c>
      <c r="D9" s="38">
        <v>42780</v>
      </c>
      <c r="E9" s="75">
        <v>0.58124999999999993</v>
      </c>
      <c r="F9" s="37" t="s">
        <v>208</v>
      </c>
      <c r="G9" s="44" t="s">
        <v>194</v>
      </c>
      <c r="H9" s="44" t="s">
        <v>245</v>
      </c>
      <c r="I9" s="44" t="s">
        <v>226</v>
      </c>
      <c r="J9" s="20">
        <v>6.8550000000000004</v>
      </c>
      <c r="K9" s="20">
        <v>7.2930000000000001</v>
      </c>
      <c r="L9" s="20">
        <v>64.210999999999999</v>
      </c>
      <c r="M9">
        <v>1018</v>
      </c>
      <c r="N9">
        <v>103.572</v>
      </c>
      <c r="O9" s="7"/>
      <c r="P9"/>
      <c r="Q9" s="115">
        <v>26.9</v>
      </c>
      <c r="R9" s="117">
        <v>6.99</v>
      </c>
      <c r="S9" s="119">
        <v>2.52</v>
      </c>
      <c r="T9" s="118">
        <v>31.6</v>
      </c>
      <c r="U9" s="45"/>
      <c r="V9" s="116">
        <v>0.67100000000000004</v>
      </c>
    </row>
    <row r="10" spans="1:28" x14ac:dyDescent="0.3">
      <c r="A10" s="21" t="s">
        <v>241</v>
      </c>
      <c r="B10" s="79">
        <v>-32.893999999999998</v>
      </c>
      <c r="C10" s="77">
        <v>115.85299999999999</v>
      </c>
      <c r="D10" s="38">
        <v>42780</v>
      </c>
      <c r="E10" s="75">
        <v>0.39513888888888887</v>
      </c>
      <c r="F10" s="37" t="s">
        <v>208</v>
      </c>
      <c r="G10" s="44" t="s">
        <v>194</v>
      </c>
      <c r="H10" s="44" t="s">
        <v>245</v>
      </c>
      <c r="I10" s="44" t="s">
        <v>226</v>
      </c>
      <c r="J10" s="24">
        <v>2.851</v>
      </c>
      <c r="K10" s="24">
        <v>38.353999999999999</v>
      </c>
      <c r="L10" s="24">
        <v>103.621</v>
      </c>
      <c r="M10">
        <v>781.17200000000003</v>
      </c>
      <c r="N10">
        <v>61.764000000000003</v>
      </c>
      <c r="O10" s="7"/>
      <c r="P10"/>
      <c r="Q10" s="120">
        <v>23.9</v>
      </c>
      <c r="R10" s="122">
        <v>7.05</v>
      </c>
      <c r="S10" s="124">
        <v>3.08</v>
      </c>
      <c r="T10" s="123">
        <v>36.6</v>
      </c>
      <c r="U10" s="45"/>
      <c r="V10" s="121">
        <v>0.51800000000000002</v>
      </c>
    </row>
    <row r="11" spans="1:28" x14ac:dyDescent="0.3">
      <c r="A11" s="17" t="s">
        <v>242</v>
      </c>
      <c r="B11" s="79">
        <v>-32.920999999999999</v>
      </c>
      <c r="C11" s="80">
        <v>115.767</v>
      </c>
      <c r="D11" s="38">
        <v>42780</v>
      </c>
      <c r="E11" s="75">
        <v>0.38263888888888892</v>
      </c>
      <c r="F11" s="37" t="s">
        <v>208</v>
      </c>
      <c r="G11" s="44" t="s">
        <v>194</v>
      </c>
      <c r="H11" s="44" t="s">
        <v>245</v>
      </c>
      <c r="I11" s="44" t="s">
        <v>226</v>
      </c>
      <c r="J11" s="20">
        <v>13.846</v>
      </c>
      <c r="K11" s="20">
        <v>34.197000000000003</v>
      </c>
      <c r="L11" s="20">
        <v>39.325000000000003</v>
      </c>
      <c r="M11">
        <v>1338</v>
      </c>
      <c r="N11">
        <v>48.393999999999998</v>
      </c>
      <c r="O11" s="8">
        <v>71.672993361634241</v>
      </c>
      <c r="P11" s="8">
        <v>83.82578752558301</v>
      </c>
      <c r="Q11" s="125">
        <v>25</v>
      </c>
      <c r="R11" s="127">
        <v>6.99</v>
      </c>
      <c r="S11" s="129">
        <v>4.8600000000000003</v>
      </c>
      <c r="T11" s="128">
        <v>58.9</v>
      </c>
      <c r="U11" s="45"/>
      <c r="V11" s="126">
        <v>0.629</v>
      </c>
    </row>
    <row r="12" spans="1:28" x14ac:dyDescent="0.3">
      <c r="A12" s="21" t="s">
        <v>135</v>
      </c>
      <c r="B12" s="79">
        <v>-32.393509999999999</v>
      </c>
      <c r="C12" s="77">
        <v>115.897277</v>
      </c>
      <c r="D12" s="40">
        <v>42810</v>
      </c>
      <c r="E12" s="75">
        <v>0.34375</v>
      </c>
      <c r="F12" s="37" t="s">
        <v>16</v>
      </c>
      <c r="G12" s="37" t="s">
        <v>195</v>
      </c>
      <c r="H12" s="44" t="s">
        <v>245</v>
      </c>
      <c r="I12" s="44" t="s">
        <v>226</v>
      </c>
      <c r="J12" s="24">
        <v>7.5110000000000001</v>
      </c>
      <c r="K12" s="24">
        <v>32.134999999999998</v>
      </c>
      <c r="L12" s="24">
        <v>49.052999999999997</v>
      </c>
      <c r="M12">
        <v>1857</v>
      </c>
      <c r="N12">
        <v>75.418999999999997</v>
      </c>
      <c r="O12" s="8">
        <v>10.510377743482735</v>
      </c>
      <c r="P12" s="8">
        <v>25.75571902121321</v>
      </c>
      <c r="Q12" s="23">
        <v>18.309999999999999</v>
      </c>
      <c r="R12" s="23">
        <v>6.32</v>
      </c>
      <c r="S12" s="23">
        <v>0</v>
      </c>
      <c r="T12" s="23"/>
      <c r="U12" s="23">
        <v>0.89</v>
      </c>
      <c r="V12" s="70"/>
    </row>
    <row r="13" spans="1:28" x14ac:dyDescent="0.3">
      <c r="A13" s="17" t="s">
        <v>136</v>
      </c>
      <c r="B13" s="79">
        <v>-32.400356000000002</v>
      </c>
      <c r="C13" s="80">
        <v>115.890215</v>
      </c>
      <c r="D13" s="40">
        <v>42810</v>
      </c>
      <c r="E13" s="75">
        <v>0.35347222222222219</v>
      </c>
      <c r="F13" s="37" t="s">
        <v>16</v>
      </c>
      <c r="G13" s="37" t="s">
        <v>195</v>
      </c>
      <c r="H13" s="44" t="s">
        <v>245</v>
      </c>
      <c r="I13" s="44" t="s">
        <v>226</v>
      </c>
      <c r="J13" s="20">
        <v>7.8109999999999999</v>
      </c>
      <c r="K13" s="20">
        <v>97.039000000000001</v>
      </c>
      <c r="L13" s="20">
        <v>143.87700000000001</v>
      </c>
      <c r="M13">
        <v>2052</v>
      </c>
      <c r="N13">
        <v>208.482</v>
      </c>
      <c r="O13" s="8">
        <v>500.10839410022021</v>
      </c>
      <c r="P13" s="8">
        <v>34.83738651609869</v>
      </c>
      <c r="Q13" s="19">
        <v>18.899999999999999</v>
      </c>
      <c r="R13" s="19">
        <v>6.82</v>
      </c>
      <c r="S13" s="19">
        <v>4.79</v>
      </c>
      <c r="T13" s="19"/>
      <c r="U13" s="19">
        <v>0.81</v>
      </c>
      <c r="V13" s="69"/>
    </row>
    <row r="14" spans="1:28" x14ac:dyDescent="0.3">
      <c r="A14" s="21" t="s">
        <v>137</v>
      </c>
      <c r="B14" s="79">
        <v>-32.407085000000002</v>
      </c>
      <c r="C14" s="77">
        <v>115.883499</v>
      </c>
      <c r="D14" s="40">
        <v>42810</v>
      </c>
      <c r="E14" s="75">
        <v>0.36458333333333331</v>
      </c>
      <c r="F14" s="37" t="s">
        <v>16</v>
      </c>
      <c r="G14" s="37" t="s">
        <v>195</v>
      </c>
      <c r="H14" s="44" t="s">
        <v>245</v>
      </c>
      <c r="I14" s="44" t="s">
        <v>226</v>
      </c>
      <c r="J14" s="24">
        <v>321.55</v>
      </c>
      <c r="K14" s="24">
        <v>104.623</v>
      </c>
      <c r="L14" s="24">
        <v>664.35900000000004</v>
      </c>
      <c r="M14">
        <v>2393</v>
      </c>
      <c r="N14">
        <v>638.35599999999999</v>
      </c>
      <c r="O14" s="8">
        <v>29.167035270000863</v>
      </c>
      <c r="P14" s="8">
        <v>15.909290673129517</v>
      </c>
      <c r="Q14" s="23">
        <v>19.899999999999999</v>
      </c>
      <c r="R14" s="23">
        <v>6.59</v>
      </c>
      <c r="S14" s="23">
        <v>3.03</v>
      </c>
      <c r="T14" s="23"/>
      <c r="U14" s="23">
        <v>1.31</v>
      </c>
      <c r="V14" s="70"/>
    </row>
    <row r="15" spans="1:28" x14ac:dyDescent="0.3">
      <c r="A15" s="17" t="s">
        <v>138</v>
      </c>
      <c r="B15" s="79">
        <v>-32.415461999999998</v>
      </c>
      <c r="C15" s="80">
        <v>115.87826</v>
      </c>
      <c r="D15" s="40">
        <v>42810</v>
      </c>
      <c r="E15" s="75">
        <v>0.3743055555555555</v>
      </c>
      <c r="F15" s="37" t="s">
        <v>16</v>
      </c>
      <c r="G15" s="37" t="s">
        <v>195</v>
      </c>
      <c r="H15" s="44" t="s">
        <v>245</v>
      </c>
      <c r="I15" s="44" t="s">
        <v>226</v>
      </c>
      <c r="J15" s="20">
        <v>18.361999999999998</v>
      </c>
      <c r="K15" s="20">
        <v>73.653000000000006</v>
      </c>
      <c r="L15" s="20">
        <v>686.11</v>
      </c>
      <c r="M15">
        <v>2376</v>
      </c>
      <c r="N15">
        <v>631.19500000000005</v>
      </c>
      <c r="O15" s="8">
        <v>20.533583756161768</v>
      </c>
      <c r="P15" s="8">
        <v>61.497922265634884</v>
      </c>
      <c r="Q15" s="19">
        <v>19.71</v>
      </c>
      <c r="R15" s="19">
        <v>6.84</v>
      </c>
      <c r="S15" s="19">
        <v>5.53</v>
      </c>
      <c r="T15" s="19"/>
      <c r="U15" s="19">
        <v>1.63</v>
      </c>
      <c r="V15" s="69"/>
    </row>
    <row r="16" spans="1:28" x14ac:dyDescent="0.3">
      <c r="A16" s="21" t="s">
        <v>139</v>
      </c>
      <c r="B16" s="79">
        <v>-32.422561999999999</v>
      </c>
      <c r="C16" s="77">
        <v>115.862127</v>
      </c>
      <c r="D16" s="40">
        <v>42810</v>
      </c>
      <c r="E16" s="75">
        <v>0.39374999999999999</v>
      </c>
      <c r="F16" s="37" t="s">
        <v>16</v>
      </c>
      <c r="G16" s="37" t="s">
        <v>195</v>
      </c>
      <c r="H16" s="44" t="s">
        <v>245</v>
      </c>
      <c r="I16" s="44" t="s">
        <v>226</v>
      </c>
      <c r="J16" s="24">
        <v>15.269</v>
      </c>
      <c r="K16" s="24">
        <v>30.652999999999999</v>
      </c>
      <c r="L16" s="24">
        <v>219.589</v>
      </c>
      <c r="M16">
        <v>1595</v>
      </c>
      <c r="N16">
        <v>246.989</v>
      </c>
      <c r="O16" s="8">
        <v>4.548179873260505</v>
      </c>
      <c r="P16" s="8">
        <v>14.67904256326702</v>
      </c>
      <c r="Q16" s="23">
        <v>23.2</v>
      </c>
      <c r="R16" s="23">
        <v>6.7</v>
      </c>
      <c r="S16" s="23">
        <v>3.3</v>
      </c>
      <c r="T16" s="23"/>
      <c r="U16" s="23">
        <v>1.2</v>
      </c>
      <c r="V16" s="70"/>
    </row>
    <row r="17" spans="1:22" x14ac:dyDescent="0.3">
      <c r="A17" s="17" t="s">
        <v>140</v>
      </c>
      <c r="B17" s="79">
        <v>-32.420889000000003</v>
      </c>
      <c r="C17" s="80">
        <v>115.87136099999999</v>
      </c>
      <c r="D17" s="40">
        <v>42810</v>
      </c>
      <c r="E17" s="75">
        <v>0.39999999999999997</v>
      </c>
      <c r="F17" s="37" t="s">
        <v>16</v>
      </c>
      <c r="G17" s="37" t="s">
        <v>195</v>
      </c>
      <c r="H17" s="44" t="s">
        <v>245</v>
      </c>
      <c r="I17" s="44" t="s">
        <v>226</v>
      </c>
      <c r="J17" s="20">
        <v>16.725999999999999</v>
      </c>
      <c r="K17" s="20">
        <v>36.207999999999998</v>
      </c>
      <c r="L17" s="20">
        <v>820.52499999999998</v>
      </c>
      <c r="M17">
        <v>2766</v>
      </c>
      <c r="N17">
        <v>780.48099999999999</v>
      </c>
      <c r="O17" s="8">
        <v>35.428655775781692</v>
      </c>
      <c r="P17" s="8">
        <v>82.226013037635994</v>
      </c>
      <c r="Q17" s="19">
        <v>20.399999999999999</v>
      </c>
      <c r="R17" s="19">
        <v>6.74</v>
      </c>
      <c r="S17" s="19">
        <v>2.19</v>
      </c>
      <c r="T17" s="19"/>
      <c r="U17" s="19">
        <v>1.47</v>
      </c>
      <c r="V17" s="69"/>
    </row>
    <row r="18" spans="1:22" x14ac:dyDescent="0.3">
      <c r="A18" s="21" t="s">
        <v>141</v>
      </c>
      <c r="B18" s="79">
        <v>-32.420132000000002</v>
      </c>
      <c r="C18" s="77">
        <v>115.851099</v>
      </c>
      <c r="D18" s="40">
        <v>42810</v>
      </c>
      <c r="E18" s="75">
        <v>0.40486111111111112</v>
      </c>
      <c r="F18" s="37" t="s">
        <v>16</v>
      </c>
      <c r="G18" s="37" t="s">
        <v>195</v>
      </c>
      <c r="H18" s="44" t="s">
        <v>245</v>
      </c>
      <c r="I18" s="44" t="s">
        <v>226</v>
      </c>
      <c r="J18" s="24">
        <v>17.529</v>
      </c>
      <c r="K18" s="24">
        <v>85.221999999999994</v>
      </c>
      <c r="L18" s="24">
        <v>52.411999999999999</v>
      </c>
      <c r="M18">
        <v>1782</v>
      </c>
      <c r="N18">
        <v>66.409000000000006</v>
      </c>
      <c r="O18" s="8">
        <v>19.968774802832101</v>
      </c>
      <c r="P18" s="8">
        <v>51.493182368685495</v>
      </c>
      <c r="Q18" s="23">
        <v>21.3</v>
      </c>
      <c r="R18" s="23">
        <v>6.3</v>
      </c>
      <c r="S18" s="23">
        <v>4.0999999999999996</v>
      </c>
      <c r="T18" s="23"/>
      <c r="U18" s="23">
        <v>0.78</v>
      </c>
      <c r="V18" s="70"/>
    </row>
    <row r="19" spans="1:22" x14ac:dyDescent="0.3">
      <c r="A19" s="17" t="s">
        <v>142</v>
      </c>
      <c r="B19" s="79">
        <v>-32.420363000000002</v>
      </c>
      <c r="C19" s="80">
        <v>115.839426</v>
      </c>
      <c r="D19" s="40">
        <v>42810</v>
      </c>
      <c r="E19" s="75">
        <v>0.4375</v>
      </c>
      <c r="F19" s="37" t="s">
        <v>16</v>
      </c>
      <c r="G19" s="37" t="s">
        <v>195</v>
      </c>
      <c r="H19" s="44" t="s">
        <v>245</v>
      </c>
      <c r="I19" s="44" t="s">
        <v>226</v>
      </c>
      <c r="J19" s="20">
        <v>37.756</v>
      </c>
      <c r="K19" s="20">
        <v>103.813</v>
      </c>
      <c r="L19" s="20">
        <v>34.521999999999998</v>
      </c>
      <c r="M19">
        <v>1688</v>
      </c>
      <c r="N19">
        <v>44.076000000000001</v>
      </c>
      <c r="O19" s="8">
        <v>12.89906207360092</v>
      </c>
      <c r="P19" s="8">
        <v>5.3005086822954794</v>
      </c>
      <c r="Q19" s="19">
        <v>22.1</v>
      </c>
      <c r="R19" s="19">
        <v>6.5</v>
      </c>
      <c r="S19" s="19">
        <v>5.35</v>
      </c>
      <c r="T19" s="19"/>
      <c r="U19" s="19">
        <v>0.67</v>
      </c>
      <c r="V19" s="69"/>
    </row>
    <row r="20" spans="1:22" x14ac:dyDescent="0.3">
      <c r="A20" s="21" t="s">
        <v>143</v>
      </c>
      <c r="B20" s="79">
        <v>-32.420654999999996</v>
      </c>
      <c r="C20" s="77">
        <v>115.82896599999999</v>
      </c>
      <c r="D20" s="40">
        <v>42810</v>
      </c>
      <c r="E20" s="75">
        <v>0.46666666666666662</v>
      </c>
      <c r="F20" s="37" t="s">
        <v>16</v>
      </c>
      <c r="G20" s="37" t="s">
        <v>195</v>
      </c>
      <c r="H20" s="44" t="s">
        <v>245</v>
      </c>
      <c r="I20" s="44" t="s">
        <v>226</v>
      </c>
      <c r="J20" s="24">
        <v>37.5</v>
      </c>
      <c r="K20" s="24">
        <v>95.106999999999999</v>
      </c>
      <c r="L20" s="24">
        <v>33.198999999999998</v>
      </c>
      <c r="M20">
        <v>1479</v>
      </c>
      <c r="N20">
        <v>40.206000000000003</v>
      </c>
      <c r="O20" s="8">
        <v>8.3312344016428508</v>
      </c>
      <c r="P20" s="8">
        <v>11.198846599541623</v>
      </c>
      <c r="Q20" s="23">
        <v>22.8</v>
      </c>
      <c r="R20" s="23">
        <v>6.7</v>
      </c>
      <c r="S20" s="23">
        <v>7.9</v>
      </c>
      <c r="T20" s="23"/>
      <c r="U20" s="23">
        <v>0.63</v>
      </c>
      <c r="V20" s="70"/>
    </row>
    <row r="21" spans="1:22" x14ac:dyDescent="0.3">
      <c r="A21" s="25" t="s">
        <v>144</v>
      </c>
      <c r="B21" s="79">
        <v>-32.838920000000002</v>
      </c>
      <c r="C21" s="80">
        <v>115.90661</v>
      </c>
      <c r="D21" s="39">
        <v>42808</v>
      </c>
      <c r="E21" s="75">
        <v>0.34027777777777773</v>
      </c>
      <c r="F21" s="37" t="s">
        <v>196</v>
      </c>
      <c r="G21" s="37" t="s">
        <v>197</v>
      </c>
      <c r="H21" s="44" t="s">
        <v>245</v>
      </c>
      <c r="I21" s="44" t="s">
        <v>226</v>
      </c>
      <c r="J21" s="20">
        <v>14.125999999999999</v>
      </c>
      <c r="K21" s="42">
        <v>51339.700000000004</v>
      </c>
      <c r="L21" s="42">
        <v>6536.61</v>
      </c>
      <c r="M21" s="55">
        <v>31293.9</v>
      </c>
      <c r="N21" s="55">
        <v>6219.32</v>
      </c>
      <c r="O21" s="8">
        <v>1.3679130215888957</v>
      </c>
      <c r="P21" s="8">
        <v>23.890412241131198</v>
      </c>
      <c r="Q21" s="26">
        <v>20.100000000000001</v>
      </c>
      <c r="R21" s="26">
        <v>7.9</v>
      </c>
      <c r="S21" s="26">
        <v>0.1</v>
      </c>
      <c r="T21" s="26"/>
      <c r="U21" s="26">
        <v>0.56000000000000005</v>
      </c>
      <c r="V21" s="73"/>
    </row>
    <row r="22" spans="1:22" x14ac:dyDescent="0.3">
      <c r="A22" s="28" t="s">
        <v>145</v>
      </c>
      <c r="B22" s="79">
        <v>-32.837330000000001</v>
      </c>
      <c r="C22" s="77">
        <v>115.90589</v>
      </c>
      <c r="D22" s="39">
        <v>42808</v>
      </c>
      <c r="E22" s="75">
        <v>0.34375</v>
      </c>
      <c r="F22" s="37" t="s">
        <v>196</v>
      </c>
      <c r="G22" s="37" t="s">
        <v>198</v>
      </c>
      <c r="H22" s="44" t="s">
        <v>245</v>
      </c>
      <c r="I22" s="44" t="s">
        <v>226</v>
      </c>
      <c r="J22" s="24">
        <v>169.69499999999999</v>
      </c>
      <c r="K22" s="43">
        <v>13775.26</v>
      </c>
      <c r="L22" s="43">
        <v>1388.99</v>
      </c>
      <c r="M22" s="55">
        <v>13960</v>
      </c>
      <c r="N22">
        <v>1614</v>
      </c>
      <c r="O22" s="8">
        <v>14.181203631877137</v>
      </c>
      <c r="P22" s="8">
        <v>4.3210174981209715</v>
      </c>
      <c r="Q22" s="29">
        <v>20.6</v>
      </c>
      <c r="R22" s="29">
        <v>7.9</v>
      </c>
      <c r="S22" s="29">
        <v>8.6999999999999993</v>
      </c>
      <c r="T22" s="29"/>
      <c r="U22" s="29">
        <v>0.41</v>
      </c>
      <c r="V22" s="74"/>
    </row>
    <row r="23" spans="1:22" x14ac:dyDescent="0.3">
      <c r="A23" s="31" t="s">
        <v>146</v>
      </c>
      <c r="B23" s="79">
        <v>-32.834859999999999</v>
      </c>
      <c r="C23" s="80">
        <v>115.90169</v>
      </c>
      <c r="D23" s="39">
        <v>42808</v>
      </c>
      <c r="E23" s="75">
        <v>0.35416666666666669</v>
      </c>
      <c r="F23" s="37" t="s">
        <v>196</v>
      </c>
      <c r="G23" s="37" t="s">
        <v>198</v>
      </c>
      <c r="H23" s="44" t="s">
        <v>245</v>
      </c>
      <c r="I23" s="44" t="s">
        <v>226</v>
      </c>
      <c r="J23" s="20">
        <v>15.768000000000001</v>
      </c>
      <c r="K23" s="42">
        <v>10552.41</v>
      </c>
      <c r="L23" s="42">
        <v>858.17899999999997</v>
      </c>
      <c r="M23" s="55">
        <v>11840</v>
      </c>
      <c r="N23">
        <v>1130</v>
      </c>
      <c r="O23" s="8">
        <v>3.6844463817389261</v>
      </c>
      <c r="P23" s="8">
        <v>4.4856519487610491</v>
      </c>
      <c r="Q23" s="26">
        <v>23.5</v>
      </c>
      <c r="R23" s="26">
        <v>7.7</v>
      </c>
      <c r="S23" s="26">
        <v>13.6</v>
      </c>
      <c r="T23" s="26"/>
      <c r="U23" s="26">
        <v>0.39</v>
      </c>
      <c r="V23" s="73"/>
    </row>
    <row r="24" spans="1:22" x14ac:dyDescent="0.3">
      <c r="A24" s="28" t="s">
        <v>147</v>
      </c>
      <c r="B24" s="79">
        <v>-32.836280000000002</v>
      </c>
      <c r="C24" s="77">
        <v>115.90174</v>
      </c>
      <c r="D24" s="39">
        <v>42808</v>
      </c>
      <c r="E24" s="75">
        <v>0.3576388888888889</v>
      </c>
      <c r="F24" s="37" t="s">
        <v>196</v>
      </c>
      <c r="G24" s="46" t="s">
        <v>199</v>
      </c>
      <c r="H24" s="44" t="s">
        <v>245</v>
      </c>
      <c r="I24" s="44" t="s">
        <v>226</v>
      </c>
      <c r="J24" s="24">
        <v>31.353999999999999</v>
      </c>
      <c r="K24" s="43">
        <v>10242.449999999999</v>
      </c>
      <c r="L24" s="43">
        <v>973.03099999999995</v>
      </c>
      <c r="M24" s="55">
        <v>11730</v>
      </c>
      <c r="N24">
        <v>1163</v>
      </c>
      <c r="O24" s="8">
        <v>8.9917554807414923</v>
      </c>
      <c r="P24" s="8">
        <v>10.12137924828993</v>
      </c>
      <c r="Q24" s="29">
        <v>22.9</v>
      </c>
      <c r="R24" s="29">
        <v>7.7</v>
      </c>
      <c r="S24" s="29">
        <v>7.63</v>
      </c>
      <c r="T24" s="29"/>
      <c r="U24" s="29">
        <v>0.41</v>
      </c>
      <c r="V24" s="74"/>
    </row>
    <row r="25" spans="1:22" x14ac:dyDescent="0.3">
      <c r="A25" s="31" t="s">
        <v>148</v>
      </c>
      <c r="B25" s="79">
        <v>-32.83475</v>
      </c>
      <c r="C25" s="80">
        <v>115.90136</v>
      </c>
      <c r="D25" s="39">
        <v>42808</v>
      </c>
      <c r="E25" s="75">
        <v>0.37152777777777773</v>
      </c>
      <c r="F25" s="37" t="s">
        <v>200</v>
      </c>
      <c r="G25" s="37" t="s">
        <v>194</v>
      </c>
      <c r="H25" s="44" t="s">
        <v>245</v>
      </c>
      <c r="I25" s="44" t="s">
        <v>226</v>
      </c>
      <c r="J25" s="20">
        <v>60.411000000000001</v>
      </c>
      <c r="K25" s="42">
        <v>3575.49</v>
      </c>
      <c r="L25" s="42">
        <v>41.886000000000003</v>
      </c>
      <c r="M25" s="55">
        <v>3530</v>
      </c>
      <c r="N25">
        <v>260.35300000000001</v>
      </c>
      <c r="O25" s="8">
        <v>4.5231459245937966</v>
      </c>
      <c r="P25" s="8">
        <v>-2.0750158675436614</v>
      </c>
      <c r="Q25" s="26">
        <v>21.8</v>
      </c>
      <c r="R25" s="32">
        <v>8</v>
      </c>
      <c r="S25" s="26">
        <v>7.2</v>
      </c>
      <c r="T25" s="26"/>
      <c r="U25" s="26">
        <v>0.28999999999999998</v>
      </c>
      <c r="V25" s="73"/>
    </row>
    <row r="26" spans="1:22" x14ac:dyDescent="0.3">
      <c r="A26" s="33" t="s">
        <v>149</v>
      </c>
      <c r="B26" s="79">
        <v>-32.834919999999997</v>
      </c>
      <c r="C26" s="77">
        <v>115.90215999999999</v>
      </c>
      <c r="D26" s="39">
        <v>42808</v>
      </c>
      <c r="E26" s="75">
        <v>0.36805555555555558</v>
      </c>
      <c r="F26" s="37" t="s">
        <v>200</v>
      </c>
      <c r="G26" s="37" t="s">
        <v>194</v>
      </c>
      <c r="H26" s="44" t="s">
        <v>245</v>
      </c>
      <c r="I26" s="44" t="s">
        <v>226</v>
      </c>
      <c r="J26" s="24">
        <v>1.5089999999999999</v>
      </c>
      <c r="K26" s="43">
        <v>87.224000000000004</v>
      </c>
      <c r="L26" s="43">
        <v>7.4569999999999999</v>
      </c>
      <c r="M26">
        <v>339.74299999999999</v>
      </c>
      <c r="N26">
        <v>28.030999999999999</v>
      </c>
      <c r="O26" s="5"/>
      <c r="P26"/>
      <c r="Q26" s="29">
        <v>21.3</v>
      </c>
      <c r="R26" s="34">
        <v>7</v>
      </c>
      <c r="S26" s="29">
        <v>7.6</v>
      </c>
      <c r="T26" s="29"/>
      <c r="U26" s="29">
        <v>0.21</v>
      </c>
      <c r="V26" s="74"/>
    </row>
    <row r="27" spans="1:22" x14ac:dyDescent="0.3">
      <c r="A27" s="17" t="s">
        <v>150</v>
      </c>
      <c r="B27" s="79">
        <v>-32.832250000000002</v>
      </c>
      <c r="C27" s="80">
        <v>115.87975</v>
      </c>
      <c r="D27" s="39">
        <v>42808</v>
      </c>
      <c r="E27" s="75">
        <v>0.40069444444444446</v>
      </c>
      <c r="F27" s="37" t="s">
        <v>200</v>
      </c>
      <c r="G27" s="37" t="s">
        <v>194</v>
      </c>
      <c r="H27" s="44" t="s">
        <v>245</v>
      </c>
      <c r="I27" s="44" t="s">
        <v>226</v>
      </c>
      <c r="J27" s="20">
        <v>45.637999999999998</v>
      </c>
      <c r="K27" s="42">
        <v>4008.1099999999997</v>
      </c>
      <c r="L27" s="42">
        <v>84.203000000000003</v>
      </c>
      <c r="M27" s="55">
        <v>4003</v>
      </c>
      <c r="N27">
        <v>277.33999999999997</v>
      </c>
      <c r="O27" s="8">
        <v>7.0753904776539311</v>
      </c>
      <c r="P27" s="8">
        <v>1.4860773727860543</v>
      </c>
      <c r="Q27" s="26">
        <v>20.3</v>
      </c>
      <c r="R27" s="26">
        <v>7.1</v>
      </c>
      <c r="S27" s="26">
        <v>5.3</v>
      </c>
      <c r="T27" s="26"/>
      <c r="U27" s="26">
        <v>0.35</v>
      </c>
      <c r="V27" s="73"/>
    </row>
    <row r="28" spans="1:22" x14ac:dyDescent="0.3">
      <c r="A28" s="21" t="s">
        <v>151</v>
      </c>
      <c r="B28" s="79">
        <v>-32.832230000000003</v>
      </c>
      <c r="C28" s="77">
        <v>115.87836</v>
      </c>
      <c r="D28" s="39">
        <v>42808</v>
      </c>
      <c r="E28" s="75">
        <v>0.40902777777777777</v>
      </c>
      <c r="F28" s="37" t="s">
        <v>200</v>
      </c>
      <c r="G28" s="37" t="s">
        <v>194</v>
      </c>
      <c r="H28" s="44" t="s">
        <v>245</v>
      </c>
      <c r="I28" s="44" t="s">
        <v>226</v>
      </c>
      <c r="J28" s="24">
        <v>37.996000000000002</v>
      </c>
      <c r="K28" s="43">
        <v>2246.09</v>
      </c>
      <c r="L28" s="43">
        <v>23.898</v>
      </c>
      <c r="M28" s="55">
        <v>3014</v>
      </c>
      <c r="N28">
        <v>222.23</v>
      </c>
      <c r="O28" s="8">
        <v>5.1110741401172444</v>
      </c>
      <c r="P28" s="8">
        <v>2.0440387984670405</v>
      </c>
      <c r="Q28" s="29">
        <v>21.1</v>
      </c>
      <c r="R28" s="29">
        <v>7.4</v>
      </c>
      <c r="S28" s="29">
        <v>6.7</v>
      </c>
      <c r="T28" s="29"/>
      <c r="U28" s="29">
        <v>0.34</v>
      </c>
      <c r="V28" s="74"/>
    </row>
    <row r="29" spans="1:22" x14ac:dyDescent="0.3">
      <c r="A29" s="17" t="s">
        <v>152</v>
      </c>
      <c r="B29" s="79">
        <v>-32.832259999999998</v>
      </c>
      <c r="C29" s="80">
        <v>115.88141</v>
      </c>
      <c r="D29" s="39">
        <v>42808</v>
      </c>
      <c r="E29" s="75">
        <v>0.4152777777777778</v>
      </c>
      <c r="F29" s="37" t="s">
        <v>200</v>
      </c>
      <c r="G29" s="37" t="s">
        <v>194</v>
      </c>
      <c r="H29" s="44" t="s">
        <v>245</v>
      </c>
      <c r="I29" s="44" t="s">
        <v>226</v>
      </c>
      <c r="J29" s="20">
        <v>69.691999999999993</v>
      </c>
      <c r="K29" s="42">
        <v>5316.29</v>
      </c>
      <c r="L29" s="42">
        <v>41.323999999999998</v>
      </c>
      <c r="M29" s="55">
        <v>4731</v>
      </c>
      <c r="N29">
        <v>252.86699999999999</v>
      </c>
      <c r="O29" s="8">
        <v>13.512387176382035</v>
      </c>
      <c r="P29" s="8">
        <v>-1.7687727751177773</v>
      </c>
      <c r="Q29" s="26">
        <v>20.399999999999999</v>
      </c>
      <c r="R29" s="32">
        <v>7</v>
      </c>
      <c r="S29" s="26">
        <v>4.3</v>
      </c>
      <c r="T29" s="26"/>
      <c r="U29" s="26">
        <v>0.36</v>
      </c>
      <c r="V29" s="73"/>
    </row>
    <row r="30" spans="1:22" x14ac:dyDescent="0.3">
      <c r="A30" s="21" t="s">
        <v>153</v>
      </c>
      <c r="B30" s="79">
        <v>-32.832279999999997</v>
      </c>
      <c r="C30" s="77">
        <v>115.88661999999999</v>
      </c>
      <c r="D30" s="39">
        <v>42808</v>
      </c>
      <c r="E30" s="75">
        <v>0.42499999999999999</v>
      </c>
      <c r="F30" s="37" t="s">
        <v>200</v>
      </c>
      <c r="G30" s="37" t="s">
        <v>194</v>
      </c>
      <c r="H30" s="44" t="s">
        <v>245</v>
      </c>
      <c r="I30" s="44" t="s">
        <v>226</v>
      </c>
      <c r="J30" s="24">
        <v>205.19399999999999</v>
      </c>
      <c r="K30" s="43">
        <v>4319.16</v>
      </c>
      <c r="L30" s="43">
        <v>110.428</v>
      </c>
      <c r="M30" s="55">
        <v>4173</v>
      </c>
      <c r="N30">
        <v>294.13299999999998</v>
      </c>
      <c r="O30" s="8">
        <v>5.4628267695242538</v>
      </c>
      <c r="P30" s="8">
        <v>-2.7388830657475438</v>
      </c>
      <c r="Q30" s="29">
        <v>19.600000000000001</v>
      </c>
      <c r="R30" s="34">
        <v>7.1</v>
      </c>
      <c r="S30" s="29">
        <v>3.6</v>
      </c>
      <c r="T30" s="29"/>
      <c r="U30" s="29">
        <v>0.32</v>
      </c>
      <c r="V30" s="74"/>
    </row>
    <row r="31" spans="1:22" x14ac:dyDescent="0.3">
      <c r="A31" s="17" t="s">
        <v>154</v>
      </c>
      <c r="B31" s="79">
        <v>-32.832250000000002</v>
      </c>
      <c r="C31" s="80">
        <v>115.88468</v>
      </c>
      <c r="D31" s="39">
        <v>42808</v>
      </c>
      <c r="E31" s="75">
        <v>0.42986111111111108</v>
      </c>
      <c r="F31" s="37" t="s">
        <v>200</v>
      </c>
      <c r="G31" s="37" t="s">
        <v>194</v>
      </c>
      <c r="H31" s="44" t="s">
        <v>245</v>
      </c>
      <c r="I31" s="44" t="s">
        <v>226</v>
      </c>
      <c r="J31" s="20">
        <v>42.186999999999998</v>
      </c>
      <c r="K31" s="42">
        <v>2392.86</v>
      </c>
      <c r="L31" s="42">
        <v>316.13799999999998</v>
      </c>
      <c r="M31">
        <v>2734</v>
      </c>
      <c r="N31">
        <v>454.44200000000001</v>
      </c>
      <c r="O31" s="8">
        <v>14.092045981365375</v>
      </c>
      <c r="P31" s="8">
        <v>0.67139796707271771</v>
      </c>
      <c r="Q31" s="32">
        <v>20</v>
      </c>
      <c r="R31" s="32">
        <v>7.2</v>
      </c>
      <c r="S31" s="26">
        <v>4.0999999999999996</v>
      </c>
      <c r="T31" s="26"/>
      <c r="U31" s="26">
        <v>0.34</v>
      </c>
      <c r="V31" s="73"/>
    </row>
    <row r="32" spans="1:22" x14ac:dyDescent="0.3">
      <c r="A32" s="21" t="s">
        <v>155</v>
      </c>
      <c r="B32" s="79">
        <v>-32.832239999999999</v>
      </c>
      <c r="C32" s="77">
        <v>115.88289</v>
      </c>
      <c r="D32" s="39">
        <v>42808</v>
      </c>
      <c r="E32" s="75">
        <v>0.43541666666666662</v>
      </c>
      <c r="F32" s="37" t="s">
        <v>200</v>
      </c>
      <c r="G32" s="37" t="s">
        <v>194</v>
      </c>
      <c r="H32" s="44" t="s">
        <v>245</v>
      </c>
      <c r="I32" s="44" t="s">
        <v>226</v>
      </c>
      <c r="J32" s="24">
        <v>112.05</v>
      </c>
      <c r="K32" s="43">
        <v>5592.1100000000006</v>
      </c>
      <c r="L32" s="43">
        <v>49.871000000000002</v>
      </c>
      <c r="M32" s="55">
        <v>4849</v>
      </c>
      <c r="N32">
        <v>254.971</v>
      </c>
      <c r="O32" s="8">
        <v>8.0262254700278479</v>
      </c>
      <c r="P32" s="8">
        <v>-1.9240024279507661</v>
      </c>
      <c r="Q32" s="29">
        <v>20.100000000000001</v>
      </c>
      <c r="R32" s="34">
        <v>7.3</v>
      </c>
      <c r="S32" s="29">
        <v>7.15</v>
      </c>
      <c r="T32" s="29"/>
      <c r="U32" s="29">
        <v>0.35</v>
      </c>
      <c r="V32" s="7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Survey_River &amp; Estuary</vt:lpstr>
      <vt:lpstr>Rain &amp; GW</vt:lpstr>
      <vt:lpstr>Routine Monthly </vt:lpstr>
      <vt:lpstr>Drains &amp; WWTP</vt:lpstr>
    </vt:vector>
  </TitlesOfParts>
  <Company>Southern Cross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Mustefa Reshid</dc:creator>
  <cp:lastModifiedBy>Mustefa Reshid</cp:lastModifiedBy>
  <dcterms:created xsi:type="dcterms:W3CDTF">2018-05-30T06:03:38Z</dcterms:created>
  <dcterms:modified xsi:type="dcterms:W3CDTF">2018-08-06T14:36:58Z</dcterms:modified>
</cp:coreProperties>
</file>